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Desktop\BAR\"/>
    </mc:Choice>
  </mc:AlternateContent>
  <xr:revisionPtr revIDLastSave="0" documentId="13_ncr:1_{C80321C2-23DE-476B-9F35-7A69EFE1F860}" xr6:coauthVersionLast="47" xr6:coauthVersionMax="47" xr10:uidLastSave="{00000000-0000-0000-0000-000000000000}"/>
  <bookViews>
    <workbookView xWindow="-120" yWindow="-120" windowWidth="29040" windowHeight="15720" xr2:uid="{F61810C0-B4A3-438F-AE57-F92BD3423C35}"/>
  </bookViews>
  <sheets>
    <sheet name="Nota.du.04.Juin.2025" sheetId="19" r:id="rId1"/>
    <sheet name="Créez.vos.recettes" sheetId="4" r:id="rId2"/>
    <sheet name="1.Recette" sheetId="14" r:id="rId3"/>
    <sheet name="10.recettes" sheetId="15" r:id="rId4"/>
    <sheet name="Archivage.B" sheetId="12" r:id="rId5"/>
    <sheet name="Archivage.M" sheetId="13" r:id="rId6"/>
    <sheet name="Divers" sheetId="9" r:id="rId7"/>
    <sheet name="Create.your.recipes ENG" sheetId="18" r:id="rId8"/>
    <sheet name="1.recipe.ENG" sheetId="17" r:id="rId9"/>
    <sheet name="Archivage.B.ENG" sheetId="16" r:id="rId10"/>
  </sheets>
  <definedNames>
    <definedName name="_xlnm._FilterDatabase" localSheetId="2" hidden="1">'1.Recette'!#REF!</definedName>
    <definedName name="_xlnm._FilterDatabase" localSheetId="8" hidden="1">'1.recipe.ENG'!#REF!</definedName>
    <definedName name="_xlnm._FilterDatabase" localSheetId="3" hidden="1">'10.recettes'!$N$15:$T$234</definedName>
    <definedName name="_xlnm._FilterDatabase" localSheetId="4" hidden="1">Archivage.B!$A$9:$G$451</definedName>
    <definedName name="_xlnm._FilterDatabase" localSheetId="9" hidden="1">'Archivage.B.ENG'!$A$9:$G$451</definedName>
    <definedName name="_xlnm._FilterDatabase" localSheetId="5" hidden="1">Archivage.M!$A$9:$G$451</definedName>
    <definedName name="date">#REF!</definedName>
    <definedName name="Feries">#REF!</definedName>
    <definedName name="_xlnm.Print_Titles" localSheetId="2">'1.Recette'!$3:$8</definedName>
    <definedName name="_xlnm.Print_Titles" localSheetId="8">'1.recipe.ENG'!$3:$8</definedName>
    <definedName name="_xlnm.Print_Titles" localSheetId="3">'10.recettes'!$3:$8</definedName>
    <definedName name="_xlnm.Print_Titles" localSheetId="7">'Create.your.recipes ENG'!$3:$8</definedName>
    <definedName name="_xlnm.Print_Titles" localSheetId="1">'Créez.vos.recettes'!$3:$8</definedName>
    <definedName name="matriceFeuilles">"lire.classeur(1)"</definedName>
    <definedName name="mois">#REF!</definedName>
    <definedName name="X_Werte">OFFSET(#REF!,1,0,COUNTA(#REF!),1)</definedName>
    <definedName name="Y1_Werte">OFFSET(#REF!,1,0,COUNT(#REF!),1)</definedName>
    <definedName name="Y2_Werte">OFFSET(#REF!,1,0,COUNT(#REF!),1)</definedName>
    <definedName name="_xlnm.Print_Area" localSheetId="2">'1.Recette'!$B$11:$L$43</definedName>
    <definedName name="_xlnm.Print_Area" localSheetId="8">'1.recipe.ENG'!$B$11:$L$43</definedName>
    <definedName name="_xlnm.Print_Area" localSheetId="3">'10.recettes'!$B$16:$L$92</definedName>
    <definedName name="_xlnm.Print_Area" localSheetId="7">'Create.your.recipes ENG'!$V$14:$AM$90</definedName>
    <definedName name="_xlnm.Print_Area" localSheetId="1">'Créez.vos.recettes'!$V$14:$AM$90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4" l="1"/>
  <c r="AP17" i="14"/>
  <c r="AX328" i="15"/>
  <c r="AX294" i="15"/>
  <c r="AX260" i="15"/>
  <c r="AX226" i="15"/>
  <c r="AX192" i="15"/>
  <c r="AX158" i="15"/>
  <c r="AX124" i="15"/>
  <c r="AX90" i="15"/>
  <c r="AX56" i="15"/>
  <c r="AX22" i="15"/>
  <c r="AX24" i="15"/>
  <c r="B15" i="15"/>
  <c r="M19" i="15"/>
  <c r="AG13" i="14"/>
  <c r="B19" i="15"/>
  <c r="AN330" i="19" l="1"/>
  <c r="AL330" i="19"/>
  <c r="E275" i="19"/>
  <c r="B215" i="19"/>
  <c r="B210" i="19"/>
  <c r="F183" i="19"/>
  <c r="G183" i="19" s="1"/>
  <c r="O182" i="19"/>
  <c r="F182" i="19"/>
  <c r="G182" i="19" s="1"/>
  <c r="Y10" i="19"/>
  <c r="AM7" i="19"/>
  <c r="AM6" i="19"/>
  <c r="AN1" i="19"/>
  <c r="AM1" i="19"/>
  <c r="A1" i="19"/>
  <c r="C210" i="19"/>
  <c r="AN3" i="19" l="1"/>
  <c r="AM5" i="19"/>
  <c r="AM4" i="19"/>
  <c r="AM3" i="19"/>
  <c r="I7" i="18" l="1"/>
  <c r="AW68" i="18"/>
  <c r="BA64" i="18"/>
  <c r="BA63" i="18"/>
  <c r="BA62" i="18"/>
  <c r="BA61" i="18"/>
  <c r="AX64" i="18"/>
  <c r="AZ134" i="18" s="1"/>
  <c r="AX63" i="18"/>
  <c r="AZ133" i="18" s="1"/>
  <c r="AX62" i="18"/>
  <c r="AX61" i="18"/>
  <c r="AZ128" i="18" s="1"/>
  <c r="AZ129" i="18" s="1"/>
  <c r="AZ130" i="18" s="1"/>
  <c r="AZ131" i="18" s="1"/>
  <c r="AZ132" i="18" s="1"/>
  <c r="AU58" i="18"/>
  <c r="AW55" i="18"/>
  <c r="S182" i="18"/>
  <c r="Q182" i="18"/>
  <c r="P182" i="18"/>
  <c r="O182" i="18"/>
  <c r="N182" i="18"/>
  <c r="M182" i="18"/>
  <c r="L182" i="18"/>
  <c r="K182" i="18"/>
  <c r="J182" i="18"/>
  <c r="I182" i="18"/>
  <c r="H182" i="18"/>
  <c r="G182" i="18"/>
  <c r="F182" i="18"/>
  <c r="E182" i="18"/>
  <c r="D182" i="18"/>
  <c r="C182" i="18"/>
  <c r="G179" i="18"/>
  <c r="F179" i="18"/>
  <c r="E179" i="18"/>
  <c r="D179" i="18"/>
  <c r="C179" i="18"/>
  <c r="B179" i="18"/>
  <c r="G178" i="18"/>
  <c r="F178" i="18"/>
  <c r="E178" i="18"/>
  <c r="D178" i="18"/>
  <c r="C178" i="18"/>
  <c r="B178" i="18"/>
  <c r="H177" i="18"/>
  <c r="E177" i="18"/>
  <c r="D177" i="18"/>
  <c r="B177" i="18"/>
  <c r="H176" i="18"/>
  <c r="G176" i="18"/>
  <c r="F176" i="18"/>
  <c r="E176" i="18"/>
  <c r="D176" i="18"/>
  <c r="C176" i="18"/>
  <c r="B176" i="18"/>
  <c r="H175" i="18"/>
  <c r="B175" i="18"/>
  <c r="H174" i="18"/>
  <c r="G174" i="18"/>
  <c r="F174" i="18"/>
  <c r="E174" i="18"/>
  <c r="D174" i="18"/>
  <c r="C174" i="18"/>
  <c r="B174" i="18"/>
  <c r="H173" i="18"/>
  <c r="G173" i="18"/>
  <c r="F173" i="18"/>
  <c r="B173" i="18"/>
  <c r="H172" i="18"/>
  <c r="G172" i="18"/>
  <c r="F172" i="18"/>
  <c r="E172" i="18"/>
  <c r="D172" i="18"/>
  <c r="C172" i="18"/>
  <c r="B172" i="18"/>
  <c r="H171" i="18"/>
  <c r="G171" i="18"/>
  <c r="F171" i="18"/>
  <c r="E171" i="18"/>
  <c r="D171" i="18"/>
  <c r="B171" i="18"/>
  <c r="H170" i="18"/>
  <c r="G170" i="18"/>
  <c r="F170" i="18"/>
  <c r="E170" i="18"/>
  <c r="D170" i="18"/>
  <c r="C170" i="18"/>
  <c r="B170" i="18"/>
  <c r="H169" i="18"/>
  <c r="G169" i="18"/>
  <c r="F169" i="18"/>
  <c r="E169" i="18"/>
  <c r="D169" i="18"/>
  <c r="C169" i="18"/>
  <c r="B169" i="18"/>
  <c r="B168" i="18"/>
  <c r="S167" i="18"/>
  <c r="I167" i="18"/>
  <c r="G167" i="18"/>
  <c r="F167" i="18"/>
  <c r="E167" i="18"/>
  <c r="D167" i="18"/>
  <c r="C167" i="18"/>
  <c r="G166" i="18"/>
  <c r="F166" i="18"/>
  <c r="E166" i="18"/>
  <c r="B166" i="18"/>
  <c r="G165" i="18"/>
  <c r="F165" i="18"/>
  <c r="E165" i="18"/>
  <c r="D165" i="18"/>
  <c r="C165" i="18"/>
  <c r="B165" i="18"/>
  <c r="G164" i="18"/>
  <c r="F164" i="18"/>
  <c r="E164" i="18"/>
  <c r="D164" i="18"/>
  <c r="C164" i="18"/>
  <c r="B164" i="18"/>
  <c r="G163" i="18"/>
  <c r="B163" i="18"/>
  <c r="G162" i="18"/>
  <c r="F162" i="18"/>
  <c r="E162" i="18"/>
  <c r="D162" i="18"/>
  <c r="C162" i="18"/>
  <c r="B162" i="18"/>
  <c r="G161" i="18"/>
  <c r="F161" i="18"/>
  <c r="E161" i="18"/>
  <c r="D161" i="18"/>
  <c r="C161" i="18"/>
  <c r="B161" i="18"/>
  <c r="G159" i="18"/>
  <c r="F159" i="18"/>
  <c r="E159" i="18"/>
  <c r="D159" i="18"/>
  <c r="C159" i="18"/>
  <c r="G158" i="18"/>
  <c r="F158" i="18"/>
  <c r="E158" i="18"/>
  <c r="D158" i="18"/>
  <c r="C158" i="18"/>
  <c r="I157" i="18"/>
  <c r="H157" i="18"/>
  <c r="G157" i="18"/>
  <c r="G180" i="18" s="1"/>
  <c r="F157" i="18"/>
  <c r="F163" i="18" s="1"/>
  <c r="E157" i="18"/>
  <c r="E173" i="18" s="1"/>
  <c r="D157" i="18"/>
  <c r="D166" i="18" s="1"/>
  <c r="C157" i="18"/>
  <c r="C171" i="18" s="1"/>
  <c r="G156" i="18"/>
  <c r="F156" i="18"/>
  <c r="E156" i="18"/>
  <c r="D156" i="18"/>
  <c r="C156" i="18"/>
  <c r="P155" i="18"/>
  <c r="H155" i="18"/>
  <c r="G155" i="18"/>
  <c r="F155" i="18"/>
  <c r="G154" i="18"/>
  <c r="F154" i="18"/>
  <c r="E154" i="18"/>
  <c r="D154" i="18"/>
  <c r="C154" i="18"/>
  <c r="G153" i="18"/>
  <c r="F153" i="18"/>
  <c r="E153" i="18"/>
  <c r="D153" i="18"/>
  <c r="C153" i="18"/>
  <c r="G152" i="18"/>
  <c r="F152" i="18"/>
  <c r="E152" i="18"/>
  <c r="G151" i="18"/>
  <c r="E151" i="18"/>
  <c r="D151" i="18"/>
  <c r="G150" i="18"/>
  <c r="F150" i="18"/>
  <c r="E150" i="18"/>
  <c r="D150" i="18"/>
  <c r="C150" i="18"/>
  <c r="S148" i="18"/>
  <c r="Q148" i="18"/>
  <c r="P148" i="18"/>
  <c r="O148" i="18"/>
  <c r="N148" i="18"/>
  <c r="M148" i="18"/>
  <c r="L148" i="18"/>
  <c r="K148" i="18"/>
  <c r="J148" i="18"/>
  <c r="I148" i="18"/>
  <c r="H148" i="18"/>
  <c r="G148" i="18"/>
  <c r="F148" i="18"/>
  <c r="E148" i="18"/>
  <c r="D148" i="18"/>
  <c r="C148" i="18"/>
  <c r="G145" i="18"/>
  <c r="F145" i="18"/>
  <c r="E145" i="18"/>
  <c r="D145" i="18"/>
  <c r="C145" i="18"/>
  <c r="B145" i="18"/>
  <c r="G144" i="18"/>
  <c r="F144" i="18"/>
  <c r="E144" i="18"/>
  <c r="D144" i="18"/>
  <c r="C144" i="18"/>
  <c r="B144" i="18"/>
  <c r="H143" i="18"/>
  <c r="B143" i="18"/>
  <c r="H142" i="18"/>
  <c r="G142" i="18"/>
  <c r="F142" i="18"/>
  <c r="E142" i="18"/>
  <c r="D142" i="18"/>
  <c r="C142" i="18"/>
  <c r="B142" i="18"/>
  <c r="H141" i="18"/>
  <c r="B141" i="18"/>
  <c r="H140" i="18"/>
  <c r="G140" i="18"/>
  <c r="F140" i="18"/>
  <c r="E140" i="18"/>
  <c r="D140" i="18"/>
  <c r="C140" i="18"/>
  <c r="B140" i="18"/>
  <c r="H139" i="18"/>
  <c r="G139" i="18"/>
  <c r="F139" i="18"/>
  <c r="B139" i="18"/>
  <c r="H138" i="18"/>
  <c r="G138" i="18"/>
  <c r="F138" i="18"/>
  <c r="E138" i="18"/>
  <c r="D138" i="18"/>
  <c r="C138" i="18"/>
  <c r="B138" i="18"/>
  <c r="H137" i="18"/>
  <c r="G137" i="18"/>
  <c r="F137" i="18"/>
  <c r="E137" i="18"/>
  <c r="D137" i="18"/>
  <c r="B137" i="18"/>
  <c r="H136" i="18"/>
  <c r="G136" i="18"/>
  <c r="F136" i="18"/>
  <c r="E136" i="18"/>
  <c r="D136" i="18"/>
  <c r="C136" i="18"/>
  <c r="B136" i="18"/>
  <c r="H135" i="18"/>
  <c r="G135" i="18"/>
  <c r="F135" i="18"/>
  <c r="E135" i="18"/>
  <c r="D135" i="18"/>
  <c r="C135" i="18"/>
  <c r="B135" i="18"/>
  <c r="B134" i="18"/>
  <c r="S133" i="18"/>
  <c r="I133" i="18"/>
  <c r="G133" i="18"/>
  <c r="F133" i="18"/>
  <c r="E133" i="18"/>
  <c r="D133" i="18"/>
  <c r="C133" i="18"/>
  <c r="G132" i="18"/>
  <c r="F132" i="18"/>
  <c r="E132" i="18"/>
  <c r="B132" i="18"/>
  <c r="G131" i="18"/>
  <c r="F131" i="18"/>
  <c r="E131" i="18"/>
  <c r="D131" i="18"/>
  <c r="C131" i="18"/>
  <c r="B131" i="18"/>
  <c r="G130" i="18"/>
  <c r="F130" i="18"/>
  <c r="E130" i="18"/>
  <c r="D130" i="18"/>
  <c r="C130" i="18"/>
  <c r="B130" i="18"/>
  <c r="G129" i="18"/>
  <c r="B129" i="18"/>
  <c r="G128" i="18"/>
  <c r="F128" i="18"/>
  <c r="E128" i="18"/>
  <c r="D128" i="18"/>
  <c r="C128" i="18"/>
  <c r="B128" i="18"/>
  <c r="G127" i="18"/>
  <c r="F127" i="18"/>
  <c r="E127" i="18"/>
  <c r="D127" i="18"/>
  <c r="C127" i="18"/>
  <c r="B127" i="18"/>
  <c r="G125" i="18"/>
  <c r="F125" i="18"/>
  <c r="E125" i="18"/>
  <c r="D125" i="18"/>
  <c r="C125" i="18"/>
  <c r="G124" i="18"/>
  <c r="F124" i="18"/>
  <c r="E124" i="18"/>
  <c r="D124" i="18"/>
  <c r="C124" i="18"/>
  <c r="I123" i="18"/>
  <c r="H123" i="18"/>
  <c r="G123" i="18"/>
  <c r="G146" i="18" s="1"/>
  <c r="F123" i="18"/>
  <c r="F129" i="18" s="1"/>
  <c r="E123" i="18"/>
  <c r="E139" i="18" s="1"/>
  <c r="D123" i="18"/>
  <c r="D132" i="18" s="1"/>
  <c r="C123" i="18"/>
  <c r="C137" i="18" s="1"/>
  <c r="G122" i="18"/>
  <c r="F122" i="18"/>
  <c r="E122" i="18"/>
  <c r="D122" i="18"/>
  <c r="C122" i="18"/>
  <c r="P121" i="18"/>
  <c r="H121" i="18"/>
  <c r="G121" i="18"/>
  <c r="F121" i="18"/>
  <c r="G120" i="18"/>
  <c r="F120" i="18"/>
  <c r="E120" i="18"/>
  <c r="D120" i="18"/>
  <c r="C120" i="18"/>
  <c r="G119" i="18"/>
  <c r="F119" i="18"/>
  <c r="E119" i="18"/>
  <c r="D119" i="18"/>
  <c r="C119" i="18"/>
  <c r="G118" i="18"/>
  <c r="F118" i="18"/>
  <c r="E118" i="18"/>
  <c r="G117" i="18"/>
  <c r="F117" i="18"/>
  <c r="D117" i="18"/>
  <c r="G116" i="18"/>
  <c r="F116" i="18"/>
  <c r="E116" i="18"/>
  <c r="D116" i="18"/>
  <c r="C116" i="18"/>
  <c r="S114" i="18"/>
  <c r="Q114" i="18"/>
  <c r="P114" i="18"/>
  <c r="O114" i="18"/>
  <c r="N114" i="18"/>
  <c r="M114" i="18"/>
  <c r="L114" i="18"/>
  <c r="K114" i="18"/>
  <c r="J114" i="18"/>
  <c r="I114" i="18"/>
  <c r="H114" i="18"/>
  <c r="G114" i="18"/>
  <c r="F114" i="18"/>
  <c r="E114" i="18"/>
  <c r="D114" i="18"/>
  <c r="C114" i="18"/>
  <c r="G111" i="18"/>
  <c r="F111" i="18"/>
  <c r="E111" i="18"/>
  <c r="D111" i="18"/>
  <c r="C111" i="18"/>
  <c r="B111" i="18"/>
  <c r="G110" i="18"/>
  <c r="F110" i="18"/>
  <c r="E110" i="18"/>
  <c r="D110" i="18"/>
  <c r="C110" i="18"/>
  <c r="B110" i="18"/>
  <c r="H109" i="18"/>
  <c r="B109" i="18"/>
  <c r="H108" i="18"/>
  <c r="G108" i="18"/>
  <c r="F108" i="18"/>
  <c r="E108" i="18"/>
  <c r="D108" i="18"/>
  <c r="C108" i="18"/>
  <c r="B108" i="18"/>
  <c r="H107" i="18"/>
  <c r="B107" i="18"/>
  <c r="H106" i="18"/>
  <c r="G106" i="18"/>
  <c r="F106" i="18"/>
  <c r="E106" i="18"/>
  <c r="D106" i="18"/>
  <c r="C106" i="18"/>
  <c r="B106" i="18"/>
  <c r="H105" i="18"/>
  <c r="G105" i="18"/>
  <c r="F105" i="18"/>
  <c r="B105" i="18"/>
  <c r="H104" i="18"/>
  <c r="G104" i="18"/>
  <c r="F104" i="18"/>
  <c r="E104" i="18"/>
  <c r="D104" i="18"/>
  <c r="C104" i="18"/>
  <c r="B104" i="18"/>
  <c r="H103" i="18"/>
  <c r="G103" i="18"/>
  <c r="F103" i="18"/>
  <c r="E103" i="18"/>
  <c r="D103" i="18"/>
  <c r="B103" i="18"/>
  <c r="H102" i="18"/>
  <c r="F102" i="18"/>
  <c r="E102" i="18"/>
  <c r="D102" i="18"/>
  <c r="C102" i="18"/>
  <c r="B102" i="18"/>
  <c r="H101" i="18"/>
  <c r="G101" i="18"/>
  <c r="F101" i="18"/>
  <c r="E101" i="18"/>
  <c r="D101" i="18"/>
  <c r="C101" i="18"/>
  <c r="B101" i="18"/>
  <c r="B100" i="18"/>
  <c r="S99" i="18"/>
  <c r="I99" i="18"/>
  <c r="G99" i="18"/>
  <c r="F99" i="18"/>
  <c r="E99" i="18"/>
  <c r="D99" i="18"/>
  <c r="C99" i="18"/>
  <c r="G98" i="18"/>
  <c r="F98" i="18"/>
  <c r="E98" i="18"/>
  <c r="B98" i="18"/>
  <c r="F97" i="18"/>
  <c r="E97" i="18"/>
  <c r="D97" i="18"/>
  <c r="C97" i="18"/>
  <c r="B97" i="18"/>
  <c r="G96" i="18"/>
  <c r="F96" i="18"/>
  <c r="E96" i="18"/>
  <c r="D96" i="18"/>
  <c r="C96" i="18"/>
  <c r="B96" i="18"/>
  <c r="G95" i="18"/>
  <c r="B95" i="18"/>
  <c r="G94" i="18"/>
  <c r="F94" i="18"/>
  <c r="E94" i="18"/>
  <c r="D94" i="18"/>
  <c r="C94" i="18"/>
  <c r="B94" i="18"/>
  <c r="G93" i="18"/>
  <c r="F93" i="18"/>
  <c r="E93" i="18"/>
  <c r="D93" i="18"/>
  <c r="C93" i="18"/>
  <c r="B93" i="18"/>
  <c r="F92" i="18"/>
  <c r="G91" i="18"/>
  <c r="F91" i="18"/>
  <c r="E91" i="18"/>
  <c r="D91" i="18"/>
  <c r="C91" i="18"/>
  <c r="G90" i="18"/>
  <c r="F90" i="18"/>
  <c r="E90" i="18"/>
  <c r="D90" i="18"/>
  <c r="C90" i="18"/>
  <c r="I89" i="18"/>
  <c r="H89" i="18"/>
  <c r="G89" i="18"/>
  <c r="G112" i="18" s="1"/>
  <c r="F89" i="18"/>
  <c r="F95" i="18" s="1"/>
  <c r="E89" i="18"/>
  <c r="E105" i="18" s="1"/>
  <c r="D89" i="18"/>
  <c r="D98" i="18" s="1"/>
  <c r="C89" i="18"/>
  <c r="C103" i="18" s="1"/>
  <c r="G88" i="18"/>
  <c r="F88" i="18"/>
  <c r="E88" i="18"/>
  <c r="D88" i="18"/>
  <c r="C88" i="18"/>
  <c r="P87" i="18"/>
  <c r="H87" i="18"/>
  <c r="G87" i="18"/>
  <c r="F87" i="18"/>
  <c r="F86" i="18"/>
  <c r="E86" i="18"/>
  <c r="D86" i="18"/>
  <c r="C86" i="18"/>
  <c r="G85" i="18"/>
  <c r="F85" i="18"/>
  <c r="E85" i="18"/>
  <c r="D85" i="18"/>
  <c r="C85" i="18"/>
  <c r="G84" i="18"/>
  <c r="F84" i="18"/>
  <c r="E84" i="18"/>
  <c r="G83" i="18"/>
  <c r="F83" i="18"/>
  <c r="E83" i="18"/>
  <c r="D83" i="18"/>
  <c r="G82" i="18"/>
  <c r="F82" i="18"/>
  <c r="E82" i="18"/>
  <c r="D82" i="18"/>
  <c r="C82" i="18"/>
  <c r="S80" i="18"/>
  <c r="Q80" i="18"/>
  <c r="P80" i="18"/>
  <c r="O80" i="18"/>
  <c r="N80" i="18"/>
  <c r="M80" i="18"/>
  <c r="L80" i="18"/>
  <c r="K80" i="18"/>
  <c r="J80" i="18"/>
  <c r="I80" i="18"/>
  <c r="H80" i="18"/>
  <c r="G80" i="18"/>
  <c r="F80" i="18"/>
  <c r="E80" i="18"/>
  <c r="D80" i="18"/>
  <c r="C80" i="18"/>
  <c r="G77" i="18"/>
  <c r="F77" i="18"/>
  <c r="E77" i="18"/>
  <c r="D77" i="18"/>
  <c r="C77" i="18"/>
  <c r="B77" i="18"/>
  <c r="G76" i="18"/>
  <c r="F76" i="18"/>
  <c r="E76" i="18"/>
  <c r="D76" i="18"/>
  <c r="C76" i="18"/>
  <c r="B76" i="18"/>
  <c r="H75" i="18"/>
  <c r="B75" i="18"/>
  <c r="H74" i="18"/>
  <c r="G74" i="18"/>
  <c r="F74" i="18"/>
  <c r="E74" i="18"/>
  <c r="D74" i="18"/>
  <c r="C74" i="18"/>
  <c r="B74" i="18"/>
  <c r="H73" i="18"/>
  <c r="B73" i="18"/>
  <c r="H72" i="18"/>
  <c r="G72" i="18"/>
  <c r="F72" i="18"/>
  <c r="E72" i="18"/>
  <c r="D72" i="18"/>
  <c r="C72" i="18"/>
  <c r="B72" i="18"/>
  <c r="H71" i="18"/>
  <c r="G71" i="18"/>
  <c r="F71" i="18"/>
  <c r="B71" i="18"/>
  <c r="H70" i="18"/>
  <c r="G70" i="18"/>
  <c r="F70" i="18"/>
  <c r="E70" i="18"/>
  <c r="D70" i="18"/>
  <c r="C70" i="18"/>
  <c r="B70" i="18"/>
  <c r="H69" i="18"/>
  <c r="G69" i="18"/>
  <c r="F69" i="18"/>
  <c r="E69" i="18"/>
  <c r="D69" i="18"/>
  <c r="B69" i="18"/>
  <c r="H68" i="18"/>
  <c r="G68" i="18"/>
  <c r="F68" i="18"/>
  <c r="E68" i="18"/>
  <c r="D68" i="18"/>
  <c r="C68" i="18"/>
  <c r="B68" i="18"/>
  <c r="H67" i="18"/>
  <c r="G67" i="18"/>
  <c r="F67" i="18"/>
  <c r="E67" i="18"/>
  <c r="D67" i="18"/>
  <c r="C67" i="18"/>
  <c r="B67" i="18"/>
  <c r="B66" i="18"/>
  <c r="S65" i="18"/>
  <c r="I65" i="18"/>
  <c r="G65" i="18"/>
  <c r="F65" i="18"/>
  <c r="E65" i="18"/>
  <c r="D65" i="18"/>
  <c r="C65" i="18"/>
  <c r="G64" i="18"/>
  <c r="F64" i="18"/>
  <c r="E64" i="18"/>
  <c r="B64" i="18"/>
  <c r="G63" i="18"/>
  <c r="F63" i="18"/>
  <c r="E63" i="18"/>
  <c r="D63" i="18"/>
  <c r="C63" i="18"/>
  <c r="B63" i="18"/>
  <c r="G62" i="18"/>
  <c r="F62" i="18"/>
  <c r="E62" i="18"/>
  <c r="D62" i="18"/>
  <c r="C62" i="18"/>
  <c r="B62" i="18"/>
  <c r="G61" i="18"/>
  <c r="B61" i="18"/>
  <c r="G60" i="18"/>
  <c r="F60" i="18"/>
  <c r="E60" i="18"/>
  <c r="D60" i="18"/>
  <c r="C60" i="18"/>
  <c r="B60" i="18"/>
  <c r="G59" i="18"/>
  <c r="F59" i="18"/>
  <c r="E59" i="18"/>
  <c r="D59" i="18"/>
  <c r="C59" i="18"/>
  <c r="B59" i="18"/>
  <c r="G57" i="18"/>
  <c r="F57" i="18"/>
  <c r="E57" i="18"/>
  <c r="D57" i="18"/>
  <c r="C57" i="18"/>
  <c r="G56" i="18"/>
  <c r="F56" i="18"/>
  <c r="E56" i="18"/>
  <c r="D56" i="18"/>
  <c r="C56" i="18"/>
  <c r="I55" i="18"/>
  <c r="H55" i="18"/>
  <c r="G55" i="18"/>
  <c r="G78" i="18" s="1"/>
  <c r="F55" i="18"/>
  <c r="F61" i="18" s="1"/>
  <c r="E55" i="18"/>
  <c r="E71" i="18" s="1"/>
  <c r="D55" i="18"/>
  <c r="D64" i="18" s="1"/>
  <c r="C55" i="18"/>
  <c r="C69" i="18" s="1"/>
  <c r="G54" i="18"/>
  <c r="F54" i="18"/>
  <c r="E54" i="18"/>
  <c r="D54" i="18"/>
  <c r="C54" i="18"/>
  <c r="P53" i="18"/>
  <c r="H53" i="18"/>
  <c r="G53" i="18"/>
  <c r="F53" i="18"/>
  <c r="G52" i="18"/>
  <c r="F52" i="18"/>
  <c r="E52" i="18"/>
  <c r="D52" i="18"/>
  <c r="C52" i="18"/>
  <c r="G51" i="18"/>
  <c r="F51" i="18"/>
  <c r="E51" i="18"/>
  <c r="D51" i="18"/>
  <c r="C51" i="18"/>
  <c r="G50" i="18"/>
  <c r="F50" i="18"/>
  <c r="E50" i="18"/>
  <c r="G49" i="18"/>
  <c r="F49" i="18"/>
  <c r="E49" i="18"/>
  <c r="D49" i="18"/>
  <c r="C49" i="18"/>
  <c r="G48" i="18"/>
  <c r="F48" i="18"/>
  <c r="E48" i="18"/>
  <c r="D48" i="18"/>
  <c r="C48" i="18"/>
  <c r="S46" i="18"/>
  <c r="Q46" i="18"/>
  <c r="P46" i="18"/>
  <c r="O46" i="18"/>
  <c r="N46" i="18"/>
  <c r="M46" i="18"/>
  <c r="L46" i="18"/>
  <c r="K46" i="18"/>
  <c r="J46" i="18"/>
  <c r="I46" i="18"/>
  <c r="H46" i="18"/>
  <c r="G46" i="18"/>
  <c r="F46" i="18"/>
  <c r="E46" i="18"/>
  <c r="D46" i="18"/>
  <c r="C46" i="18"/>
  <c r="D44" i="18"/>
  <c r="C44" i="18"/>
  <c r="G43" i="18"/>
  <c r="E43" i="18"/>
  <c r="D43" i="18"/>
  <c r="C43" i="18"/>
  <c r="B43" i="18"/>
  <c r="G42" i="18"/>
  <c r="F42" i="18"/>
  <c r="E42" i="18"/>
  <c r="D42" i="18"/>
  <c r="C42" i="18"/>
  <c r="B42" i="18"/>
  <c r="H41" i="18"/>
  <c r="F41" i="18"/>
  <c r="B41" i="18"/>
  <c r="H40" i="18"/>
  <c r="G40" i="18"/>
  <c r="F40" i="18"/>
  <c r="E40" i="18"/>
  <c r="D40" i="18"/>
  <c r="C40" i="18"/>
  <c r="B40" i="18"/>
  <c r="H39" i="18"/>
  <c r="D39" i="18"/>
  <c r="C39" i="18"/>
  <c r="B39" i="18"/>
  <c r="H38" i="18"/>
  <c r="G38" i="18"/>
  <c r="F38" i="18"/>
  <c r="E38" i="18"/>
  <c r="D38" i="18"/>
  <c r="C38" i="18"/>
  <c r="B38" i="18"/>
  <c r="H37" i="18"/>
  <c r="G37" i="18"/>
  <c r="F37" i="18"/>
  <c r="B37" i="18"/>
  <c r="H36" i="18"/>
  <c r="G36" i="18"/>
  <c r="E36" i="18"/>
  <c r="D36" i="18"/>
  <c r="C36" i="18"/>
  <c r="B36" i="18"/>
  <c r="H35" i="18"/>
  <c r="G35" i="18"/>
  <c r="F35" i="18"/>
  <c r="E35" i="18"/>
  <c r="D35" i="18"/>
  <c r="B35" i="18"/>
  <c r="H34" i="18"/>
  <c r="G34" i="18"/>
  <c r="F34" i="18"/>
  <c r="D34" i="18"/>
  <c r="C34" i="18"/>
  <c r="B34" i="18"/>
  <c r="H33" i="18"/>
  <c r="G33" i="18"/>
  <c r="F33" i="18"/>
  <c r="E33" i="18"/>
  <c r="D33" i="18"/>
  <c r="C33" i="18"/>
  <c r="B33" i="18"/>
  <c r="D32" i="18"/>
  <c r="C32" i="18"/>
  <c r="B32" i="18"/>
  <c r="S31" i="18"/>
  <c r="I31" i="18"/>
  <c r="G31" i="18"/>
  <c r="F31" i="18"/>
  <c r="E31" i="18"/>
  <c r="D31" i="18"/>
  <c r="C31" i="18"/>
  <c r="G30" i="18"/>
  <c r="F30" i="18"/>
  <c r="E30" i="18"/>
  <c r="B30" i="18"/>
  <c r="G29" i="18"/>
  <c r="F29" i="18"/>
  <c r="D29" i="18"/>
  <c r="C29" i="18"/>
  <c r="B29" i="18"/>
  <c r="G28" i="18"/>
  <c r="F28" i="18"/>
  <c r="E28" i="18"/>
  <c r="D28" i="18"/>
  <c r="C28" i="18"/>
  <c r="B28" i="18"/>
  <c r="G27" i="18"/>
  <c r="B27" i="18"/>
  <c r="G26" i="18"/>
  <c r="F26" i="18"/>
  <c r="E26" i="18"/>
  <c r="D26" i="18"/>
  <c r="C26" i="18"/>
  <c r="B26" i="18"/>
  <c r="G25" i="18"/>
  <c r="F25" i="18"/>
  <c r="E25" i="18"/>
  <c r="D25" i="18"/>
  <c r="C25" i="18"/>
  <c r="B25" i="18"/>
  <c r="G24" i="18"/>
  <c r="D24" i="18"/>
  <c r="G23" i="18"/>
  <c r="F23" i="18"/>
  <c r="E23" i="18"/>
  <c r="D23" i="18"/>
  <c r="C23" i="18"/>
  <c r="G22" i="18"/>
  <c r="F22" i="18"/>
  <c r="E22" i="18"/>
  <c r="D22" i="18"/>
  <c r="C22" i="18"/>
  <c r="I21" i="18"/>
  <c r="H21" i="18"/>
  <c r="G21" i="18"/>
  <c r="G44" i="18" s="1"/>
  <c r="F21" i="18"/>
  <c r="F27" i="18" s="1"/>
  <c r="E21" i="18"/>
  <c r="E37" i="18" s="1"/>
  <c r="D21" i="18"/>
  <c r="D30" i="18" s="1"/>
  <c r="C21" i="18"/>
  <c r="C35" i="18" s="1"/>
  <c r="G20" i="18"/>
  <c r="F20" i="18"/>
  <c r="E20" i="18"/>
  <c r="D20" i="18"/>
  <c r="C20" i="18"/>
  <c r="P19" i="18"/>
  <c r="H19" i="18"/>
  <c r="G19" i="18"/>
  <c r="F19" i="18"/>
  <c r="G18" i="18"/>
  <c r="F18" i="18"/>
  <c r="D18" i="18"/>
  <c r="C18" i="18"/>
  <c r="G17" i="18"/>
  <c r="F17" i="18"/>
  <c r="E17" i="18"/>
  <c r="D17" i="18"/>
  <c r="C17" i="18"/>
  <c r="G16" i="18"/>
  <c r="F16" i="18"/>
  <c r="E16" i="18"/>
  <c r="G15" i="18"/>
  <c r="F15" i="18"/>
  <c r="D15" i="18"/>
  <c r="C15" i="18"/>
  <c r="G14" i="18"/>
  <c r="F14" i="18"/>
  <c r="E14" i="18"/>
  <c r="D14" i="18"/>
  <c r="C14" i="18"/>
  <c r="BR183" i="18"/>
  <c r="BP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A142" i="18"/>
  <c r="X142" i="18"/>
  <c r="A142" i="18"/>
  <c r="X141" i="18"/>
  <c r="A141" i="18"/>
  <c r="X140" i="18"/>
  <c r="A140" i="18"/>
  <c r="A139" i="18"/>
  <c r="A138" i="18"/>
  <c r="A137" i="18"/>
  <c r="W136" i="18"/>
  <c r="A136" i="18"/>
  <c r="W135" i="18"/>
  <c r="A135" i="18"/>
  <c r="W134" i="18"/>
  <c r="A134" i="18"/>
  <c r="W133" i="18"/>
  <c r="A133" i="18"/>
  <c r="W132" i="18"/>
  <c r="A132" i="18"/>
  <c r="W131" i="18"/>
  <c r="A131" i="18"/>
  <c r="W130" i="18"/>
  <c r="A130" i="18"/>
  <c r="W129" i="18"/>
  <c r="A129" i="18"/>
  <c r="BI128" i="18"/>
  <c r="BH128" i="18"/>
  <c r="BG128" i="18"/>
  <c r="BF128" i="18"/>
  <c r="BE128" i="18"/>
  <c r="BD128" i="18"/>
  <c r="W128" i="18"/>
  <c r="A128" i="18"/>
  <c r="W127" i="18"/>
  <c r="A127" i="18"/>
  <c r="BB126" i="18"/>
  <c r="BA126" i="18"/>
  <c r="AZ126" i="18"/>
  <c r="AY126" i="18"/>
  <c r="AX126" i="18"/>
  <c r="AW126" i="18"/>
  <c r="AV126" i="18"/>
  <c r="AU126" i="18"/>
  <c r="W126" i="18"/>
  <c r="A126" i="18"/>
  <c r="W125" i="18"/>
  <c r="A125" i="18"/>
  <c r="W124" i="18"/>
  <c r="A124" i="18"/>
  <c r="W123" i="18"/>
  <c r="A123" i="18"/>
  <c r="W122" i="18"/>
  <c r="A122" i="18"/>
  <c r="W121" i="18"/>
  <c r="A121" i="18"/>
  <c r="W120" i="18"/>
  <c r="A120" i="18"/>
  <c r="W119" i="18"/>
  <c r="A119" i="18"/>
  <c r="X118" i="18"/>
  <c r="W118" i="18"/>
  <c r="A118" i="18"/>
  <c r="X117" i="18"/>
  <c r="W117" i="18"/>
  <c r="A117" i="18"/>
  <c r="AZ116" i="18"/>
  <c r="X116" i="18"/>
  <c r="W116" i="18"/>
  <c r="A116" i="18"/>
  <c r="AA115" i="18"/>
  <c r="X115" i="18"/>
  <c r="W115" i="18"/>
  <c r="A115" i="18"/>
  <c r="AA114" i="18"/>
  <c r="X114" i="18"/>
  <c r="W114" i="18"/>
  <c r="A114" i="18"/>
  <c r="AA113" i="18"/>
  <c r="X113" i="18"/>
  <c r="W113" i="18"/>
  <c r="A113" i="18"/>
  <c r="AZ112" i="18"/>
  <c r="AA112" i="18"/>
  <c r="X112" i="18"/>
  <c r="W112" i="18"/>
  <c r="A112" i="18"/>
  <c r="AA111" i="18"/>
  <c r="X111" i="18"/>
  <c r="W111" i="18"/>
  <c r="A111" i="18"/>
  <c r="AA110" i="18"/>
  <c r="X110" i="18"/>
  <c r="W110" i="18"/>
  <c r="A110" i="18"/>
  <c r="AA109" i="18"/>
  <c r="X109" i="18"/>
  <c r="W109" i="18"/>
  <c r="A109" i="18"/>
  <c r="AA108" i="18"/>
  <c r="X108" i="18"/>
  <c r="W108" i="18"/>
  <c r="A108" i="18"/>
  <c r="AA107" i="18"/>
  <c r="X107" i="18"/>
  <c r="W107" i="18"/>
  <c r="A107" i="18"/>
  <c r="AA106" i="18"/>
  <c r="X106" i="18"/>
  <c r="W106" i="18"/>
  <c r="A106" i="18"/>
  <c r="AA105" i="18"/>
  <c r="X105" i="18"/>
  <c r="W105" i="18"/>
  <c r="A105" i="18"/>
  <c r="AA104" i="18"/>
  <c r="X104" i="18"/>
  <c r="W104" i="18"/>
  <c r="A104" i="18"/>
  <c r="AZ103" i="18"/>
  <c r="BA99" i="18" s="1"/>
  <c r="AA103" i="18"/>
  <c r="X103" i="18"/>
  <c r="W103" i="18"/>
  <c r="A103" i="18"/>
  <c r="AA102" i="18"/>
  <c r="X102" i="18"/>
  <c r="W102" i="18"/>
  <c r="A102" i="18"/>
  <c r="AA101" i="18"/>
  <c r="X101" i="18"/>
  <c r="W101" i="18"/>
  <c r="A101" i="18"/>
  <c r="AZ100" i="18"/>
  <c r="AZ101" i="18" s="1"/>
  <c r="AZ102" i="18" s="1"/>
  <c r="AA100" i="18"/>
  <c r="X100" i="18"/>
  <c r="W100" i="18"/>
  <c r="A100" i="18"/>
  <c r="AZ99" i="18"/>
  <c r="AA99" i="18"/>
  <c r="X99" i="18"/>
  <c r="W99" i="18"/>
  <c r="A99" i="18"/>
  <c r="AA98" i="18"/>
  <c r="X98" i="18"/>
  <c r="W98" i="18"/>
  <c r="A98" i="18"/>
  <c r="AA97" i="18"/>
  <c r="X97" i="18"/>
  <c r="W97" i="18"/>
  <c r="A97" i="18"/>
  <c r="X96" i="18"/>
  <c r="W96" i="18"/>
  <c r="A96" i="18"/>
  <c r="X95" i="18"/>
  <c r="W95" i="18"/>
  <c r="A95" i="18"/>
  <c r="X94" i="18"/>
  <c r="W94" i="18"/>
  <c r="A94" i="18"/>
  <c r="X93" i="18"/>
  <c r="W93" i="18"/>
  <c r="A93" i="18"/>
  <c r="AA92" i="18"/>
  <c r="X92" i="18"/>
  <c r="W92" i="18"/>
  <c r="A92" i="18"/>
  <c r="AA91" i="18"/>
  <c r="X91" i="18"/>
  <c r="W91" i="18"/>
  <c r="A91" i="18"/>
  <c r="AZ90" i="18"/>
  <c r="AA90" i="18"/>
  <c r="X90" i="18"/>
  <c r="W90" i="18"/>
  <c r="A90" i="18"/>
  <c r="AA89" i="18"/>
  <c r="X89" i="18"/>
  <c r="W89" i="18"/>
  <c r="A89" i="18"/>
  <c r="AA88" i="18"/>
  <c r="X88" i="18"/>
  <c r="W88" i="18"/>
  <c r="A88" i="18"/>
  <c r="AA87" i="18"/>
  <c r="X87" i="18"/>
  <c r="W87" i="18"/>
  <c r="A87" i="18"/>
  <c r="BA86" i="18"/>
  <c r="AY86" i="18" s="1"/>
  <c r="AZ86" i="18"/>
  <c r="AZ87" i="18" s="1"/>
  <c r="AZ88" i="18" s="1"/>
  <c r="AZ89" i="18" s="1"/>
  <c r="BB86" i="18" s="1"/>
  <c r="BA87" i="18" s="1"/>
  <c r="AA86" i="18"/>
  <c r="X86" i="18"/>
  <c r="W86" i="18"/>
  <c r="A86" i="18"/>
  <c r="AA85" i="18"/>
  <c r="X85" i="18"/>
  <c r="W85" i="18"/>
  <c r="A85" i="18"/>
  <c r="AA84" i="18"/>
  <c r="X84" i="18"/>
  <c r="W84" i="18"/>
  <c r="A84" i="18"/>
  <c r="AA83" i="18"/>
  <c r="X83" i="18"/>
  <c r="W83" i="18"/>
  <c r="A83" i="18"/>
  <c r="AA82" i="18"/>
  <c r="X82" i="18"/>
  <c r="W82" i="18"/>
  <c r="A82" i="18"/>
  <c r="AA81" i="18"/>
  <c r="X81" i="18"/>
  <c r="W81" i="18"/>
  <c r="A81" i="18"/>
  <c r="AA80" i="18"/>
  <c r="X80" i="18"/>
  <c r="W80" i="18"/>
  <c r="A80" i="18"/>
  <c r="AA79" i="18"/>
  <c r="X79" i="18"/>
  <c r="W79" i="18"/>
  <c r="A79" i="18"/>
  <c r="AA78" i="18"/>
  <c r="X78" i="18"/>
  <c r="W78" i="18"/>
  <c r="A78" i="18"/>
  <c r="AZ77" i="18"/>
  <c r="AA77" i="18"/>
  <c r="X77" i="18"/>
  <c r="W77" i="18"/>
  <c r="A77" i="18"/>
  <c r="AZ76" i="18"/>
  <c r="AA76" i="18"/>
  <c r="X76" i="18"/>
  <c r="W76" i="18"/>
  <c r="A76" i="18"/>
  <c r="AA75" i="18"/>
  <c r="X75" i="18"/>
  <c r="W75" i="18"/>
  <c r="A75" i="18"/>
  <c r="AA74" i="18"/>
  <c r="X74" i="18"/>
  <c r="W74" i="18"/>
  <c r="A74" i="18"/>
  <c r="AZ73" i="18"/>
  <c r="AZ74" i="18" s="1"/>
  <c r="AZ75" i="18" s="1"/>
  <c r="AA73" i="18"/>
  <c r="X73" i="18"/>
  <c r="W73" i="18"/>
  <c r="A73" i="18"/>
  <c r="AA72" i="18"/>
  <c r="X72" i="18"/>
  <c r="W72" i="18"/>
  <c r="A72" i="18"/>
  <c r="AA71" i="18"/>
  <c r="X71" i="18"/>
  <c r="W71" i="18"/>
  <c r="A71" i="18"/>
  <c r="X70" i="18"/>
  <c r="W70" i="18"/>
  <c r="A70" i="18"/>
  <c r="AA69" i="18"/>
  <c r="X69" i="18"/>
  <c r="W69" i="18"/>
  <c r="A69" i="18"/>
  <c r="AA68" i="18"/>
  <c r="X68" i="18"/>
  <c r="W68" i="18"/>
  <c r="A68" i="18"/>
  <c r="AA67" i="18"/>
  <c r="X67" i="18"/>
  <c r="W67" i="18"/>
  <c r="A67" i="18"/>
  <c r="AA66" i="18"/>
  <c r="X66" i="18"/>
  <c r="W66" i="18"/>
  <c r="A66" i="18"/>
  <c r="AA65" i="18"/>
  <c r="X65" i="18"/>
  <c r="W65" i="18"/>
  <c r="A65" i="18"/>
  <c r="BB64" i="18"/>
  <c r="BB65" i="18" s="1"/>
  <c r="AA64" i="18"/>
  <c r="X64" i="18"/>
  <c r="W64" i="18"/>
  <c r="A64" i="18"/>
  <c r="BB63" i="18"/>
  <c r="AA63" i="18"/>
  <c r="X63" i="18"/>
  <c r="W63" i="18"/>
  <c r="A63" i="18"/>
  <c r="BB62" i="18"/>
  <c r="AA62" i="18"/>
  <c r="X62" i="18"/>
  <c r="W62" i="18"/>
  <c r="A62" i="18"/>
  <c r="BB61" i="18"/>
  <c r="AA61" i="18"/>
  <c r="X61" i="18"/>
  <c r="W61" i="18"/>
  <c r="A61" i="18"/>
  <c r="AA60" i="18"/>
  <c r="X60" i="18"/>
  <c r="W60" i="18"/>
  <c r="A60" i="18"/>
  <c r="AU59" i="18" a="1"/>
  <c r="AU59" i="18" s="1"/>
  <c r="AA59" i="18"/>
  <c r="X59" i="18"/>
  <c r="W59" i="18"/>
  <c r="A59" i="18"/>
  <c r="AA58" i="18"/>
  <c r="X58" i="18"/>
  <c r="W58" i="18"/>
  <c r="A58" i="18"/>
  <c r="AA57" i="18"/>
  <c r="X57" i="18"/>
  <c r="W57" i="18"/>
  <c r="A57" i="18"/>
  <c r="AA56" i="18"/>
  <c r="X56" i="18"/>
  <c r="W56" i="18"/>
  <c r="A56" i="18"/>
  <c r="AA55" i="18"/>
  <c r="X55" i="18"/>
  <c r="W55" i="18"/>
  <c r="A55" i="18"/>
  <c r="AA54" i="18"/>
  <c r="X54" i="18"/>
  <c r="W54" i="18"/>
  <c r="A54" i="18"/>
  <c r="AA53" i="18"/>
  <c r="X53" i="18"/>
  <c r="W53" i="18"/>
  <c r="A53" i="18"/>
  <c r="AA52" i="18"/>
  <c r="X52" i="18"/>
  <c r="W52" i="18"/>
  <c r="A52" i="18"/>
  <c r="AA51" i="18"/>
  <c r="X51" i="18"/>
  <c r="W51" i="18"/>
  <c r="A51" i="18"/>
  <c r="AA50" i="18"/>
  <c r="X50" i="18"/>
  <c r="W50" i="18"/>
  <c r="A50" i="18"/>
  <c r="AA49" i="18"/>
  <c r="X49" i="18"/>
  <c r="W49" i="18"/>
  <c r="A49" i="18"/>
  <c r="AA48" i="18"/>
  <c r="X48" i="18"/>
  <c r="W48" i="18"/>
  <c r="A48" i="18"/>
  <c r="AA47" i="18"/>
  <c r="X47" i="18"/>
  <c r="W47" i="18"/>
  <c r="A47" i="18"/>
  <c r="AA46" i="18"/>
  <c r="X46" i="18"/>
  <c r="W46" i="18"/>
  <c r="A46" i="18"/>
  <c r="AA45" i="18"/>
  <c r="X45" i="18"/>
  <c r="W45" i="18"/>
  <c r="A45" i="18"/>
  <c r="AA44" i="18"/>
  <c r="X44" i="18"/>
  <c r="W44" i="18"/>
  <c r="A44" i="18"/>
  <c r="AA43" i="18"/>
  <c r="X43" i="18"/>
  <c r="W43" i="18"/>
  <c r="A43" i="18"/>
  <c r="AA42" i="18"/>
  <c r="X42" i="18"/>
  <c r="W42" i="18"/>
  <c r="A42" i="18"/>
  <c r="AA41" i="18"/>
  <c r="X41" i="18"/>
  <c r="W41" i="18"/>
  <c r="A41" i="18"/>
  <c r="AA40" i="18"/>
  <c r="X40" i="18"/>
  <c r="W40" i="18"/>
  <c r="A40" i="18"/>
  <c r="AA39" i="18"/>
  <c r="X39" i="18"/>
  <c r="W39" i="18"/>
  <c r="A39" i="18"/>
  <c r="AA38" i="18"/>
  <c r="X38" i="18"/>
  <c r="W38" i="18"/>
  <c r="A38" i="18"/>
  <c r="AA37" i="18"/>
  <c r="X37" i="18"/>
  <c r="W37" i="18"/>
  <c r="A37" i="18"/>
  <c r="AA36" i="18"/>
  <c r="X36" i="18"/>
  <c r="W36" i="18"/>
  <c r="A36" i="18"/>
  <c r="AA35" i="18"/>
  <c r="X35" i="18"/>
  <c r="W35" i="18"/>
  <c r="A35" i="18"/>
  <c r="AA34" i="18"/>
  <c r="X34" i="18"/>
  <c r="W34" i="18"/>
  <c r="A34" i="18"/>
  <c r="AA33" i="18"/>
  <c r="X33" i="18"/>
  <c r="W33" i="18"/>
  <c r="A33" i="18"/>
  <c r="AA32" i="18"/>
  <c r="X32" i="18"/>
  <c r="W32" i="18"/>
  <c r="A32" i="18"/>
  <c r="AA31" i="18"/>
  <c r="X31" i="18"/>
  <c r="W31" i="18"/>
  <c r="A31" i="18"/>
  <c r="AA30" i="18"/>
  <c r="X30" i="18"/>
  <c r="W30" i="18"/>
  <c r="A30" i="18"/>
  <c r="AA29" i="18"/>
  <c r="X29" i="18"/>
  <c r="W29" i="18"/>
  <c r="A29" i="18"/>
  <c r="AA28" i="18"/>
  <c r="X28" i="18"/>
  <c r="W28" i="18"/>
  <c r="A28" i="18"/>
  <c r="AA27" i="18"/>
  <c r="X27" i="18"/>
  <c r="W27" i="18"/>
  <c r="A27" i="18"/>
  <c r="AA26" i="18"/>
  <c r="X26" i="18"/>
  <c r="W26" i="18"/>
  <c r="A26" i="18"/>
  <c r="BH25" i="18"/>
  <c r="BG25" i="18"/>
  <c r="BF25" i="18"/>
  <c r="BE25" i="18"/>
  <c r="AA25" i="18"/>
  <c r="X25" i="18"/>
  <c r="W25" i="18"/>
  <c r="A25" i="18"/>
  <c r="AA24" i="18"/>
  <c r="X24" i="18"/>
  <c r="W24" i="18"/>
  <c r="A24" i="18"/>
  <c r="AA23" i="18"/>
  <c r="X23" i="18"/>
  <c r="W23" i="18"/>
  <c r="A23" i="18"/>
  <c r="AA22" i="18"/>
  <c r="X22" i="18"/>
  <c r="W22" i="18"/>
  <c r="A22" i="18"/>
  <c r="AA21" i="18"/>
  <c r="X21" i="18"/>
  <c r="W21" i="18"/>
  <c r="A21" i="18"/>
  <c r="BB20" i="18"/>
  <c r="AA20" i="18"/>
  <c r="X20" i="18"/>
  <c r="W20" i="18"/>
  <c r="A20" i="18"/>
  <c r="AA19" i="18"/>
  <c r="X19" i="18"/>
  <c r="W19" i="18"/>
  <c r="A19" i="18"/>
  <c r="AA18" i="18"/>
  <c r="X18" i="18"/>
  <c r="W18" i="18"/>
  <c r="A18" i="18"/>
  <c r="AA17" i="18"/>
  <c r="X17" i="18"/>
  <c r="W17" i="18"/>
  <c r="A17" i="18"/>
  <c r="AA16" i="18"/>
  <c r="X16" i="18"/>
  <c r="W16" i="18"/>
  <c r="A16" i="18"/>
  <c r="AA15" i="18"/>
  <c r="X15" i="18"/>
  <c r="W15" i="18"/>
  <c r="A15" i="18"/>
  <c r="AA14" i="18"/>
  <c r="X14" i="18"/>
  <c r="W14" i="18"/>
  <c r="A14" i="18"/>
  <c r="BD13" i="18"/>
  <c r="S13" i="18"/>
  <c r="P13" i="18"/>
  <c r="V13" i="18" s="1"/>
  <c r="I13" i="18"/>
  <c r="V12" i="18" s="1"/>
  <c r="H13" i="18"/>
  <c r="B13" i="18"/>
  <c r="AP10" i="18"/>
  <c r="AM10" i="18"/>
  <c r="AJ10" i="18"/>
  <c r="AH10" i="18"/>
  <c r="AF10" i="18"/>
  <c r="AD10" i="18"/>
  <c r="Y10" i="18"/>
  <c r="V10" i="18"/>
  <c r="C9" i="18"/>
  <c r="BQ7" i="18"/>
  <c r="BQ6" i="18"/>
  <c r="BR3" i="18"/>
  <c r="BI2" i="18"/>
  <c r="BH2" i="18"/>
  <c r="BG2" i="18"/>
  <c r="BF2" i="18"/>
  <c r="BE2" i="18"/>
  <c r="BD2" i="18"/>
  <c r="BB2" i="18"/>
  <c r="BA2" i="18"/>
  <c r="AZ2" i="18"/>
  <c r="AY2" i="18"/>
  <c r="AX2" i="18"/>
  <c r="AW2" i="18"/>
  <c r="AV2" i="18"/>
  <c r="AU2" i="18"/>
  <c r="AP2" i="18"/>
  <c r="AN2" i="18"/>
  <c r="AM2" i="18"/>
  <c r="AK2" i="18"/>
  <c r="AJ2" i="18"/>
  <c r="AH2" i="18"/>
  <c r="AD2" i="18"/>
  <c r="Y2" i="18"/>
  <c r="X2" i="18"/>
  <c r="W2" i="18"/>
  <c r="V2" i="18"/>
  <c r="S2" i="18"/>
  <c r="R2" i="18"/>
  <c r="Q2" i="18"/>
  <c r="P2" i="18"/>
  <c r="O2" i="18"/>
  <c r="N2" i="18"/>
  <c r="M2" i="18"/>
  <c r="L2" i="18"/>
  <c r="K2" i="18"/>
  <c r="J2" i="18"/>
  <c r="I2" i="18"/>
  <c r="H2" i="18"/>
  <c r="G2" i="18"/>
  <c r="F2" i="18"/>
  <c r="E2" i="18"/>
  <c r="D2" i="18"/>
  <c r="C2" i="18"/>
  <c r="B2" i="18"/>
  <c r="BR1" i="18"/>
  <c r="BQ1" i="18"/>
  <c r="BI1" i="18"/>
  <c r="BH1" i="18"/>
  <c r="BG1" i="18"/>
  <c r="BF1" i="18"/>
  <c r="BE1" i="18"/>
  <c r="BD1" i="18"/>
  <c r="BB1" i="18"/>
  <c r="BA1" i="18"/>
  <c r="AZ1" i="18"/>
  <c r="AY1" i="18"/>
  <c r="AX1" i="18"/>
  <c r="AW1" i="18"/>
  <c r="AV1" i="18"/>
  <c r="AU1" i="18"/>
  <c r="AP1" i="18"/>
  <c r="AN1" i="18"/>
  <c r="AM1" i="18"/>
  <c r="AK1" i="18"/>
  <c r="AJ1" i="18"/>
  <c r="AH1" i="18"/>
  <c r="AD1" i="18"/>
  <c r="Y1" i="18"/>
  <c r="X1" i="18"/>
  <c r="W1" i="18"/>
  <c r="V1" i="18"/>
  <c r="S1" i="18"/>
  <c r="R1" i="18"/>
  <c r="Q1" i="18"/>
  <c r="P1" i="18"/>
  <c r="O1" i="18"/>
  <c r="N1" i="18"/>
  <c r="M1" i="18"/>
  <c r="L1" i="18"/>
  <c r="K1" i="18"/>
  <c r="J1" i="18"/>
  <c r="I1" i="18"/>
  <c r="H1" i="18"/>
  <c r="G1" i="18"/>
  <c r="F1" i="18"/>
  <c r="E1" i="18"/>
  <c r="D1" i="18"/>
  <c r="C1" i="18"/>
  <c r="B1" i="18"/>
  <c r="C7" i="14"/>
  <c r="AG13" i="17"/>
  <c r="AO15" i="17"/>
  <c r="AO13" i="17"/>
  <c r="AO14" i="17"/>
  <c r="C7" i="17"/>
  <c r="F20" i="17"/>
  <c r="G14" i="17"/>
  <c r="B14" i="17"/>
  <c r="B13" i="17"/>
  <c r="B15" i="17"/>
  <c r="C19" i="17"/>
  <c r="B19" i="17"/>
  <c r="AE43" i="17"/>
  <c r="AC43" i="17"/>
  <c r="AB43" i="17"/>
  <c r="AA43" i="17"/>
  <c r="Z43" i="17"/>
  <c r="Y43" i="17"/>
  <c r="X43" i="17"/>
  <c r="W43" i="17"/>
  <c r="V43" i="17"/>
  <c r="U43" i="17"/>
  <c r="T43" i="17"/>
  <c r="S43" i="17"/>
  <c r="R43" i="17"/>
  <c r="Q43" i="17"/>
  <c r="P43" i="17"/>
  <c r="O43" i="17"/>
  <c r="S40" i="17"/>
  <c r="R40" i="17"/>
  <c r="Q40" i="17"/>
  <c r="P40" i="17"/>
  <c r="O40" i="17"/>
  <c r="N40" i="17"/>
  <c r="S39" i="17"/>
  <c r="R39" i="17"/>
  <c r="Q39" i="17"/>
  <c r="P39" i="17"/>
  <c r="O39" i="17"/>
  <c r="N39" i="17"/>
  <c r="T38" i="17"/>
  <c r="N38" i="17"/>
  <c r="T37" i="17"/>
  <c r="S37" i="17"/>
  <c r="R37" i="17"/>
  <c r="Q37" i="17"/>
  <c r="P37" i="17"/>
  <c r="O37" i="17"/>
  <c r="N37" i="17"/>
  <c r="T36" i="17"/>
  <c r="N36" i="17"/>
  <c r="T35" i="17"/>
  <c r="S35" i="17"/>
  <c r="R35" i="17"/>
  <c r="Q35" i="17"/>
  <c r="P35" i="17"/>
  <c r="O35" i="17"/>
  <c r="N35" i="17"/>
  <c r="T34" i="17"/>
  <c r="S34" i="17"/>
  <c r="R34" i="17"/>
  <c r="N34" i="17"/>
  <c r="T33" i="17"/>
  <c r="S33" i="17"/>
  <c r="R33" i="17"/>
  <c r="Q33" i="17"/>
  <c r="P33" i="17"/>
  <c r="O33" i="17"/>
  <c r="N33" i="17"/>
  <c r="T32" i="17"/>
  <c r="S32" i="17"/>
  <c r="R32" i="17"/>
  <c r="Q32" i="17"/>
  <c r="P32" i="17"/>
  <c r="N32" i="17"/>
  <c r="T31" i="17"/>
  <c r="S31" i="17"/>
  <c r="R31" i="17"/>
  <c r="Q31" i="17"/>
  <c r="P31" i="17"/>
  <c r="O31" i="17"/>
  <c r="N31" i="17"/>
  <c r="T30" i="17"/>
  <c r="S30" i="17"/>
  <c r="R30" i="17"/>
  <c r="Q30" i="17"/>
  <c r="P30" i="17"/>
  <c r="O30" i="17"/>
  <c r="N30" i="17"/>
  <c r="N29" i="17"/>
  <c r="AE28" i="17"/>
  <c r="U28" i="17"/>
  <c r="S28" i="17"/>
  <c r="R28" i="17"/>
  <c r="Q28" i="17"/>
  <c r="P28" i="17"/>
  <c r="O28" i="17"/>
  <c r="S27" i="17"/>
  <c r="R27" i="17"/>
  <c r="Q27" i="17"/>
  <c r="N27" i="17"/>
  <c r="S26" i="17"/>
  <c r="R26" i="17"/>
  <c r="Q26" i="17"/>
  <c r="P26" i="17"/>
  <c r="O26" i="17"/>
  <c r="N26" i="17"/>
  <c r="S25" i="17"/>
  <c r="R25" i="17"/>
  <c r="Q25" i="17"/>
  <c r="P25" i="17"/>
  <c r="O25" i="17"/>
  <c r="N25" i="17"/>
  <c r="S24" i="17"/>
  <c r="N24" i="17"/>
  <c r="S23" i="17"/>
  <c r="R23" i="17"/>
  <c r="Q23" i="17"/>
  <c r="P23" i="17"/>
  <c r="O23" i="17"/>
  <c r="N23" i="17"/>
  <c r="S22" i="17"/>
  <c r="R22" i="17"/>
  <c r="Q22" i="17"/>
  <c r="P22" i="17"/>
  <c r="O22" i="17"/>
  <c r="N22" i="17"/>
  <c r="S20" i="17"/>
  <c r="R20" i="17"/>
  <c r="Q20" i="17"/>
  <c r="P20" i="17"/>
  <c r="O20" i="17"/>
  <c r="S19" i="17"/>
  <c r="R19" i="17"/>
  <c r="Q19" i="17"/>
  <c r="P19" i="17"/>
  <c r="O19" i="17"/>
  <c r="U18" i="17"/>
  <c r="T18" i="17"/>
  <c r="S18" i="17"/>
  <c r="S41" i="17" s="1"/>
  <c r="R18" i="17"/>
  <c r="R24" i="17" s="1"/>
  <c r="Q18" i="17"/>
  <c r="Q34" i="17" s="1"/>
  <c r="P18" i="17"/>
  <c r="P27" i="17" s="1"/>
  <c r="O18" i="17"/>
  <c r="O32" i="17" s="1"/>
  <c r="S17" i="17"/>
  <c r="R17" i="17"/>
  <c r="Q17" i="17"/>
  <c r="P17" i="17"/>
  <c r="O17" i="17"/>
  <c r="AB16" i="17"/>
  <c r="T16" i="17"/>
  <c r="S16" i="17"/>
  <c r="I16" i="17" s="1"/>
  <c r="R16" i="17"/>
  <c r="S15" i="17"/>
  <c r="R15" i="17"/>
  <c r="Q15" i="17"/>
  <c r="P15" i="17"/>
  <c r="O15" i="17"/>
  <c r="S14" i="17"/>
  <c r="R14" i="17"/>
  <c r="Q14" i="17"/>
  <c r="P14" i="17"/>
  <c r="O14" i="17"/>
  <c r="S13" i="17"/>
  <c r="R13" i="17"/>
  <c r="Q13" i="17"/>
  <c r="S12" i="17"/>
  <c r="R12" i="17"/>
  <c r="Q12" i="17"/>
  <c r="P12" i="17"/>
  <c r="S11" i="17"/>
  <c r="R11" i="17"/>
  <c r="Q11" i="17"/>
  <c r="P11" i="17"/>
  <c r="O11" i="17"/>
  <c r="BK3" i="16"/>
  <c r="BT3" i="17"/>
  <c r="BT154" i="17"/>
  <c r="BR154" i="17"/>
  <c r="BF145" i="17"/>
  <c r="BB145" i="17"/>
  <c r="BA145" i="17"/>
  <c r="AW145" i="17"/>
  <c r="BB144" i="17"/>
  <c r="BA144" i="17"/>
  <c r="BB143" i="17"/>
  <c r="BA143" i="17"/>
  <c r="BA142" i="17"/>
  <c r="BA141" i="17"/>
  <c r="BA140" i="17"/>
  <c r="AY139" i="17"/>
  <c r="BA139" i="17" s="1"/>
  <c r="BA138" i="17"/>
  <c r="AY138" i="17"/>
  <c r="BA137" i="17"/>
  <c r="AY137" i="17"/>
  <c r="AY136" i="17"/>
  <c r="BA136" i="17" s="1"/>
  <c r="BA135" i="17"/>
  <c r="AY135" i="17"/>
  <c r="AY134" i="17"/>
  <c r="BA134" i="17" s="1"/>
  <c r="AY133" i="17"/>
  <c r="BA133" i="17" s="1"/>
  <c r="AY132" i="17"/>
  <c r="BA132" i="17" s="1"/>
  <c r="AY131" i="17"/>
  <c r="BA131" i="17" s="1"/>
  <c r="BA130" i="17"/>
  <c r="AY130" i="17"/>
  <c r="BA129" i="17"/>
  <c r="AY129" i="17"/>
  <c r="AY128" i="17"/>
  <c r="BA128" i="17" s="1"/>
  <c r="BA127" i="17"/>
  <c r="AY127" i="17"/>
  <c r="AY126" i="17"/>
  <c r="BA126" i="17" s="1"/>
  <c r="AY125" i="17"/>
  <c r="BA125" i="17" s="1"/>
  <c r="AY124" i="17"/>
  <c r="BA124" i="17" s="1"/>
  <c r="AY123" i="17"/>
  <c r="BA123" i="17" s="1"/>
  <c r="BA122" i="17"/>
  <c r="AY122" i="17"/>
  <c r="BB121" i="17"/>
  <c r="AY121" i="17"/>
  <c r="BA121" i="17" s="1"/>
  <c r="BB120" i="17"/>
  <c r="BA120" i="17"/>
  <c r="AY120" i="17"/>
  <c r="BB119" i="17"/>
  <c r="AY119" i="17"/>
  <c r="BA119" i="17" s="1"/>
  <c r="BF118" i="17"/>
  <c r="BB118" i="17"/>
  <c r="AY118" i="17"/>
  <c r="BA118" i="17" s="1"/>
  <c r="BF117" i="17"/>
  <c r="BB117" i="17"/>
  <c r="AY117" i="17"/>
  <c r="BA117" i="17" s="1"/>
  <c r="BF116" i="17"/>
  <c r="BB116" i="17"/>
  <c r="AY116" i="17"/>
  <c r="BA116" i="17" s="1"/>
  <c r="BF115" i="17"/>
  <c r="BB115" i="17"/>
  <c r="AY115" i="17"/>
  <c r="BA115" i="17" s="1"/>
  <c r="BF114" i="17"/>
  <c r="BB114" i="17"/>
  <c r="AY114" i="17"/>
  <c r="BA114" i="17" s="1"/>
  <c r="BF113" i="17"/>
  <c r="BB113" i="17"/>
  <c r="AY113" i="17"/>
  <c r="BA113" i="17" s="1"/>
  <c r="BF112" i="17"/>
  <c r="BB112" i="17"/>
  <c r="AY112" i="17"/>
  <c r="BA112" i="17" s="1"/>
  <c r="BF111" i="17"/>
  <c r="BB111" i="17"/>
  <c r="AY111" i="17"/>
  <c r="BA111" i="17" s="1"/>
  <c r="BF110" i="17"/>
  <c r="BB110" i="17"/>
  <c r="AY110" i="17"/>
  <c r="BA110" i="17" s="1"/>
  <c r="BF109" i="17"/>
  <c r="BB109" i="17"/>
  <c r="AY109" i="17"/>
  <c r="BA109" i="17" s="1"/>
  <c r="BF108" i="17"/>
  <c r="BB108" i="17"/>
  <c r="AY108" i="17"/>
  <c r="BA108" i="17" s="1"/>
  <c r="BF107" i="17"/>
  <c r="BB107" i="17"/>
  <c r="AY107" i="17"/>
  <c r="BA107" i="17" s="1"/>
  <c r="BF106" i="17"/>
  <c r="BB106" i="17"/>
  <c r="AY106" i="17"/>
  <c r="BA106" i="17" s="1"/>
  <c r="BF105" i="17"/>
  <c r="BB105" i="17"/>
  <c r="AY105" i="17"/>
  <c r="BA105" i="17" s="1"/>
  <c r="BF104" i="17"/>
  <c r="BB104" i="17"/>
  <c r="AY104" i="17"/>
  <c r="BA104" i="17" s="1"/>
  <c r="BF103" i="17"/>
  <c r="BB103" i="17"/>
  <c r="AY103" i="17"/>
  <c r="BA103" i="17" s="1"/>
  <c r="BF102" i="17"/>
  <c r="BB102" i="17"/>
  <c r="K14" i="17" s="1"/>
  <c r="K15" i="17" s="1"/>
  <c r="AY102" i="17"/>
  <c r="BF101" i="17"/>
  <c r="BB101" i="17"/>
  <c r="BA101" i="17"/>
  <c r="AY101" i="17"/>
  <c r="BF100" i="17"/>
  <c r="BB100" i="17"/>
  <c r="AY100" i="17"/>
  <c r="BB99" i="17"/>
  <c r="BA99" i="17"/>
  <c r="AY99" i="17"/>
  <c r="BB98" i="17"/>
  <c r="AY98" i="17"/>
  <c r="BA98" i="17" s="1"/>
  <c r="BB97" i="17"/>
  <c r="AY97" i="17"/>
  <c r="BA97" i="17" s="1"/>
  <c r="BB96" i="17"/>
  <c r="AY96" i="17"/>
  <c r="BA96" i="17" s="1"/>
  <c r="BF95" i="17"/>
  <c r="BB95" i="17"/>
  <c r="AY95" i="17"/>
  <c r="BA95" i="17" s="1"/>
  <c r="BF94" i="17"/>
  <c r="BB94" i="17"/>
  <c r="AY94" i="17"/>
  <c r="BA94" i="17" s="1"/>
  <c r="BF93" i="17"/>
  <c r="BB93" i="17"/>
  <c r="AY93" i="17"/>
  <c r="BA93" i="17" s="1"/>
  <c r="BF92" i="17"/>
  <c r="BB92" i="17"/>
  <c r="AY92" i="17"/>
  <c r="BA92" i="17" s="1"/>
  <c r="BF91" i="17"/>
  <c r="BB91" i="17"/>
  <c r="AY91" i="17"/>
  <c r="BA91" i="17" s="1"/>
  <c r="BF90" i="17"/>
  <c r="BB90" i="17"/>
  <c r="AY90" i="17"/>
  <c r="BA90" i="17" s="1"/>
  <c r="BF89" i="17"/>
  <c r="BB89" i="17"/>
  <c r="AY89" i="17"/>
  <c r="BA89" i="17" s="1"/>
  <c r="BF88" i="17"/>
  <c r="BB88" i="17"/>
  <c r="AY88" i="17"/>
  <c r="BA88" i="17" s="1"/>
  <c r="BF87" i="17"/>
  <c r="BB87" i="17"/>
  <c r="AY87" i="17"/>
  <c r="BA87" i="17" s="1"/>
  <c r="BF86" i="17"/>
  <c r="BB86" i="17"/>
  <c r="AY86" i="17"/>
  <c r="BA86" i="17" s="1"/>
  <c r="BF85" i="17"/>
  <c r="BB85" i="17"/>
  <c r="AY85" i="17"/>
  <c r="BA85" i="17" s="1"/>
  <c r="BF84" i="17"/>
  <c r="BB84" i="17"/>
  <c r="AY84" i="17"/>
  <c r="BA84" i="17" s="1"/>
  <c r="BF83" i="17"/>
  <c r="BB83" i="17"/>
  <c r="AY83" i="17"/>
  <c r="BA83" i="17" s="1"/>
  <c r="BF82" i="17"/>
  <c r="BB82" i="17"/>
  <c r="AY82" i="17"/>
  <c r="BA82" i="17" s="1"/>
  <c r="BF81" i="17"/>
  <c r="BB81" i="17"/>
  <c r="BA81" i="17"/>
  <c r="AY81" i="17"/>
  <c r="BF80" i="17"/>
  <c r="BB80" i="17"/>
  <c r="AY80" i="17"/>
  <c r="BA80" i="17" s="1"/>
  <c r="BF79" i="17"/>
  <c r="BB79" i="17"/>
  <c r="AY79" i="17"/>
  <c r="BA79" i="17" s="1"/>
  <c r="BF78" i="17"/>
  <c r="BB78" i="17"/>
  <c r="AY78" i="17"/>
  <c r="BA78" i="17" s="1"/>
  <c r="BP77" i="17"/>
  <c r="BO77" i="17"/>
  <c r="BN77" i="17"/>
  <c r="BM77" i="17"/>
  <c r="BL77" i="17"/>
  <c r="BK77" i="17"/>
  <c r="BJ77" i="17"/>
  <c r="BF77" i="17"/>
  <c r="BB77" i="17"/>
  <c r="BA77" i="17"/>
  <c r="AY77" i="17"/>
  <c r="BF76" i="17"/>
  <c r="BB76" i="17"/>
  <c r="BA76" i="17"/>
  <c r="AY76" i="17"/>
  <c r="BF75" i="17"/>
  <c r="BB75" i="17"/>
  <c r="AY75" i="17"/>
  <c r="BA75" i="17" s="1"/>
  <c r="BF74" i="17"/>
  <c r="BB74" i="17"/>
  <c r="AY74" i="17"/>
  <c r="BA74" i="17" s="1"/>
  <c r="BB73" i="17"/>
  <c r="AY73" i="17"/>
  <c r="BA73" i="17" s="1"/>
  <c r="BF72" i="17"/>
  <c r="BB72" i="17"/>
  <c r="AY72" i="17"/>
  <c r="BA72" i="17" s="1"/>
  <c r="BF71" i="17"/>
  <c r="BB71" i="17"/>
  <c r="AY71" i="17"/>
  <c r="BA71" i="17" s="1"/>
  <c r="BF70" i="17"/>
  <c r="BB70" i="17"/>
  <c r="AY70" i="17"/>
  <c r="BA70" i="17" s="1"/>
  <c r="BF69" i="17"/>
  <c r="BB69" i="17"/>
  <c r="AY69" i="17"/>
  <c r="BA69" i="17" s="1"/>
  <c r="BF68" i="17"/>
  <c r="BB68" i="17"/>
  <c r="AY68" i="17"/>
  <c r="BA68" i="17" s="1"/>
  <c r="BF67" i="17"/>
  <c r="BB67" i="17"/>
  <c r="AY67" i="17"/>
  <c r="BA67" i="17" s="1"/>
  <c r="BF66" i="17"/>
  <c r="BB66" i="17"/>
  <c r="AY66" i="17"/>
  <c r="BA66" i="17" s="1"/>
  <c r="BF65" i="17"/>
  <c r="BB65" i="17"/>
  <c r="AY65" i="17"/>
  <c r="BA65" i="17" s="1"/>
  <c r="BF64" i="17"/>
  <c r="BB64" i="17"/>
  <c r="AY64" i="17"/>
  <c r="BA64" i="17" s="1"/>
  <c r="BF63" i="17"/>
  <c r="BB63" i="17"/>
  <c r="AY63" i="17"/>
  <c r="BA63" i="17" s="1"/>
  <c r="BF62" i="17"/>
  <c r="BB62" i="17"/>
  <c r="AY62" i="17"/>
  <c r="BA62" i="17" s="1"/>
  <c r="BF61" i="17"/>
  <c r="BB61" i="17"/>
  <c r="AY61" i="17"/>
  <c r="BA61" i="17" s="1"/>
  <c r="BF60" i="17"/>
  <c r="BB60" i="17"/>
  <c r="AY60" i="17"/>
  <c r="BA60" i="17" s="1"/>
  <c r="BF59" i="17"/>
  <c r="BB59" i="17"/>
  <c r="AY59" i="17"/>
  <c r="BA59" i="17" s="1"/>
  <c r="BF58" i="17"/>
  <c r="BB58" i="17"/>
  <c r="AY58" i="17"/>
  <c r="BA58" i="17" s="1"/>
  <c r="BF57" i="17"/>
  <c r="BB57" i="17"/>
  <c r="AY57" i="17"/>
  <c r="BA57" i="17" s="1"/>
  <c r="BF56" i="17"/>
  <c r="BB56" i="17"/>
  <c r="AY56" i="17"/>
  <c r="BA56" i="17" s="1"/>
  <c r="BF55" i="17"/>
  <c r="BB55" i="17"/>
  <c r="AY55" i="17"/>
  <c r="BA55" i="17" s="1"/>
  <c r="BF54" i="17"/>
  <c r="BB54" i="17"/>
  <c r="AY54" i="17"/>
  <c r="BA54" i="17" s="1"/>
  <c r="BF53" i="17"/>
  <c r="BB53" i="17"/>
  <c r="AY53" i="17"/>
  <c r="BA53" i="17" s="1"/>
  <c r="BF52" i="17"/>
  <c r="BB52" i="17"/>
  <c r="AY52" i="17"/>
  <c r="BA52" i="17" s="1"/>
  <c r="BF51" i="17"/>
  <c r="BB51" i="17"/>
  <c r="AY51" i="17"/>
  <c r="BA51" i="17" s="1"/>
  <c r="BF50" i="17"/>
  <c r="BB50" i="17"/>
  <c r="AY50" i="17"/>
  <c r="BA50" i="17" s="1"/>
  <c r="BF49" i="17"/>
  <c r="BB49" i="17"/>
  <c r="AY49" i="17"/>
  <c r="BA49" i="17" s="1"/>
  <c r="BF48" i="17"/>
  <c r="BB48" i="17"/>
  <c r="AY48" i="17"/>
  <c r="BA48" i="17" s="1"/>
  <c r="BF47" i="17"/>
  <c r="BB47" i="17"/>
  <c r="AY47" i="17"/>
  <c r="BA47" i="17" s="1"/>
  <c r="BF46" i="17"/>
  <c r="BB46" i="17"/>
  <c r="AY46" i="17"/>
  <c r="BA46" i="17" s="1"/>
  <c r="BF45" i="17"/>
  <c r="BB45" i="17"/>
  <c r="AY45" i="17"/>
  <c r="BA45" i="17" s="1"/>
  <c r="BF44" i="17"/>
  <c r="BB44" i="17"/>
  <c r="AY44" i="17"/>
  <c r="BA44" i="17" s="1"/>
  <c r="BF43" i="17"/>
  <c r="BB43" i="17"/>
  <c r="AY43" i="17"/>
  <c r="BA43" i="17" s="1"/>
  <c r="AU43" i="17"/>
  <c r="AT43" i="17"/>
  <c r="AS43" i="17"/>
  <c r="AR43" i="17"/>
  <c r="AQ43" i="17"/>
  <c r="AP43" i="17"/>
  <c r="AO43" i="17"/>
  <c r="AN43" i="17"/>
  <c r="AM43" i="17"/>
  <c r="AL43" i="17"/>
  <c r="AK43" i="17"/>
  <c r="AJ43" i="17"/>
  <c r="AI43" i="17"/>
  <c r="AH43" i="17"/>
  <c r="AG43" i="17"/>
  <c r="L43" i="17"/>
  <c r="J43" i="17"/>
  <c r="I43" i="17"/>
  <c r="H43" i="17"/>
  <c r="G43" i="17"/>
  <c r="F43" i="17"/>
  <c r="E43" i="17"/>
  <c r="D43" i="17"/>
  <c r="C43" i="17"/>
  <c r="B43" i="17"/>
  <c r="BF42" i="17"/>
  <c r="BB42" i="17"/>
  <c r="BA42" i="17"/>
  <c r="AY42" i="17"/>
  <c r="BF41" i="17"/>
  <c r="BB41" i="17"/>
  <c r="AY41" i="17"/>
  <c r="BA41" i="17" s="1"/>
  <c r="BP40" i="17"/>
  <c r="BO40" i="17"/>
  <c r="BF40" i="17"/>
  <c r="BB40" i="17"/>
  <c r="BA40" i="17"/>
  <c r="AY40" i="17"/>
  <c r="BP39" i="17"/>
  <c r="BO39" i="17"/>
  <c r="BN39" i="17"/>
  <c r="BF39" i="17"/>
  <c r="BB39" i="17"/>
  <c r="AY39" i="17"/>
  <c r="BA39" i="17" s="1"/>
  <c r="BF38" i="17"/>
  <c r="BB38" i="17"/>
  <c r="AY38" i="17"/>
  <c r="BA38" i="17" s="1"/>
  <c r="BF37" i="17"/>
  <c r="BB37" i="17"/>
  <c r="AY37" i="17"/>
  <c r="BA37" i="17" s="1"/>
  <c r="BF36" i="17"/>
  <c r="BB36" i="17"/>
  <c r="AY36" i="17"/>
  <c r="BA36" i="17" s="1"/>
  <c r="BF35" i="17"/>
  <c r="BB35" i="17"/>
  <c r="AY35" i="17"/>
  <c r="BA35" i="17" s="1"/>
  <c r="BF34" i="17"/>
  <c r="BB34" i="17"/>
  <c r="K13" i="17" s="1"/>
  <c r="L13" i="17" s="1"/>
  <c r="AY34" i="17"/>
  <c r="BA34" i="17" s="1"/>
  <c r="BF33" i="17"/>
  <c r="BB33" i="17"/>
  <c r="AY33" i="17"/>
  <c r="BA33" i="17" s="1"/>
  <c r="BF32" i="17"/>
  <c r="BB32" i="17"/>
  <c r="AY32" i="17"/>
  <c r="BA32" i="17" s="1"/>
  <c r="BF31" i="17"/>
  <c r="BB31" i="17"/>
  <c r="AY31" i="17"/>
  <c r="BA31" i="17" s="1"/>
  <c r="BF30" i="17"/>
  <c r="BB30" i="17"/>
  <c r="AY30" i="17"/>
  <c r="BA30" i="17" s="1"/>
  <c r="BF29" i="17"/>
  <c r="BB29" i="17"/>
  <c r="BA29" i="17"/>
  <c r="AY29" i="17"/>
  <c r="BF28" i="17"/>
  <c r="BB28" i="17"/>
  <c r="AY28" i="17"/>
  <c r="BA28" i="17" s="1"/>
  <c r="BF27" i="17"/>
  <c r="BB27" i="17"/>
  <c r="AY27" i="17"/>
  <c r="BA27" i="17" s="1"/>
  <c r="AP27" i="17"/>
  <c r="AO27" i="17"/>
  <c r="AJ27" i="17"/>
  <c r="J27" i="17"/>
  <c r="I27" i="17"/>
  <c r="H27" i="17"/>
  <c r="G27" i="17"/>
  <c r="C27" i="17"/>
  <c r="B27" i="17"/>
  <c r="BF26" i="17"/>
  <c r="BB26" i="17"/>
  <c r="BA26" i="17"/>
  <c r="AY26" i="17"/>
  <c r="AP26" i="17"/>
  <c r="AO26" i="17"/>
  <c r="AJ26" i="17"/>
  <c r="J26" i="17"/>
  <c r="I26" i="17"/>
  <c r="H26" i="17"/>
  <c r="G26" i="17"/>
  <c r="C26" i="17"/>
  <c r="B26" i="17"/>
  <c r="BF25" i="17"/>
  <c r="BB25" i="17"/>
  <c r="AY25" i="17"/>
  <c r="BA25" i="17" s="1"/>
  <c r="AP25" i="17"/>
  <c r="AO25" i="17"/>
  <c r="AJ25" i="17"/>
  <c r="J25" i="17"/>
  <c r="I25" i="17"/>
  <c r="H25" i="17"/>
  <c r="G25" i="17"/>
  <c r="C25" i="17"/>
  <c r="B25" i="17"/>
  <c r="BF24" i="17"/>
  <c r="BB24" i="17"/>
  <c r="AY24" i="17"/>
  <c r="BA24" i="17" s="1"/>
  <c r="AP24" i="17"/>
  <c r="AO24" i="17"/>
  <c r="AJ24" i="17"/>
  <c r="J24" i="17"/>
  <c r="I24" i="17"/>
  <c r="H24" i="17"/>
  <c r="G24" i="17"/>
  <c r="C24" i="17"/>
  <c r="B24" i="17"/>
  <c r="BF23" i="17"/>
  <c r="BB23" i="17"/>
  <c r="BA23" i="17"/>
  <c r="AY23" i="17"/>
  <c r="AP23" i="17"/>
  <c r="AO23" i="17"/>
  <c r="AL23" i="17"/>
  <c r="J23" i="17"/>
  <c r="I23" i="17"/>
  <c r="H23" i="17"/>
  <c r="G23" i="17"/>
  <c r="C23" i="17"/>
  <c r="B23" i="17"/>
  <c r="BO22" i="17"/>
  <c r="BN22" i="17"/>
  <c r="BM22" i="17"/>
  <c r="BL22" i="17"/>
  <c r="BK22" i="17"/>
  <c r="BF22" i="17"/>
  <c r="BB22" i="17"/>
  <c r="AY22" i="17"/>
  <c r="BA22" i="17" s="1"/>
  <c r="AP22" i="17"/>
  <c r="AO22" i="17"/>
  <c r="J22" i="17"/>
  <c r="I22" i="17"/>
  <c r="H22" i="17"/>
  <c r="G22" i="17"/>
  <c r="C22" i="17"/>
  <c r="B22" i="17"/>
  <c r="BF21" i="17"/>
  <c r="BB21" i="17"/>
  <c r="AY21" i="17"/>
  <c r="BA21" i="17" s="1"/>
  <c r="AP21" i="17"/>
  <c r="AO21" i="17"/>
  <c r="AJ21" i="17"/>
  <c r="J21" i="17"/>
  <c r="I21" i="17"/>
  <c r="H21" i="17"/>
  <c r="G21" i="17"/>
  <c r="C21" i="17"/>
  <c r="B21" i="17"/>
  <c r="BF20" i="17"/>
  <c r="BB20" i="17"/>
  <c r="BA20" i="17"/>
  <c r="AY20" i="17"/>
  <c r="AU20" i="17"/>
  <c r="AJ20" i="17"/>
  <c r="BF19" i="17"/>
  <c r="BB19" i="17"/>
  <c r="AY19" i="17"/>
  <c r="BA19" i="17" s="1"/>
  <c r="AU19" i="17"/>
  <c r="AT19" i="17"/>
  <c r="AS19" i="17"/>
  <c r="AR19" i="17"/>
  <c r="AQ19" i="17"/>
  <c r="AN14" i="17" s="1"/>
  <c r="AP19" i="17"/>
  <c r="AN13" i="17" s="1"/>
  <c r="AO19" i="17"/>
  <c r="AN19" i="17"/>
  <c r="AL19" i="17"/>
  <c r="AJ19" i="17"/>
  <c r="BF18" i="17"/>
  <c r="BB18" i="17"/>
  <c r="BA18" i="17"/>
  <c r="AY18" i="17"/>
  <c r="BF17" i="17"/>
  <c r="BB17" i="17"/>
  <c r="AY17" i="17"/>
  <c r="BA17" i="17" s="1"/>
  <c r="AV17" i="17"/>
  <c r="B17" i="17"/>
  <c r="B16" i="17"/>
  <c r="AN15" i="17"/>
  <c r="BC14" i="17"/>
  <c r="AG14" i="17"/>
  <c r="BN40" i="17"/>
  <c r="AL13" i="17"/>
  <c r="AL15" i="17" s="1"/>
  <c r="AK13" i="17"/>
  <c r="AK23" i="17" s="1"/>
  <c r="AJ13" i="17"/>
  <c r="AJ23" i="17" s="1"/>
  <c r="AG26" i="17"/>
  <c r="AM12" i="17"/>
  <c r="AL12" i="17"/>
  <c r="AK12" i="17"/>
  <c r="AJ12" i="17"/>
  <c r="AI12" i="17"/>
  <c r="AH12" i="17"/>
  <c r="AG12" i="17"/>
  <c r="K11" i="17"/>
  <c r="BJ10" i="17"/>
  <c r="AX10" i="17"/>
  <c r="AE10" i="17"/>
  <c r="U10" i="17"/>
  <c r="T10" i="17"/>
  <c r="N10" i="17"/>
  <c r="L10" i="17"/>
  <c r="B10" i="17"/>
  <c r="O9" i="17"/>
  <c r="BS7" i="17"/>
  <c r="BS6" i="17"/>
  <c r="AA6" i="17"/>
  <c r="BP2" i="17"/>
  <c r="BO2" i="17"/>
  <c r="BN2" i="17"/>
  <c r="BM2" i="17"/>
  <c r="BL2" i="17"/>
  <c r="BK2" i="17"/>
  <c r="BJ2" i="17"/>
  <c r="BH2" i="17"/>
  <c r="BG2" i="17"/>
  <c r="BF2" i="17"/>
  <c r="BE2" i="17"/>
  <c r="BD2" i="17"/>
  <c r="BC2" i="17"/>
  <c r="BB2" i="17"/>
  <c r="BA2" i="17"/>
  <c r="AZ2" i="17"/>
  <c r="AY2" i="17"/>
  <c r="AX2" i="17"/>
  <c r="AU2" i="17"/>
  <c r="AT2" i="17"/>
  <c r="AS2" i="17"/>
  <c r="AR2" i="17"/>
  <c r="AQ2" i="17"/>
  <c r="AP2" i="17"/>
  <c r="AO2" i="17"/>
  <c r="AN2" i="17"/>
  <c r="AM2" i="17"/>
  <c r="AL2" i="17"/>
  <c r="AK2" i="17"/>
  <c r="AJ2" i="17"/>
  <c r="AI2" i="17"/>
  <c r="AH2" i="17"/>
  <c r="AG2" i="17"/>
  <c r="AE2" i="17"/>
  <c r="AD2" i="17"/>
  <c r="AC2" i="17"/>
  <c r="AB2" i="17"/>
  <c r="AA2" i="17"/>
  <c r="Z2" i="17"/>
  <c r="Y2" i="17"/>
  <c r="X2" i="17"/>
  <c r="W2" i="17"/>
  <c r="V2" i="17"/>
  <c r="U2" i="17"/>
  <c r="T2" i="17"/>
  <c r="S2" i="17"/>
  <c r="R2" i="17"/>
  <c r="Q2" i="17"/>
  <c r="P2" i="17"/>
  <c r="O2" i="17"/>
  <c r="N2" i="17"/>
  <c r="L2" i="17"/>
  <c r="K2" i="17"/>
  <c r="J2" i="17"/>
  <c r="I2" i="17"/>
  <c r="H2" i="17"/>
  <c r="G2" i="17"/>
  <c r="F2" i="17"/>
  <c r="E2" i="17"/>
  <c r="D2" i="17"/>
  <c r="C2" i="17"/>
  <c r="B2" i="17"/>
  <c r="BT1" i="17"/>
  <c r="BS1" i="17"/>
  <c r="BP1" i="17"/>
  <c r="BO1" i="17"/>
  <c r="BN1" i="17"/>
  <c r="BM1" i="17"/>
  <c r="BL1" i="17"/>
  <c r="BK1" i="17"/>
  <c r="BJ1" i="17"/>
  <c r="BH1" i="17"/>
  <c r="BG1" i="17"/>
  <c r="BF1" i="17"/>
  <c r="BE1" i="17"/>
  <c r="BD1" i="17"/>
  <c r="BC1" i="17"/>
  <c r="BB1" i="17"/>
  <c r="BA1" i="17"/>
  <c r="AZ1" i="17"/>
  <c r="AY1" i="17"/>
  <c r="AX1" i="17"/>
  <c r="AU1" i="17"/>
  <c r="AT1" i="17"/>
  <c r="AS1" i="17"/>
  <c r="AR1" i="17"/>
  <c r="AQ1" i="17"/>
  <c r="AP1" i="17"/>
  <c r="AO1" i="17"/>
  <c r="AN1" i="17"/>
  <c r="AM1" i="17"/>
  <c r="AL1" i="17"/>
  <c r="AK1" i="17"/>
  <c r="AJ1" i="17"/>
  <c r="AI1" i="17"/>
  <c r="AH1" i="17"/>
  <c r="AG1" i="17"/>
  <c r="AE1" i="17"/>
  <c r="AD1" i="17"/>
  <c r="AC1" i="17"/>
  <c r="AB1" i="17"/>
  <c r="AA1" i="17"/>
  <c r="Z1" i="17"/>
  <c r="Y1" i="17"/>
  <c r="X1" i="17"/>
  <c r="W1" i="17"/>
  <c r="V1" i="17"/>
  <c r="U1" i="17"/>
  <c r="T1" i="17"/>
  <c r="S1" i="17"/>
  <c r="R1" i="17"/>
  <c r="Q1" i="17"/>
  <c r="P1" i="17"/>
  <c r="O1" i="17"/>
  <c r="N1" i="17"/>
  <c r="L1" i="17"/>
  <c r="K1" i="17"/>
  <c r="J1" i="17"/>
  <c r="I1" i="17"/>
  <c r="H1" i="17"/>
  <c r="G1" i="17"/>
  <c r="F1" i="17"/>
  <c r="E1" i="17"/>
  <c r="D1" i="17"/>
  <c r="C1" i="17"/>
  <c r="B1" i="17"/>
  <c r="BD8" i="16"/>
  <c r="BD4" i="16"/>
  <c r="BD7" i="16"/>
  <c r="BD6" i="16"/>
  <c r="BD5" i="16"/>
  <c r="BA42" i="16"/>
  <c r="AY42" i="16"/>
  <c r="AX42" i="16"/>
  <c r="AW42" i="16"/>
  <c r="AV42" i="16"/>
  <c r="AU42" i="16"/>
  <c r="AT42" i="16"/>
  <c r="AS42" i="16"/>
  <c r="AR42" i="16"/>
  <c r="AQ42" i="16"/>
  <c r="AP42" i="16"/>
  <c r="AO42" i="16"/>
  <c r="AN42" i="16"/>
  <c r="AM42" i="16"/>
  <c r="AL42" i="16"/>
  <c r="AK42" i="16"/>
  <c r="AO39" i="16"/>
  <c r="AN39" i="16"/>
  <c r="AM39" i="16"/>
  <c r="AL39" i="16"/>
  <c r="AK39" i="16"/>
  <c r="AJ39" i="16"/>
  <c r="AO38" i="16"/>
  <c r="AN38" i="16"/>
  <c r="AM38" i="16"/>
  <c r="AL38" i="16"/>
  <c r="AK38" i="16"/>
  <c r="AJ38" i="16"/>
  <c r="AP37" i="16"/>
  <c r="AJ37" i="16"/>
  <c r="AP36" i="16"/>
  <c r="AO36" i="16"/>
  <c r="AN36" i="16"/>
  <c r="AM36" i="16"/>
  <c r="AL36" i="16"/>
  <c r="AK36" i="16"/>
  <c r="AJ36" i="16"/>
  <c r="AP35" i="16"/>
  <c r="AJ35" i="16"/>
  <c r="AP34" i="16"/>
  <c r="AO34" i="16"/>
  <c r="AN34" i="16"/>
  <c r="AM34" i="16"/>
  <c r="AL34" i="16"/>
  <c r="AK34" i="16"/>
  <c r="AJ34" i="16"/>
  <c r="AP33" i="16"/>
  <c r="AO33" i="16"/>
  <c r="AN33" i="16"/>
  <c r="AJ33" i="16"/>
  <c r="AB33" i="16" s="1"/>
  <c r="BF33" i="16" s="1"/>
  <c r="AP32" i="16"/>
  <c r="AO32" i="16"/>
  <c r="AN32" i="16"/>
  <c r="AM32" i="16"/>
  <c r="AL32" i="16"/>
  <c r="AK32" i="16"/>
  <c r="AJ32" i="16"/>
  <c r="AP31" i="16"/>
  <c r="AO31" i="16"/>
  <c r="AN31" i="16"/>
  <c r="AM31" i="16"/>
  <c r="AL31" i="16"/>
  <c r="AJ31" i="16"/>
  <c r="AP30" i="16"/>
  <c r="AO30" i="16"/>
  <c r="AN30" i="16"/>
  <c r="AM30" i="16"/>
  <c r="AL30" i="16"/>
  <c r="AK30" i="16"/>
  <c r="AJ30" i="16"/>
  <c r="AB30" i="16" s="1"/>
  <c r="BF30" i="16" s="1"/>
  <c r="AP29" i="16"/>
  <c r="AO29" i="16"/>
  <c r="AN29" i="16"/>
  <c r="AM29" i="16"/>
  <c r="AL29" i="16"/>
  <c r="AK29" i="16"/>
  <c r="AJ29" i="16"/>
  <c r="AB29" i="16" s="1"/>
  <c r="BF29" i="16" s="1"/>
  <c r="AJ28" i="16"/>
  <c r="AB28" i="16" s="1"/>
  <c r="BF28" i="16" s="1"/>
  <c r="BA27" i="16"/>
  <c r="AQ27" i="16"/>
  <c r="AO27" i="16"/>
  <c r="AN27" i="16"/>
  <c r="AM27" i="16"/>
  <c r="AL27" i="16"/>
  <c r="AK27" i="16"/>
  <c r="AO26" i="16"/>
  <c r="AN26" i="16"/>
  <c r="AM26" i="16"/>
  <c r="AJ26" i="16"/>
  <c r="AO25" i="16"/>
  <c r="AN25" i="16"/>
  <c r="AM25" i="16"/>
  <c r="AL25" i="16"/>
  <c r="AK25" i="16"/>
  <c r="AJ25" i="16"/>
  <c r="AB25" i="16" s="1"/>
  <c r="AC25" i="16" s="1"/>
  <c r="AO24" i="16"/>
  <c r="AN24" i="16"/>
  <c r="AM24" i="16"/>
  <c r="AL24" i="16"/>
  <c r="AK24" i="16"/>
  <c r="AJ24" i="16"/>
  <c r="AB24" i="16" s="1"/>
  <c r="AO23" i="16"/>
  <c r="AJ23" i="16"/>
  <c r="AB23" i="16" s="1"/>
  <c r="AO22" i="16"/>
  <c r="AN22" i="16"/>
  <c r="AM22" i="16"/>
  <c r="AL22" i="16"/>
  <c r="AK22" i="16"/>
  <c r="AJ22" i="16"/>
  <c r="AB22" i="16" s="1"/>
  <c r="AC22" i="16" s="1"/>
  <c r="AO21" i="16"/>
  <c r="AN21" i="16"/>
  <c r="AM21" i="16"/>
  <c r="AL21" i="16"/>
  <c r="AK21" i="16"/>
  <c r="AJ21" i="16"/>
  <c r="AO19" i="16"/>
  <c r="AN19" i="16"/>
  <c r="AM19" i="16"/>
  <c r="AL19" i="16"/>
  <c r="AK19" i="16"/>
  <c r="AO18" i="16"/>
  <c r="AN18" i="16"/>
  <c r="AM18" i="16"/>
  <c r="AL18" i="16"/>
  <c r="AK18" i="16"/>
  <c r="AQ17" i="16"/>
  <c r="AP17" i="16"/>
  <c r="AO17" i="16"/>
  <c r="AO40" i="16" s="1"/>
  <c r="AN17" i="16"/>
  <c r="AN23" i="16" s="1"/>
  <c r="AM17" i="16"/>
  <c r="AM33" i="16" s="1"/>
  <c r="AL17" i="16"/>
  <c r="AL26" i="16" s="1"/>
  <c r="AK17" i="16"/>
  <c r="AK31" i="16" s="1"/>
  <c r="AO16" i="16"/>
  <c r="AN16" i="16"/>
  <c r="AM16" i="16"/>
  <c r="AL16" i="16"/>
  <c r="AK16" i="16"/>
  <c r="AX15" i="16"/>
  <c r="AP15" i="16"/>
  <c r="AO15" i="16"/>
  <c r="AN15" i="16"/>
  <c r="AO14" i="16"/>
  <c r="AN14" i="16"/>
  <c r="AM14" i="16"/>
  <c r="AL14" i="16"/>
  <c r="AK14" i="16"/>
  <c r="AO13" i="16"/>
  <c r="AN13" i="16"/>
  <c r="AM13" i="16"/>
  <c r="AL13" i="16"/>
  <c r="AK13" i="16"/>
  <c r="AO12" i="16"/>
  <c r="AN12" i="16"/>
  <c r="AM12" i="16"/>
  <c r="AO11" i="16"/>
  <c r="AN11" i="16"/>
  <c r="AL11" i="16"/>
  <c r="AO10" i="16"/>
  <c r="AN10" i="16"/>
  <c r="AM10" i="16"/>
  <c r="AL10" i="16"/>
  <c r="AK10" i="16"/>
  <c r="Z27" i="16"/>
  <c r="P27" i="16"/>
  <c r="O15" i="16"/>
  <c r="BK452" i="16"/>
  <c r="BI452" i="16"/>
  <c r="BC450" i="16"/>
  <c r="AB450" i="16"/>
  <c r="BF450" i="16" s="1"/>
  <c r="A450" i="16"/>
  <c r="BC449" i="16"/>
  <c r="AB449" i="16"/>
  <c r="BF449" i="16" s="1"/>
  <c r="A449" i="16"/>
  <c r="AB448" i="16"/>
  <c r="BF448" i="16" s="1"/>
  <c r="A448" i="16"/>
  <c r="BC448" i="16" s="1"/>
  <c r="AB447" i="16"/>
  <c r="BF447" i="16" s="1"/>
  <c r="A447" i="16"/>
  <c r="BC447" i="16" s="1"/>
  <c r="BC446" i="16"/>
  <c r="AB446" i="16"/>
  <c r="BF446" i="16" s="1"/>
  <c r="A446" i="16"/>
  <c r="BF445" i="16"/>
  <c r="AB445" i="16"/>
  <c r="A445" i="16"/>
  <c r="BC445" i="16" s="1"/>
  <c r="BF444" i="16"/>
  <c r="AB444" i="16"/>
  <c r="A444" i="16"/>
  <c r="BC444" i="16" s="1"/>
  <c r="BF443" i="16"/>
  <c r="AB443" i="16"/>
  <c r="A443" i="16"/>
  <c r="BC443" i="16" s="1"/>
  <c r="BC442" i="16"/>
  <c r="AB442" i="16"/>
  <c r="BF442" i="16" s="1"/>
  <c r="A442" i="16"/>
  <c r="BC441" i="16"/>
  <c r="AB441" i="16"/>
  <c r="BF441" i="16" s="1"/>
  <c r="A441" i="16"/>
  <c r="BF440" i="16"/>
  <c r="AB440" i="16"/>
  <c r="A440" i="16"/>
  <c r="BC440" i="16" s="1"/>
  <c r="AB439" i="16"/>
  <c r="BF439" i="16" s="1"/>
  <c r="A439" i="16"/>
  <c r="BC439" i="16" s="1"/>
  <c r="BF438" i="16"/>
  <c r="AB438" i="16"/>
  <c r="A438" i="16"/>
  <c r="BC438" i="16" s="1"/>
  <c r="BF437" i="16"/>
  <c r="BC437" i="16"/>
  <c r="AB437" i="16"/>
  <c r="A437" i="16"/>
  <c r="BF436" i="16"/>
  <c r="BC436" i="16"/>
  <c r="AC436" i="16"/>
  <c r="AB436" i="16"/>
  <c r="F436" i="16"/>
  <c r="E436" i="16"/>
  <c r="C436" i="16"/>
  <c r="A436" i="16"/>
  <c r="B436" i="16" s="1"/>
  <c r="AB435" i="16"/>
  <c r="BF435" i="16" s="1"/>
  <c r="A435" i="16"/>
  <c r="BC434" i="16"/>
  <c r="AB434" i="16"/>
  <c r="BF434" i="16" s="1"/>
  <c r="G434" i="16"/>
  <c r="F434" i="16"/>
  <c r="E434" i="16"/>
  <c r="D434" i="16"/>
  <c r="C434" i="16"/>
  <c r="A434" i="16"/>
  <c r="B434" i="16" s="1"/>
  <c r="BF433" i="16"/>
  <c r="BC433" i="16"/>
  <c r="AB433" i="16"/>
  <c r="AC433" i="16" s="1"/>
  <c r="G433" i="16"/>
  <c r="F433" i="16"/>
  <c r="E433" i="16"/>
  <c r="D433" i="16"/>
  <c r="A433" i="16"/>
  <c r="B433" i="16" s="1"/>
  <c r="C433" i="16" s="1"/>
  <c r="AG432" i="16"/>
  <c r="AF432" i="16"/>
  <c r="AE432" i="16"/>
  <c r="AC432" i="16"/>
  <c r="AH432" i="16" s="1"/>
  <c r="AB432" i="16"/>
  <c r="BF432" i="16" s="1"/>
  <c r="A432" i="16"/>
  <c r="AB431" i="16"/>
  <c r="BF431" i="16" s="1"/>
  <c r="A431" i="16"/>
  <c r="BF430" i="16"/>
  <c r="AB430" i="16"/>
  <c r="AC430" i="16" s="1"/>
  <c r="AE430" i="16" s="1"/>
  <c r="A430" i="16"/>
  <c r="B430" i="16" s="1"/>
  <c r="AB429" i="16"/>
  <c r="BF429" i="16" s="1"/>
  <c r="A429" i="16"/>
  <c r="BF428" i="16"/>
  <c r="AH428" i="16"/>
  <c r="AG428" i="16"/>
  <c r="AE428" i="16"/>
  <c r="AD428" i="16"/>
  <c r="AB428" i="16"/>
  <c r="AC428" i="16" s="1"/>
  <c r="AF428" i="16" s="1"/>
  <c r="A428" i="16"/>
  <c r="BF427" i="16"/>
  <c r="BC427" i="16"/>
  <c r="AH427" i="16"/>
  <c r="AG427" i="16"/>
  <c r="AF427" i="16"/>
  <c r="AB427" i="16"/>
  <c r="AC427" i="16" s="1"/>
  <c r="A427" i="16"/>
  <c r="B427" i="16" s="1"/>
  <c r="BC426" i="16"/>
  <c r="AF426" i="16"/>
  <c r="AE426" i="16"/>
  <c r="AC426" i="16"/>
  <c r="AB426" i="16"/>
  <c r="BF426" i="16" s="1"/>
  <c r="G426" i="16"/>
  <c r="F426" i="16"/>
  <c r="C426" i="16"/>
  <c r="A426" i="16"/>
  <c r="B426" i="16" s="1"/>
  <c r="BC425" i="16"/>
  <c r="AB425" i="16"/>
  <c r="G425" i="16"/>
  <c r="F425" i="16"/>
  <c r="E425" i="16"/>
  <c r="D425" i="16"/>
  <c r="A425" i="16"/>
  <c r="B425" i="16" s="1"/>
  <c r="C425" i="16" s="1"/>
  <c r="BF424" i="16"/>
  <c r="BC424" i="16"/>
  <c r="AH424" i="16"/>
  <c r="AC424" i="16"/>
  <c r="AB424" i="16"/>
  <c r="G424" i="16"/>
  <c r="F424" i="16"/>
  <c r="E424" i="16"/>
  <c r="D424" i="16"/>
  <c r="C424" i="16"/>
  <c r="A424" i="16"/>
  <c r="B424" i="16" s="1"/>
  <c r="AB423" i="16"/>
  <c r="BF423" i="16" s="1"/>
  <c r="A423" i="16"/>
  <c r="BF422" i="16"/>
  <c r="AG422" i="16"/>
  <c r="AF422" i="16"/>
  <c r="AB422" i="16"/>
  <c r="AC422" i="16" s="1"/>
  <c r="AH422" i="16" s="1"/>
  <c r="A422" i="16"/>
  <c r="BC421" i="16"/>
  <c r="AB421" i="16"/>
  <c r="BF421" i="16" s="1"/>
  <c r="G421" i="16"/>
  <c r="F421" i="16"/>
  <c r="D421" i="16"/>
  <c r="C421" i="16"/>
  <c r="A421" i="16"/>
  <c r="B421" i="16" s="1"/>
  <c r="E421" i="16" s="1"/>
  <c r="AC420" i="16"/>
  <c r="AB420" i="16"/>
  <c r="BF420" i="16" s="1"/>
  <c r="A420" i="16"/>
  <c r="BF419" i="16"/>
  <c r="BC419" i="16"/>
  <c r="AB419" i="16"/>
  <c r="AC419" i="16" s="1"/>
  <c r="G419" i="16"/>
  <c r="F419" i="16"/>
  <c r="E419" i="16"/>
  <c r="D419" i="16"/>
  <c r="A419" i="16"/>
  <c r="B419" i="16" s="1"/>
  <c r="C419" i="16" s="1"/>
  <c r="BC418" i="16"/>
  <c r="AB418" i="16"/>
  <c r="G418" i="16"/>
  <c r="F418" i="16"/>
  <c r="E418" i="16"/>
  <c r="D418" i="16"/>
  <c r="C418" i="16"/>
  <c r="A418" i="16"/>
  <c r="B418" i="16" s="1"/>
  <c r="BF417" i="16"/>
  <c r="BC417" i="16"/>
  <c r="AB417" i="16"/>
  <c r="A417" i="16"/>
  <c r="AB416" i="16"/>
  <c r="BF416" i="16" s="1"/>
  <c r="A416" i="16"/>
  <c r="BC416" i="16" s="1"/>
  <c r="BF415" i="16"/>
  <c r="AB415" i="16"/>
  <c r="A415" i="16"/>
  <c r="BC415" i="16" s="1"/>
  <c r="BF414" i="16"/>
  <c r="BC414" i="16"/>
  <c r="AB414" i="16"/>
  <c r="A414" i="16"/>
  <c r="BC413" i="16"/>
  <c r="AB413" i="16"/>
  <c r="BF413" i="16" s="1"/>
  <c r="A413" i="16"/>
  <c r="BC412" i="16"/>
  <c r="AB412" i="16"/>
  <c r="BF412" i="16" s="1"/>
  <c r="A412" i="16"/>
  <c r="AB411" i="16"/>
  <c r="BF411" i="16" s="1"/>
  <c r="A411" i="16"/>
  <c r="BC411" i="16" s="1"/>
  <c r="AB410" i="16"/>
  <c r="BF410" i="16" s="1"/>
  <c r="A410" i="16"/>
  <c r="BC410" i="16" s="1"/>
  <c r="AB409" i="16"/>
  <c r="BF409" i="16" s="1"/>
  <c r="A409" i="16"/>
  <c r="BC409" i="16" s="1"/>
  <c r="AB408" i="16"/>
  <c r="BF408" i="16" s="1"/>
  <c r="A408" i="16"/>
  <c r="BC408" i="16" s="1"/>
  <c r="BF407" i="16"/>
  <c r="AB407" i="16"/>
  <c r="A407" i="16"/>
  <c r="BC407" i="16" s="1"/>
  <c r="BF406" i="16"/>
  <c r="AB406" i="16"/>
  <c r="A406" i="16"/>
  <c r="BC406" i="16" s="1"/>
  <c r="AB405" i="16"/>
  <c r="BF405" i="16" s="1"/>
  <c r="A405" i="16"/>
  <c r="BC405" i="16" s="1"/>
  <c r="BF404" i="16"/>
  <c r="BC404" i="16"/>
  <c r="AB404" i="16"/>
  <c r="A404" i="16"/>
  <c r="BF403" i="16"/>
  <c r="BC403" i="16"/>
  <c r="AB403" i="16"/>
  <c r="A403" i="16"/>
  <c r="AB402" i="16"/>
  <c r="BF402" i="16" s="1"/>
  <c r="A402" i="16"/>
  <c r="BC402" i="16" s="1"/>
  <c r="AB401" i="16"/>
  <c r="BF401" i="16" s="1"/>
  <c r="A401" i="16"/>
  <c r="BC401" i="16" s="1"/>
  <c r="BF400" i="16"/>
  <c r="BC400" i="16"/>
  <c r="AC400" i="16"/>
  <c r="AB400" i="16"/>
  <c r="A400" i="16"/>
  <c r="B400" i="16" s="1"/>
  <c r="BC399" i="16"/>
  <c r="AB399" i="16"/>
  <c r="BF399" i="16" s="1"/>
  <c r="B399" i="16"/>
  <c r="A399" i="16"/>
  <c r="BF398" i="16"/>
  <c r="AF398" i="16"/>
  <c r="AE398" i="16"/>
  <c r="AB398" i="16"/>
  <c r="AC398" i="16" s="1"/>
  <c r="A398" i="16"/>
  <c r="BF397" i="16"/>
  <c r="BC397" i="16"/>
  <c r="AB397" i="16"/>
  <c r="AC397" i="16" s="1"/>
  <c r="B397" i="16"/>
  <c r="A397" i="16"/>
  <c r="BF396" i="16"/>
  <c r="AB396" i="16"/>
  <c r="AC396" i="16" s="1"/>
  <c r="A396" i="16"/>
  <c r="AB395" i="16"/>
  <c r="BF395" i="16" s="1"/>
  <c r="A395" i="16"/>
  <c r="B395" i="16" s="1"/>
  <c r="BF394" i="16"/>
  <c r="AB394" i="16"/>
  <c r="AC394" i="16" s="1"/>
  <c r="G394" i="16"/>
  <c r="E394" i="16"/>
  <c r="D394" i="16"/>
  <c r="C394" i="16"/>
  <c r="B394" i="16"/>
  <c r="F394" i="16" s="1"/>
  <c r="A394" i="16"/>
  <c r="BC394" i="16" s="1"/>
  <c r="BC393" i="16"/>
  <c r="AG393" i="16"/>
  <c r="AF393" i="16"/>
  <c r="AE393" i="16"/>
  <c r="AD393" i="16"/>
  <c r="AC393" i="16"/>
  <c r="AH393" i="16" s="1"/>
  <c r="AB393" i="16"/>
  <c r="BF393" i="16" s="1"/>
  <c r="B393" i="16"/>
  <c r="A393" i="16"/>
  <c r="AB392" i="16"/>
  <c r="BF392" i="16" s="1"/>
  <c r="G392" i="16"/>
  <c r="E392" i="16"/>
  <c r="D392" i="16"/>
  <c r="C392" i="16"/>
  <c r="B392" i="16"/>
  <c r="F392" i="16" s="1"/>
  <c r="A392" i="16"/>
  <c r="BC392" i="16" s="1"/>
  <c r="BF391" i="16"/>
  <c r="AC391" i="16"/>
  <c r="AH391" i="16" s="1"/>
  <c r="AB391" i="16"/>
  <c r="A391" i="16"/>
  <c r="BC391" i="16" s="1"/>
  <c r="BF390" i="16"/>
  <c r="BC390" i="16"/>
  <c r="AB390" i="16"/>
  <c r="AC390" i="16" s="1"/>
  <c r="AH390" i="16" s="1"/>
  <c r="G390" i="16"/>
  <c r="E390" i="16"/>
  <c r="D390" i="16"/>
  <c r="A390" i="16"/>
  <c r="B390" i="16" s="1"/>
  <c r="BF389" i="16"/>
  <c r="AC389" i="16"/>
  <c r="AB389" i="16"/>
  <c r="A389" i="16"/>
  <c r="BC389" i="16" s="1"/>
  <c r="AB388" i="16"/>
  <c r="A388" i="16"/>
  <c r="BC388" i="16" s="1"/>
  <c r="BF387" i="16"/>
  <c r="AC387" i="16"/>
  <c r="AB387" i="16"/>
  <c r="G387" i="16"/>
  <c r="E387" i="16"/>
  <c r="B387" i="16"/>
  <c r="A387" i="16"/>
  <c r="BC387" i="16" s="1"/>
  <c r="BF386" i="16"/>
  <c r="BC386" i="16"/>
  <c r="AH386" i="16"/>
  <c r="AG386" i="16"/>
  <c r="AF386" i="16"/>
  <c r="AE386" i="16"/>
  <c r="AD386" i="16"/>
  <c r="AC386" i="16"/>
  <c r="AB386" i="16"/>
  <c r="A386" i="16"/>
  <c r="B386" i="16" s="1"/>
  <c r="BF385" i="16"/>
  <c r="BC385" i="16"/>
  <c r="AH385" i="16"/>
  <c r="AG385" i="16"/>
  <c r="AF385" i="16"/>
  <c r="AE385" i="16"/>
  <c r="AD385" i="16"/>
  <c r="AC385" i="16"/>
  <c r="AB385" i="16"/>
  <c r="G385" i="16"/>
  <c r="B385" i="16"/>
  <c r="A385" i="16"/>
  <c r="AB384" i="16"/>
  <c r="BF384" i="16" s="1"/>
  <c r="B384" i="16"/>
  <c r="A384" i="16"/>
  <c r="BC384" i="16" s="1"/>
  <c r="BF383" i="16"/>
  <c r="BC383" i="16"/>
  <c r="AB383" i="16"/>
  <c r="A383" i="16"/>
  <c r="BC382" i="16"/>
  <c r="AB382" i="16"/>
  <c r="BF382" i="16" s="1"/>
  <c r="A382" i="16"/>
  <c r="AB381" i="16"/>
  <c r="BF381" i="16" s="1"/>
  <c r="A381" i="16"/>
  <c r="BC381" i="16" s="1"/>
  <c r="BC380" i="16"/>
  <c r="AB380" i="16"/>
  <c r="BF380" i="16" s="1"/>
  <c r="A380" i="16"/>
  <c r="AB379" i="16"/>
  <c r="BF379" i="16" s="1"/>
  <c r="A379" i="16"/>
  <c r="BC379" i="16" s="1"/>
  <c r="BF378" i="16"/>
  <c r="AB378" i="16"/>
  <c r="A378" i="16"/>
  <c r="BC378" i="16" s="1"/>
  <c r="BF377" i="16"/>
  <c r="BC377" i="16"/>
  <c r="AB377" i="16"/>
  <c r="A377" i="16"/>
  <c r="BC376" i="16"/>
  <c r="AB376" i="16"/>
  <c r="BF376" i="16" s="1"/>
  <c r="A376" i="16"/>
  <c r="BF375" i="16"/>
  <c r="BC375" i="16"/>
  <c r="AB375" i="16"/>
  <c r="A375" i="16"/>
  <c r="BC374" i="16"/>
  <c r="AB374" i="16"/>
  <c r="BF374" i="16" s="1"/>
  <c r="A374" i="16"/>
  <c r="AB373" i="16"/>
  <c r="BF373" i="16" s="1"/>
  <c r="A373" i="16"/>
  <c r="BC373" i="16" s="1"/>
  <c r="AB372" i="16"/>
  <c r="BF372" i="16" s="1"/>
  <c r="B372" i="16"/>
  <c r="B374" i="16" s="1"/>
  <c r="B376" i="16" s="1"/>
  <c r="B378" i="16" s="1"/>
  <c r="B380" i="16" s="1"/>
  <c r="B382" i="16" s="1"/>
  <c r="A372" i="16"/>
  <c r="BC372" i="16" s="1"/>
  <c r="AB371" i="16"/>
  <c r="BF371" i="16" s="1"/>
  <c r="A371" i="16"/>
  <c r="BC371" i="16" s="1"/>
  <c r="BF370" i="16"/>
  <c r="AB370" i="16"/>
  <c r="B370" i="16"/>
  <c r="A370" i="16"/>
  <c r="BC370" i="16" s="1"/>
  <c r="BF369" i="16"/>
  <c r="BC369" i="16"/>
  <c r="AB369" i="16"/>
  <c r="A369" i="16"/>
  <c r="BC368" i="16"/>
  <c r="AB368" i="16"/>
  <c r="B368" i="16"/>
  <c r="G368" i="16" s="1"/>
  <c r="A368" i="16"/>
  <c r="BF367" i="16"/>
  <c r="AH367" i="16"/>
  <c r="AC367" i="16"/>
  <c r="AB367" i="16"/>
  <c r="A367" i="16"/>
  <c r="BC367" i="16" s="1"/>
  <c r="BF366" i="16"/>
  <c r="BC366" i="16"/>
  <c r="AF366" i="16"/>
  <c r="AE366" i="16"/>
  <c r="AC366" i="16"/>
  <c r="AB366" i="16"/>
  <c r="A366" i="16"/>
  <c r="B366" i="16" s="1"/>
  <c r="BF365" i="16"/>
  <c r="BC365" i="16"/>
  <c r="AH365" i="16"/>
  <c r="AG365" i="16"/>
  <c r="AF365" i="16"/>
  <c r="AE365" i="16"/>
  <c r="AC365" i="16"/>
  <c r="AD365" i="16" s="1"/>
  <c r="AB365" i="16"/>
  <c r="B365" i="16"/>
  <c r="A365" i="16"/>
  <c r="AB364" i="16"/>
  <c r="BF364" i="16" s="1"/>
  <c r="C364" i="16"/>
  <c r="B364" i="16"/>
  <c r="A364" i="16"/>
  <c r="BC364" i="16" s="1"/>
  <c r="BF363" i="16"/>
  <c r="AG363" i="16"/>
  <c r="AF363" i="16"/>
  <c r="AB363" i="16"/>
  <c r="AC363" i="16" s="1"/>
  <c r="G363" i="16"/>
  <c r="F363" i="16"/>
  <c r="D363" i="16"/>
  <c r="C363" i="16"/>
  <c r="B363" i="16"/>
  <c r="E363" i="16" s="1"/>
  <c r="A363" i="16"/>
  <c r="BC363" i="16" s="1"/>
  <c r="AC362" i="16"/>
  <c r="AB362" i="16"/>
  <c r="BF362" i="16" s="1"/>
  <c r="B362" i="16"/>
  <c r="A362" i="16"/>
  <c r="BC362" i="16" s="1"/>
  <c r="BF361" i="16"/>
  <c r="AB361" i="16"/>
  <c r="AC361" i="16" s="1"/>
  <c r="B361" i="16"/>
  <c r="A361" i="16"/>
  <c r="BC361" i="16" s="1"/>
  <c r="AB360" i="16"/>
  <c r="A360" i="16"/>
  <c r="AB359" i="16"/>
  <c r="AC359" i="16" s="1"/>
  <c r="AH359" i="16" s="1"/>
  <c r="B359" i="16"/>
  <c r="A359" i="16"/>
  <c r="BC359" i="16" s="1"/>
  <c r="BC358" i="16"/>
  <c r="AB358" i="16"/>
  <c r="AC358" i="16" s="1"/>
  <c r="G358" i="16"/>
  <c r="F358" i="16"/>
  <c r="D358" i="16"/>
  <c r="A358" i="16"/>
  <c r="B358" i="16" s="1"/>
  <c r="BF357" i="16"/>
  <c r="BC357" i="16"/>
  <c r="AB357" i="16"/>
  <c r="AC357" i="16" s="1"/>
  <c r="B357" i="16"/>
  <c r="C357" i="16" s="1"/>
  <c r="A357" i="16"/>
  <c r="BF356" i="16"/>
  <c r="AH356" i="16"/>
  <c r="AC356" i="16"/>
  <c r="AG356" i="16" s="1"/>
  <c r="AB356" i="16"/>
  <c r="A356" i="16"/>
  <c r="BC356" i="16" s="1"/>
  <c r="BF355" i="16"/>
  <c r="AC355" i="16"/>
  <c r="AB355" i="16"/>
  <c r="A355" i="16"/>
  <c r="BC355" i="16" s="1"/>
  <c r="BF354" i="16"/>
  <c r="AB354" i="16"/>
  <c r="AC354" i="16" s="1"/>
  <c r="A354" i="16"/>
  <c r="BC354" i="16" s="1"/>
  <c r="BF353" i="16"/>
  <c r="BC353" i="16"/>
  <c r="AH353" i="16"/>
  <c r="AG353" i="16"/>
  <c r="AF353" i="16"/>
  <c r="AE353" i="16"/>
  <c r="AD353" i="16"/>
  <c r="AC353" i="16"/>
  <c r="AB353" i="16"/>
  <c r="B353" i="16"/>
  <c r="A353" i="16"/>
  <c r="AB352" i="16"/>
  <c r="BF352" i="16" s="1"/>
  <c r="A352" i="16"/>
  <c r="BF351" i="16"/>
  <c r="BC351" i="16"/>
  <c r="AB351" i="16"/>
  <c r="AC351" i="16" s="1"/>
  <c r="G351" i="16"/>
  <c r="F351" i="16"/>
  <c r="D351" i="16"/>
  <c r="C351" i="16"/>
  <c r="A351" i="16"/>
  <c r="B351" i="16" s="1"/>
  <c r="E351" i="16" s="1"/>
  <c r="BC350" i="16"/>
  <c r="AH350" i="16"/>
  <c r="AG350" i="16"/>
  <c r="AF350" i="16"/>
  <c r="AE350" i="16"/>
  <c r="AD350" i="16"/>
  <c r="AC350" i="16"/>
  <c r="AB350" i="16"/>
  <c r="BF350" i="16" s="1"/>
  <c r="B350" i="16"/>
  <c r="A350" i="16"/>
  <c r="AB349" i="16"/>
  <c r="BF349" i="16" s="1"/>
  <c r="A349" i="16"/>
  <c r="BC349" i="16" s="1"/>
  <c r="BF348" i="16"/>
  <c r="BC348" i="16"/>
  <c r="AB348" i="16"/>
  <c r="A348" i="16"/>
  <c r="AB347" i="16"/>
  <c r="BF347" i="16" s="1"/>
  <c r="A347" i="16"/>
  <c r="BC347" i="16" s="1"/>
  <c r="BF346" i="16"/>
  <c r="BC346" i="16"/>
  <c r="AB346" i="16"/>
  <c r="A346" i="16"/>
  <c r="BC345" i="16"/>
  <c r="AB345" i="16"/>
  <c r="BF345" i="16" s="1"/>
  <c r="A345" i="16"/>
  <c r="AB344" i="16"/>
  <c r="BF344" i="16" s="1"/>
  <c r="A344" i="16"/>
  <c r="BC344" i="16" s="1"/>
  <c r="AB343" i="16"/>
  <c r="BF343" i="16" s="1"/>
  <c r="A343" i="16"/>
  <c r="BC343" i="16" s="1"/>
  <c r="AE342" i="16"/>
  <c r="AE344" i="16" s="1"/>
  <c r="AE346" i="16" s="1"/>
  <c r="AE348" i="16" s="1"/>
  <c r="AB342" i="16"/>
  <c r="BF342" i="16" s="1"/>
  <c r="A342" i="16"/>
  <c r="BC342" i="16" s="1"/>
  <c r="BF341" i="16"/>
  <c r="AB341" i="16"/>
  <c r="A341" i="16"/>
  <c r="BC341" i="16" s="1"/>
  <c r="AB340" i="16"/>
  <c r="BF340" i="16" s="1"/>
  <c r="A340" i="16"/>
  <c r="BC340" i="16" s="1"/>
  <c r="BF339" i="16"/>
  <c r="AB339" i="16"/>
  <c r="A339" i="16"/>
  <c r="BC339" i="16" s="1"/>
  <c r="BC338" i="16"/>
  <c r="AB338" i="16"/>
  <c r="BF338" i="16" s="1"/>
  <c r="A338" i="16"/>
  <c r="BF337" i="16"/>
  <c r="AB337" i="16"/>
  <c r="A337" i="16"/>
  <c r="BC337" i="16" s="1"/>
  <c r="BF336" i="16"/>
  <c r="BC336" i="16"/>
  <c r="AB336" i="16"/>
  <c r="A336" i="16"/>
  <c r="BC335" i="16"/>
  <c r="AE335" i="16"/>
  <c r="AE337" i="16" s="1"/>
  <c r="AE339" i="16" s="1"/>
  <c r="AE341" i="16" s="1"/>
  <c r="AE343" i="16" s="1"/>
  <c r="AE345" i="16" s="1"/>
  <c r="AE347" i="16" s="1"/>
  <c r="AB335" i="16"/>
  <c r="BF335" i="16" s="1"/>
  <c r="A335" i="16"/>
  <c r="AB334" i="16"/>
  <c r="AC334" i="16" s="1"/>
  <c r="AE334" i="16" s="1"/>
  <c r="AE336" i="16" s="1"/>
  <c r="AE338" i="16" s="1"/>
  <c r="AE340" i="16" s="1"/>
  <c r="A334" i="16"/>
  <c r="BC334" i="16" s="1"/>
  <c r="BF333" i="16"/>
  <c r="AG333" i="16"/>
  <c r="AD333" i="16"/>
  <c r="AB333" i="16"/>
  <c r="AC333" i="16" s="1"/>
  <c r="A333" i="16"/>
  <c r="BF332" i="16"/>
  <c r="AH332" i="16"/>
  <c r="AG332" i="16"/>
  <c r="AF332" i="16"/>
  <c r="AE332" i="16"/>
  <c r="AD332" i="16"/>
  <c r="AB332" i="16"/>
  <c r="AC332" i="16" s="1"/>
  <c r="B332" i="16"/>
  <c r="A332" i="16"/>
  <c r="BC332" i="16" s="1"/>
  <c r="AB331" i="16"/>
  <c r="A331" i="16"/>
  <c r="BF330" i="16"/>
  <c r="AH330" i="16"/>
  <c r="AG330" i="16"/>
  <c r="AF330" i="16"/>
  <c r="AE330" i="16"/>
  <c r="AB330" i="16"/>
  <c r="AC330" i="16" s="1"/>
  <c r="AD330" i="16" s="1"/>
  <c r="A330" i="16"/>
  <c r="BC329" i="16"/>
  <c r="AB329" i="16"/>
  <c r="G329" i="16"/>
  <c r="F329" i="16"/>
  <c r="E329" i="16"/>
  <c r="D329" i="16"/>
  <c r="C329" i="16"/>
  <c r="B329" i="16"/>
  <c r="A329" i="16"/>
  <c r="BF328" i="16"/>
  <c r="BC328" i="16"/>
  <c r="AB328" i="16"/>
  <c r="AC328" i="16" s="1"/>
  <c r="B328" i="16"/>
  <c r="A328" i="16"/>
  <c r="AB327" i="16"/>
  <c r="A327" i="16"/>
  <c r="BC327" i="16" s="1"/>
  <c r="BF326" i="16"/>
  <c r="AF326" i="16"/>
  <c r="AE326" i="16"/>
  <c r="AD326" i="16"/>
  <c r="AB326" i="16"/>
  <c r="AC326" i="16" s="1"/>
  <c r="A326" i="16"/>
  <c r="BC326" i="16" s="1"/>
  <c r="BF325" i="16"/>
  <c r="BC325" i="16"/>
  <c r="AB325" i="16"/>
  <c r="AC325" i="16" s="1"/>
  <c r="AD325" i="16" s="1"/>
  <c r="G325" i="16"/>
  <c r="F325" i="16"/>
  <c r="E325" i="16"/>
  <c r="D325" i="16"/>
  <c r="C325" i="16"/>
  <c r="B325" i="16"/>
  <c r="A325" i="16"/>
  <c r="BF324" i="16"/>
  <c r="BC324" i="16"/>
  <c r="AH324" i="16"/>
  <c r="AF324" i="16"/>
  <c r="AE324" i="16"/>
  <c r="AD324" i="16"/>
  <c r="AB324" i="16"/>
  <c r="AC324" i="16" s="1"/>
  <c r="AG324" i="16" s="1"/>
  <c r="B324" i="16"/>
  <c r="A324" i="16"/>
  <c r="AB323" i="16"/>
  <c r="A323" i="16"/>
  <c r="AB322" i="16"/>
  <c r="AC322" i="16" s="1"/>
  <c r="AH322" i="16" s="1"/>
  <c r="A322" i="16"/>
  <c r="BC322" i="16" s="1"/>
  <c r="BF321" i="16"/>
  <c r="BC321" i="16"/>
  <c r="AH321" i="16"/>
  <c r="AG321" i="16"/>
  <c r="AF321" i="16"/>
  <c r="AE321" i="16"/>
  <c r="AB321" i="16"/>
  <c r="AC321" i="16" s="1"/>
  <c r="AD321" i="16" s="1"/>
  <c r="G321" i="16"/>
  <c r="A321" i="16"/>
  <c r="B321" i="16" s="1"/>
  <c r="BF320" i="16"/>
  <c r="BC320" i="16"/>
  <c r="AH320" i="16"/>
  <c r="AG320" i="16"/>
  <c r="AF320" i="16"/>
  <c r="AE320" i="16"/>
  <c r="AD320" i="16"/>
  <c r="AB320" i="16"/>
  <c r="AC320" i="16" s="1"/>
  <c r="G320" i="16"/>
  <c r="F320" i="16"/>
  <c r="E320" i="16"/>
  <c r="D320" i="16"/>
  <c r="C320" i="16"/>
  <c r="B320" i="16"/>
  <c r="A320" i="16"/>
  <c r="BC319" i="16"/>
  <c r="AB319" i="16"/>
  <c r="B319" i="16"/>
  <c r="A319" i="16"/>
  <c r="AB318" i="16"/>
  <c r="A318" i="16"/>
  <c r="BC318" i="16" s="1"/>
  <c r="BF317" i="16"/>
  <c r="AB317" i="16"/>
  <c r="AC317" i="16" s="1"/>
  <c r="AF317" i="16" s="1"/>
  <c r="A317" i="16"/>
  <c r="BC317" i="16" s="1"/>
  <c r="AB316" i="16"/>
  <c r="B316" i="16"/>
  <c r="A316" i="16"/>
  <c r="BC316" i="16" s="1"/>
  <c r="AB315" i="16"/>
  <c r="BF315" i="16" s="1"/>
  <c r="A315" i="16"/>
  <c r="BC315" i="16" s="1"/>
  <c r="BC314" i="16"/>
  <c r="AB314" i="16"/>
  <c r="BF314" i="16" s="1"/>
  <c r="A314" i="16"/>
  <c r="BC313" i="16"/>
  <c r="AB313" i="16"/>
  <c r="BF313" i="16" s="1"/>
  <c r="A313" i="16"/>
  <c r="BF312" i="16"/>
  <c r="BC312" i="16"/>
  <c r="AB312" i="16"/>
  <c r="A312" i="16"/>
  <c r="BF311" i="16"/>
  <c r="AB311" i="16"/>
  <c r="A311" i="16"/>
  <c r="BC311" i="16" s="1"/>
  <c r="BF310" i="16"/>
  <c r="BC310" i="16"/>
  <c r="AB310" i="16"/>
  <c r="A310" i="16"/>
  <c r="AB309" i="16"/>
  <c r="BF309" i="16" s="1"/>
  <c r="A309" i="16"/>
  <c r="BC309" i="16" s="1"/>
  <c r="BF308" i="16"/>
  <c r="BC308" i="16"/>
  <c r="AB308" i="16"/>
  <c r="A308" i="16"/>
  <c r="BC307" i="16"/>
  <c r="AB307" i="16"/>
  <c r="BF307" i="16" s="1"/>
  <c r="A307" i="16"/>
  <c r="AB306" i="16"/>
  <c r="BF306" i="16" s="1"/>
  <c r="A306" i="16"/>
  <c r="BC306" i="16" s="1"/>
  <c r="BF305" i="16"/>
  <c r="AB305" i="16"/>
  <c r="A305" i="16"/>
  <c r="BC305" i="16" s="1"/>
  <c r="BC304" i="16"/>
  <c r="AB304" i="16"/>
  <c r="BF304" i="16" s="1"/>
  <c r="A304" i="16"/>
  <c r="BF303" i="16"/>
  <c r="BC303" i="16"/>
  <c r="AB303" i="16"/>
  <c r="B303" i="16"/>
  <c r="B305" i="16" s="1"/>
  <c r="B307" i="16" s="1"/>
  <c r="B309" i="16" s="1"/>
  <c r="B311" i="16" s="1"/>
  <c r="B313" i="16" s="1"/>
  <c r="A303" i="16"/>
  <c r="BC302" i="16"/>
  <c r="AB302" i="16"/>
  <c r="BF302" i="16" s="1"/>
  <c r="A302" i="16"/>
  <c r="AB301" i="16"/>
  <c r="BF301" i="16" s="1"/>
  <c r="B301" i="16"/>
  <c r="A301" i="16"/>
  <c r="BC301" i="16" s="1"/>
  <c r="AB300" i="16"/>
  <c r="BF300" i="16" s="1"/>
  <c r="G300" i="16"/>
  <c r="G302" i="16" s="1"/>
  <c r="G304" i="16" s="1"/>
  <c r="G306" i="16" s="1"/>
  <c r="G308" i="16" s="1"/>
  <c r="G310" i="16" s="1"/>
  <c r="G312" i="16" s="1"/>
  <c r="G314" i="16" s="1"/>
  <c r="F300" i="16"/>
  <c r="E300" i="16"/>
  <c r="B300" i="16"/>
  <c r="B302" i="16" s="1"/>
  <c r="B304" i="16" s="1"/>
  <c r="B306" i="16" s="1"/>
  <c r="B308" i="16" s="1"/>
  <c r="B310" i="16" s="1"/>
  <c r="B312" i="16" s="1"/>
  <c r="B314" i="16" s="1"/>
  <c r="A300" i="16"/>
  <c r="BC300" i="16" s="1"/>
  <c r="AC299" i="16"/>
  <c r="AB299" i="16"/>
  <c r="BF299" i="16" s="1"/>
  <c r="A299" i="16"/>
  <c r="BC299" i="16" s="1"/>
  <c r="BF298" i="16"/>
  <c r="BC298" i="16"/>
  <c r="AC298" i="16"/>
  <c r="AB298" i="16"/>
  <c r="F298" i="16"/>
  <c r="E298" i="16"/>
  <c r="A298" i="16"/>
  <c r="B298" i="16" s="1"/>
  <c r="G298" i="16" s="1"/>
  <c r="BF297" i="16"/>
  <c r="AC297" i="16"/>
  <c r="AB297" i="16"/>
  <c r="B297" i="16"/>
  <c r="A297" i="16"/>
  <c r="BC297" i="16" s="1"/>
  <c r="BF296" i="16"/>
  <c r="AH296" i="16"/>
  <c r="AF296" i="16"/>
  <c r="AB296" i="16"/>
  <c r="AC296" i="16" s="1"/>
  <c r="A296" i="16"/>
  <c r="B296" i="16" s="1"/>
  <c r="BF295" i="16"/>
  <c r="AH295" i="16"/>
  <c r="AF295" i="16"/>
  <c r="AE295" i="16"/>
  <c r="AD295" i="16"/>
  <c r="AC295" i="16"/>
  <c r="AG295" i="16" s="1"/>
  <c r="AB295" i="16"/>
  <c r="A295" i="16"/>
  <c r="BC295" i="16" s="1"/>
  <c r="BF294" i="16"/>
  <c r="BC294" i="16"/>
  <c r="AC294" i="16"/>
  <c r="AF294" i="16" s="1"/>
  <c r="AB294" i="16"/>
  <c r="F294" i="16"/>
  <c r="E294" i="16"/>
  <c r="D294" i="16"/>
  <c r="C294" i="16"/>
  <c r="B294" i="16"/>
  <c r="G294" i="16" s="1"/>
  <c r="A294" i="16"/>
  <c r="BF293" i="16"/>
  <c r="AB293" i="16"/>
  <c r="AC293" i="16" s="1"/>
  <c r="AG293" i="16" s="1"/>
  <c r="A293" i="16"/>
  <c r="BC293" i="16" s="1"/>
  <c r="BF292" i="16"/>
  <c r="AF292" i="16"/>
  <c r="AE292" i="16"/>
  <c r="AD292" i="16"/>
  <c r="AC292" i="16"/>
  <c r="AB292" i="16"/>
  <c r="A292" i="16"/>
  <c r="BC292" i="16" s="1"/>
  <c r="AB291" i="16"/>
  <c r="BF291" i="16" s="1"/>
  <c r="B291" i="16"/>
  <c r="A291" i="16"/>
  <c r="BC291" i="16" s="1"/>
  <c r="BF290" i="16"/>
  <c r="AC290" i="16"/>
  <c r="AH290" i="16" s="1"/>
  <c r="AB290" i="16"/>
  <c r="A290" i="16"/>
  <c r="BC290" i="16" s="1"/>
  <c r="BF289" i="16"/>
  <c r="BC289" i="16"/>
  <c r="AH289" i="16"/>
  <c r="AF289" i="16"/>
  <c r="AE289" i="16"/>
  <c r="AD289" i="16"/>
  <c r="AC289" i="16"/>
  <c r="AG289" i="16" s="1"/>
  <c r="AB289" i="16"/>
  <c r="A289" i="16"/>
  <c r="B289" i="16" s="1"/>
  <c r="BC288" i="16"/>
  <c r="AB288" i="16"/>
  <c r="BF288" i="16" s="1"/>
  <c r="G288" i="16"/>
  <c r="F288" i="16"/>
  <c r="E288" i="16"/>
  <c r="D288" i="16"/>
  <c r="C288" i="16"/>
  <c r="B288" i="16"/>
  <c r="A288" i="16"/>
  <c r="BC287" i="16"/>
  <c r="AB287" i="16"/>
  <c r="BF287" i="16" s="1"/>
  <c r="G287" i="16"/>
  <c r="F287" i="16"/>
  <c r="E287" i="16"/>
  <c r="D287" i="16"/>
  <c r="C287" i="16"/>
  <c r="B287" i="16"/>
  <c r="A287" i="16"/>
  <c r="AB286" i="16"/>
  <c r="BF286" i="16" s="1"/>
  <c r="A286" i="16"/>
  <c r="BC286" i="16" s="1"/>
  <c r="AB285" i="16"/>
  <c r="BF285" i="16" s="1"/>
  <c r="A285" i="16"/>
  <c r="BF284" i="16"/>
  <c r="AC284" i="16"/>
  <c r="AF284" i="16" s="1"/>
  <c r="AB284" i="16"/>
  <c r="A284" i="16"/>
  <c r="BC284" i="16" s="1"/>
  <c r="AB283" i="16"/>
  <c r="BF283" i="16" s="1"/>
  <c r="A283" i="16"/>
  <c r="BC283" i="16" s="1"/>
  <c r="BF282" i="16"/>
  <c r="AB282" i="16"/>
  <c r="AC282" i="16" s="1"/>
  <c r="A282" i="16"/>
  <c r="BC281" i="16"/>
  <c r="AB281" i="16"/>
  <c r="BF281" i="16" s="1"/>
  <c r="A281" i="16"/>
  <c r="BC280" i="16"/>
  <c r="AB280" i="16"/>
  <c r="BF280" i="16" s="1"/>
  <c r="A280" i="16"/>
  <c r="BC279" i="16"/>
  <c r="AB279" i="16"/>
  <c r="BF279" i="16" s="1"/>
  <c r="A279" i="16"/>
  <c r="BC278" i="16"/>
  <c r="AB278" i="16"/>
  <c r="BF278" i="16" s="1"/>
  <c r="A278" i="16"/>
  <c r="BC277" i="16"/>
  <c r="AB277" i="16"/>
  <c r="BF277" i="16" s="1"/>
  <c r="A277" i="16"/>
  <c r="BC276" i="16"/>
  <c r="AB276" i="16"/>
  <c r="BF276" i="16" s="1"/>
  <c r="A276" i="16"/>
  <c r="BC275" i="16"/>
  <c r="AB275" i="16"/>
  <c r="BF275" i="16" s="1"/>
  <c r="A275" i="16"/>
  <c r="BC274" i="16"/>
  <c r="AB274" i="16"/>
  <c r="BF274" i="16" s="1"/>
  <c r="A274" i="16"/>
  <c r="BC273" i="16"/>
  <c r="AB273" i="16"/>
  <c r="BF273" i="16" s="1"/>
  <c r="A273" i="16"/>
  <c r="BC272" i="16"/>
  <c r="AB272" i="16"/>
  <c r="BF272" i="16" s="1"/>
  <c r="A272" i="16"/>
  <c r="BC271" i="16"/>
  <c r="AB271" i="16"/>
  <c r="BF271" i="16" s="1"/>
  <c r="A271" i="16"/>
  <c r="BC270" i="16"/>
  <c r="AB270" i="16"/>
  <c r="BF270" i="16" s="1"/>
  <c r="A270" i="16"/>
  <c r="BC269" i="16"/>
  <c r="AB269" i="16"/>
  <c r="BF269" i="16" s="1"/>
  <c r="A269" i="16"/>
  <c r="BC268" i="16"/>
  <c r="AB268" i="16"/>
  <c r="BF268" i="16" s="1"/>
  <c r="A268" i="16"/>
  <c r="BC267" i="16"/>
  <c r="AB267" i="16"/>
  <c r="BF267" i="16" s="1"/>
  <c r="A267" i="16"/>
  <c r="BC266" i="16"/>
  <c r="AB266" i="16"/>
  <c r="BF266" i="16" s="1"/>
  <c r="B266" i="16"/>
  <c r="E266" i="16" s="1"/>
  <c r="A266" i="16"/>
  <c r="BC265" i="16"/>
  <c r="AB265" i="16"/>
  <c r="BF265" i="16" s="1"/>
  <c r="G265" i="16"/>
  <c r="E265" i="16"/>
  <c r="D265" i="16"/>
  <c r="B265" i="16"/>
  <c r="F265" i="16" s="1"/>
  <c r="A265" i="16"/>
  <c r="BC264" i="16"/>
  <c r="AB264" i="16"/>
  <c r="BF264" i="16" s="1"/>
  <c r="B264" i="16"/>
  <c r="A264" i="16"/>
  <c r="BC263" i="16"/>
  <c r="AB263" i="16"/>
  <c r="BF263" i="16" s="1"/>
  <c r="B263" i="16"/>
  <c r="A263" i="16"/>
  <c r="BC262" i="16"/>
  <c r="AB262" i="16"/>
  <c r="BF262" i="16" s="1"/>
  <c r="G262" i="16"/>
  <c r="F262" i="16"/>
  <c r="E262" i="16"/>
  <c r="D262" i="16"/>
  <c r="B262" i="16"/>
  <c r="C262" i="16" s="1"/>
  <c r="A262" i="16"/>
  <c r="BC261" i="16"/>
  <c r="AB261" i="16"/>
  <c r="BF261" i="16" s="1"/>
  <c r="G261" i="16"/>
  <c r="F261" i="16"/>
  <c r="E261" i="16"/>
  <c r="D261" i="16"/>
  <c r="C261" i="16"/>
  <c r="B261" i="16"/>
  <c r="A261" i="16"/>
  <c r="BC260" i="16"/>
  <c r="AC260" i="16"/>
  <c r="AB260" i="16"/>
  <c r="BF260" i="16" s="1"/>
  <c r="B260" i="16"/>
  <c r="A260" i="16"/>
  <c r="BC259" i="16"/>
  <c r="AB259" i="16"/>
  <c r="G259" i="16"/>
  <c r="B259" i="16"/>
  <c r="F259" i="16" s="1"/>
  <c r="A259" i="16"/>
  <c r="BC258" i="16"/>
  <c r="AB258" i="16"/>
  <c r="BF258" i="16" s="1"/>
  <c r="B258" i="16"/>
  <c r="A258" i="16"/>
  <c r="BC257" i="16"/>
  <c r="AB257" i="16"/>
  <c r="BF257" i="16" s="1"/>
  <c r="B257" i="16"/>
  <c r="G257" i="16" s="1"/>
  <c r="A257" i="16"/>
  <c r="BC256" i="16"/>
  <c r="AB256" i="16"/>
  <c r="G256" i="16"/>
  <c r="F256" i="16"/>
  <c r="E256" i="16"/>
  <c r="D256" i="16"/>
  <c r="B256" i="16"/>
  <c r="C256" i="16" s="1"/>
  <c r="A256" i="16"/>
  <c r="BC255" i="16"/>
  <c r="AC255" i="16"/>
  <c r="AB255" i="16"/>
  <c r="BF255" i="16" s="1"/>
  <c r="B255" i="16"/>
  <c r="G255" i="16" s="1"/>
  <c r="A255" i="16"/>
  <c r="BC254" i="16"/>
  <c r="AB254" i="16"/>
  <c r="B254" i="16"/>
  <c r="G254" i="16" s="1"/>
  <c r="A254" i="16"/>
  <c r="BC253" i="16"/>
  <c r="AB253" i="16"/>
  <c r="BF253" i="16" s="1"/>
  <c r="B253" i="16"/>
  <c r="A253" i="16"/>
  <c r="BC252" i="16"/>
  <c r="AB252" i="16"/>
  <c r="G252" i="16"/>
  <c r="F252" i="16"/>
  <c r="E252" i="16"/>
  <c r="D252" i="16"/>
  <c r="C252" i="16"/>
  <c r="B252" i="16"/>
  <c r="A252" i="16"/>
  <c r="BC251" i="16"/>
  <c r="AC251" i="16"/>
  <c r="AB251" i="16"/>
  <c r="BF251" i="16" s="1"/>
  <c r="G251" i="16"/>
  <c r="F251" i="16"/>
  <c r="B251" i="16"/>
  <c r="E251" i="16" s="1"/>
  <c r="A251" i="16"/>
  <c r="BC250" i="16"/>
  <c r="AB250" i="16"/>
  <c r="BF250" i="16" s="1"/>
  <c r="F250" i="16"/>
  <c r="E250" i="16"/>
  <c r="D250" i="16"/>
  <c r="B250" i="16"/>
  <c r="G250" i="16" s="1"/>
  <c r="A250" i="16"/>
  <c r="BC249" i="16"/>
  <c r="AB249" i="16"/>
  <c r="BF249" i="16" s="1"/>
  <c r="G249" i="16"/>
  <c r="B249" i="16"/>
  <c r="F249" i="16" s="1"/>
  <c r="A249" i="16"/>
  <c r="BC248" i="16"/>
  <c r="AB248" i="16"/>
  <c r="BF248" i="16" s="1"/>
  <c r="B248" i="16"/>
  <c r="F248" i="16" s="1"/>
  <c r="A248" i="16"/>
  <c r="AB247" i="16"/>
  <c r="BF247" i="16" s="1"/>
  <c r="A247" i="16"/>
  <c r="BC247" i="16" s="1"/>
  <c r="BF246" i="16"/>
  <c r="BC246" i="16"/>
  <c r="AB246" i="16"/>
  <c r="A246" i="16"/>
  <c r="BF245" i="16"/>
  <c r="BC245" i="16"/>
  <c r="AB245" i="16"/>
  <c r="A245" i="16"/>
  <c r="BC244" i="16"/>
  <c r="AB244" i="16"/>
  <c r="BF244" i="16" s="1"/>
  <c r="A244" i="16"/>
  <c r="AB243" i="16"/>
  <c r="BF243" i="16" s="1"/>
  <c r="A243" i="16"/>
  <c r="BC243" i="16" s="1"/>
  <c r="AB242" i="16"/>
  <c r="BF242" i="16" s="1"/>
  <c r="A242" i="16"/>
  <c r="BC242" i="16" s="1"/>
  <c r="AB241" i="16"/>
  <c r="BF241" i="16" s="1"/>
  <c r="A241" i="16"/>
  <c r="BC241" i="16" s="1"/>
  <c r="BF240" i="16"/>
  <c r="AB240" i="16"/>
  <c r="A240" i="16"/>
  <c r="BC240" i="16" s="1"/>
  <c r="BF239" i="16"/>
  <c r="AB239" i="16"/>
  <c r="A239" i="16"/>
  <c r="BC239" i="16" s="1"/>
  <c r="BF238" i="16"/>
  <c r="BC238" i="16"/>
  <c r="AB238" i="16"/>
  <c r="A238" i="16"/>
  <c r="AB237" i="16"/>
  <c r="BF237" i="16" s="1"/>
  <c r="A237" i="16"/>
  <c r="BC237" i="16" s="1"/>
  <c r="BF236" i="16"/>
  <c r="BC236" i="16"/>
  <c r="AB236" i="16"/>
  <c r="A236" i="16"/>
  <c r="BF235" i="16"/>
  <c r="BC235" i="16"/>
  <c r="AB235" i="16"/>
  <c r="A235" i="16"/>
  <c r="BF234" i="16"/>
  <c r="AB234" i="16"/>
  <c r="A234" i="16"/>
  <c r="BC234" i="16" s="1"/>
  <c r="AC233" i="16"/>
  <c r="AC235" i="16" s="1"/>
  <c r="AC237" i="16" s="1"/>
  <c r="AC239" i="16" s="1"/>
  <c r="AC241" i="16" s="1"/>
  <c r="AC243" i="16" s="1"/>
  <c r="AC245" i="16" s="1"/>
  <c r="AB233" i="16"/>
  <c r="BF233" i="16" s="1"/>
  <c r="A233" i="16"/>
  <c r="BC233" i="16" s="1"/>
  <c r="BF232" i="16"/>
  <c r="AB232" i="16"/>
  <c r="AC232" i="16" s="1"/>
  <c r="AF232" i="16" s="1"/>
  <c r="A232" i="16"/>
  <c r="BC232" i="16" s="1"/>
  <c r="BC231" i="16"/>
  <c r="AB231" i="16"/>
  <c r="BF231" i="16" s="1"/>
  <c r="B231" i="16"/>
  <c r="A231" i="16"/>
  <c r="AB230" i="16"/>
  <c r="BF230" i="16" s="1"/>
  <c r="A230" i="16"/>
  <c r="BF229" i="16"/>
  <c r="BC229" i="16"/>
  <c r="AB229" i="16"/>
  <c r="AC229" i="16" s="1"/>
  <c r="AH229" i="16" s="1"/>
  <c r="G229" i="16"/>
  <c r="F229" i="16"/>
  <c r="D229" i="16"/>
  <c r="C229" i="16"/>
  <c r="B229" i="16"/>
  <c r="E229" i="16" s="1"/>
  <c r="A229" i="16"/>
  <c r="BF228" i="16"/>
  <c r="BC228" i="16"/>
  <c r="AH228" i="16"/>
  <c r="AG228" i="16"/>
  <c r="AF228" i="16"/>
  <c r="AE228" i="16"/>
  <c r="AD228" i="16"/>
  <c r="AB228" i="16"/>
  <c r="AC228" i="16" s="1"/>
  <c r="B228" i="16"/>
  <c r="A228" i="16"/>
  <c r="AB227" i="16"/>
  <c r="BF227" i="16" s="1"/>
  <c r="A227" i="16"/>
  <c r="BC227" i="16" s="1"/>
  <c r="AB226" i="16"/>
  <c r="BF226" i="16" s="1"/>
  <c r="A226" i="16"/>
  <c r="BC226" i="16" s="1"/>
  <c r="BF225" i="16"/>
  <c r="AG225" i="16"/>
  <c r="AF225" i="16"/>
  <c r="AB225" i="16"/>
  <c r="AC225" i="16" s="1"/>
  <c r="B225" i="16"/>
  <c r="A225" i="16"/>
  <c r="BC225" i="16" s="1"/>
  <c r="AB224" i="16"/>
  <c r="BF224" i="16" s="1"/>
  <c r="A224" i="16"/>
  <c r="BC224" i="16" s="1"/>
  <c r="AB223" i="16"/>
  <c r="BF223" i="16" s="1"/>
  <c r="A223" i="16"/>
  <c r="BC223" i="16" s="1"/>
  <c r="AB222" i="16"/>
  <c r="B222" i="16"/>
  <c r="G222" i="16" s="1"/>
  <c r="A222" i="16"/>
  <c r="BC222" i="16" s="1"/>
  <c r="BF221" i="16"/>
  <c r="AE221" i="16"/>
  <c r="AD221" i="16"/>
  <c r="AB221" i="16"/>
  <c r="AC221" i="16" s="1"/>
  <c r="A221" i="16"/>
  <c r="BC221" i="16" s="1"/>
  <c r="AB220" i="16"/>
  <c r="AC220" i="16" s="1"/>
  <c r="AG220" i="16" s="1"/>
  <c r="A220" i="16"/>
  <c r="BC220" i="16" s="1"/>
  <c r="AB219" i="16"/>
  <c r="BF219" i="16" s="1"/>
  <c r="A219" i="16"/>
  <c r="BC219" i="16" s="1"/>
  <c r="BF218" i="16"/>
  <c r="AB218" i="16"/>
  <c r="AC218" i="16" s="1"/>
  <c r="A218" i="16"/>
  <c r="AB217" i="16"/>
  <c r="BF217" i="16" s="1"/>
  <c r="B217" i="16"/>
  <c r="A217" i="16"/>
  <c r="BC217" i="16" s="1"/>
  <c r="AB216" i="16"/>
  <c r="BF216" i="16" s="1"/>
  <c r="A216" i="16"/>
  <c r="BC216" i="16" s="1"/>
  <c r="AB215" i="16"/>
  <c r="A215" i="16"/>
  <c r="BC215" i="16" s="1"/>
  <c r="BF214" i="16"/>
  <c r="AB214" i="16"/>
  <c r="AC214" i="16" s="1"/>
  <c r="A214" i="16"/>
  <c r="BC214" i="16" s="1"/>
  <c r="BF213" i="16"/>
  <c r="AB213" i="16"/>
  <c r="A213" i="16"/>
  <c r="BC213" i="16" s="1"/>
  <c r="BF212" i="16"/>
  <c r="AB212" i="16"/>
  <c r="A212" i="16"/>
  <c r="BC212" i="16" s="1"/>
  <c r="BF211" i="16"/>
  <c r="BC211" i="16"/>
  <c r="AB211" i="16"/>
  <c r="A211" i="16"/>
  <c r="BF210" i="16"/>
  <c r="BC210" i="16"/>
  <c r="AB210" i="16"/>
  <c r="A210" i="16"/>
  <c r="BF209" i="16"/>
  <c r="BC209" i="16"/>
  <c r="AB209" i="16"/>
  <c r="A209" i="16"/>
  <c r="BC208" i="16"/>
  <c r="AB208" i="16"/>
  <c r="BF208" i="16" s="1"/>
  <c r="A208" i="16"/>
  <c r="BF207" i="16"/>
  <c r="BC207" i="16"/>
  <c r="AB207" i="16"/>
  <c r="A207" i="16"/>
  <c r="BF206" i="16"/>
  <c r="BC206" i="16"/>
  <c r="AB206" i="16"/>
  <c r="A206" i="16"/>
  <c r="AB205" i="16"/>
  <c r="BF205" i="16" s="1"/>
  <c r="A205" i="16"/>
  <c r="BC205" i="16" s="1"/>
  <c r="BF204" i="16"/>
  <c r="AB204" i="16"/>
  <c r="A204" i="16"/>
  <c r="BC204" i="16" s="1"/>
  <c r="BF203" i="16"/>
  <c r="BC203" i="16"/>
  <c r="AB203" i="16"/>
  <c r="A203" i="16"/>
  <c r="AB202" i="16"/>
  <c r="BF202" i="16" s="1"/>
  <c r="A202" i="16"/>
  <c r="BC202" i="16" s="1"/>
  <c r="BF201" i="16"/>
  <c r="AB201" i="16"/>
  <c r="A201" i="16"/>
  <c r="BC201" i="16" s="1"/>
  <c r="BF200" i="16"/>
  <c r="AB200" i="16"/>
  <c r="A200" i="16"/>
  <c r="BC200" i="16" s="1"/>
  <c r="BF199" i="16"/>
  <c r="BC199" i="16"/>
  <c r="AB199" i="16"/>
  <c r="A199" i="16"/>
  <c r="AB198" i="16"/>
  <c r="BF198" i="16" s="1"/>
  <c r="A198" i="16"/>
  <c r="AB197" i="16"/>
  <c r="BF197" i="16" s="1"/>
  <c r="A197" i="16"/>
  <c r="AB196" i="16"/>
  <c r="BF196" i="16" s="1"/>
  <c r="A196" i="16"/>
  <c r="BF195" i="16"/>
  <c r="BC195" i="16"/>
  <c r="AB195" i="16"/>
  <c r="AC195" i="16" s="1"/>
  <c r="G195" i="16"/>
  <c r="F195" i="16"/>
  <c r="E195" i="16"/>
  <c r="A195" i="16"/>
  <c r="B195" i="16" s="1"/>
  <c r="C195" i="16" s="1"/>
  <c r="BF194" i="16"/>
  <c r="AG194" i="16"/>
  <c r="AB194" i="16"/>
  <c r="AC194" i="16" s="1"/>
  <c r="A194" i="16"/>
  <c r="BF193" i="16"/>
  <c r="AC193" i="16"/>
  <c r="AB193" i="16"/>
  <c r="A193" i="16"/>
  <c r="BF192" i="16"/>
  <c r="BC192" i="16"/>
  <c r="AH192" i="16"/>
  <c r="AG192" i="16"/>
  <c r="AF192" i="16"/>
  <c r="AE192" i="16"/>
  <c r="AB192" i="16"/>
  <c r="AC192" i="16" s="1"/>
  <c r="AD192" i="16" s="1"/>
  <c r="G192" i="16"/>
  <c r="E192" i="16"/>
  <c r="A192" i="16"/>
  <c r="B192" i="16" s="1"/>
  <c r="BC191" i="16"/>
  <c r="AB191" i="16"/>
  <c r="BF191" i="16" s="1"/>
  <c r="G191" i="16"/>
  <c r="A191" i="16"/>
  <c r="B191" i="16" s="1"/>
  <c r="D191" i="16" s="1"/>
  <c r="AB190" i="16"/>
  <c r="BF190" i="16" s="1"/>
  <c r="A190" i="16"/>
  <c r="BC189" i="16"/>
  <c r="AB189" i="16"/>
  <c r="BF189" i="16" s="1"/>
  <c r="G189" i="16"/>
  <c r="F189" i="16"/>
  <c r="E189" i="16"/>
  <c r="D189" i="16"/>
  <c r="C189" i="16"/>
  <c r="A189" i="16"/>
  <c r="B189" i="16" s="1"/>
  <c r="BF188" i="16"/>
  <c r="AB188" i="16"/>
  <c r="AC188" i="16" s="1"/>
  <c r="A188" i="16"/>
  <c r="BC187" i="16"/>
  <c r="AB187" i="16"/>
  <c r="BF187" i="16" s="1"/>
  <c r="A187" i="16"/>
  <c r="B187" i="16" s="1"/>
  <c r="BF186" i="16"/>
  <c r="AF186" i="16"/>
  <c r="AE186" i="16"/>
  <c r="AD186" i="16"/>
  <c r="AB186" i="16"/>
  <c r="AC186" i="16" s="1"/>
  <c r="A186" i="16"/>
  <c r="AB185" i="16"/>
  <c r="BF185" i="16" s="1"/>
  <c r="A185" i="16"/>
  <c r="AB184" i="16"/>
  <c r="BF184" i="16" s="1"/>
  <c r="A184" i="16"/>
  <c r="BF183" i="16"/>
  <c r="BC183" i="16"/>
  <c r="AB183" i="16"/>
  <c r="AC183" i="16" s="1"/>
  <c r="AH183" i="16" s="1"/>
  <c r="G183" i="16"/>
  <c r="F183" i="16"/>
  <c r="E183" i="16"/>
  <c r="D183" i="16"/>
  <c r="A183" i="16"/>
  <c r="B183" i="16" s="1"/>
  <c r="C183" i="16" s="1"/>
  <c r="BF182" i="16"/>
  <c r="BC182" i="16"/>
  <c r="AB182" i="16"/>
  <c r="AC182" i="16" s="1"/>
  <c r="AE182" i="16" s="1"/>
  <c r="A182" i="16"/>
  <c r="B182" i="16" s="1"/>
  <c r="AB181" i="16"/>
  <c r="BF181" i="16" s="1"/>
  <c r="A181" i="16"/>
  <c r="BC181" i="16" s="1"/>
  <c r="AB180" i="16"/>
  <c r="BF180" i="16" s="1"/>
  <c r="A180" i="16"/>
  <c r="BC180" i="16" s="1"/>
  <c r="BF179" i="16"/>
  <c r="BC179" i="16"/>
  <c r="AB179" i="16"/>
  <c r="A179" i="16"/>
  <c r="BC178" i="16"/>
  <c r="AB178" i="16"/>
  <c r="BF178" i="16" s="1"/>
  <c r="A178" i="16"/>
  <c r="BC177" i="16"/>
  <c r="AB177" i="16"/>
  <c r="BF177" i="16" s="1"/>
  <c r="A177" i="16"/>
  <c r="AB176" i="16"/>
  <c r="BF176" i="16" s="1"/>
  <c r="A176" i="16"/>
  <c r="BC176" i="16" s="1"/>
  <c r="BF175" i="16"/>
  <c r="AB175" i="16"/>
  <c r="A175" i="16"/>
  <c r="BC175" i="16" s="1"/>
  <c r="BF174" i="16"/>
  <c r="BC174" i="16"/>
  <c r="AB174" i="16"/>
  <c r="A174" i="16"/>
  <c r="BC173" i="16"/>
  <c r="AB173" i="16"/>
  <c r="BF173" i="16" s="1"/>
  <c r="A173" i="16"/>
  <c r="BF172" i="16"/>
  <c r="BC172" i="16"/>
  <c r="AB172" i="16"/>
  <c r="A172" i="16"/>
  <c r="AB171" i="16"/>
  <c r="BF171" i="16" s="1"/>
  <c r="A171" i="16"/>
  <c r="BC171" i="16" s="1"/>
  <c r="BF170" i="16"/>
  <c r="AB170" i="16"/>
  <c r="A170" i="16"/>
  <c r="BC170" i="16" s="1"/>
  <c r="BF169" i="16"/>
  <c r="BC169" i="16"/>
  <c r="AB169" i="16"/>
  <c r="A169" i="16"/>
  <c r="BF168" i="16"/>
  <c r="AB168" i="16"/>
  <c r="A168" i="16"/>
  <c r="BC168" i="16" s="1"/>
  <c r="BF167" i="16"/>
  <c r="BC167" i="16"/>
  <c r="AB167" i="16"/>
  <c r="A167" i="16"/>
  <c r="BC166" i="16"/>
  <c r="AB166" i="16"/>
  <c r="BF166" i="16" s="1"/>
  <c r="A166" i="16"/>
  <c r="AB165" i="16"/>
  <c r="BF165" i="16" s="1"/>
  <c r="A165" i="16"/>
  <c r="BC165" i="16" s="1"/>
  <c r="AB164" i="16"/>
  <c r="BF164" i="16" s="1"/>
  <c r="A164" i="16"/>
  <c r="BF163" i="16"/>
  <c r="BC163" i="16"/>
  <c r="AB163" i="16"/>
  <c r="AC163" i="16" s="1"/>
  <c r="A163" i="16"/>
  <c r="B163" i="16" s="1"/>
  <c r="G163" i="16" s="1"/>
  <c r="BF162" i="16"/>
  <c r="BC162" i="16"/>
  <c r="AG162" i="16"/>
  <c r="AB162" i="16"/>
  <c r="AC162" i="16" s="1"/>
  <c r="AH162" i="16" s="1"/>
  <c r="B162" i="16"/>
  <c r="A162" i="16"/>
  <c r="BC161" i="16"/>
  <c r="AB161" i="16"/>
  <c r="BF161" i="16" s="1"/>
  <c r="B161" i="16"/>
  <c r="A161" i="16"/>
  <c r="AB160" i="16"/>
  <c r="A160" i="16"/>
  <c r="BC160" i="16" s="1"/>
  <c r="AC159" i="16"/>
  <c r="AB159" i="16"/>
  <c r="BF159" i="16" s="1"/>
  <c r="B159" i="16"/>
  <c r="G159" i="16" s="1"/>
  <c r="A159" i="16"/>
  <c r="BC159" i="16" s="1"/>
  <c r="AB158" i="16"/>
  <c r="BF158" i="16" s="1"/>
  <c r="A158" i="16"/>
  <c r="BC158" i="16" s="1"/>
  <c r="BF157" i="16"/>
  <c r="AB157" i="16"/>
  <c r="AC157" i="16" s="1"/>
  <c r="B157" i="16"/>
  <c r="A157" i="16"/>
  <c r="BC157" i="16" s="1"/>
  <c r="BF156" i="16"/>
  <c r="BC156" i="16"/>
  <c r="AC156" i="16"/>
  <c r="AB156" i="16"/>
  <c r="A156" i="16"/>
  <c r="B156" i="16" s="1"/>
  <c r="C156" i="16" s="1"/>
  <c r="BC155" i="16"/>
  <c r="AB155" i="16"/>
  <c r="A155" i="16"/>
  <c r="B155" i="16" s="1"/>
  <c r="BF154" i="16"/>
  <c r="BC154" i="16"/>
  <c r="AG154" i="16"/>
  <c r="AF154" i="16"/>
  <c r="AE154" i="16"/>
  <c r="AB154" i="16"/>
  <c r="AC154" i="16" s="1"/>
  <c r="AH154" i="16" s="1"/>
  <c r="A154" i="16"/>
  <c r="B154" i="16" s="1"/>
  <c r="BF153" i="16"/>
  <c r="BC153" i="16"/>
  <c r="AC153" i="16"/>
  <c r="AH153" i="16" s="1"/>
  <c r="AB153" i="16"/>
  <c r="F153" i="16"/>
  <c r="B153" i="16"/>
  <c r="G153" i="16" s="1"/>
  <c r="A153" i="16"/>
  <c r="AB152" i="16"/>
  <c r="BF152" i="16" s="1"/>
  <c r="A152" i="16"/>
  <c r="BC152" i="16" s="1"/>
  <c r="BF151" i="16"/>
  <c r="AB151" i="16"/>
  <c r="AC151" i="16" s="1"/>
  <c r="A151" i="16"/>
  <c r="B151" i="16" s="1"/>
  <c r="BF150" i="16"/>
  <c r="BC150" i="16"/>
  <c r="AB150" i="16"/>
  <c r="AC150" i="16" s="1"/>
  <c r="A150" i="16"/>
  <c r="B150" i="16" s="1"/>
  <c r="BC149" i="16"/>
  <c r="AB149" i="16"/>
  <c r="AC149" i="16" s="1"/>
  <c r="A149" i="16"/>
  <c r="B149" i="16" s="1"/>
  <c r="BF148" i="16"/>
  <c r="BC148" i="16"/>
  <c r="AB148" i="16"/>
  <c r="AC148" i="16" s="1"/>
  <c r="G148" i="16"/>
  <c r="F148" i="16"/>
  <c r="E148" i="16"/>
  <c r="A148" i="16"/>
  <c r="B148" i="16" s="1"/>
  <c r="C148" i="16" s="1"/>
  <c r="BC147" i="16"/>
  <c r="AB147" i="16"/>
  <c r="BF147" i="16" s="1"/>
  <c r="G147" i="16"/>
  <c r="F147" i="16"/>
  <c r="A147" i="16"/>
  <c r="B147" i="16" s="1"/>
  <c r="E147" i="16" s="1"/>
  <c r="BC146" i="16"/>
  <c r="AB146" i="16"/>
  <c r="BF146" i="16" s="1"/>
  <c r="B146" i="16"/>
  <c r="G146" i="16" s="1"/>
  <c r="A146" i="16"/>
  <c r="BF145" i="16"/>
  <c r="AB145" i="16"/>
  <c r="A145" i="16"/>
  <c r="BC145" i="16" s="1"/>
  <c r="AB144" i="16"/>
  <c r="BF144" i="16" s="1"/>
  <c r="A144" i="16"/>
  <c r="BC144" i="16" s="1"/>
  <c r="AB143" i="16"/>
  <c r="BF143" i="16" s="1"/>
  <c r="A143" i="16"/>
  <c r="BC143" i="16" s="1"/>
  <c r="BC142" i="16"/>
  <c r="AB142" i="16"/>
  <c r="BF142" i="16" s="1"/>
  <c r="A142" i="16"/>
  <c r="BF141" i="16"/>
  <c r="BC141" i="16"/>
  <c r="AB141" i="16"/>
  <c r="A141" i="16"/>
  <c r="BC140" i="16"/>
  <c r="AB140" i="16"/>
  <c r="BF140" i="16" s="1"/>
  <c r="A140" i="16"/>
  <c r="AB139" i="16"/>
  <c r="BF139" i="16" s="1"/>
  <c r="A139" i="16"/>
  <c r="BC139" i="16" s="1"/>
  <c r="BF138" i="16"/>
  <c r="AB138" i="16"/>
  <c r="A138" i="16"/>
  <c r="BC138" i="16" s="1"/>
  <c r="AB137" i="16"/>
  <c r="BF137" i="16" s="1"/>
  <c r="A137" i="16"/>
  <c r="BC137" i="16" s="1"/>
  <c r="AB136" i="16"/>
  <c r="BF136" i="16" s="1"/>
  <c r="A136" i="16"/>
  <c r="BC136" i="16" s="1"/>
  <c r="BF135" i="16"/>
  <c r="AB135" i="16"/>
  <c r="A135" i="16"/>
  <c r="BC135" i="16" s="1"/>
  <c r="AB134" i="16"/>
  <c r="BF134" i="16" s="1"/>
  <c r="A134" i="16"/>
  <c r="BC134" i="16" s="1"/>
  <c r="BF133" i="16"/>
  <c r="BC133" i="16"/>
  <c r="AB133" i="16"/>
  <c r="A133" i="16"/>
  <c r="BF132" i="16"/>
  <c r="BC132" i="16"/>
  <c r="AB132" i="16"/>
  <c r="A132" i="16"/>
  <c r="BF131" i="16"/>
  <c r="AB131" i="16"/>
  <c r="A131" i="16"/>
  <c r="BC131" i="16" s="1"/>
  <c r="AB130" i="16"/>
  <c r="BF130" i="16" s="1"/>
  <c r="A130" i="16"/>
  <c r="BF129" i="16"/>
  <c r="AB129" i="16"/>
  <c r="AC129" i="16" s="1"/>
  <c r="A129" i="16"/>
  <c r="BF128" i="16"/>
  <c r="BC128" i="16"/>
  <c r="AH128" i="16"/>
  <c r="AG128" i="16"/>
  <c r="AB128" i="16"/>
  <c r="AC128" i="16" s="1"/>
  <c r="AF128" i="16" s="1"/>
  <c r="A128" i="16"/>
  <c r="B128" i="16" s="1"/>
  <c r="BF127" i="16"/>
  <c r="BC127" i="16"/>
  <c r="AB127" i="16"/>
  <c r="AC127" i="16" s="1"/>
  <c r="G127" i="16"/>
  <c r="A127" i="16"/>
  <c r="B127" i="16" s="1"/>
  <c r="BC126" i="16"/>
  <c r="AB126" i="16"/>
  <c r="BF126" i="16" s="1"/>
  <c r="G126" i="16"/>
  <c r="F126" i="16"/>
  <c r="E126" i="16"/>
  <c r="D126" i="16"/>
  <c r="A126" i="16"/>
  <c r="B126" i="16" s="1"/>
  <c r="C126" i="16" s="1"/>
  <c r="BC125" i="16"/>
  <c r="AB125" i="16"/>
  <c r="BF125" i="16" s="1"/>
  <c r="G125" i="16"/>
  <c r="F125" i="16"/>
  <c r="E125" i="16"/>
  <c r="D125" i="16"/>
  <c r="C125" i="16"/>
  <c r="A125" i="16"/>
  <c r="B125" i="16" s="1"/>
  <c r="AB124" i="16"/>
  <c r="BF124" i="16" s="1"/>
  <c r="A124" i="16"/>
  <c r="AB123" i="16"/>
  <c r="BF123" i="16" s="1"/>
  <c r="A123" i="16"/>
  <c r="BF122" i="16"/>
  <c r="AG122" i="16"/>
  <c r="AF122" i="16"/>
  <c r="AE122" i="16"/>
  <c r="AD122" i="16"/>
  <c r="AB122" i="16"/>
  <c r="AC122" i="16" s="1"/>
  <c r="AH122" i="16" s="1"/>
  <c r="A122" i="16"/>
  <c r="BC121" i="16"/>
  <c r="AB121" i="16"/>
  <c r="BF121" i="16" s="1"/>
  <c r="G121" i="16"/>
  <c r="A121" i="16"/>
  <c r="B121" i="16" s="1"/>
  <c r="F121" i="16" s="1"/>
  <c r="BF120" i="16"/>
  <c r="BC120" i="16"/>
  <c r="AB120" i="16"/>
  <c r="AC120" i="16" s="1"/>
  <c r="G120" i="16"/>
  <c r="F120" i="16"/>
  <c r="E120" i="16"/>
  <c r="D120" i="16"/>
  <c r="A120" i="16"/>
  <c r="B120" i="16" s="1"/>
  <c r="C120" i="16" s="1"/>
  <c r="AB119" i="16"/>
  <c r="BF119" i="16" s="1"/>
  <c r="A119" i="16"/>
  <c r="AB118" i="16"/>
  <c r="AC118" i="16" s="1"/>
  <c r="A118" i="16"/>
  <c r="BF117" i="16"/>
  <c r="BC117" i="16"/>
  <c r="AH117" i="16"/>
  <c r="AG117" i="16"/>
  <c r="AB117" i="16"/>
  <c r="AC117" i="16" s="1"/>
  <c r="AD117" i="16" s="1"/>
  <c r="A117" i="16"/>
  <c r="B117" i="16" s="1"/>
  <c r="D117" i="16" s="1"/>
  <c r="BF116" i="16"/>
  <c r="BC116" i="16"/>
  <c r="AH116" i="16"/>
  <c r="AG116" i="16"/>
  <c r="AF116" i="16"/>
  <c r="AE116" i="16"/>
  <c r="AD116" i="16"/>
  <c r="AB116" i="16"/>
  <c r="AC116" i="16" s="1"/>
  <c r="C116" i="16"/>
  <c r="A116" i="16"/>
  <c r="B116" i="16" s="1"/>
  <c r="BF115" i="16"/>
  <c r="BC115" i="16"/>
  <c r="AC115" i="16"/>
  <c r="AB115" i="16"/>
  <c r="A115" i="16"/>
  <c r="B115" i="16" s="1"/>
  <c r="G115" i="16" s="1"/>
  <c r="BF114" i="16"/>
  <c r="BC114" i="16"/>
  <c r="AC114" i="16"/>
  <c r="AH114" i="16" s="1"/>
  <c r="AB114" i="16"/>
  <c r="E114" i="16"/>
  <c r="D114" i="16"/>
  <c r="A114" i="16"/>
  <c r="B114" i="16" s="1"/>
  <c r="AB113" i="16"/>
  <c r="BF113" i="16" s="1"/>
  <c r="A113" i="16"/>
  <c r="BF112" i="16"/>
  <c r="AB112" i="16"/>
  <c r="AC112" i="16" s="1"/>
  <c r="A112" i="16"/>
  <c r="BF111" i="16"/>
  <c r="BC111" i="16"/>
  <c r="AB111" i="16"/>
  <c r="A111" i="16"/>
  <c r="BF110" i="16"/>
  <c r="AB110" i="16"/>
  <c r="A110" i="16"/>
  <c r="BC110" i="16" s="1"/>
  <c r="BC109" i="16"/>
  <c r="AB109" i="16"/>
  <c r="BF109" i="16" s="1"/>
  <c r="A109" i="16"/>
  <c r="BF108" i="16"/>
  <c r="BC108" i="16"/>
  <c r="AB108" i="16"/>
  <c r="A108" i="16"/>
  <c r="BF107" i="16"/>
  <c r="BC107" i="16"/>
  <c r="AC107" i="16"/>
  <c r="AC109" i="16" s="1"/>
  <c r="AB107" i="16"/>
  <c r="A107" i="16"/>
  <c r="BC106" i="16"/>
  <c r="AB106" i="16"/>
  <c r="BF106" i="16" s="1"/>
  <c r="A106" i="16"/>
  <c r="BC105" i="16"/>
  <c r="AD105" i="16"/>
  <c r="AD107" i="16" s="1"/>
  <c r="AD109" i="16" s="1"/>
  <c r="AB105" i="16"/>
  <c r="BF105" i="16" s="1"/>
  <c r="A105" i="16"/>
  <c r="BC104" i="16"/>
  <c r="AD104" i="16"/>
  <c r="AD106" i="16" s="1"/>
  <c r="AD108" i="16" s="1"/>
  <c r="AD110" i="16" s="1"/>
  <c r="AC104" i="16"/>
  <c r="AC106" i="16" s="1"/>
  <c r="AC108" i="16" s="1"/>
  <c r="AC110" i="16" s="1"/>
  <c r="AB104" i="16"/>
  <c r="BF104" i="16" s="1"/>
  <c r="A104" i="16"/>
  <c r="AB103" i="16"/>
  <c r="BF103" i="16" s="1"/>
  <c r="A103" i="16"/>
  <c r="BC103" i="16" s="1"/>
  <c r="AB102" i="16"/>
  <c r="BF102" i="16" s="1"/>
  <c r="A102" i="16"/>
  <c r="BC102" i="16" s="1"/>
  <c r="BF101" i="16"/>
  <c r="AD101" i="16"/>
  <c r="AD103" i="16" s="1"/>
  <c r="AC101" i="16"/>
  <c r="AC103" i="16" s="1"/>
  <c r="AC105" i="16" s="1"/>
  <c r="AB101" i="16"/>
  <c r="A101" i="16"/>
  <c r="BC101" i="16" s="1"/>
  <c r="BF100" i="16"/>
  <c r="BC100" i="16"/>
  <c r="AB100" i="16"/>
  <c r="A100" i="16"/>
  <c r="BC99" i="16"/>
  <c r="AD99" i="16"/>
  <c r="AC99" i="16"/>
  <c r="AB99" i="16"/>
  <c r="BF99" i="16" s="1"/>
  <c r="A99" i="16"/>
  <c r="AD98" i="16"/>
  <c r="AD100" i="16" s="1"/>
  <c r="AD102" i="16" s="1"/>
  <c r="AC98" i="16"/>
  <c r="AC100" i="16" s="1"/>
  <c r="AC102" i="16" s="1"/>
  <c r="AB98" i="16"/>
  <c r="BF98" i="16" s="1"/>
  <c r="A98" i="16"/>
  <c r="BC98" i="16" s="1"/>
  <c r="BF97" i="16"/>
  <c r="AC97" i="16"/>
  <c r="AB97" i="16"/>
  <c r="A97" i="16"/>
  <c r="BC97" i="16" s="1"/>
  <c r="BF96" i="16"/>
  <c r="AH96" i="16"/>
  <c r="AG96" i="16"/>
  <c r="AF96" i="16"/>
  <c r="AB96" i="16"/>
  <c r="AC96" i="16" s="1"/>
  <c r="AD96" i="16" s="1"/>
  <c r="AD97" i="16" s="1"/>
  <c r="A96" i="16"/>
  <c r="BC96" i="16" s="1"/>
  <c r="BF95" i="16"/>
  <c r="AB95" i="16"/>
  <c r="AC95" i="16" s="1"/>
  <c r="A95" i="16"/>
  <c r="BF94" i="16"/>
  <c r="BC94" i="16"/>
  <c r="AH94" i="16"/>
  <c r="AG94" i="16"/>
  <c r="AC94" i="16"/>
  <c r="AF94" i="16" s="1"/>
  <c r="AB94" i="16"/>
  <c r="A94" i="16"/>
  <c r="B94" i="16" s="1"/>
  <c r="E94" i="16" s="1"/>
  <c r="BC93" i="16"/>
  <c r="AB93" i="16"/>
  <c r="BF93" i="16" s="1"/>
  <c r="B93" i="16"/>
  <c r="A93" i="16"/>
  <c r="AB92" i="16"/>
  <c r="BF92" i="16" s="1"/>
  <c r="A92" i="16"/>
  <c r="BC92" i="16" s="1"/>
  <c r="AB91" i="16"/>
  <c r="BF91" i="16" s="1"/>
  <c r="A91" i="16"/>
  <c r="B91" i="16" s="1"/>
  <c r="BF90" i="16"/>
  <c r="AB90" i="16"/>
  <c r="AC90" i="16" s="1"/>
  <c r="A90" i="16"/>
  <c r="BF89" i="16"/>
  <c r="BC89" i="16"/>
  <c r="AH89" i="16"/>
  <c r="AG89" i="16"/>
  <c r="AF89" i="16"/>
  <c r="AE89" i="16"/>
  <c r="AD89" i="16"/>
  <c r="AC89" i="16"/>
  <c r="AB89" i="16"/>
  <c r="A89" i="16"/>
  <c r="B89" i="16" s="1"/>
  <c r="BC88" i="16"/>
  <c r="AB88" i="16"/>
  <c r="BF88" i="16" s="1"/>
  <c r="G88" i="16"/>
  <c r="B88" i="16"/>
  <c r="F88" i="16" s="1"/>
  <c r="A88" i="16"/>
  <c r="BC87" i="16"/>
  <c r="AB87" i="16"/>
  <c r="BF87" i="16" s="1"/>
  <c r="A87" i="16"/>
  <c r="B87" i="16" s="1"/>
  <c r="AB86" i="16"/>
  <c r="BF86" i="16" s="1"/>
  <c r="A86" i="16"/>
  <c r="AB85" i="16"/>
  <c r="BF85" i="16" s="1"/>
  <c r="A85" i="16"/>
  <c r="BC85" i="16" s="1"/>
  <c r="BF84" i="16"/>
  <c r="BC84" i="16"/>
  <c r="AB84" i="16"/>
  <c r="AC84" i="16" s="1"/>
  <c r="B84" i="16"/>
  <c r="A84" i="16"/>
  <c r="BF83" i="16"/>
  <c r="AC83" i="16"/>
  <c r="AB83" i="16"/>
  <c r="A83" i="16"/>
  <c r="B83" i="16" s="1"/>
  <c r="BC82" i="16"/>
  <c r="AB82" i="16"/>
  <c r="BF82" i="16" s="1"/>
  <c r="G82" i="16"/>
  <c r="E82" i="16"/>
  <c r="A82" i="16"/>
  <c r="B82" i="16" s="1"/>
  <c r="BC81" i="16"/>
  <c r="AB81" i="16"/>
  <c r="BF81" i="16" s="1"/>
  <c r="B81" i="16"/>
  <c r="F81" i="16" s="1"/>
  <c r="A81" i="16"/>
  <c r="AB80" i="16"/>
  <c r="G80" i="16"/>
  <c r="E80" i="16"/>
  <c r="D80" i="16"/>
  <c r="C80" i="16"/>
  <c r="B80" i="16"/>
  <c r="F80" i="16" s="1"/>
  <c r="A80" i="16"/>
  <c r="BC80" i="16" s="1"/>
  <c r="BF79" i="16"/>
  <c r="AB79" i="16"/>
  <c r="AC79" i="16" s="1"/>
  <c r="A79" i="16"/>
  <c r="BC79" i="16" s="1"/>
  <c r="BF78" i="16"/>
  <c r="BC78" i="16"/>
  <c r="AH78" i="16"/>
  <c r="AG78" i="16"/>
  <c r="AC78" i="16"/>
  <c r="AF78" i="16" s="1"/>
  <c r="AB78" i="16"/>
  <c r="A78" i="16"/>
  <c r="B78" i="16" s="1"/>
  <c r="AB77" i="16"/>
  <c r="BF77" i="16" s="1"/>
  <c r="A77" i="16"/>
  <c r="BC77" i="16" s="1"/>
  <c r="BF76" i="16"/>
  <c r="AB76" i="16"/>
  <c r="A76" i="16"/>
  <c r="BC76" i="16" s="1"/>
  <c r="BF75" i="16"/>
  <c r="AB75" i="16"/>
  <c r="A75" i="16"/>
  <c r="BC75" i="16" s="1"/>
  <c r="BF74" i="16"/>
  <c r="BC74" i="16"/>
  <c r="AB74" i="16"/>
  <c r="A74" i="16"/>
  <c r="BC73" i="16"/>
  <c r="AB73" i="16"/>
  <c r="BF73" i="16" s="1"/>
  <c r="A73" i="16"/>
  <c r="BC72" i="16"/>
  <c r="AB72" i="16"/>
  <c r="BF72" i="16" s="1"/>
  <c r="A72" i="16"/>
  <c r="AB71" i="16"/>
  <c r="BF71" i="16" s="1"/>
  <c r="A71" i="16"/>
  <c r="BC71" i="16" s="1"/>
  <c r="AB70" i="16"/>
  <c r="BF70" i="16" s="1"/>
  <c r="A70" i="16"/>
  <c r="BC70" i="16" s="1"/>
  <c r="BF69" i="16"/>
  <c r="BC69" i="16"/>
  <c r="AB69" i="16"/>
  <c r="A69" i="16"/>
  <c r="BC68" i="16"/>
  <c r="AB68" i="16"/>
  <c r="BF68" i="16" s="1"/>
  <c r="A68" i="16"/>
  <c r="BF67" i="16"/>
  <c r="BC67" i="16"/>
  <c r="AB67" i="16"/>
  <c r="A67" i="16"/>
  <c r="BC66" i="16"/>
  <c r="AB66" i="16"/>
  <c r="BF66" i="16" s="1"/>
  <c r="A66" i="16"/>
  <c r="AB65" i="16"/>
  <c r="BF65" i="16" s="1"/>
  <c r="A65" i="16"/>
  <c r="BC65" i="16" s="1"/>
  <c r="AB64" i="16"/>
  <c r="BF64" i="16" s="1"/>
  <c r="A64" i="16"/>
  <c r="BC64" i="16" s="1"/>
  <c r="BF63" i="16"/>
  <c r="AB63" i="16"/>
  <c r="A63" i="16"/>
  <c r="BC63" i="16" s="1"/>
  <c r="AB62" i="16"/>
  <c r="A62" i="16"/>
  <c r="BC62" i="16" s="1"/>
  <c r="BF61" i="16"/>
  <c r="BC61" i="16"/>
  <c r="AB61" i="16"/>
  <c r="AC61" i="16" s="1"/>
  <c r="G61" i="16"/>
  <c r="F61" i="16"/>
  <c r="A61" i="16"/>
  <c r="B61" i="16" s="1"/>
  <c r="BC60" i="16"/>
  <c r="AB60" i="16"/>
  <c r="G60" i="16"/>
  <c r="F60" i="16"/>
  <c r="E60" i="16"/>
  <c r="D60" i="16"/>
  <c r="C60" i="16"/>
  <c r="B60" i="16"/>
  <c r="A60" i="16"/>
  <c r="BF59" i="16"/>
  <c r="AF59" i="16"/>
  <c r="AB59" i="16"/>
  <c r="AC59" i="16" s="1"/>
  <c r="A59" i="16"/>
  <c r="BC59" i="16" s="1"/>
  <c r="BF58" i="16"/>
  <c r="AC58" i="16"/>
  <c r="AB58" i="16"/>
  <c r="A58" i="16"/>
  <c r="BC58" i="16" s="1"/>
  <c r="BF57" i="16"/>
  <c r="AB57" i="16"/>
  <c r="AC57" i="16" s="1"/>
  <c r="A57" i="16"/>
  <c r="BC57" i="16" s="1"/>
  <c r="BF56" i="16"/>
  <c r="BC56" i="16"/>
  <c r="AH56" i="16"/>
  <c r="AG56" i="16"/>
  <c r="AF56" i="16"/>
  <c r="AB56" i="16"/>
  <c r="AC56" i="16" s="1"/>
  <c r="AD56" i="16" s="1"/>
  <c r="A56" i="16"/>
  <c r="B56" i="16" s="1"/>
  <c r="BC55" i="16"/>
  <c r="AB55" i="16"/>
  <c r="BF55" i="16" s="1"/>
  <c r="A55" i="16"/>
  <c r="B55" i="16" s="1"/>
  <c r="BC54" i="16"/>
  <c r="AB54" i="16"/>
  <c r="BF54" i="16" s="1"/>
  <c r="B54" i="16"/>
  <c r="A54" i="16"/>
  <c r="AB53" i="16"/>
  <c r="BF53" i="16" s="1"/>
  <c r="A53" i="16"/>
  <c r="BC52" i="16"/>
  <c r="AB52" i="16"/>
  <c r="A52" i="16"/>
  <c r="B52" i="16" s="1"/>
  <c r="G52" i="16" s="1"/>
  <c r="BF51" i="16"/>
  <c r="BC51" i="16"/>
  <c r="AH51" i="16"/>
  <c r="AG51" i="16"/>
  <c r="AB51" i="16"/>
  <c r="AC51" i="16" s="1"/>
  <c r="B51" i="16"/>
  <c r="A51" i="16"/>
  <c r="BC50" i="16"/>
  <c r="AB50" i="16"/>
  <c r="BF50" i="16" s="1"/>
  <c r="B50" i="16"/>
  <c r="A50" i="16"/>
  <c r="AC49" i="16"/>
  <c r="AB49" i="16"/>
  <c r="BF49" i="16" s="1"/>
  <c r="A49" i="16"/>
  <c r="AB48" i="16"/>
  <c r="BF48" i="16" s="1"/>
  <c r="A48" i="16"/>
  <c r="BC48" i="16" s="1"/>
  <c r="AB47" i="16"/>
  <c r="BF47" i="16" s="1"/>
  <c r="A47" i="16"/>
  <c r="BC47" i="16" s="1"/>
  <c r="AB46" i="16"/>
  <c r="A46" i="16"/>
  <c r="BC46" i="16" s="1"/>
  <c r="BF45" i="16"/>
  <c r="BC45" i="16"/>
  <c r="AB45" i="16"/>
  <c r="AC45" i="16" s="1"/>
  <c r="E45" i="16"/>
  <c r="D45" i="16"/>
  <c r="C45" i="16"/>
  <c r="B45" i="16"/>
  <c r="A45" i="16"/>
  <c r="AB44" i="16"/>
  <c r="A44" i="16"/>
  <c r="BC44" i="16" s="1"/>
  <c r="AB43" i="16"/>
  <c r="BF43" i="16" s="1"/>
  <c r="A43" i="16"/>
  <c r="BC43" i="16" s="1"/>
  <c r="BC42" i="16"/>
  <c r="AB42" i="16"/>
  <c r="BF42" i="16" s="1"/>
  <c r="Z42" i="16"/>
  <c r="X42" i="16"/>
  <c r="W42" i="16"/>
  <c r="V42" i="16"/>
  <c r="U42" i="16"/>
  <c r="T42" i="16"/>
  <c r="S42" i="16"/>
  <c r="R42" i="16"/>
  <c r="Q42" i="16"/>
  <c r="P42" i="16"/>
  <c r="O42" i="16"/>
  <c r="N42" i="16"/>
  <c r="M42" i="16"/>
  <c r="L42" i="16"/>
  <c r="K42" i="16"/>
  <c r="J42" i="16"/>
  <c r="A42" i="16"/>
  <c r="BC41" i="16"/>
  <c r="AB41" i="16"/>
  <c r="BF41" i="16" s="1"/>
  <c r="A41" i="16"/>
  <c r="BC40" i="16"/>
  <c r="AB40" i="16"/>
  <c r="BF40" i="16" s="1"/>
  <c r="N40" i="16"/>
  <c r="L40" i="16"/>
  <c r="K40" i="16"/>
  <c r="A40" i="16"/>
  <c r="AB39" i="16"/>
  <c r="BF39" i="16" s="1"/>
  <c r="N39" i="16"/>
  <c r="M39" i="16"/>
  <c r="L39" i="16"/>
  <c r="K39" i="16"/>
  <c r="I39" i="16"/>
  <c r="A39" i="16" s="1"/>
  <c r="BC39" i="16" s="1"/>
  <c r="AB38" i="16"/>
  <c r="BF38" i="16" s="1"/>
  <c r="N38" i="16"/>
  <c r="L38" i="16"/>
  <c r="I38" i="16"/>
  <c r="A38" i="16"/>
  <c r="BC38" i="16" s="1"/>
  <c r="BC37" i="16"/>
  <c r="AB37" i="16"/>
  <c r="BF37" i="16" s="1"/>
  <c r="O37" i="16"/>
  <c r="N37" i="16"/>
  <c r="L37" i="16"/>
  <c r="K37" i="16"/>
  <c r="I37" i="16"/>
  <c r="A37" i="16" s="1"/>
  <c r="AB36" i="16"/>
  <c r="BF36" i="16" s="1"/>
  <c r="O36" i="16"/>
  <c r="N36" i="16"/>
  <c r="L36" i="16"/>
  <c r="K36" i="16"/>
  <c r="I36" i="16"/>
  <c r="A36" i="16"/>
  <c r="BC36" i="16" s="1"/>
  <c r="BC35" i="16"/>
  <c r="AB35" i="16"/>
  <c r="BF35" i="16" s="1"/>
  <c r="O35" i="16"/>
  <c r="N35" i="16"/>
  <c r="L35" i="16"/>
  <c r="I35" i="16"/>
  <c r="A35" i="16" s="1"/>
  <c r="AB34" i="16"/>
  <c r="BF34" i="16" s="1"/>
  <c r="O34" i="16"/>
  <c r="N34" i="16"/>
  <c r="K34" i="16"/>
  <c r="I34" i="16"/>
  <c r="A34" i="16"/>
  <c r="BC34" i="16" s="1"/>
  <c r="O33" i="16"/>
  <c r="N33" i="16"/>
  <c r="L33" i="16"/>
  <c r="I33" i="16"/>
  <c r="A33" i="16"/>
  <c r="BC33" i="16" s="1"/>
  <c r="BC32" i="16"/>
  <c r="AB32" i="16"/>
  <c r="BF32" i="16" s="1"/>
  <c r="O32" i="16"/>
  <c r="N32" i="16"/>
  <c r="L32" i="16"/>
  <c r="K32" i="16"/>
  <c r="I32" i="16"/>
  <c r="A32" i="16" s="1"/>
  <c r="AB31" i="16"/>
  <c r="BF31" i="16" s="1"/>
  <c r="O31" i="16"/>
  <c r="N31" i="16"/>
  <c r="L31" i="16"/>
  <c r="K31" i="16"/>
  <c r="I31" i="16"/>
  <c r="A31" i="16" s="1"/>
  <c r="BC31" i="16" s="1"/>
  <c r="O30" i="16"/>
  <c r="N30" i="16"/>
  <c r="L30" i="16"/>
  <c r="K30" i="16"/>
  <c r="I30" i="16"/>
  <c r="A30" i="16"/>
  <c r="BC30" i="16" s="1"/>
  <c r="O29" i="16"/>
  <c r="N29" i="16"/>
  <c r="I29" i="16"/>
  <c r="A29" i="16" s="1"/>
  <c r="BC29" i="16" s="1"/>
  <c r="N28" i="16"/>
  <c r="L28" i="16"/>
  <c r="I28" i="16"/>
  <c r="A28" i="16"/>
  <c r="BC28" i="16" s="1"/>
  <c r="BC27" i="16"/>
  <c r="AB27" i="16"/>
  <c r="N27" i="16"/>
  <c r="L27" i="16"/>
  <c r="K27" i="16"/>
  <c r="A27" i="16"/>
  <c r="AB26" i="16"/>
  <c r="N26" i="16"/>
  <c r="K26" i="16"/>
  <c r="I26" i="16"/>
  <c r="A26" i="16"/>
  <c r="BC26" i="16" s="1"/>
  <c r="N25" i="16"/>
  <c r="L25" i="16"/>
  <c r="K25" i="16"/>
  <c r="I25" i="16"/>
  <c r="A25" i="16"/>
  <c r="B25" i="16" s="1"/>
  <c r="BC24" i="16"/>
  <c r="N24" i="16"/>
  <c r="L24" i="16"/>
  <c r="K24" i="16"/>
  <c r="I24" i="16"/>
  <c r="A24" i="16"/>
  <c r="B24" i="16" s="1"/>
  <c r="N23" i="16"/>
  <c r="I23" i="16"/>
  <c r="A23" i="16"/>
  <c r="BC23" i="16" s="1"/>
  <c r="N22" i="16"/>
  <c r="L22" i="16"/>
  <c r="K22" i="16"/>
  <c r="I22" i="16"/>
  <c r="A22" i="16" s="1"/>
  <c r="B22" i="16" s="1"/>
  <c r="BC21" i="16"/>
  <c r="AB21" i="16"/>
  <c r="N21" i="16"/>
  <c r="L21" i="16"/>
  <c r="K21" i="16"/>
  <c r="I21" i="16"/>
  <c r="A21" i="16" s="1"/>
  <c r="B21" i="16" s="1"/>
  <c r="C21" i="16" s="1"/>
  <c r="F21" i="16"/>
  <c r="AB20" i="16"/>
  <c r="BF20" i="16" s="1"/>
  <c r="N20" i="16"/>
  <c r="K20" i="16"/>
  <c r="A20" i="16"/>
  <c r="BC20" i="16" s="1"/>
  <c r="AB19" i="16"/>
  <c r="BF19" i="16" s="1"/>
  <c r="N19" i="16"/>
  <c r="L19" i="16"/>
  <c r="K19" i="16"/>
  <c r="A19" i="16"/>
  <c r="BC19" i="16" s="1"/>
  <c r="AB18" i="16"/>
  <c r="N18" i="16"/>
  <c r="L18" i="16"/>
  <c r="A18" i="16"/>
  <c r="BC18" i="16" s="1"/>
  <c r="BF17" i="16"/>
  <c r="BC17" i="16"/>
  <c r="AB17" i="16"/>
  <c r="AC17" i="16" s="1"/>
  <c r="AG17" i="16" s="1"/>
  <c r="P17" i="16"/>
  <c r="O17" i="16"/>
  <c r="N17" i="16"/>
  <c r="M17" i="16"/>
  <c r="M38" i="16" s="1"/>
  <c r="L17" i="16"/>
  <c r="K17" i="16"/>
  <c r="J17" i="16"/>
  <c r="J37" i="16" s="1"/>
  <c r="B17" i="16"/>
  <c r="A17" i="16"/>
  <c r="AB16" i="16"/>
  <c r="AC16" i="16" s="1"/>
  <c r="N16" i="16"/>
  <c r="L16" i="16"/>
  <c r="K16" i="16"/>
  <c r="A16" i="16"/>
  <c r="BC16" i="16" s="1"/>
  <c r="AB15" i="16"/>
  <c r="BF15" i="16" s="1"/>
  <c r="N15" i="16"/>
  <c r="L15" i="16"/>
  <c r="K15" i="16"/>
  <c r="A15" i="16"/>
  <c r="BC15" i="16" s="1"/>
  <c r="AB14" i="16"/>
  <c r="BF14" i="16" s="1"/>
  <c r="N14" i="16"/>
  <c r="L14" i="16"/>
  <c r="K14" i="16"/>
  <c r="A14" i="16"/>
  <c r="BC14" i="16" s="1"/>
  <c r="AB13" i="16"/>
  <c r="AC13" i="16" s="1"/>
  <c r="N13" i="16"/>
  <c r="M13" i="16"/>
  <c r="L13" i="16"/>
  <c r="K13" i="16"/>
  <c r="A13" i="16"/>
  <c r="BC13" i="16" s="1"/>
  <c r="AB12" i="16"/>
  <c r="BF12" i="16" s="1"/>
  <c r="N12" i="16"/>
  <c r="A12" i="16"/>
  <c r="BC12" i="16" s="1"/>
  <c r="BC11" i="16"/>
  <c r="AB11" i="16"/>
  <c r="BF11" i="16" s="1"/>
  <c r="N11" i="16"/>
  <c r="M11" i="16"/>
  <c r="L11" i="16"/>
  <c r="K11" i="16"/>
  <c r="A11" i="16"/>
  <c r="AB10" i="16"/>
  <c r="AC10" i="16" s="1"/>
  <c r="AG10" i="16" s="1"/>
  <c r="N10" i="16"/>
  <c r="L10" i="16"/>
  <c r="K10" i="16"/>
  <c r="A10" i="16"/>
  <c r="BG8" i="16"/>
  <c r="AH8" i="16"/>
  <c r="AG8" i="16"/>
  <c r="AF8" i="16"/>
  <c r="AE8" i="16"/>
  <c r="AD8" i="16"/>
  <c r="AC8" i="16"/>
  <c r="BJ7" i="16"/>
  <c r="BJ6" i="16"/>
  <c r="AH6" i="16"/>
  <c r="AG6" i="16"/>
  <c r="AF6" i="16"/>
  <c r="AE6" i="16"/>
  <c r="AD6" i="16"/>
  <c r="AC6" i="16"/>
  <c r="O6" i="16"/>
  <c r="X5" i="16"/>
  <c r="G3" i="16"/>
  <c r="F3" i="16"/>
  <c r="E3" i="16"/>
  <c r="D3" i="16"/>
  <c r="C3" i="16"/>
  <c r="B3" i="16"/>
  <c r="BK1" i="16"/>
  <c r="BJ1" i="16"/>
  <c r="BA1" i="16"/>
  <c r="AZ1" i="16"/>
  <c r="AY1" i="16"/>
  <c r="AX1" i="16"/>
  <c r="AW1" i="16"/>
  <c r="AV1" i="16"/>
  <c r="AU1" i="16"/>
  <c r="AT1" i="16"/>
  <c r="AS1" i="16"/>
  <c r="AR1" i="16"/>
  <c r="AQ1" i="16"/>
  <c r="AP1" i="16"/>
  <c r="AO1" i="16"/>
  <c r="AN1" i="16"/>
  <c r="AM1" i="16"/>
  <c r="AL1" i="16"/>
  <c r="AK1" i="16"/>
  <c r="AJ1" i="16"/>
  <c r="AH1" i="16"/>
  <c r="AG1" i="16"/>
  <c r="AF1" i="16"/>
  <c r="AE1" i="16"/>
  <c r="AD1" i="16"/>
  <c r="AC1" i="16"/>
  <c r="Z1" i="16"/>
  <c r="Y1" i="16"/>
  <c r="X1" i="16"/>
  <c r="W1" i="16"/>
  <c r="V1" i="16"/>
  <c r="U1" i="16"/>
  <c r="T1" i="16"/>
  <c r="S1" i="16"/>
  <c r="R1" i="16"/>
  <c r="Q1" i="16"/>
  <c r="P1" i="16"/>
  <c r="O1" i="16"/>
  <c r="N1" i="16"/>
  <c r="M1" i="16"/>
  <c r="L1" i="16"/>
  <c r="K1" i="16"/>
  <c r="J1" i="16"/>
  <c r="I1" i="16"/>
  <c r="G1" i="16"/>
  <c r="F1" i="16"/>
  <c r="E1" i="16"/>
  <c r="D1" i="16"/>
  <c r="C1" i="16"/>
  <c r="B1" i="16"/>
  <c r="I7" i="4"/>
  <c r="BD13" i="4"/>
  <c r="BA73" i="18" l="1"/>
  <c r="C160" i="18"/>
  <c r="F151" i="18"/>
  <c r="E160" i="18"/>
  <c r="C163" i="18"/>
  <c r="D168" i="18"/>
  <c r="D175" i="18"/>
  <c r="C155" i="18"/>
  <c r="F160" i="18"/>
  <c r="D163" i="18"/>
  <c r="E168" i="18"/>
  <c r="C173" i="18"/>
  <c r="E175" i="18"/>
  <c r="G177" i="18"/>
  <c r="E180" i="18"/>
  <c r="C151" i="18"/>
  <c r="D160" i="18"/>
  <c r="C168" i="18"/>
  <c r="C175" i="18"/>
  <c r="C180" i="18"/>
  <c r="D180" i="18"/>
  <c r="C152" i="18"/>
  <c r="D155" i="18"/>
  <c r="G160" i="18"/>
  <c r="E163" i="18"/>
  <c r="C166" i="18"/>
  <c r="F168" i="18"/>
  <c r="D173" i="18"/>
  <c r="F175" i="18"/>
  <c r="F180" i="18"/>
  <c r="C177" i="18"/>
  <c r="F177" i="18"/>
  <c r="D152" i="18"/>
  <c r="E155" i="18"/>
  <c r="G168" i="18"/>
  <c r="G175" i="18"/>
  <c r="C117" i="18"/>
  <c r="C143" i="18"/>
  <c r="C141" i="18"/>
  <c r="E143" i="18"/>
  <c r="C146" i="18"/>
  <c r="C118" i="18"/>
  <c r="D121" i="18"/>
  <c r="G126" i="18"/>
  <c r="E129" i="18"/>
  <c r="C132" i="18"/>
  <c r="F134" i="18"/>
  <c r="D139" i="18"/>
  <c r="F141" i="18"/>
  <c r="F146" i="18"/>
  <c r="C126" i="18"/>
  <c r="D143" i="18"/>
  <c r="E117" i="18"/>
  <c r="D126" i="18"/>
  <c r="C134" i="18"/>
  <c r="E126" i="18"/>
  <c r="C129" i="18"/>
  <c r="D134" i="18"/>
  <c r="D141" i="18"/>
  <c r="F143" i="18"/>
  <c r="D146" i="18"/>
  <c r="C121" i="18"/>
  <c r="F126" i="18"/>
  <c r="D129" i="18"/>
  <c r="E134" i="18"/>
  <c r="C139" i="18"/>
  <c r="E141" i="18"/>
  <c r="G143" i="18"/>
  <c r="E146" i="18"/>
  <c r="D118" i="18"/>
  <c r="E121" i="18"/>
  <c r="G134" i="18"/>
  <c r="G141" i="18"/>
  <c r="D92" i="18"/>
  <c r="C100" i="18"/>
  <c r="C107" i="18"/>
  <c r="E109" i="18"/>
  <c r="C112" i="18"/>
  <c r="G86" i="18"/>
  <c r="E92" i="18"/>
  <c r="C95" i="18"/>
  <c r="G97" i="18"/>
  <c r="D100" i="18"/>
  <c r="G102" i="18"/>
  <c r="D107" i="18"/>
  <c r="F109" i="18"/>
  <c r="D112" i="18"/>
  <c r="C83" i="18"/>
  <c r="C109" i="18"/>
  <c r="C87" i="18"/>
  <c r="D95" i="18"/>
  <c r="E100" i="18"/>
  <c r="C105" i="18"/>
  <c r="E107" i="18"/>
  <c r="G109" i="18"/>
  <c r="E112" i="18"/>
  <c r="C92" i="18"/>
  <c r="D109" i="18"/>
  <c r="C84" i="18"/>
  <c r="D87" i="18"/>
  <c r="G92" i="18"/>
  <c r="E95" i="18"/>
  <c r="C98" i="18"/>
  <c r="F100" i="18"/>
  <c r="D105" i="18"/>
  <c r="F107" i="18"/>
  <c r="F112" i="18"/>
  <c r="D84" i="18"/>
  <c r="E87" i="18"/>
  <c r="G100" i="18"/>
  <c r="G107" i="18"/>
  <c r="C50" i="18"/>
  <c r="D53" i="18"/>
  <c r="G58" i="18"/>
  <c r="E61" i="18"/>
  <c r="C64" i="18"/>
  <c r="F66" i="18"/>
  <c r="D71" i="18"/>
  <c r="F73" i="18"/>
  <c r="F78" i="18"/>
  <c r="C75" i="18"/>
  <c r="C58" i="18"/>
  <c r="D75" i="18"/>
  <c r="D58" i="18"/>
  <c r="C66" i="18"/>
  <c r="C73" i="18"/>
  <c r="E75" i="18"/>
  <c r="C78" i="18"/>
  <c r="E58" i="18"/>
  <c r="C61" i="18"/>
  <c r="D66" i="18"/>
  <c r="D73" i="18"/>
  <c r="F75" i="18"/>
  <c r="D78" i="18"/>
  <c r="C53" i="18"/>
  <c r="F58" i="18"/>
  <c r="D61" i="18"/>
  <c r="E66" i="18"/>
  <c r="C71" i="18"/>
  <c r="E73" i="18"/>
  <c r="G75" i="18"/>
  <c r="E78" i="18"/>
  <c r="D50" i="18"/>
  <c r="E53" i="18"/>
  <c r="G66" i="18"/>
  <c r="G73" i="18"/>
  <c r="F36" i="18"/>
  <c r="C41" i="18"/>
  <c r="F43" i="18"/>
  <c r="E18" i="18"/>
  <c r="C24" i="18"/>
  <c r="E29" i="18"/>
  <c r="E34" i="18"/>
  <c r="D41" i="18"/>
  <c r="E41" i="18"/>
  <c r="E24" i="18"/>
  <c r="C19" i="18"/>
  <c r="F24" i="18"/>
  <c r="D27" i="18"/>
  <c r="E32" i="18"/>
  <c r="C37" i="18"/>
  <c r="E39" i="18"/>
  <c r="G41" i="18"/>
  <c r="E44" i="18"/>
  <c r="E15" i="18"/>
  <c r="C16" i="18"/>
  <c r="D19" i="18"/>
  <c r="E27" i="18"/>
  <c r="C30" i="18"/>
  <c r="F32" i="18"/>
  <c r="D37" i="18"/>
  <c r="F39" i="18"/>
  <c r="F44" i="18"/>
  <c r="C27" i="18"/>
  <c r="D16" i="18"/>
  <c r="E19" i="18"/>
  <c r="G32" i="18"/>
  <c r="G39" i="18"/>
  <c r="BB87" i="18"/>
  <c r="BA88" i="18" s="1"/>
  <c r="AY87" i="18"/>
  <c r="AY99" i="18"/>
  <c r="BB99" i="18"/>
  <c r="BA100" i="18" s="1"/>
  <c r="BB73" i="18"/>
  <c r="BA74" i="18" s="1"/>
  <c r="AY73" i="18"/>
  <c r="AV73" i="18" s="1" a="1"/>
  <c r="AV73" i="18" s="1"/>
  <c r="AZ113" i="18"/>
  <c r="AZ114" i="18" s="1"/>
  <c r="AZ115" i="18" s="1"/>
  <c r="BA112" i="18" s="1"/>
  <c r="AW69" i="18"/>
  <c r="AV57" i="18"/>
  <c r="AW56" i="18" s="1"/>
  <c r="O12" i="17"/>
  <c r="O38" i="17"/>
  <c r="O21" i="17"/>
  <c r="P21" i="17"/>
  <c r="O29" i="17"/>
  <c r="O36" i="17"/>
  <c r="Q38" i="17"/>
  <c r="O41" i="17"/>
  <c r="Q21" i="17"/>
  <c r="P29" i="17"/>
  <c r="P36" i="17"/>
  <c r="R38" i="17"/>
  <c r="P41" i="17"/>
  <c r="O16" i="17"/>
  <c r="Q29" i="17"/>
  <c r="O34" i="17"/>
  <c r="Q36" i="17"/>
  <c r="Q41" i="17"/>
  <c r="O13" i="17"/>
  <c r="P16" i="17"/>
  <c r="S21" i="17"/>
  <c r="Q24" i="17"/>
  <c r="O27" i="17"/>
  <c r="R29" i="17"/>
  <c r="P34" i="17"/>
  <c r="R36" i="17"/>
  <c r="R41" i="17"/>
  <c r="P38" i="17"/>
  <c r="O24" i="17"/>
  <c r="R21" i="17"/>
  <c r="P24" i="17"/>
  <c r="S38" i="17"/>
  <c r="P13" i="17"/>
  <c r="Q16" i="17"/>
  <c r="S29" i="17"/>
  <c r="S36" i="17"/>
  <c r="AK19" i="17"/>
  <c r="AL24" i="17"/>
  <c r="AL18" i="17"/>
  <c r="AL16" i="17"/>
  <c r="AK14" i="17"/>
  <c r="AL27" i="17"/>
  <c r="AL14" i="17"/>
  <c r="AK20" i="17"/>
  <c r="AK21" i="17"/>
  <c r="AK25" i="17"/>
  <c r="AK26" i="17"/>
  <c r="AL20" i="17"/>
  <c r="AL21" i="17"/>
  <c r="AK24" i="17"/>
  <c r="AL25" i="17"/>
  <c r="AL26" i="17"/>
  <c r="AP28" i="17"/>
  <c r="AK27" i="17"/>
  <c r="AG25" i="17"/>
  <c r="AG23" i="17"/>
  <c r="AG24" i="17"/>
  <c r="AG19" i="17"/>
  <c r="AO11" i="17"/>
  <c r="AG18" i="17"/>
  <c r="AG16" i="17"/>
  <c r="AG15" i="17"/>
  <c r="AG17" i="17"/>
  <c r="AG20" i="17"/>
  <c r="AG22" i="17"/>
  <c r="AG27" i="17"/>
  <c r="L14" i="17"/>
  <c r="L15" i="17" s="1"/>
  <c r="AG21" i="17"/>
  <c r="AI13" i="17"/>
  <c r="I15" i="17"/>
  <c r="AJ22" i="17"/>
  <c r="AK22" i="17"/>
  <c r="AJ14" i="17"/>
  <c r="AL22" i="17"/>
  <c r="AJ17" i="17"/>
  <c r="AJ15" i="17"/>
  <c r="AK17" i="17"/>
  <c r="AK15" i="17"/>
  <c r="AL17" i="17"/>
  <c r="AT11" i="17"/>
  <c r="AJ16" i="17"/>
  <c r="AJ18" i="17"/>
  <c r="AK16" i="17"/>
  <c r="AK18" i="17"/>
  <c r="AH25" i="16"/>
  <c r="AG25" i="16"/>
  <c r="BF10" i="16"/>
  <c r="BF13" i="16"/>
  <c r="AK20" i="16"/>
  <c r="AC20" i="16" s="1"/>
  <c r="AL20" i="16"/>
  <c r="AK28" i="16"/>
  <c r="AK35" i="16"/>
  <c r="AM37" i="16"/>
  <c r="AK40" i="16"/>
  <c r="AL40" i="16"/>
  <c r="AN20" i="16"/>
  <c r="AM28" i="16"/>
  <c r="AK33" i="16"/>
  <c r="AM35" i="16"/>
  <c r="AO37" i="16"/>
  <c r="AM40" i="16"/>
  <c r="AK12" i="16"/>
  <c r="AL15" i="16"/>
  <c r="AO20" i="16"/>
  <c r="AM23" i="16"/>
  <c r="AK26" i="16"/>
  <c r="AN28" i="16"/>
  <c r="AL33" i="16"/>
  <c r="AN35" i="16"/>
  <c r="AN40" i="16"/>
  <c r="BF16" i="16"/>
  <c r="AC27" i="16"/>
  <c r="AG27" i="16" s="1"/>
  <c r="AC14" i="16"/>
  <c r="AG14" i="16" s="1"/>
  <c r="BF27" i="16"/>
  <c r="AK11" i="16"/>
  <c r="AC11" i="16" s="1"/>
  <c r="AK37" i="16"/>
  <c r="AL37" i="16"/>
  <c r="AM11" i="16"/>
  <c r="AM20" i="16"/>
  <c r="AK23" i="16"/>
  <c r="AL28" i="16"/>
  <c r="AL35" i="16"/>
  <c r="AN37" i="16"/>
  <c r="AK15" i="16"/>
  <c r="AC15" i="16" s="1"/>
  <c r="AL23" i="16"/>
  <c r="AL12" i="16"/>
  <c r="AM15" i="16"/>
  <c r="AO28" i="16"/>
  <c r="AO35" i="16"/>
  <c r="J36" i="16"/>
  <c r="J31" i="16"/>
  <c r="J30" i="16"/>
  <c r="J10" i="16"/>
  <c r="E21" i="16"/>
  <c r="J22" i="16"/>
  <c r="J24" i="16"/>
  <c r="G21" i="16"/>
  <c r="J14" i="16"/>
  <c r="B14" i="16" s="1"/>
  <c r="J11" i="16"/>
  <c r="B11" i="16" s="1"/>
  <c r="J13" i="16"/>
  <c r="B13" i="16" s="1"/>
  <c r="J21" i="16"/>
  <c r="J35" i="16"/>
  <c r="J39" i="16"/>
  <c r="J16" i="16"/>
  <c r="J23" i="16"/>
  <c r="J29" i="16"/>
  <c r="J12" i="16"/>
  <c r="J34" i="16"/>
  <c r="J25" i="16"/>
  <c r="W15" i="16"/>
  <c r="D21" i="16"/>
  <c r="J32" i="16"/>
  <c r="E150" i="16"/>
  <c r="D150" i="16"/>
  <c r="F150" i="16"/>
  <c r="G150" i="16"/>
  <c r="C150" i="16"/>
  <c r="G369" i="16"/>
  <c r="G371" i="16" s="1"/>
  <c r="G373" i="16" s="1"/>
  <c r="G375" i="16" s="1"/>
  <c r="G377" i="16" s="1"/>
  <c r="G379" i="16" s="1"/>
  <c r="G381" i="16" s="1"/>
  <c r="G370" i="16"/>
  <c r="G372" i="16" s="1"/>
  <c r="G374" i="16" s="1"/>
  <c r="G376" i="16" s="1"/>
  <c r="G378" i="16" s="1"/>
  <c r="G380" i="16" s="1"/>
  <c r="G382" i="16" s="1"/>
  <c r="F25" i="16"/>
  <c r="E25" i="16"/>
  <c r="C25" i="16"/>
  <c r="G25" i="16"/>
  <c r="D25" i="16"/>
  <c r="E268" i="16"/>
  <c r="E270" i="16" s="1"/>
  <c r="E272" i="16" s="1"/>
  <c r="E274" i="16" s="1"/>
  <c r="E276" i="16" s="1"/>
  <c r="E278" i="16" s="1"/>
  <c r="E280" i="16" s="1"/>
  <c r="E267" i="16"/>
  <c r="E269" i="16" s="1"/>
  <c r="E271" i="16" s="1"/>
  <c r="E273" i="16" s="1"/>
  <c r="E275" i="16" s="1"/>
  <c r="E277" i="16" s="1"/>
  <c r="E279" i="16" s="1"/>
  <c r="F83" i="16"/>
  <c r="G83" i="16"/>
  <c r="E83" i="16"/>
  <c r="D83" i="16"/>
  <c r="C83" i="16"/>
  <c r="AG127" i="16"/>
  <c r="AF127" i="16"/>
  <c r="AE127" i="16"/>
  <c r="AD127" i="16"/>
  <c r="AH127" i="16"/>
  <c r="F91" i="16"/>
  <c r="D91" i="16"/>
  <c r="C91" i="16"/>
  <c r="G91" i="16"/>
  <c r="E91" i="16"/>
  <c r="AH148" i="16"/>
  <c r="AE148" i="16"/>
  <c r="AG148" i="16"/>
  <c r="AD148" i="16"/>
  <c r="AF148" i="16"/>
  <c r="AD61" i="16"/>
  <c r="AF61" i="16"/>
  <c r="AE61" i="16"/>
  <c r="AH61" i="16"/>
  <c r="AG61" i="16"/>
  <c r="G24" i="16"/>
  <c r="F24" i="16"/>
  <c r="E24" i="16"/>
  <c r="D24" i="16"/>
  <c r="C24" i="16"/>
  <c r="AH149" i="16"/>
  <c r="AF149" i="16"/>
  <c r="AE149" i="16"/>
  <c r="AD149" i="16"/>
  <c r="AG149" i="16"/>
  <c r="G17" i="16"/>
  <c r="F17" i="16"/>
  <c r="E17" i="16"/>
  <c r="D17" i="16"/>
  <c r="F78" i="16"/>
  <c r="G78" i="16"/>
  <c r="C78" i="16"/>
  <c r="AE90" i="16"/>
  <c r="AD90" i="16"/>
  <c r="AH90" i="16"/>
  <c r="AG90" i="16"/>
  <c r="AF90" i="16"/>
  <c r="F93" i="16"/>
  <c r="G93" i="16"/>
  <c r="E93" i="16"/>
  <c r="G157" i="16"/>
  <c r="F157" i="16"/>
  <c r="E157" i="16"/>
  <c r="D157" i="16"/>
  <c r="AH159" i="16"/>
  <c r="AG159" i="16"/>
  <c r="B197" i="16"/>
  <c r="BC197" i="16"/>
  <c r="BC285" i="16"/>
  <c r="B285" i="16"/>
  <c r="E291" i="16"/>
  <c r="D291" i="16"/>
  <c r="G297" i="16"/>
  <c r="D297" i="16"/>
  <c r="C297" i="16"/>
  <c r="AG299" i="16"/>
  <c r="AH299" i="16"/>
  <c r="AF299" i="16"/>
  <c r="AE299" i="16"/>
  <c r="AD299" i="16"/>
  <c r="D324" i="16"/>
  <c r="G324" i="16"/>
  <c r="F324" i="16"/>
  <c r="E324" i="16"/>
  <c r="C324" i="16"/>
  <c r="G328" i="16"/>
  <c r="F328" i="16"/>
  <c r="B330" i="16"/>
  <c r="BC330" i="16"/>
  <c r="D332" i="16"/>
  <c r="G332" i="16"/>
  <c r="AH357" i="16"/>
  <c r="AG357" i="16"/>
  <c r="B360" i="16"/>
  <c r="BC360" i="16"/>
  <c r="AH362" i="16"/>
  <c r="AG362" i="16"/>
  <c r="C291" i="16"/>
  <c r="E297" i="16"/>
  <c r="C328" i="16"/>
  <c r="AD357" i="16"/>
  <c r="AD362" i="16"/>
  <c r="F384" i="16"/>
  <c r="D384" i="16"/>
  <c r="AG400" i="16"/>
  <c r="AF400" i="16"/>
  <c r="B423" i="16"/>
  <c r="BC423" i="16"/>
  <c r="AE13" i="16"/>
  <c r="AD13" i="16"/>
  <c r="AH13" i="16"/>
  <c r="AF13" i="16"/>
  <c r="AG13" i="16"/>
  <c r="AH10" i="16"/>
  <c r="AE16" i="16"/>
  <c r="AD16" i="16"/>
  <c r="AF16" i="16"/>
  <c r="M19" i="16"/>
  <c r="M20" i="16"/>
  <c r="BC25" i="16"/>
  <c r="AC48" i="16"/>
  <c r="AG16" i="16"/>
  <c r="AH22" i="16"/>
  <c r="AG22" i="16"/>
  <c r="AE22" i="16"/>
  <c r="AD22" i="16"/>
  <c r="AF22" i="16"/>
  <c r="BF25" i="16"/>
  <c r="M35" i="16"/>
  <c r="B46" i="16"/>
  <c r="E55" i="16"/>
  <c r="D55" i="16"/>
  <c r="F55" i="16"/>
  <c r="C55" i="16"/>
  <c r="B59" i="16"/>
  <c r="AG83" i="16"/>
  <c r="AF83" i="16"/>
  <c r="BC91" i="16"/>
  <c r="E146" i="16"/>
  <c r="BF149" i="16"/>
  <c r="BF160" i="16"/>
  <c r="AC160" i="16"/>
  <c r="AC189" i="16"/>
  <c r="C248" i="16"/>
  <c r="E264" i="16"/>
  <c r="G264" i="16"/>
  <c r="F264" i="16"/>
  <c r="D264" i="16"/>
  <c r="C264" i="16"/>
  <c r="B391" i="16"/>
  <c r="AC395" i="16"/>
  <c r="B401" i="16"/>
  <c r="B79" i="16"/>
  <c r="AC81" i="16"/>
  <c r="AE83" i="16"/>
  <c r="AC85" i="16"/>
  <c r="AC113" i="16"/>
  <c r="AC121" i="16"/>
  <c r="AH156" i="16"/>
  <c r="AE156" i="16"/>
  <c r="AD156" i="16"/>
  <c r="G161" i="16"/>
  <c r="C161" i="16"/>
  <c r="F161" i="16"/>
  <c r="E161" i="16"/>
  <c r="D161" i="16"/>
  <c r="D163" i="16"/>
  <c r="B188" i="16"/>
  <c r="BC188" i="16"/>
  <c r="B190" i="16"/>
  <c r="BC190" i="16"/>
  <c r="E228" i="16"/>
  <c r="F228" i="16"/>
  <c r="C228" i="16"/>
  <c r="G228" i="16"/>
  <c r="D228" i="16"/>
  <c r="AF229" i="16"/>
  <c r="C254" i="16"/>
  <c r="B322" i="16"/>
  <c r="AC421" i="16"/>
  <c r="B44" i="16"/>
  <c r="BC49" i="16"/>
  <c r="B49" i="16"/>
  <c r="BC83" i="16"/>
  <c r="AC88" i="16"/>
  <c r="AF98" i="16"/>
  <c r="AF100" i="16" s="1"/>
  <c r="AF102" i="16" s="1"/>
  <c r="AF104" i="16" s="1"/>
  <c r="AF106" i="16" s="1"/>
  <c r="AF108" i="16" s="1"/>
  <c r="AF110" i="16" s="1"/>
  <c r="AF97" i="16"/>
  <c r="AF99" i="16" s="1"/>
  <c r="AF101" i="16" s="1"/>
  <c r="AF103" i="16" s="1"/>
  <c r="AF105" i="16" s="1"/>
  <c r="AF107" i="16" s="1"/>
  <c r="AF109" i="16" s="1"/>
  <c r="AH115" i="16"/>
  <c r="AF115" i="16"/>
  <c r="AE115" i="16"/>
  <c r="AD115" i="16"/>
  <c r="AG115" i="16"/>
  <c r="AH150" i="16"/>
  <c r="AD150" i="16"/>
  <c r="AC152" i="16"/>
  <c r="AG156" i="16"/>
  <c r="AC158" i="16"/>
  <c r="AC161" i="16"/>
  <c r="F163" i="16"/>
  <c r="AC216" i="16"/>
  <c r="AF233" i="16"/>
  <c r="AF235" i="16" s="1"/>
  <c r="AF237" i="16" s="1"/>
  <c r="AF239" i="16" s="1"/>
  <c r="AF241" i="16" s="1"/>
  <c r="AF243" i="16" s="1"/>
  <c r="AF245" i="16" s="1"/>
  <c r="AF234" i="16"/>
  <c r="AF236" i="16" s="1"/>
  <c r="AF238" i="16" s="1"/>
  <c r="AF240" i="16" s="1"/>
  <c r="AF242" i="16" s="1"/>
  <c r="AF244" i="16" s="1"/>
  <c r="AF246" i="16" s="1"/>
  <c r="BF252" i="16"/>
  <c r="AC252" i="16"/>
  <c r="C259" i="16"/>
  <c r="AD284" i="16"/>
  <c r="G319" i="16"/>
  <c r="F319" i="16"/>
  <c r="E319" i="16"/>
  <c r="BC323" i="16"/>
  <c r="B323" i="16"/>
  <c r="AC327" i="16"/>
  <c r="BF327" i="16"/>
  <c r="E362" i="16"/>
  <c r="G362" i="16"/>
  <c r="F362" i="16"/>
  <c r="C368" i="16"/>
  <c r="BC395" i="16"/>
  <c r="F399" i="16"/>
  <c r="C399" i="16"/>
  <c r="G399" i="16"/>
  <c r="E399" i="16"/>
  <c r="D399" i="16"/>
  <c r="AC402" i="16"/>
  <c r="AG419" i="16"/>
  <c r="AF419" i="16"/>
  <c r="AH419" i="16"/>
  <c r="AE419" i="16"/>
  <c r="B12" i="16"/>
  <c r="B23" i="16"/>
  <c r="M27" i="16"/>
  <c r="AC44" i="16"/>
  <c r="BF44" i="16"/>
  <c r="AC53" i="16"/>
  <c r="AD57" i="16"/>
  <c r="AG57" i="16"/>
  <c r="AE57" i="16"/>
  <c r="AF57" i="16"/>
  <c r="AH57" i="16"/>
  <c r="AC86" i="16"/>
  <c r="B90" i="16"/>
  <c r="BC90" i="16"/>
  <c r="AD94" i="16"/>
  <c r="AG98" i="16"/>
  <c r="AG100" i="16" s="1"/>
  <c r="AG102" i="16" s="1"/>
  <c r="AG104" i="16" s="1"/>
  <c r="AG106" i="16" s="1"/>
  <c r="AG108" i="16" s="1"/>
  <c r="AG110" i="16" s="1"/>
  <c r="AG97" i="16"/>
  <c r="AG99" i="16" s="1"/>
  <c r="AG101" i="16" s="1"/>
  <c r="AG103" i="16" s="1"/>
  <c r="AG105" i="16" s="1"/>
  <c r="AG107" i="16" s="1"/>
  <c r="AG109" i="16" s="1"/>
  <c r="AF129" i="16"/>
  <c r="AE129" i="16"/>
  <c r="AD129" i="16"/>
  <c r="C147" i="16"/>
  <c r="AE150" i="16"/>
  <c r="AH163" i="16"/>
  <c r="AE163" i="16"/>
  <c r="AD163" i="16"/>
  <c r="AG163" i="16"/>
  <c r="AC181" i="16"/>
  <c r="AD194" i="16"/>
  <c r="AH194" i="16"/>
  <c r="B219" i="16"/>
  <c r="B226" i="16"/>
  <c r="BF254" i="16"/>
  <c r="AC254" i="16"/>
  <c r="D259" i="16"/>
  <c r="B282" i="16"/>
  <c r="BC282" i="16"/>
  <c r="AE284" i="16"/>
  <c r="BC296" i="16"/>
  <c r="C319" i="16"/>
  <c r="AC352" i="16"/>
  <c r="B354" i="16"/>
  <c r="E359" i="16"/>
  <c r="G359" i="16"/>
  <c r="F359" i="16"/>
  <c r="D359" i="16"/>
  <c r="C362" i="16"/>
  <c r="D368" i="16"/>
  <c r="B396" i="16"/>
  <c r="BC396" i="16"/>
  <c r="AD419" i="16"/>
  <c r="AE94" i="16"/>
  <c r="AH97" i="16"/>
  <c r="AH99" i="16" s="1"/>
  <c r="AH101" i="16" s="1"/>
  <c r="AH103" i="16" s="1"/>
  <c r="AH105" i="16" s="1"/>
  <c r="AH107" i="16" s="1"/>
  <c r="AH109" i="16" s="1"/>
  <c r="AH98" i="16"/>
  <c r="AH100" i="16" s="1"/>
  <c r="AH102" i="16" s="1"/>
  <c r="AH104" i="16" s="1"/>
  <c r="AH106" i="16" s="1"/>
  <c r="AH108" i="16" s="1"/>
  <c r="AH110" i="16" s="1"/>
  <c r="AG129" i="16"/>
  <c r="D147" i="16"/>
  <c r="AF150" i="16"/>
  <c r="AF163" i="16"/>
  <c r="AE194" i="16"/>
  <c r="E259" i="16"/>
  <c r="B293" i="16"/>
  <c r="B299" i="16"/>
  <c r="D319" i="16"/>
  <c r="AC329" i="16"/>
  <c r="BF329" i="16"/>
  <c r="AF333" i="16"/>
  <c r="AE333" i="16"/>
  <c r="AH333" i="16"/>
  <c r="AF354" i="16"/>
  <c r="AE354" i="16"/>
  <c r="AH354" i="16"/>
  <c r="AG354" i="16"/>
  <c r="AD354" i="16"/>
  <c r="C359" i="16"/>
  <c r="D362" i="16"/>
  <c r="AE396" i="16"/>
  <c r="AD396" i="16"/>
  <c r="AH396" i="16"/>
  <c r="AF396" i="16"/>
  <c r="AG396" i="16"/>
  <c r="C17" i="16"/>
  <c r="AE27" i="16"/>
  <c r="AD27" i="16"/>
  <c r="G50" i="16"/>
  <c r="F50" i="16"/>
  <c r="E50" i="16"/>
  <c r="D54" i="16"/>
  <c r="C54" i="16"/>
  <c r="F56" i="16"/>
  <c r="E56" i="16"/>
  <c r="D56" i="16"/>
  <c r="C56" i="16"/>
  <c r="G56" i="16"/>
  <c r="D78" i="16"/>
  <c r="F87" i="16"/>
  <c r="C87" i="16"/>
  <c r="C93" i="16"/>
  <c r="B112" i="16"/>
  <c r="BC112" i="16"/>
  <c r="E155" i="16"/>
  <c r="C155" i="16"/>
  <c r="D155" i="16"/>
  <c r="C157" i="16"/>
  <c r="AD159" i="16"/>
  <c r="AD182" i="16"/>
  <c r="AC224" i="16"/>
  <c r="AC249" i="16"/>
  <c r="AH251" i="16"/>
  <c r="AG251" i="16"/>
  <c r="AF251" i="16"/>
  <c r="AC257" i="16"/>
  <c r="BF259" i="16"/>
  <c r="AC259" i="16"/>
  <c r="C332" i="16"/>
  <c r="D22" i="16"/>
  <c r="F22" i="16"/>
  <c r="E22" i="16"/>
  <c r="G22" i="16"/>
  <c r="C22" i="16"/>
  <c r="AC47" i="16"/>
  <c r="C50" i="16"/>
  <c r="C52" i="16"/>
  <c r="E54" i="16"/>
  <c r="B62" i="16"/>
  <c r="E78" i="16"/>
  <c r="D87" i="16"/>
  <c r="D93" i="16"/>
  <c r="AG112" i="16"/>
  <c r="AF112" i="16"/>
  <c r="AE112" i="16"/>
  <c r="AH112" i="16"/>
  <c r="F151" i="16"/>
  <c r="E151" i="16"/>
  <c r="D151" i="16"/>
  <c r="C151" i="16"/>
  <c r="G151" i="16"/>
  <c r="F155" i="16"/>
  <c r="AE159" i="16"/>
  <c r="B180" i="16"/>
  <c r="AF182" i="16"/>
  <c r="G217" i="16"/>
  <c r="C217" i="16"/>
  <c r="F217" i="16"/>
  <c r="E217" i="16"/>
  <c r="D217" i="16"/>
  <c r="C222" i="16"/>
  <c r="AC226" i="16"/>
  <c r="E231" i="16"/>
  <c r="D231" i="16"/>
  <c r="C231" i="16"/>
  <c r="AD251" i="16"/>
  <c r="AF255" i="16"/>
  <c r="AH255" i="16"/>
  <c r="AG255" i="16"/>
  <c r="AG282" i="16"/>
  <c r="AF282" i="16"/>
  <c r="AE282" i="16"/>
  <c r="AD282" i="16"/>
  <c r="AH282" i="16"/>
  <c r="F291" i="16"/>
  <c r="F297" i="16"/>
  <c r="B317" i="16"/>
  <c r="D328" i="16"/>
  <c r="E332" i="16"/>
  <c r="AH355" i="16"/>
  <c r="AF355" i="16"/>
  <c r="AE355" i="16"/>
  <c r="AE357" i="16"/>
  <c r="AE362" i="16"/>
  <c r="C384" i="16"/>
  <c r="AH397" i="16"/>
  <c r="AG397" i="16"/>
  <c r="AE397" i="16"/>
  <c r="AD397" i="16"/>
  <c r="AD400" i="16"/>
  <c r="AD10" i="16"/>
  <c r="BF24" i="16"/>
  <c r="AC24" i="16"/>
  <c r="AD25" i="16"/>
  <c r="AF25" i="16"/>
  <c r="AE25" i="16"/>
  <c r="BF26" i="16"/>
  <c r="AC26" i="16"/>
  <c r="AD45" i="16"/>
  <c r="AF45" i="16"/>
  <c r="AE45" i="16"/>
  <c r="AG45" i="16"/>
  <c r="D50" i="16"/>
  <c r="D52" i="16"/>
  <c r="F54" i="16"/>
  <c r="BF62" i="16"/>
  <c r="AC62" i="16"/>
  <c r="AC82" i="16"/>
  <c r="E87" i="16"/>
  <c r="AD112" i="16"/>
  <c r="AD114" i="16"/>
  <c r="AG120" i="16"/>
  <c r="AF120" i="16"/>
  <c r="AE120" i="16"/>
  <c r="AD120" i="16"/>
  <c r="AC124" i="16"/>
  <c r="AC147" i="16"/>
  <c r="G155" i="16"/>
  <c r="AF159" i="16"/>
  <c r="E162" i="16"/>
  <c r="G162" i="16"/>
  <c r="F162" i="16"/>
  <c r="D162" i="16"/>
  <c r="C162" i="16"/>
  <c r="AG182" i="16"/>
  <c r="AC191" i="16"/>
  <c r="B198" i="16"/>
  <c r="BC198" i="16"/>
  <c r="B215" i="16"/>
  <c r="D222" i="16"/>
  <c r="F231" i="16"/>
  <c r="AE251" i="16"/>
  <c r="AD255" i="16"/>
  <c r="G291" i="16"/>
  <c r="E301" i="16"/>
  <c r="E303" i="16" s="1"/>
  <c r="E305" i="16" s="1"/>
  <c r="E307" i="16" s="1"/>
  <c r="E309" i="16" s="1"/>
  <c r="E311" i="16" s="1"/>
  <c r="E313" i="16" s="1"/>
  <c r="E302" i="16"/>
  <c r="E304" i="16" s="1"/>
  <c r="E306" i="16" s="1"/>
  <c r="E308" i="16" s="1"/>
  <c r="E310" i="16" s="1"/>
  <c r="E312" i="16" s="1"/>
  <c r="E314" i="16" s="1"/>
  <c r="B326" i="16"/>
  <c r="E328" i="16"/>
  <c r="F332" i="16"/>
  <c r="B334" i="16"/>
  <c r="AD355" i="16"/>
  <c r="AF357" i="16"/>
  <c r="AF362" i="16"/>
  <c r="F365" i="16"/>
  <c r="G365" i="16"/>
  <c r="E365" i="16"/>
  <c r="D365" i="16"/>
  <c r="E384" i="16"/>
  <c r="AF397" i="16"/>
  <c r="AE400" i="16"/>
  <c r="B429" i="16"/>
  <c r="BC429" i="16"/>
  <c r="AE10" i="16"/>
  <c r="AH45" i="16"/>
  <c r="E52" i="16"/>
  <c r="G54" i="16"/>
  <c r="AC80" i="16"/>
  <c r="BF80" i="16"/>
  <c r="B85" i="16"/>
  <c r="G87" i="16"/>
  <c r="AC93" i="16"/>
  <c r="B95" i="16"/>
  <c r="BC95" i="16"/>
  <c r="AE114" i="16"/>
  <c r="AH120" i="16"/>
  <c r="AC130" i="16"/>
  <c r="D149" i="16"/>
  <c r="C149" i="16"/>
  <c r="G149" i="16"/>
  <c r="F149" i="16"/>
  <c r="E149" i="16"/>
  <c r="BC151" i="16"/>
  <c r="AD153" i="16"/>
  <c r="AC155" i="16"/>
  <c r="BF155" i="16"/>
  <c r="AH182" i="16"/>
  <c r="AC184" i="16"/>
  <c r="B193" i="16"/>
  <c r="BC193" i="16"/>
  <c r="AC217" i="16"/>
  <c r="E222" i="16"/>
  <c r="G231" i="16"/>
  <c r="AE255" i="16"/>
  <c r="F260" i="16"/>
  <c r="E260" i="16"/>
  <c r="D260" i="16"/>
  <c r="C260" i="16"/>
  <c r="G260" i="16"/>
  <c r="G266" i="16"/>
  <c r="B268" i="16"/>
  <c r="B270" i="16" s="1"/>
  <c r="B272" i="16" s="1"/>
  <c r="B274" i="16" s="1"/>
  <c r="B276" i="16" s="1"/>
  <c r="B278" i="16" s="1"/>
  <c r="B280" i="16" s="1"/>
  <c r="B267" i="16"/>
  <c r="B269" i="16" s="1"/>
  <c r="B271" i="16" s="1"/>
  <c r="B273" i="16" s="1"/>
  <c r="B275" i="16" s="1"/>
  <c r="B277" i="16" s="1"/>
  <c r="B279" i="16" s="1"/>
  <c r="F266" i="16"/>
  <c r="F302" i="16"/>
  <c r="F304" i="16" s="1"/>
  <c r="F306" i="16" s="1"/>
  <c r="F308" i="16" s="1"/>
  <c r="F310" i="16" s="1"/>
  <c r="F312" i="16" s="1"/>
  <c r="F314" i="16" s="1"/>
  <c r="F301" i="16"/>
  <c r="F303" i="16" s="1"/>
  <c r="F305" i="16" s="1"/>
  <c r="F307" i="16" s="1"/>
  <c r="F309" i="16" s="1"/>
  <c r="F311" i="16" s="1"/>
  <c r="F313" i="16" s="1"/>
  <c r="AG355" i="16"/>
  <c r="AC360" i="16"/>
  <c r="BF360" i="16"/>
  <c r="C365" i="16"/>
  <c r="G384" i="16"/>
  <c r="F386" i="16"/>
  <c r="G386" i="16"/>
  <c r="E386" i="16"/>
  <c r="D386" i="16"/>
  <c r="C386" i="16"/>
  <c r="AH400" i="16"/>
  <c r="AF10" i="16"/>
  <c r="M36" i="16"/>
  <c r="M24" i="16"/>
  <c r="M34" i="16"/>
  <c r="M26" i="16"/>
  <c r="M15" i="16"/>
  <c r="M33" i="16"/>
  <c r="M16" i="16"/>
  <c r="M12" i="16"/>
  <c r="M40" i="16"/>
  <c r="M31" i="16"/>
  <c r="M21" i="16"/>
  <c r="M10" i="16"/>
  <c r="M18" i="16"/>
  <c r="M23" i="16"/>
  <c r="M30" i="16"/>
  <c r="M29" i="16"/>
  <c r="M37" i="16"/>
  <c r="M25" i="16"/>
  <c r="M14" i="16"/>
  <c r="F52" i="16"/>
  <c r="AD58" i="16"/>
  <c r="AF58" i="16"/>
  <c r="AH58" i="16"/>
  <c r="AG58" i="16"/>
  <c r="AE58" i="16"/>
  <c r="AC60" i="16"/>
  <c r="BF60" i="16"/>
  <c r="AG95" i="16"/>
  <c r="AF95" i="16"/>
  <c r="AE95" i="16"/>
  <c r="AH95" i="16"/>
  <c r="B113" i="16"/>
  <c r="BC113" i="16"/>
  <c r="AF114" i="16"/>
  <c r="AC126" i="16"/>
  <c r="AE153" i="16"/>
  <c r="B158" i="16"/>
  <c r="AC164" i="16"/>
  <c r="AH220" i="16"/>
  <c r="AD220" i="16"/>
  <c r="F222" i="16"/>
  <c r="C266" i="16"/>
  <c r="B283" i="16"/>
  <c r="AC291" i="16"/>
  <c r="F393" i="16"/>
  <c r="G393" i="16"/>
  <c r="E393" i="16"/>
  <c r="D393" i="16"/>
  <c r="C393" i="16"/>
  <c r="F395" i="16"/>
  <c r="C395" i="16"/>
  <c r="G395" i="16"/>
  <c r="E395" i="16"/>
  <c r="AC423" i="16"/>
  <c r="AC434" i="16"/>
  <c r="M22" i="16"/>
  <c r="BF23" i="16"/>
  <c r="AC23" i="16"/>
  <c r="M32" i="16"/>
  <c r="AC87" i="16"/>
  <c r="AD95" i="16"/>
  <c r="AG114" i="16"/>
  <c r="B123" i="16"/>
  <c r="BC123" i="16"/>
  <c r="C146" i="16"/>
  <c r="AF153" i="16"/>
  <c r="B185" i="16"/>
  <c r="BC185" i="16"/>
  <c r="AF195" i="16"/>
  <c r="AG195" i="16"/>
  <c r="AE195" i="16"/>
  <c r="AD195" i="16"/>
  <c r="AH195" i="16"/>
  <c r="AE220" i="16"/>
  <c r="AC231" i="16"/>
  <c r="G258" i="16"/>
  <c r="F258" i="16"/>
  <c r="E258" i="16"/>
  <c r="D258" i="16"/>
  <c r="AH260" i="16"/>
  <c r="AF260" i="16"/>
  <c r="AG260" i="16"/>
  <c r="AE260" i="16"/>
  <c r="D266" i="16"/>
  <c r="AC384" i="16"/>
  <c r="D395" i="16"/>
  <c r="B398" i="16"/>
  <c r="BC398" i="16"/>
  <c r="E430" i="16"/>
  <c r="D430" i="16"/>
  <c r="F430" i="16"/>
  <c r="G430" i="16"/>
  <c r="C430" i="16"/>
  <c r="AC52" i="16"/>
  <c r="BF52" i="16"/>
  <c r="AC91" i="16"/>
  <c r="D146" i="16"/>
  <c r="B152" i="16"/>
  <c r="AG153" i="16"/>
  <c r="D156" i="16"/>
  <c r="G156" i="16"/>
  <c r="F156" i="16"/>
  <c r="E156" i="16"/>
  <c r="AC198" i="16"/>
  <c r="AF220" i="16"/>
  <c r="BF222" i="16"/>
  <c r="AC222" i="16"/>
  <c r="E248" i="16"/>
  <c r="G248" i="16"/>
  <c r="C258" i="16"/>
  <c r="AD260" i="16"/>
  <c r="AF351" i="16"/>
  <c r="AE351" i="16"/>
  <c r="AG351" i="16"/>
  <c r="AH351" i="16"/>
  <c r="AD351" i="16"/>
  <c r="AH430" i="16"/>
  <c r="AG430" i="16"/>
  <c r="AF430" i="16"/>
  <c r="AD430" i="16"/>
  <c r="AH16" i="16"/>
  <c r="AF17" i="16"/>
  <c r="AD17" i="16"/>
  <c r="AE17" i="16"/>
  <c r="AC21" i="16"/>
  <c r="BF21" i="16"/>
  <c r="BF46" i="16"/>
  <c r="AC46" i="16"/>
  <c r="G55" i="16"/>
  <c r="B57" i="16"/>
  <c r="AD83" i="16"/>
  <c r="B96" i="16"/>
  <c r="B129" i="16"/>
  <c r="BC129" i="16"/>
  <c r="F146" i="16"/>
  <c r="C163" i="16"/>
  <c r="B196" i="16"/>
  <c r="BC196" i="16"/>
  <c r="BF215" i="16"/>
  <c r="AC215" i="16"/>
  <c r="AH218" i="16"/>
  <c r="AF218" i="16"/>
  <c r="AD218" i="16"/>
  <c r="AE218" i="16"/>
  <c r="BF220" i="16"/>
  <c r="AD229" i="16"/>
  <c r="AE229" i="16"/>
  <c r="D248" i="16"/>
  <c r="F254" i="16"/>
  <c r="E254" i="16"/>
  <c r="AC262" i="16"/>
  <c r="AC286" i="16"/>
  <c r="E296" i="16"/>
  <c r="D296" i="16"/>
  <c r="C296" i="16"/>
  <c r="G296" i="16"/>
  <c r="F296" i="16"/>
  <c r="G301" i="16"/>
  <c r="G303" i="16" s="1"/>
  <c r="G305" i="16" s="1"/>
  <c r="G307" i="16" s="1"/>
  <c r="G309" i="16" s="1"/>
  <c r="G311" i="16" s="1"/>
  <c r="G313" i="16" s="1"/>
  <c r="E350" i="16"/>
  <c r="F350" i="16"/>
  <c r="D350" i="16"/>
  <c r="G350" i="16"/>
  <c r="C350" i="16"/>
  <c r="BC430" i="16"/>
  <c r="AC19" i="16"/>
  <c r="BC22" i="16"/>
  <c r="B26" i="16"/>
  <c r="C154" i="16"/>
  <c r="G154" i="16"/>
  <c r="F154" i="16"/>
  <c r="E154" i="16"/>
  <c r="D154" i="16"/>
  <c r="AG218" i="16"/>
  <c r="AG298" i="16"/>
  <c r="AF298" i="16"/>
  <c r="AE298" i="16"/>
  <c r="AH298" i="16"/>
  <c r="AD298" i="16"/>
  <c r="AH17" i="16"/>
  <c r="BF22" i="16"/>
  <c r="B47" i="16"/>
  <c r="G51" i="16"/>
  <c r="E51" i="16"/>
  <c r="D51" i="16"/>
  <c r="C51" i="16"/>
  <c r="F51" i="16"/>
  <c r="AC55" i="16"/>
  <c r="AH83" i="16"/>
  <c r="BC86" i="16"/>
  <c r="B86" i="16"/>
  <c r="B92" i="16"/>
  <c r="AC119" i="16"/>
  <c r="AF156" i="16"/>
  <c r="E163" i="16"/>
  <c r="B221" i="16"/>
  <c r="AG229" i="16"/>
  <c r="D254" i="16"/>
  <c r="AG284" i="16"/>
  <c r="AH284" i="16"/>
  <c r="AG294" i="16"/>
  <c r="AE294" i="16"/>
  <c r="AD294" i="16"/>
  <c r="AH294" i="16"/>
  <c r="BC333" i="16"/>
  <c r="B333" i="16"/>
  <c r="F368" i="16"/>
  <c r="E368" i="16"/>
  <c r="B369" i="16"/>
  <c r="B371" i="16" s="1"/>
  <c r="B373" i="16" s="1"/>
  <c r="B375" i="16" s="1"/>
  <c r="B377" i="16" s="1"/>
  <c r="B379" i="16" s="1"/>
  <c r="B381" i="16" s="1"/>
  <c r="B389" i="16"/>
  <c r="B431" i="16"/>
  <c r="BC431" i="16"/>
  <c r="AE433" i="16"/>
  <c r="AD433" i="16"/>
  <c r="AG433" i="16"/>
  <c r="AH433" i="16"/>
  <c r="AF433" i="16"/>
  <c r="AC435" i="16"/>
  <c r="BC10" i="16"/>
  <c r="B10" i="16"/>
  <c r="M28" i="16"/>
  <c r="G45" i="16"/>
  <c r="F45" i="16"/>
  <c r="AD49" i="16"/>
  <c r="AG49" i="16"/>
  <c r="AF49" i="16"/>
  <c r="AE49" i="16"/>
  <c r="AH49" i="16"/>
  <c r="F82" i="16"/>
  <c r="D82" i="16"/>
  <c r="C82" i="16"/>
  <c r="F84" i="16"/>
  <c r="G84" i="16"/>
  <c r="E84" i="16"/>
  <c r="D84" i="16"/>
  <c r="C84" i="16"/>
  <c r="F116" i="16"/>
  <c r="E116" i="16"/>
  <c r="D116" i="16"/>
  <c r="G116" i="16"/>
  <c r="B118" i="16"/>
  <c r="BC118" i="16"/>
  <c r="AH129" i="16"/>
  <c r="AG150" i="16"/>
  <c r="B184" i="16"/>
  <c r="BC184" i="16"/>
  <c r="AH186" i="16"/>
  <c r="AG186" i="16"/>
  <c r="AG188" i="16"/>
  <c r="AF188" i="16"/>
  <c r="AE188" i="16"/>
  <c r="AD188" i="16"/>
  <c r="AH188" i="16"/>
  <c r="AF194" i="16"/>
  <c r="D316" i="16"/>
  <c r="F316" i="16"/>
  <c r="E316" i="16"/>
  <c r="G316" i="16"/>
  <c r="C316" i="16"/>
  <c r="E364" i="16"/>
  <c r="F364" i="16"/>
  <c r="D364" i="16"/>
  <c r="G364" i="16"/>
  <c r="AD366" i="16"/>
  <c r="AH366" i="16"/>
  <c r="AG366" i="16"/>
  <c r="F387" i="16"/>
  <c r="D387" i="16"/>
  <c r="C387" i="16"/>
  <c r="AG424" i="16"/>
  <c r="AF424" i="16"/>
  <c r="AE424" i="16"/>
  <c r="AD424" i="16"/>
  <c r="AD426" i="16"/>
  <c r="AH426" i="16"/>
  <c r="AG426" i="16"/>
  <c r="AD59" i="16"/>
  <c r="AH59" i="16"/>
  <c r="AG59" i="16"/>
  <c r="D61" i="16"/>
  <c r="C61" i="16"/>
  <c r="AH79" i="16"/>
  <c r="AD79" i="16"/>
  <c r="AG79" i="16"/>
  <c r="AF79" i="16"/>
  <c r="AE79" i="16"/>
  <c r="E81" i="16"/>
  <c r="AH84" i="16"/>
  <c r="AG84" i="16"/>
  <c r="AE84" i="16"/>
  <c r="AD84" i="16"/>
  <c r="B124" i="16"/>
  <c r="BC124" i="16"/>
  <c r="AC125" i="16"/>
  <c r="AE128" i="16"/>
  <c r="D153" i="16"/>
  <c r="F159" i="16"/>
  <c r="AE162" i="16"/>
  <c r="AC197" i="16"/>
  <c r="AC223" i="16"/>
  <c r="AH225" i="16"/>
  <c r="AD225" i="16"/>
  <c r="D249" i="16"/>
  <c r="E255" i="16"/>
  <c r="C298" i="16"/>
  <c r="C300" i="16"/>
  <c r="AC323" i="16"/>
  <c r="BF323" i="16"/>
  <c r="BF358" i="16"/>
  <c r="AH363" i="16"/>
  <c r="AD363" i="16"/>
  <c r="AC392" i="16"/>
  <c r="AF394" i="16"/>
  <c r="AE394" i="16"/>
  <c r="AH394" i="16"/>
  <c r="AG394" i="16"/>
  <c r="AD394" i="16"/>
  <c r="AC399" i="16"/>
  <c r="AC418" i="16"/>
  <c r="BF418" i="16"/>
  <c r="B420" i="16"/>
  <c r="BC420" i="16"/>
  <c r="AH193" i="16"/>
  <c r="AF193" i="16"/>
  <c r="AD193" i="16"/>
  <c r="AG193" i="16"/>
  <c r="AE193" i="16"/>
  <c r="B230" i="16"/>
  <c r="BC230" i="16"/>
  <c r="AD358" i="16"/>
  <c r="AF358" i="16"/>
  <c r="AE358" i="16"/>
  <c r="AC368" i="16"/>
  <c r="BF368" i="16"/>
  <c r="AF387" i="16"/>
  <c r="AE387" i="16"/>
  <c r="AH387" i="16"/>
  <c r="AG387" i="16"/>
  <c r="AD387" i="16"/>
  <c r="AE118" i="16"/>
  <c r="AD118" i="16"/>
  <c r="AG118" i="16"/>
  <c r="AH118" i="16"/>
  <c r="AF118" i="16"/>
  <c r="E128" i="16"/>
  <c r="D128" i="16"/>
  <c r="G128" i="16"/>
  <c r="C128" i="16"/>
  <c r="F128" i="16"/>
  <c r="C159" i="16"/>
  <c r="AF183" i="16"/>
  <c r="AD183" i="16"/>
  <c r="B214" i="16"/>
  <c r="AC219" i="16"/>
  <c r="B232" i="16"/>
  <c r="AC250" i="16"/>
  <c r="BF256" i="16"/>
  <c r="AC256" i="16"/>
  <c r="AC261" i="16"/>
  <c r="AG297" i="16"/>
  <c r="AE297" i="16"/>
  <c r="AD297" i="16"/>
  <c r="AH297" i="16"/>
  <c r="AF297" i="16"/>
  <c r="AG358" i="16"/>
  <c r="C437" i="16"/>
  <c r="C439" i="16" s="1"/>
  <c r="C441" i="16" s="1"/>
  <c r="C443" i="16" s="1"/>
  <c r="C445" i="16" s="1"/>
  <c r="C447" i="16" s="1"/>
  <c r="C449" i="16" s="1"/>
  <c r="C438" i="16"/>
  <c r="C440" i="16" s="1"/>
  <c r="C442" i="16" s="1"/>
  <c r="C444" i="16" s="1"/>
  <c r="C446" i="16" s="1"/>
  <c r="C448" i="16" s="1"/>
  <c r="C450" i="16" s="1"/>
  <c r="AC54" i="16"/>
  <c r="C81" i="16"/>
  <c r="F117" i="16"/>
  <c r="G117" i="16"/>
  <c r="BF118" i="16"/>
  <c r="B122" i="16"/>
  <c r="BC122" i="16"/>
  <c r="D159" i="16"/>
  <c r="AE183" i="16"/>
  <c r="AC190" i="16"/>
  <c r="G225" i="16"/>
  <c r="F225" i="16"/>
  <c r="D225" i="16"/>
  <c r="E225" i="16"/>
  <c r="AH232" i="16"/>
  <c r="AD232" i="16"/>
  <c r="AC234" i="16"/>
  <c r="AC236" i="16" s="1"/>
  <c r="AC238" i="16" s="1"/>
  <c r="AC240" i="16" s="1"/>
  <c r="AC242" i="16" s="1"/>
  <c r="AC244" i="16" s="1"/>
  <c r="AC246" i="16" s="1"/>
  <c r="C255" i="16"/>
  <c r="AC266" i="16"/>
  <c r="AC319" i="16"/>
  <c r="BF319" i="16"/>
  <c r="AH358" i="16"/>
  <c r="E361" i="16"/>
  <c r="G361" i="16"/>
  <c r="D361" i="16"/>
  <c r="F361" i="16"/>
  <c r="C361" i="16"/>
  <c r="E437" i="16"/>
  <c r="E439" i="16" s="1"/>
  <c r="E441" i="16" s="1"/>
  <c r="E443" i="16" s="1"/>
  <c r="E445" i="16" s="1"/>
  <c r="E447" i="16" s="1"/>
  <c r="E449" i="16" s="1"/>
  <c r="E438" i="16"/>
  <c r="E440" i="16" s="1"/>
  <c r="E442" i="16" s="1"/>
  <c r="E444" i="16" s="1"/>
  <c r="E446" i="16" s="1"/>
  <c r="E448" i="16" s="1"/>
  <c r="E450" i="16" s="1"/>
  <c r="B53" i="16"/>
  <c r="BC53" i="16"/>
  <c r="D81" i="16"/>
  <c r="F89" i="16"/>
  <c r="C89" i="16"/>
  <c r="G89" i="16"/>
  <c r="E89" i="16"/>
  <c r="D89" i="16"/>
  <c r="AC92" i="16"/>
  <c r="F94" i="16"/>
  <c r="G94" i="16"/>
  <c r="D94" i="16"/>
  <c r="C94" i="16"/>
  <c r="C117" i="16"/>
  <c r="B119" i="16"/>
  <c r="BC119" i="16"/>
  <c r="AD128" i="16"/>
  <c r="B130" i="16"/>
  <c r="BC130" i="16"/>
  <c r="AC146" i="16"/>
  <c r="C153" i="16"/>
  <c r="AH157" i="16"/>
  <c r="AF157" i="16"/>
  <c r="AE157" i="16"/>
  <c r="AG157" i="16"/>
  <c r="AD157" i="16"/>
  <c r="E159" i="16"/>
  <c r="AD162" i="16"/>
  <c r="B164" i="16"/>
  <c r="BC164" i="16"/>
  <c r="G182" i="16"/>
  <c r="E182" i="16"/>
  <c r="C182" i="16"/>
  <c r="F182" i="16"/>
  <c r="D182" i="16"/>
  <c r="AG183" i="16"/>
  <c r="AC185" i="16"/>
  <c r="G187" i="16"/>
  <c r="C187" i="16"/>
  <c r="F187" i="16"/>
  <c r="E187" i="16"/>
  <c r="D187" i="16"/>
  <c r="B194" i="16"/>
  <c r="BC194" i="16"/>
  <c r="C225" i="16"/>
  <c r="AC230" i="16"/>
  <c r="AE232" i="16"/>
  <c r="C249" i="16"/>
  <c r="D253" i="16"/>
  <c r="C253" i="16"/>
  <c r="F253" i="16"/>
  <c r="G253" i="16"/>
  <c r="E253" i="16"/>
  <c r="D255" i="16"/>
  <c r="AC283" i="16"/>
  <c r="AC288" i="16"/>
  <c r="B290" i="16"/>
  <c r="AH317" i="16"/>
  <c r="AG317" i="16"/>
  <c r="AE317" i="16"/>
  <c r="AD317" i="16"/>
  <c r="E353" i="16"/>
  <c r="D353" i="16"/>
  <c r="C353" i="16"/>
  <c r="G353" i="16"/>
  <c r="F353" i="16"/>
  <c r="E357" i="16"/>
  <c r="F357" i="16"/>
  <c r="D357" i="16"/>
  <c r="B367" i="16"/>
  <c r="AC388" i="16"/>
  <c r="BF388" i="16"/>
  <c r="AE390" i="16"/>
  <c r="AD390" i="16"/>
  <c r="AG390" i="16"/>
  <c r="AF390" i="16"/>
  <c r="F397" i="16"/>
  <c r="G397" i="16"/>
  <c r="E397" i="16"/>
  <c r="D397" i="16"/>
  <c r="C397" i="16"/>
  <c r="B428" i="16"/>
  <c r="BC428" i="16"/>
  <c r="F438" i="16"/>
  <c r="F440" i="16" s="1"/>
  <c r="F442" i="16" s="1"/>
  <c r="F444" i="16" s="1"/>
  <c r="F446" i="16" s="1"/>
  <c r="F448" i="16" s="1"/>
  <c r="F450" i="16" s="1"/>
  <c r="F437" i="16"/>
  <c r="F439" i="16" s="1"/>
  <c r="F441" i="16" s="1"/>
  <c r="F443" i="16" s="1"/>
  <c r="F445" i="16" s="1"/>
  <c r="F447" i="16" s="1"/>
  <c r="F449" i="16" s="1"/>
  <c r="B16" i="16"/>
  <c r="AD51" i="16"/>
  <c r="AF51" i="16"/>
  <c r="AE51" i="16"/>
  <c r="AE56" i="16"/>
  <c r="B58" i="16"/>
  <c r="AE59" i="16"/>
  <c r="E61" i="16"/>
  <c r="G81" i="16"/>
  <c r="AF84" i="16"/>
  <c r="E117" i="16"/>
  <c r="AH151" i="16"/>
  <c r="AG151" i="16"/>
  <c r="AD151" i="16"/>
  <c r="AF151" i="16"/>
  <c r="AE151" i="16"/>
  <c r="E153" i="16"/>
  <c r="AD154" i="16"/>
  <c r="AF162" i="16"/>
  <c r="AC180" i="16"/>
  <c r="AC187" i="16"/>
  <c r="BC218" i="16"/>
  <c r="B218" i="16"/>
  <c r="AE225" i="16"/>
  <c r="AC227" i="16"/>
  <c r="AG232" i="16"/>
  <c r="E249" i="16"/>
  <c r="F255" i="16"/>
  <c r="AC263" i="16"/>
  <c r="C265" i="16"/>
  <c r="B286" i="16"/>
  <c r="AC287" i="16"/>
  <c r="AG292" i="16"/>
  <c r="AH292" i="16"/>
  <c r="D298" i="16"/>
  <c r="D300" i="16"/>
  <c r="G357" i="16"/>
  <c r="AE363" i="16"/>
  <c r="AC429" i="16"/>
  <c r="AD432" i="16"/>
  <c r="AC437" i="16"/>
  <c r="AC439" i="16" s="1"/>
  <c r="AC441" i="16" s="1"/>
  <c r="AC443" i="16" s="1"/>
  <c r="AC445" i="16" s="1"/>
  <c r="AC447" i="16" s="1"/>
  <c r="AC449" i="16" s="1"/>
  <c r="AC438" i="16"/>
  <c r="AC440" i="16" s="1"/>
  <c r="AC442" i="16" s="1"/>
  <c r="AC444" i="16" s="1"/>
  <c r="AC446" i="16" s="1"/>
  <c r="AC448" i="16" s="1"/>
  <c r="AC450" i="16" s="1"/>
  <c r="AG436" i="16"/>
  <c r="AE436" i="16"/>
  <c r="AH436" i="16"/>
  <c r="AF436" i="16"/>
  <c r="AD436" i="16"/>
  <c r="AD389" i="16"/>
  <c r="AG389" i="16"/>
  <c r="AF389" i="16"/>
  <c r="B422" i="16"/>
  <c r="BC422" i="16"/>
  <c r="B432" i="16"/>
  <c r="BC432" i="16"/>
  <c r="C115" i="16"/>
  <c r="AC123" i="16"/>
  <c r="AH214" i="16"/>
  <c r="AE214" i="16"/>
  <c r="AC248" i="16"/>
  <c r="D257" i="16"/>
  <c r="B284" i="16"/>
  <c r="C289" i="16"/>
  <c r="E289" i="16"/>
  <c r="D289" i="16"/>
  <c r="G289" i="16"/>
  <c r="AD290" i="16"/>
  <c r="AE293" i="16"/>
  <c r="AG322" i="16"/>
  <c r="B327" i="16"/>
  <c r="AH328" i="16"/>
  <c r="AG328" i="16"/>
  <c r="AD356" i="16"/>
  <c r="AG359" i="16"/>
  <c r="AC364" i="16"/>
  <c r="AH389" i="16"/>
  <c r="AD391" i="16"/>
  <c r="AE420" i="16"/>
  <c r="AD420" i="16"/>
  <c r="AH420" i="16"/>
  <c r="J40" i="16"/>
  <c r="J27" i="16"/>
  <c r="B27" i="16" s="1"/>
  <c r="J38" i="16"/>
  <c r="J20" i="16"/>
  <c r="B20" i="16" s="1"/>
  <c r="J18" i="16"/>
  <c r="B18" i="16" s="1"/>
  <c r="J33" i="16"/>
  <c r="AD78" i="16"/>
  <c r="C88" i="16"/>
  <c r="D127" i="16"/>
  <c r="C127" i="16"/>
  <c r="C191" i="16"/>
  <c r="B224" i="16"/>
  <c r="C251" i="16"/>
  <c r="AC258" i="16"/>
  <c r="D263" i="16"/>
  <c r="E263" i="16"/>
  <c r="C263" i="16"/>
  <c r="AD334" i="16"/>
  <c r="AE356" i="16"/>
  <c r="G366" i="16"/>
  <c r="C366" i="16"/>
  <c r="E366" i="16"/>
  <c r="D366" i="16"/>
  <c r="AC401" i="16"/>
  <c r="AF420" i="16"/>
  <c r="G427" i="16"/>
  <c r="F427" i="16"/>
  <c r="E427" i="16"/>
  <c r="D427" i="16"/>
  <c r="AC12" i="16"/>
  <c r="K35" i="16"/>
  <c r="K28" i="16"/>
  <c r="K33" i="16"/>
  <c r="K18" i="16"/>
  <c r="K29" i="16"/>
  <c r="K23" i="16"/>
  <c r="K12" i="16"/>
  <c r="AC18" i="16"/>
  <c r="BF18" i="16"/>
  <c r="BG4" i="16" s="1"/>
  <c r="B48" i="16"/>
  <c r="AE78" i="16"/>
  <c r="D88" i="16"/>
  <c r="G114" i="16"/>
  <c r="F114" i="16"/>
  <c r="E115" i="16"/>
  <c r="AE117" i="16"/>
  <c r="E121" i="16"/>
  <c r="E127" i="16"/>
  <c r="B181" i="16"/>
  <c r="E191" i="16"/>
  <c r="AF214" i="16"/>
  <c r="B220" i="16"/>
  <c r="D251" i="16"/>
  <c r="AC253" i="16"/>
  <c r="F257" i="16"/>
  <c r="F263" i="16"/>
  <c r="AH293" i="16"/>
  <c r="B295" i="16"/>
  <c r="AG296" i="16"/>
  <c r="AD296" i="16"/>
  <c r="AC318" i="16"/>
  <c r="BF318" i="16"/>
  <c r="C321" i="16"/>
  <c r="F321" i="16"/>
  <c r="E321" i="16"/>
  <c r="AE328" i="16"/>
  <c r="B355" i="16"/>
  <c r="AF356" i="16"/>
  <c r="AG361" i="16"/>
  <c r="AF361" i="16"/>
  <c r="AH361" i="16"/>
  <c r="AD361" i="16"/>
  <c r="F366" i="16"/>
  <c r="AH398" i="16"/>
  <c r="AG398" i="16"/>
  <c r="AG420" i="16"/>
  <c r="AD422" i="16"/>
  <c r="C427" i="16"/>
  <c r="B435" i="16"/>
  <c r="BC435" i="16"/>
  <c r="C257" i="16"/>
  <c r="AG290" i="16"/>
  <c r="AF290" i="16"/>
  <c r="AE290" i="16"/>
  <c r="AD293" i="16"/>
  <c r="AC300" i="16"/>
  <c r="B318" i="16"/>
  <c r="AE322" i="16"/>
  <c r="AF322" i="16"/>
  <c r="AD322" i="16"/>
  <c r="B331" i="16"/>
  <c r="BC331" i="16"/>
  <c r="AE359" i="16"/>
  <c r="AD359" i="16"/>
  <c r="AF359" i="16"/>
  <c r="AE389" i="16"/>
  <c r="AF391" i="16"/>
  <c r="AG391" i="16"/>
  <c r="AE391" i="16"/>
  <c r="C121" i="16"/>
  <c r="AC316" i="16"/>
  <c r="BF316" i="16"/>
  <c r="AC336" i="16"/>
  <c r="AC338" i="16" s="1"/>
  <c r="AC340" i="16" s="1"/>
  <c r="AC342" i="16" s="1"/>
  <c r="AC344" i="16" s="1"/>
  <c r="AC346" i="16" s="1"/>
  <c r="AC348" i="16" s="1"/>
  <c r="AC335" i="16"/>
  <c r="AC337" i="16" s="1"/>
  <c r="AC339" i="16" s="1"/>
  <c r="AC341" i="16" s="1"/>
  <c r="AC343" i="16" s="1"/>
  <c r="AC345" i="16" s="1"/>
  <c r="AC347" i="16" s="1"/>
  <c r="AH334" i="16"/>
  <c r="AG334" i="16"/>
  <c r="AF334" i="16"/>
  <c r="D115" i="16"/>
  <c r="D121" i="16"/>
  <c r="B160" i="16"/>
  <c r="B186" i="16"/>
  <c r="BC186" i="16"/>
  <c r="AD214" i="16"/>
  <c r="B216" i="16"/>
  <c r="E257" i="16"/>
  <c r="AC264" i="16"/>
  <c r="F289" i="16"/>
  <c r="AF293" i="16"/>
  <c r="AH325" i="16"/>
  <c r="AF325" i="16"/>
  <c r="AE325" i="16"/>
  <c r="AD328" i="16"/>
  <c r="AC331" i="16"/>
  <c r="BF331" i="16"/>
  <c r="J15" i="16"/>
  <c r="B15" i="16" s="1"/>
  <c r="L20" i="16"/>
  <c r="L29" i="16"/>
  <c r="L23" i="16"/>
  <c r="L12" i="16"/>
  <c r="L34" i="16"/>
  <c r="L26" i="16"/>
  <c r="J19" i="16"/>
  <c r="B19" i="16" s="1"/>
  <c r="J26" i="16"/>
  <c r="J28" i="16"/>
  <c r="B28" i="16" s="1"/>
  <c r="K38" i="16"/>
  <c r="AC50" i="16"/>
  <c r="E88" i="16"/>
  <c r="AE96" i="16"/>
  <c r="C114" i="16"/>
  <c r="F115" i="16"/>
  <c r="AF117" i="16"/>
  <c r="F127" i="16"/>
  <c r="D148" i="16"/>
  <c r="F191" i="16"/>
  <c r="D195" i="16"/>
  <c r="AC196" i="16"/>
  <c r="AG214" i="16"/>
  <c r="AH221" i="16"/>
  <c r="AG221" i="16"/>
  <c r="AF221" i="16"/>
  <c r="B227" i="16"/>
  <c r="C250" i="16"/>
  <c r="G263" i="16"/>
  <c r="AC285" i="16"/>
  <c r="AE296" i="16"/>
  <c r="D321" i="16"/>
  <c r="BF322" i="16"/>
  <c r="AG325" i="16"/>
  <c r="AF328" i="16"/>
  <c r="BF334" i="16"/>
  <c r="B352" i="16"/>
  <c r="BC352" i="16"/>
  <c r="BF359" i="16"/>
  <c r="AE361" i="16"/>
  <c r="F390" i="16"/>
  <c r="C390" i="16"/>
  <c r="AD398" i="16"/>
  <c r="F400" i="16"/>
  <c r="D400" i="16"/>
  <c r="G400" i="16"/>
  <c r="E400" i="16"/>
  <c r="C400" i="16"/>
  <c r="AE422" i="16"/>
  <c r="AE427" i="16"/>
  <c r="AD427" i="16"/>
  <c r="C192" i="16"/>
  <c r="F192" i="16"/>
  <c r="AD367" i="16"/>
  <c r="AF367" i="16"/>
  <c r="AE367" i="16"/>
  <c r="AC425" i="16"/>
  <c r="BF425" i="16"/>
  <c r="AC28" i="16"/>
  <c r="D192" i="16"/>
  <c r="B223" i="16"/>
  <c r="AC265" i="16"/>
  <c r="B292" i="16"/>
  <c r="AH326" i="16"/>
  <c r="AG326" i="16"/>
  <c r="B356" i="16"/>
  <c r="AG367" i="16"/>
  <c r="B388" i="16"/>
  <c r="B402" i="16"/>
  <c r="AC431" i="16"/>
  <c r="B438" i="16"/>
  <c r="B440" i="16" s="1"/>
  <c r="B442" i="16" s="1"/>
  <c r="B444" i="16" s="1"/>
  <c r="B446" i="16" s="1"/>
  <c r="B448" i="16" s="1"/>
  <c r="B450" i="16" s="1"/>
  <c r="B437" i="16"/>
  <c r="B439" i="16" s="1"/>
  <c r="B441" i="16" s="1"/>
  <c r="B443" i="16" s="1"/>
  <c r="B445" i="16" s="1"/>
  <c r="B447" i="16" s="1"/>
  <c r="B449" i="16" s="1"/>
  <c r="D436" i="16"/>
  <c r="G436" i="16"/>
  <c r="E358" i="16"/>
  <c r="C358" i="16"/>
  <c r="F385" i="16"/>
  <c r="E385" i="16"/>
  <c r="D385" i="16"/>
  <c r="C385" i="16"/>
  <c r="E426" i="16"/>
  <c r="D426" i="16"/>
  <c r="L10" i="14"/>
  <c r="B10" i="14"/>
  <c r="N40" i="14"/>
  <c r="N39" i="14"/>
  <c r="N38" i="14"/>
  <c r="N37" i="14"/>
  <c r="N36" i="14"/>
  <c r="N35" i="14"/>
  <c r="N34" i="14"/>
  <c r="N33" i="14"/>
  <c r="N32" i="14"/>
  <c r="N31" i="14"/>
  <c r="N30" i="14"/>
  <c r="N29" i="14"/>
  <c r="N27" i="14"/>
  <c r="N26" i="14"/>
  <c r="N25" i="14"/>
  <c r="N24" i="14"/>
  <c r="N23" i="14"/>
  <c r="N22" i="14"/>
  <c r="V351" i="15"/>
  <c r="V350" i="15"/>
  <c r="V349" i="15"/>
  <c r="V348" i="15"/>
  <c r="N348" i="15" s="1"/>
  <c r="V347" i="15"/>
  <c r="N347" i="15" s="1"/>
  <c r="V346" i="15"/>
  <c r="N346" i="15" s="1"/>
  <c r="V345" i="15"/>
  <c r="N345" i="15" s="1"/>
  <c r="V344" i="15"/>
  <c r="N344" i="15" s="1"/>
  <c r="V343" i="15"/>
  <c r="N343" i="15" s="1"/>
  <c r="V342" i="15"/>
  <c r="N342" i="15" s="1"/>
  <c r="V341" i="15"/>
  <c r="N341" i="15" s="1"/>
  <c r="V340" i="15"/>
  <c r="N340" i="15" s="1"/>
  <c r="V338" i="15"/>
  <c r="N338" i="15" s="1"/>
  <c r="V337" i="15"/>
  <c r="N337" i="15" s="1"/>
  <c r="V336" i="15"/>
  <c r="N336" i="15" s="1"/>
  <c r="V335" i="15"/>
  <c r="N335" i="15" s="1"/>
  <c r="V334" i="15"/>
  <c r="N334" i="15" s="1"/>
  <c r="V333" i="15"/>
  <c r="N333" i="15" s="1"/>
  <c r="V317" i="15"/>
  <c r="N317" i="15" s="1"/>
  <c r="V316" i="15"/>
  <c r="V315" i="15"/>
  <c r="N315" i="15" s="1"/>
  <c r="V314" i="15"/>
  <c r="N314" i="15" s="1"/>
  <c r="V313" i="15"/>
  <c r="N313" i="15" s="1"/>
  <c r="V312" i="15"/>
  <c r="N312" i="15" s="1"/>
  <c r="V311" i="15"/>
  <c r="V310" i="15"/>
  <c r="V309" i="15"/>
  <c r="V308" i="15"/>
  <c r="V307" i="15"/>
  <c r="V306" i="15"/>
  <c r="N306" i="15" s="1"/>
  <c r="V304" i="15"/>
  <c r="N304" i="15" s="1"/>
  <c r="V303" i="15"/>
  <c r="N303" i="15" s="1"/>
  <c r="V302" i="15"/>
  <c r="N302" i="15" s="1"/>
  <c r="V301" i="15"/>
  <c r="N301" i="15" s="1"/>
  <c r="V300" i="15"/>
  <c r="N300" i="15" s="1"/>
  <c r="V299" i="15"/>
  <c r="N299" i="15" s="1"/>
  <c r="V283" i="15"/>
  <c r="N283" i="15" s="1"/>
  <c r="V282" i="15"/>
  <c r="N282" i="15" s="1"/>
  <c r="V281" i="15"/>
  <c r="N281" i="15" s="1"/>
  <c r="V280" i="15"/>
  <c r="N280" i="15" s="1"/>
  <c r="V279" i="15"/>
  <c r="N279" i="15" s="1"/>
  <c r="V278" i="15"/>
  <c r="N278" i="15" s="1"/>
  <c r="V277" i="15"/>
  <c r="V276" i="15"/>
  <c r="V275" i="15"/>
  <c r="N275" i="15" s="1"/>
  <c r="V274" i="15"/>
  <c r="N274" i="15" s="1"/>
  <c r="V273" i="15"/>
  <c r="N273" i="15" s="1"/>
  <c r="V272" i="15"/>
  <c r="N272" i="15" s="1"/>
  <c r="V270" i="15"/>
  <c r="V269" i="15"/>
  <c r="N269" i="15" s="1"/>
  <c r="V268" i="15"/>
  <c r="N268" i="15" s="1"/>
  <c r="V267" i="15"/>
  <c r="N267" i="15" s="1"/>
  <c r="V266" i="15"/>
  <c r="N266" i="15" s="1"/>
  <c r="V265" i="15"/>
  <c r="V249" i="15"/>
  <c r="V248" i="15"/>
  <c r="V247" i="15"/>
  <c r="V246" i="15"/>
  <c r="V245" i="15"/>
  <c r="V244" i="15"/>
  <c r="N244" i="15" s="1"/>
  <c r="V243" i="15"/>
  <c r="V242" i="15"/>
  <c r="N242" i="15" s="1"/>
  <c r="V241" i="15"/>
  <c r="V240" i="15"/>
  <c r="N240" i="15" s="1"/>
  <c r="V239" i="15"/>
  <c r="N239" i="15" s="1"/>
  <c r="V238" i="15"/>
  <c r="N238" i="15" s="1"/>
  <c r="V236" i="15"/>
  <c r="N236" i="15" s="1"/>
  <c r="V235" i="15"/>
  <c r="N235" i="15" s="1"/>
  <c r="V234" i="15"/>
  <c r="N234" i="15" s="1"/>
  <c r="V233" i="15"/>
  <c r="N233" i="15" s="1"/>
  <c r="V232" i="15"/>
  <c r="N232" i="15" s="1"/>
  <c r="V231" i="15"/>
  <c r="N231" i="15" s="1"/>
  <c r="V215" i="15"/>
  <c r="N215" i="15" s="1"/>
  <c r="V214" i="15"/>
  <c r="V213" i="15"/>
  <c r="V212" i="15"/>
  <c r="N212" i="15" s="1"/>
  <c r="V211" i="15"/>
  <c r="V210" i="15"/>
  <c r="V209" i="15"/>
  <c r="V208" i="15"/>
  <c r="V207" i="15"/>
  <c r="V206" i="15"/>
  <c r="N206" i="15" s="1"/>
  <c r="V205" i="15"/>
  <c r="N205" i="15" s="1"/>
  <c r="V204" i="15"/>
  <c r="N204" i="15" s="1"/>
  <c r="V202" i="15"/>
  <c r="N202" i="15" s="1"/>
  <c r="V201" i="15"/>
  <c r="N201" i="15" s="1"/>
  <c r="V200" i="15"/>
  <c r="N200" i="15" s="1"/>
  <c r="V199" i="15"/>
  <c r="N199" i="15" s="1"/>
  <c r="V198" i="15"/>
  <c r="N198" i="15" s="1"/>
  <c r="V197" i="15"/>
  <c r="V181" i="15"/>
  <c r="V180" i="15"/>
  <c r="V179" i="15"/>
  <c r="N179" i="15" s="1"/>
  <c r="V178" i="15"/>
  <c r="V177" i="15"/>
  <c r="N177" i="15" s="1"/>
  <c r="V176" i="15"/>
  <c r="N176" i="15" s="1"/>
  <c r="V175" i="15"/>
  <c r="N175" i="15" s="1"/>
  <c r="V174" i="15"/>
  <c r="N174" i="15" s="1"/>
  <c r="V173" i="15"/>
  <c r="N173" i="15" s="1"/>
  <c r="V172" i="15"/>
  <c r="N172" i="15" s="1"/>
  <c r="V171" i="15"/>
  <c r="N171" i="15" s="1"/>
  <c r="V170" i="15"/>
  <c r="N170" i="15" s="1"/>
  <c r="V168" i="15"/>
  <c r="N168" i="15" s="1"/>
  <c r="V167" i="15"/>
  <c r="N167" i="15" s="1"/>
  <c r="V166" i="15"/>
  <c r="N166" i="15" s="1"/>
  <c r="V165" i="15"/>
  <c r="N165" i="15" s="1"/>
  <c r="V164" i="15"/>
  <c r="V163" i="15"/>
  <c r="V147" i="15"/>
  <c r="V146" i="15"/>
  <c r="V145" i="15"/>
  <c r="V144" i="15"/>
  <c r="N144" i="15" s="1"/>
  <c r="V143" i="15"/>
  <c r="V142" i="15"/>
  <c r="N142" i="15" s="1"/>
  <c r="V141" i="15"/>
  <c r="V140" i="15"/>
  <c r="N140" i="15" s="1"/>
  <c r="V139" i="15"/>
  <c r="N139" i="15" s="1"/>
  <c r="V138" i="15"/>
  <c r="N138" i="15" s="1"/>
  <c r="V137" i="15"/>
  <c r="N137" i="15" s="1"/>
  <c r="V136" i="15"/>
  <c r="N136" i="15" s="1"/>
  <c r="V134" i="15"/>
  <c r="N134" i="15" s="1"/>
  <c r="V133" i="15"/>
  <c r="N133" i="15" s="1"/>
  <c r="V132" i="15"/>
  <c r="N132" i="15" s="1"/>
  <c r="V131" i="15"/>
  <c r="N131" i="15" s="1"/>
  <c r="V130" i="15"/>
  <c r="V129" i="15"/>
  <c r="V113" i="15"/>
  <c r="N113" i="15" s="1"/>
  <c r="V112" i="15"/>
  <c r="N112" i="15" s="1"/>
  <c r="V111" i="15"/>
  <c r="N111" i="15" s="1"/>
  <c r="V110" i="15"/>
  <c r="N110" i="15" s="1"/>
  <c r="V109" i="15"/>
  <c r="N109" i="15" s="1"/>
  <c r="V108" i="15"/>
  <c r="N108" i="15" s="1"/>
  <c r="V107" i="15"/>
  <c r="N107" i="15" s="1"/>
  <c r="V106" i="15"/>
  <c r="N106" i="15" s="1"/>
  <c r="V105" i="15"/>
  <c r="N105" i="15" s="1"/>
  <c r="V104" i="15"/>
  <c r="N104" i="15" s="1"/>
  <c r="V103" i="15"/>
  <c r="N103" i="15" s="1"/>
  <c r="V102" i="15"/>
  <c r="N102" i="15" s="1"/>
  <c r="V100" i="15"/>
  <c r="N100" i="15" s="1"/>
  <c r="V99" i="15"/>
  <c r="V98" i="15"/>
  <c r="N98" i="15" s="1"/>
  <c r="V97" i="15"/>
  <c r="N97" i="15" s="1"/>
  <c r="V96" i="15"/>
  <c r="V95" i="15"/>
  <c r="V79" i="15"/>
  <c r="V78" i="15"/>
  <c r="V77" i="15"/>
  <c r="N77" i="15" s="1"/>
  <c r="V76" i="15"/>
  <c r="N76" i="15" s="1"/>
  <c r="V75" i="15"/>
  <c r="N75" i="15" s="1"/>
  <c r="V74" i="15"/>
  <c r="N74" i="15" s="1"/>
  <c r="V73" i="15"/>
  <c r="N73" i="15" s="1"/>
  <c r="V72" i="15"/>
  <c r="N72" i="15" s="1"/>
  <c r="V71" i="15"/>
  <c r="N71" i="15" s="1"/>
  <c r="V70" i="15"/>
  <c r="N70" i="15" s="1"/>
  <c r="V69" i="15"/>
  <c r="N69" i="15" s="1"/>
  <c r="V68" i="15"/>
  <c r="N68" i="15" s="1"/>
  <c r="V66" i="15"/>
  <c r="N66" i="15" s="1"/>
  <c r="V65" i="15"/>
  <c r="N65" i="15" s="1"/>
  <c r="V64" i="15"/>
  <c r="N64" i="15" s="1"/>
  <c r="V63" i="15"/>
  <c r="N63" i="15" s="1"/>
  <c r="V62" i="15"/>
  <c r="N62" i="15" s="1"/>
  <c r="V61" i="15"/>
  <c r="N61" i="15" s="1"/>
  <c r="N33" i="15"/>
  <c r="N46" i="15"/>
  <c r="N47" i="15"/>
  <c r="N48" i="15"/>
  <c r="N49" i="15"/>
  <c r="N50" i="15"/>
  <c r="N51" i="15"/>
  <c r="N52" i="15"/>
  <c r="N53" i="15"/>
  <c r="N54" i="15"/>
  <c r="N55" i="15"/>
  <c r="N56" i="15"/>
  <c r="N57" i="15"/>
  <c r="N58" i="15"/>
  <c r="N59" i="15"/>
  <c r="N60" i="15"/>
  <c r="N67" i="15"/>
  <c r="N78" i="15"/>
  <c r="N79" i="15"/>
  <c r="N80" i="15"/>
  <c r="N81" i="15"/>
  <c r="N82" i="15"/>
  <c r="N83" i="15"/>
  <c r="N84" i="15"/>
  <c r="N85" i="15"/>
  <c r="N86" i="15"/>
  <c r="N87" i="15"/>
  <c r="N88" i="15"/>
  <c r="N89" i="15"/>
  <c r="N90" i="15"/>
  <c r="N91" i="15"/>
  <c r="N92" i="15"/>
  <c r="N93" i="15"/>
  <c r="N94" i="15"/>
  <c r="N95" i="15"/>
  <c r="N96" i="15"/>
  <c r="N99" i="15"/>
  <c r="N101" i="15"/>
  <c r="N114" i="15"/>
  <c r="N115" i="15"/>
  <c r="N116" i="15"/>
  <c r="N117" i="15"/>
  <c r="N118" i="15"/>
  <c r="N119" i="15"/>
  <c r="N120" i="15"/>
  <c r="N121" i="15"/>
  <c r="N122" i="15"/>
  <c r="N123" i="15"/>
  <c r="N124" i="15"/>
  <c r="N125" i="15"/>
  <c r="N126" i="15"/>
  <c r="N127" i="15"/>
  <c r="N128" i="15"/>
  <c r="N129" i="15"/>
  <c r="N130" i="15"/>
  <c r="N135" i="15"/>
  <c r="N141" i="15"/>
  <c r="N143" i="15"/>
  <c r="N145" i="15"/>
  <c r="N146" i="15"/>
  <c r="N147" i="15"/>
  <c r="N148" i="15"/>
  <c r="N149" i="15"/>
  <c r="N150" i="15"/>
  <c r="N151" i="15"/>
  <c r="N152" i="15"/>
  <c r="N153" i="15"/>
  <c r="N154" i="15"/>
  <c r="N155" i="15"/>
  <c r="N156" i="15"/>
  <c r="N157" i="15"/>
  <c r="N158" i="15"/>
  <c r="N159" i="15"/>
  <c r="N160" i="15"/>
  <c r="N161" i="15"/>
  <c r="N162" i="15"/>
  <c r="N163" i="15"/>
  <c r="N164" i="15"/>
  <c r="N169" i="15"/>
  <c r="N178" i="15"/>
  <c r="N180" i="15"/>
  <c r="N181" i="15"/>
  <c r="N182" i="15"/>
  <c r="N183" i="15"/>
  <c r="N184" i="15"/>
  <c r="N185" i="15"/>
  <c r="N186" i="15"/>
  <c r="N187" i="15"/>
  <c r="N188" i="15"/>
  <c r="N189" i="15"/>
  <c r="N190" i="15"/>
  <c r="N191" i="15"/>
  <c r="N192" i="15"/>
  <c r="N193" i="15"/>
  <c r="N194" i="15"/>
  <c r="N195" i="15"/>
  <c r="N196" i="15"/>
  <c r="N197" i="15"/>
  <c r="N203" i="15"/>
  <c r="N207" i="15"/>
  <c r="N208" i="15"/>
  <c r="N209" i="15"/>
  <c r="N210" i="15"/>
  <c r="N211" i="15"/>
  <c r="N213" i="15"/>
  <c r="N214" i="15"/>
  <c r="N216" i="15"/>
  <c r="N217" i="15"/>
  <c r="N218" i="15"/>
  <c r="N219" i="15"/>
  <c r="N220" i="15"/>
  <c r="N221" i="15"/>
  <c r="N222" i="15"/>
  <c r="N223" i="15"/>
  <c r="N224" i="15"/>
  <c r="N225" i="15"/>
  <c r="N226" i="15"/>
  <c r="N227" i="15"/>
  <c r="N228" i="15"/>
  <c r="N229" i="15"/>
  <c r="N230" i="15"/>
  <c r="N237" i="15"/>
  <c r="N241" i="15"/>
  <c r="N243" i="15"/>
  <c r="N245" i="15"/>
  <c r="N246" i="15"/>
  <c r="N247" i="15"/>
  <c r="N248" i="15"/>
  <c r="N249" i="15"/>
  <c r="N250" i="15"/>
  <c r="N251" i="15"/>
  <c r="N252" i="15"/>
  <c r="N253" i="15"/>
  <c r="N254" i="15"/>
  <c r="N255" i="15"/>
  <c r="N256" i="15"/>
  <c r="N257" i="15"/>
  <c r="N258" i="15"/>
  <c r="N259" i="15"/>
  <c r="N260" i="15"/>
  <c r="N261" i="15"/>
  <c r="N262" i="15"/>
  <c r="N263" i="15"/>
  <c r="N264" i="15"/>
  <c r="N265" i="15"/>
  <c r="N270" i="15"/>
  <c r="N271" i="15"/>
  <c r="N276" i="15"/>
  <c r="N277" i="15"/>
  <c r="N284" i="15"/>
  <c r="N285" i="15"/>
  <c r="N286" i="15"/>
  <c r="N287" i="15"/>
  <c r="N288" i="15"/>
  <c r="N289" i="15"/>
  <c r="N290" i="15"/>
  <c r="N291" i="15"/>
  <c r="N292" i="15"/>
  <c r="N293" i="15"/>
  <c r="N294" i="15"/>
  <c r="N295" i="15"/>
  <c r="N296" i="15"/>
  <c r="N297" i="15"/>
  <c r="N298" i="15"/>
  <c r="N305" i="15"/>
  <c r="N307" i="15"/>
  <c r="N308" i="15"/>
  <c r="N309" i="15"/>
  <c r="N310" i="15"/>
  <c r="N311" i="15"/>
  <c r="N316" i="15"/>
  <c r="N318" i="15"/>
  <c r="N319" i="15"/>
  <c r="N320" i="15"/>
  <c r="N321" i="15"/>
  <c r="N322" i="15"/>
  <c r="N323" i="15"/>
  <c r="N324" i="15"/>
  <c r="N325" i="15"/>
  <c r="N326" i="15"/>
  <c r="N327" i="15"/>
  <c r="N328" i="15"/>
  <c r="N329" i="15"/>
  <c r="N330" i="15"/>
  <c r="N331" i="15"/>
  <c r="N332" i="15"/>
  <c r="N339" i="15"/>
  <c r="N349" i="15"/>
  <c r="N350" i="15"/>
  <c r="N351" i="15"/>
  <c r="N352" i="15"/>
  <c r="N353" i="15"/>
  <c r="N354" i="15"/>
  <c r="N19" i="15"/>
  <c r="N20" i="15"/>
  <c r="N21" i="15"/>
  <c r="N22" i="15"/>
  <c r="N23" i="15"/>
  <c r="N24" i="15"/>
  <c r="N25" i="15"/>
  <c r="N26" i="15"/>
  <c r="N16" i="15"/>
  <c r="N17" i="15"/>
  <c r="N18" i="15"/>
  <c r="BB112" i="18" l="1"/>
  <c r="BA113" i="18" s="1"/>
  <c r="AY112" i="18"/>
  <c r="AW73" i="18" a="1"/>
  <c r="AW73" i="18" s="1"/>
  <c r="AU73" i="18" s="1"/>
  <c r="BB74" i="18"/>
  <c r="BA75" i="18" s="1"/>
  <c r="AY74" i="18"/>
  <c r="AV74" i="18" s="1" a="1"/>
  <c r="AV74" i="18" s="1"/>
  <c r="AW74" i="18" s="1" a="1"/>
  <c r="AW74" i="18" s="1"/>
  <c r="AU74" i="18" s="1"/>
  <c r="AX74" i="18" s="1"/>
  <c r="BB100" i="18"/>
  <c r="BA101" i="18" s="1"/>
  <c r="AY100" i="18"/>
  <c r="AW57" i="18"/>
  <c r="AY88" i="18"/>
  <c r="AV88" i="18" s="1" a="1"/>
  <c r="AV88" i="18" s="1"/>
  <c r="BB88" i="18"/>
  <c r="BA89" i="18" s="1"/>
  <c r="AI24" i="17"/>
  <c r="AI19" i="17"/>
  <c r="AM19" i="17" s="1"/>
  <c r="AI15" i="17"/>
  <c r="AM15" i="17" s="1"/>
  <c r="AI17" i="17"/>
  <c r="AM17" i="17" s="1"/>
  <c r="AM13" i="17"/>
  <c r="AI23" i="17"/>
  <c r="AI18" i="17"/>
  <c r="AM18" i="17" s="1"/>
  <c r="AI16" i="17"/>
  <c r="AM16" i="17" s="1"/>
  <c r="AI20" i="17"/>
  <c r="AM20" i="17" s="1"/>
  <c r="AI14" i="17"/>
  <c r="AM14" i="17" s="1"/>
  <c r="AI27" i="17"/>
  <c r="AI26" i="17"/>
  <c r="AI21" i="17"/>
  <c r="AI22" i="17"/>
  <c r="AQ22" i="17" s="1"/>
  <c r="AI25" i="17"/>
  <c r="AH13" i="17"/>
  <c r="AD14" i="16"/>
  <c r="AH27" i="16"/>
  <c r="AE14" i="16"/>
  <c r="AF14" i="16"/>
  <c r="AF27" i="16"/>
  <c r="BG6" i="16"/>
  <c r="AH14" i="16"/>
  <c r="AC30" i="16"/>
  <c r="AC32" i="16" s="1"/>
  <c r="AC34" i="16" s="1"/>
  <c r="AC36" i="16" s="1"/>
  <c r="AC38" i="16" s="1"/>
  <c r="AC40" i="16" s="1"/>
  <c r="AC42" i="16" s="1"/>
  <c r="AC29" i="16"/>
  <c r="AC31" i="16" s="1"/>
  <c r="AC33" i="16" s="1"/>
  <c r="AC35" i="16" s="1"/>
  <c r="AC37" i="16" s="1"/>
  <c r="AC39" i="16" s="1"/>
  <c r="AC41" i="16" s="1"/>
  <c r="AH28" i="16"/>
  <c r="AG28" i="16"/>
  <c r="AF28" i="16"/>
  <c r="AE28" i="16"/>
  <c r="AD28" i="16"/>
  <c r="D19" i="16"/>
  <c r="G19" i="16"/>
  <c r="F19" i="16"/>
  <c r="E19" i="16"/>
  <c r="C19" i="16"/>
  <c r="E18" i="16"/>
  <c r="C18" i="16"/>
  <c r="D18" i="16"/>
  <c r="F18" i="16"/>
  <c r="G18" i="16"/>
  <c r="E28" i="16"/>
  <c r="D28" i="16"/>
  <c r="G28" i="16"/>
  <c r="F28" i="16"/>
  <c r="C28" i="16"/>
  <c r="B29" i="16"/>
  <c r="B31" i="16" s="1"/>
  <c r="B33" i="16" s="1"/>
  <c r="B35" i="16" s="1"/>
  <c r="B37" i="16" s="1"/>
  <c r="B39" i="16" s="1"/>
  <c r="B41" i="16" s="1"/>
  <c r="B30" i="16"/>
  <c r="B32" i="16" s="1"/>
  <c r="B34" i="16" s="1"/>
  <c r="B36" i="16" s="1"/>
  <c r="B38" i="16" s="1"/>
  <c r="B40" i="16" s="1"/>
  <c r="B42" i="16" s="1"/>
  <c r="F15" i="16"/>
  <c r="E15" i="16"/>
  <c r="D15" i="16"/>
  <c r="G15" i="16"/>
  <c r="C15" i="16"/>
  <c r="F292" i="16"/>
  <c r="E292" i="16"/>
  <c r="D292" i="16"/>
  <c r="C292" i="16"/>
  <c r="G292" i="16"/>
  <c r="G220" i="16"/>
  <c r="C220" i="16"/>
  <c r="F220" i="16"/>
  <c r="E220" i="16"/>
  <c r="D220" i="16"/>
  <c r="AD18" i="16"/>
  <c r="AH18" i="16"/>
  <c r="AG18" i="16"/>
  <c r="AF18" i="16"/>
  <c r="AE18" i="16"/>
  <c r="AH227" i="16"/>
  <c r="AF227" i="16"/>
  <c r="AE227" i="16"/>
  <c r="AD227" i="16"/>
  <c r="AG227" i="16"/>
  <c r="AE234" i="16"/>
  <c r="AE236" i="16" s="1"/>
  <c r="AE238" i="16" s="1"/>
  <c r="AE240" i="16" s="1"/>
  <c r="AE242" i="16" s="1"/>
  <c r="AE244" i="16" s="1"/>
  <c r="AE246" i="16" s="1"/>
  <c r="AE233" i="16"/>
  <c r="AE235" i="16" s="1"/>
  <c r="AE237" i="16" s="1"/>
  <c r="AE239" i="16" s="1"/>
  <c r="AE241" i="16" s="1"/>
  <c r="AE243" i="16" s="1"/>
  <c r="AE245" i="16" s="1"/>
  <c r="D119" i="16"/>
  <c r="C119" i="16"/>
  <c r="G119" i="16"/>
  <c r="E119" i="16"/>
  <c r="F119" i="16"/>
  <c r="AH223" i="16"/>
  <c r="AG223" i="16"/>
  <c r="AD223" i="16"/>
  <c r="AF223" i="16"/>
  <c r="AE223" i="16"/>
  <c r="F10" i="16"/>
  <c r="D10" i="16"/>
  <c r="C10" i="16"/>
  <c r="E10" i="16"/>
  <c r="G10" i="16"/>
  <c r="AD55" i="16"/>
  <c r="AH55" i="16"/>
  <c r="AG55" i="16"/>
  <c r="AF55" i="16"/>
  <c r="AE55" i="16"/>
  <c r="AH222" i="16"/>
  <c r="AE222" i="16"/>
  <c r="AF222" i="16"/>
  <c r="AD222" i="16"/>
  <c r="AG222" i="16"/>
  <c r="AE231" i="16"/>
  <c r="AD231" i="16"/>
  <c r="AH231" i="16"/>
  <c r="AF231" i="16"/>
  <c r="AG231" i="16"/>
  <c r="E283" i="16"/>
  <c r="D283" i="16"/>
  <c r="C283" i="16"/>
  <c r="G283" i="16"/>
  <c r="F283" i="16"/>
  <c r="AH352" i="16"/>
  <c r="AG352" i="16"/>
  <c r="AE352" i="16"/>
  <c r="AD352" i="16"/>
  <c r="AF352" i="16"/>
  <c r="G285" i="16"/>
  <c r="E285" i="16"/>
  <c r="F285" i="16"/>
  <c r="D285" i="16"/>
  <c r="C285" i="16"/>
  <c r="AH265" i="16"/>
  <c r="AF265" i="16"/>
  <c r="AD265" i="16"/>
  <c r="AG265" i="16"/>
  <c r="AE265" i="16"/>
  <c r="E355" i="16"/>
  <c r="G355" i="16"/>
  <c r="F355" i="16"/>
  <c r="C355" i="16"/>
  <c r="D355" i="16"/>
  <c r="AF123" i="16"/>
  <c r="AD123" i="16"/>
  <c r="AE123" i="16"/>
  <c r="AH123" i="16"/>
  <c r="AG123" i="16"/>
  <c r="AG230" i="16"/>
  <c r="AF230" i="16"/>
  <c r="AH230" i="16"/>
  <c r="AE230" i="16"/>
  <c r="AD230" i="16"/>
  <c r="AH197" i="16"/>
  <c r="AD197" i="16"/>
  <c r="AG197" i="16"/>
  <c r="AF197" i="16"/>
  <c r="AE197" i="16"/>
  <c r="AD23" i="16"/>
  <c r="AH23" i="16"/>
  <c r="AF23" i="16"/>
  <c r="AE23" i="16"/>
  <c r="AG23" i="16"/>
  <c r="C267" i="16"/>
  <c r="C269" i="16" s="1"/>
  <c r="C271" i="16" s="1"/>
  <c r="C273" i="16" s="1"/>
  <c r="C275" i="16" s="1"/>
  <c r="C277" i="16" s="1"/>
  <c r="C279" i="16" s="1"/>
  <c r="C268" i="16"/>
  <c r="C270" i="16" s="1"/>
  <c r="C272" i="16" s="1"/>
  <c r="C274" i="16" s="1"/>
  <c r="C276" i="16" s="1"/>
  <c r="C278" i="16" s="1"/>
  <c r="C280" i="16" s="1"/>
  <c r="AD60" i="16"/>
  <c r="AE60" i="16"/>
  <c r="AH60" i="16"/>
  <c r="AG60" i="16"/>
  <c r="AF60" i="16"/>
  <c r="F326" i="16"/>
  <c r="E326" i="16"/>
  <c r="G326" i="16"/>
  <c r="D326" i="16"/>
  <c r="C326" i="16"/>
  <c r="G46" i="16"/>
  <c r="E46" i="16"/>
  <c r="D46" i="16"/>
  <c r="C46" i="16"/>
  <c r="F46" i="16"/>
  <c r="G223" i="16"/>
  <c r="F223" i="16"/>
  <c r="E223" i="16"/>
  <c r="C223" i="16"/>
  <c r="D223" i="16"/>
  <c r="AH196" i="16"/>
  <c r="AG196" i="16"/>
  <c r="AF196" i="16"/>
  <c r="AE196" i="16"/>
  <c r="AD196" i="16"/>
  <c r="AE331" i="16"/>
  <c r="AD331" i="16"/>
  <c r="AH331" i="16"/>
  <c r="AG331" i="16"/>
  <c r="AF331" i="16"/>
  <c r="AH401" i="16"/>
  <c r="AE401" i="16"/>
  <c r="AD401" i="16"/>
  <c r="AG401" i="16"/>
  <c r="AF401" i="16"/>
  <c r="AG429" i="16"/>
  <c r="AE429" i="16"/>
  <c r="AD429" i="16"/>
  <c r="AH429" i="16"/>
  <c r="AF429" i="16"/>
  <c r="C218" i="16"/>
  <c r="D218" i="16"/>
  <c r="F218" i="16"/>
  <c r="E218" i="16"/>
  <c r="G218" i="16"/>
  <c r="C164" i="16"/>
  <c r="B166" i="16"/>
  <c r="B168" i="16" s="1"/>
  <c r="B170" i="16" s="1"/>
  <c r="B172" i="16" s="1"/>
  <c r="B174" i="16" s="1"/>
  <c r="B176" i="16" s="1"/>
  <c r="B178" i="16" s="1"/>
  <c r="E164" i="16"/>
  <c r="D164" i="16"/>
  <c r="G164" i="16"/>
  <c r="F164" i="16"/>
  <c r="B165" i="16"/>
  <c r="B167" i="16" s="1"/>
  <c r="B169" i="16" s="1"/>
  <c r="B171" i="16" s="1"/>
  <c r="B173" i="16" s="1"/>
  <c r="B175" i="16" s="1"/>
  <c r="B177" i="16" s="1"/>
  <c r="AH190" i="16"/>
  <c r="AF190" i="16"/>
  <c r="AD190" i="16"/>
  <c r="AE190" i="16"/>
  <c r="AG190" i="16"/>
  <c r="AF435" i="16"/>
  <c r="AE435" i="16"/>
  <c r="AG435" i="16"/>
  <c r="AH435" i="16"/>
  <c r="AD435" i="16"/>
  <c r="C196" i="16"/>
  <c r="G196" i="16"/>
  <c r="E196" i="16"/>
  <c r="F196" i="16"/>
  <c r="D196" i="16"/>
  <c r="AD53" i="16"/>
  <c r="AG53" i="16"/>
  <c r="AH53" i="16"/>
  <c r="AF53" i="16"/>
  <c r="AE53" i="16"/>
  <c r="AH252" i="16"/>
  <c r="AF252" i="16"/>
  <c r="AE252" i="16"/>
  <c r="AD252" i="16"/>
  <c r="AG252" i="16"/>
  <c r="AH11" i="16"/>
  <c r="AG11" i="16"/>
  <c r="AF11" i="16"/>
  <c r="AE11" i="16"/>
  <c r="AD11" i="16"/>
  <c r="E352" i="16"/>
  <c r="C352" i="16"/>
  <c r="F352" i="16"/>
  <c r="D352" i="16"/>
  <c r="G352" i="16"/>
  <c r="C181" i="16"/>
  <c r="G181" i="16"/>
  <c r="E181" i="16"/>
  <c r="F181" i="16"/>
  <c r="D181" i="16"/>
  <c r="G58" i="16"/>
  <c r="F58" i="16"/>
  <c r="E58" i="16"/>
  <c r="D58" i="16"/>
  <c r="C58" i="16"/>
  <c r="AG286" i="16"/>
  <c r="AE286" i="16"/>
  <c r="AH286" i="16"/>
  <c r="AF286" i="16"/>
  <c r="AD286" i="16"/>
  <c r="AC200" i="16"/>
  <c r="AC202" i="16" s="1"/>
  <c r="AC204" i="16" s="1"/>
  <c r="AC206" i="16" s="1"/>
  <c r="AC208" i="16" s="1"/>
  <c r="AC210" i="16" s="1"/>
  <c r="AC212" i="16" s="1"/>
  <c r="AC199" i="16"/>
  <c r="AC201" i="16" s="1"/>
  <c r="AC203" i="16" s="1"/>
  <c r="AC205" i="16" s="1"/>
  <c r="AC207" i="16" s="1"/>
  <c r="AC209" i="16" s="1"/>
  <c r="AC211" i="16" s="1"/>
  <c r="AG198" i="16"/>
  <c r="AE198" i="16"/>
  <c r="AH198" i="16"/>
  <c r="AF198" i="16"/>
  <c r="AD198" i="16"/>
  <c r="AC132" i="16"/>
  <c r="AC134" i="16" s="1"/>
  <c r="AC136" i="16" s="1"/>
  <c r="AC138" i="16" s="1"/>
  <c r="AC140" i="16" s="1"/>
  <c r="AC142" i="16" s="1"/>
  <c r="AC144" i="16" s="1"/>
  <c r="AE130" i="16"/>
  <c r="AH130" i="16"/>
  <c r="AG130" i="16"/>
  <c r="AF130" i="16"/>
  <c r="AC131" i="16"/>
  <c r="AC133" i="16" s="1"/>
  <c r="AC135" i="16" s="1"/>
  <c r="AC137" i="16" s="1"/>
  <c r="AC139" i="16" s="1"/>
  <c r="AC141" i="16" s="1"/>
  <c r="AC143" i="16" s="1"/>
  <c r="AD130" i="16"/>
  <c r="G429" i="16"/>
  <c r="F429" i="16"/>
  <c r="E429" i="16"/>
  <c r="D429" i="16"/>
  <c r="C429" i="16"/>
  <c r="AH121" i="16"/>
  <c r="AG121" i="16"/>
  <c r="AD121" i="16"/>
  <c r="AF121" i="16"/>
  <c r="AE121" i="16"/>
  <c r="C197" i="16"/>
  <c r="G197" i="16"/>
  <c r="F197" i="16"/>
  <c r="E197" i="16"/>
  <c r="D197" i="16"/>
  <c r="E327" i="16"/>
  <c r="D327" i="16"/>
  <c r="C327" i="16"/>
  <c r="G327" i="16"/>
  <c r="F327" i="16"/>
  <c r="G432" i="16"/>
  <c r="C432" i="16"/>
  <c r="F432" i="16"/>
  <c r="E432" i="16"/>
  <c r="D432" i="16"/>
  <c r="AE187" i="16"/>
  <c r="AD187" i="16"/>
  <c r="AG187" i="16"/>
  <c r="AF187" i="16"/>
  <c r="AH187" i="16"/>
  <c r="C194" i="16"/>
  <c r="E194" i="16"/>
  <c r="D194" i="16"/>
  <c r="F194" i="16"/>
  <c r="G194" i="16"/>
  <c r="E230" i="16"/>
  <c r="C230" i="16"/>
  <c r="G230" i="16"/>
  <c r="F230" i="16"/>
  <c r="D230" i="16"/>
  <c r="AG392" i="16"/>
  <c r="AH392" i="16"/>
  <c r="AF392" i="16"/>
  <c r="AE392" i="16"/>
  <c r="AD392" i="16"/>
  <c r="D26" i="16"/>
  <c r="G26" i="16"/>
  <c r="F26" i="16"/>
  <c r="E26" i="16"/>
  <c r="C26" i="16"/>
  <c r="AH262" i="16"/>
  <c r="AG262" i="16"/>
  <c r="AE262" i="16"/>
  <c r="AF262" i="16"/>
  <c r="AD262" i="16"/>
  <c r="F398" i="16"/>
  <c r="G398" i="16"/>
  <c r="D398" i="16"/>
  <c r="E398" i="16"/>
  <c r="C398" i="16"/>
  <c r="AF434" i="16"/>
  <c r="AE434" i="16"/>
  <c r="AH434" i="16"/>
  <c r="AG434" i="16"/>
  <c r="AD434" i="16"/>
  <c r="E112" i="16"/>
  <c r="D112" i="16"/>
  <c r="G112" i="16"/>
  <c r="F112" i="16"/>
  <c r="C112" i="16"/>
  <c r="AD44" i="16"/>
  <c r="AE44" i="16"/>
  <c r="AH44" i="16"/>
  <c r="AG44" i="16"/>
  <c r="AF44" i="16"/>
  <c r="AH113" i="16"/>
  <c r="AG113" i="16"/>
  <c r="AD113" i="16"/>
  <c r="AF113" i="16"/>
  <c r="AE113" i="16"/>
  <c r="AH189" i="16"/>
  <c r="AG189" i="16"/>
  <c r="AF189" i="16"/>
  <c r="AE189" i="16"/>
  <c r="AD189" i="16"/>
  <c r="G437" i="16"/>
  <c r="G439" i="16" s="1"/>
  <c r="G441" i="16" s="1"/>
  <c r="G443" i="16" s="1"/>
  <c r="G445" i="16" s="1"/>
  <c r="G447" i="16" s="1"/>
  <c r="G449" i="16" s="1"/>
  <c r="G438" i="16"/>
  <c r="G440" i="16" s="1"/>
  <c r="G442" i="16" s="1"/>
  <c r="G444" i="16" s="1"/>
  <c r="G446" i="16" s="1"/>
  <c r="G448" i="16" s="1"/>
  <c r="G450" i="16" s="1"/>
  <c r="D301" i="16"/>
  <c r="D303" i="16" s="1"/>
  <c r="D305" i="16" s="1"/>
  <c r="D307" i="16" s="1"/>
  <c r="D309" i="16" s="1"/>
  <c r="D311" i="16" s="1"/>
  <c r="D313" i="16" s="1"/>
  <c r="D302" i="16"/>
  <c r="D304" i="16" s="1"/>
  <c r="D306" i="16" s="1"/>
  <c r="D308" i="16" s="1"/>
  <c r="D310" i="16" s="1"/>
  <c r="D312" i="16" s="1"/>
  <c r="D314" i="16" s="1"/>
  <c r="AD180" i="16"/>
  <c r="AH180" i="16"/>
  <c r="AG180" i="16"/>
  <c r="AF180" i="16"/>
  <c r="AE180" i="16"/>
  <c r="AG261" i="16"/>
  <c r="AH261" i="16"/>
  <c r="AF261" i="16"/>
  <c r="AE261" i="16"/>
  <c r="AD261" i="16"/>
  <c r="AE423" i="16"/>
  <c r="AD423" i="16"/>
  <c r="AH423" i="16"/>
  <c r="AG423" i="16"/>
  <c r="AF423" i="16"/>
  <c r="AH164" i="16"/>
  <c r="AE164" i="16"/>
  <c r="AD164" i="16"/>
  <c r="AG164" i="16"/>
  <c r="AF164" i="16"/>
  <c r="AC165" i="16"/>
  <c r="AC167" i="16" s="1"/>
  <c r="AC169" i="16" s="1"/>
  <c r="AC171" i="16" s="1"/>
  <c r="AC173" i="16" s="1"/>
  <c r="AC175" i="16" s="1"/>
  <c r="AC177" i="16" s="1"/>
  <c r="AC166" i="16"/>
  <c r="AC168" i="16" s="1"/>
  <c r="AC170" i="16" s="1"/>
  <c r="AC172" i="16" s="1"/>
  <c r="AC174" i="16" s="1"/>
  <c r="AC176" i="16" s="1"/>
  <c r="AC178" i="16" s="1"/>
  <c r="AF360" i="16"/>
  <c r="AE360" i="16"/>
  <c r="AD360" i="16"/>
  <c r="AH360" i="16"/>
  <c r="AG360" i="16"/>
  <c r="AH217" i="16"/>
  <c r="AG217" i="16"/>
  <c r="AF217" i="16"/>
  <c r="AE217" i="16"/>
  <c r="AD217" i="16"/>
  <c r="AH147" i="16"/>
  <c r="AG147" i="16"/>
  <c r="AF147" i="16"/>
  <c r="AE147" i="16"/>
  <c r="AD147" i="16"/>
  <c r="G62" i="16"/>
  <c r="C62" i="16"/>
  <c r="F62" i="16"/>
  <c r="E62" i="16"/>
  <c r="D62" i="16"/>
  <c r="B63" i="16"/>
  <c r="B65" i="16" s="1"/>
  <c r="B67" i="16" s="1"/>
  <c r="B69" i="16" s="1"/>
  <c r="B71" i="16" s="1"/>
  <c r="B73" i="16" s="1"/>
  <c r="B75" i="16" s="1"/>
  <c r="B64" i="16"/>
  <c r="B66" i="16" s="1"/>
  <c r="B68" i="16" s="1"/>
  <c r="B70" i="16" s="1"/>
  <c r="B72" i="16" s="1"/>
  <c r="B74" i="16" s="1"/>
  <c r="B76" i="16" s="1"/>
  <c r="AH259" i="16"/>
  <c r="AF259" i="16"/>
  <c r="AD259" i="16"/>
  <c r="AG259" i="16"/>
  <c r="AE259" i="16"/>
  <c r="D11" i="16"/>
  <c r="C11" i="16"/>
  <c r="E11" i="16"/>
  <c r="F11" i="16"/>
  <c r="G11" i="16"/>
  <c r="G282" i="16"/>
  <c r="D282" i="16"/>
  <c r="C282" i="16"/>
  <c r="F282" i="16"/>
  <c r="E282" i="16"/>
  <c r="C369" i="16"/>
  <c r="C371" i="16" s="1"/>
  <c r="C373" i="16" s="1"/>
  <c r="C375" i="16" s="1"/>
  <c r="C377" i="16" s="1"/>
  <c r="C379" i="16" s="1"/>
  <c r="C381" i="16" s="1"/>
  <c r="C370" i="16"/>
  <c r="C372" i="16" s="1"/>
  <c r="C374" i="16" s="1"/>
  <c r="C376" i="16" s="1"/>
  <c r="C378" i="16" s="1"/>
  <c r="C380" i="16" s="1"/>
  <c r="C382" i="16" s="1"/>
  <c r="AF88" i="16"/>
  <c r="AH88" i="16"/>
  <c r="AE88" i="16"/>
  <c r="AD88" i="16"/>
  <c r="AG88" i="16"/>
  <c r="AH85" i="16"/>
  <c r="AD85" i="16"/>
  <c r="AG85" i="16"/>
  <c r="AF85" i="16"/>
  <c r="AE85" i="16"/>
  <c r="AH160" i="16"/>
  <c r="AF160" i="16"/>
  <c r="AE160" i="16"/>
  <c r="AD160" i="16"/>
  <c r="AG160" i="16"/>
  <c r="D437" i="16"/>
  <c r="D439" i="16" s="1"/>
  <c r="D441" i="16" s="1"/>
  <c r="D443" i="16" s="1"/>
  <c r="D445" i="16" s="1"/>
  <c r="D447" i="16" s="1"/>
  <c r="D449" i="16" s="1"/>
  <c r="D438" i="16"/>
  <c r="D440" i="16" s="1"/>
  <c r="D442" i="16" s="1"/>
  <c r="D444" i="16" s="1"/>
  <c r="D446" i="16" s="1"/>
  <c r="D448" i="16" s="1"/>
  <c r="D450" i="16" s="1"/>
  <c r="G20" i="16"/>
  <c r="C20" i="16"/>
  <c r="F20" i="16"/>
  <c r="E20" i="16"/>
  <c r="D20" i="16"/>
  <c r="F422" i="16"/>
  <c r="G422" i="16"/>
  <c r="E422" i="16"/>
  <c r="C422" i="16"/>
  <c r="D422" i="16"/>
  <c r="D290" i="16"/>
  <c r="C290" i="16"/>
  <c r="G290" i="16"/>
  <c r="F290" i="16"/>
  <c r="E290" i="16"/>
  <c r="AG92" i="16"/>
  <c r="AH92" i="16"/>
  <c r="AE92" i="16"/>
  <c r="AD92" i="16"/>
  <c r="AF92" i="16"/>
  <c r="E122" i="16"/>
  <c r="G122" i="16"/>
  <c r="F122" i="16"/>
  <c r="C122" i="16"/>
  <c r="D122" i="16"/>
  <c r="AG256" i="16"/>
  <c r="AD256" i="16"/>
  <c r="AF256" i="16"/>
  <c r="AE256" i="16"/>
  <c r="AH256" i="16"/>
  <c r="AH125" i="16"/>
  <c r="AG125" i="16"/>
  <c r="AD125" i="16"/>
  <c r="AF125" i="16"/>
  <c r="AE125" i="16"/>
  <c r="F47" i="16"/>
  <c r="E47" i="16"/>
  <c r="D47" i="16"/>
  <c r="C47" i="16"/>
  <c r="G47" i="16"/>
  <c r="AF19" i="16"/>
  <c r="AE19" i="16"/>
  <c r="AG19" i="16"/>
  <c r="AH19" i="16"/>
  <c r="AD19" i="16"/>
  <c r="F129" i="16"/>
  <c r="E129" i="16"/>
  <c r="D129" i="16"/>
  <c r="G129" i="16"/>
  <c r="C129" i="16"/>
  <c r="AH384" i="16"/>
  <c r="AG384" i="16"/>
  <c r="AF384" i="16"/>
  <c r="AE384" i="16"/>
  <c r="AD384" i="16"/>
  <c r="F158" i="16"/>
  <c r="D158" i="16"/>
  <c r="C158" i="16"/>
  <c r="G158" i="16"/>
  <c r="E158" i="16"/>
  <c r="AG124" i="16"/>
  <c r="AE124" i="16"/>
  <c r="AH124" i="16"/>
  <c r="AF124" i="16"/>
  <c r="AD124" i="16"/>
  <c r="G180" i="16"/>
  <c r="F180" i="16"/>
  <c r="E180" i="16"/>
  <c r="D180" i="16"/>
  <c r="C180" i="16"/>
  <c r="D23" i="16"/>
  <c r="G23" i="16"/>
  <c r="F23" i="16"/>
  <c r="C23" i="16"/>
  <c r="E23" i="16"/>
  <c r="AH216" i="16"/>
  <c r="AF216" i="16"/>
  <c r="AE216" i="16"/>
  <c r="AD216" i="16"/>
  <c r="AG216" i="16"/>
  <c r="AH318" i="16"/>
  <c r="AD318" i="16"/>
  <c r="AF318" i="16"/>
  <c r="AG318" i="16"/>
  <c r="AE318" i="16"/>
  <c r="AG288" i="16"/>
  <c r="AE288" i="16"/>
  <c r="AD288" i="16"/>
  <c r="AF288" i="16"/>
  <c r="AH288" i="16"/>
  <c r="E184" i="16"/>
  <c r="D184" i="16"/>
  <c r="G184" i="16"/>
  <c r="F184" i="16"/>
  <c r="C184" i="16"/>
  <c r="F96" i="16"/>
  <c r="E96" i="16"/>
  <c r="D96" i="16"/>
  <c r="G96" i="16"/>
  <c r="B97" i="16"/>
  <c r="B99" i="16" s="1"/>
  <c r="B101" i="16" s="1"/>
  <c r="B103" i="16" s="1"/>
  <c r="B105" i="16" s="1"/>
  <c r="B107" i="16" s="1"/>
  <c r="B109" i="16" s="1"/>
  <c r="B98" i="16"/>
  <c r="B100" i="16" s="1"/>
  <c r="B102" i="16" s="1"/>
  <c r="B104" i="16" s="1"/>
  <c r="B106" i="16" s="1"/>
  <c r="B108" i="16" s="1"/>
  <c r="B110" i="16" s="1"/>
  <c r="C96" i="16"/>
  <c r="D268" i="16"/>
  <c r="D270" i="16" s="1"/>
  <c r="D272" i="16" s="1"/>
  <c r="D274" i="16" s="1"/>
  <c r="D276" i="16" s="1"/>
  <c r="D278" i="16" s="1"/>
  <c r="D280" i="16" s="1"/>
  <c r="D267" i="16"/>
  <c r="D269" i="16" s="1"/>
  <c r="D271" i="16" s="1"/>
  <c r="D273" i="16" s="1"/>
  <c r="D275" i="16" s="1"/>
  <c r="D277" i="16" s="1"/>
  <c r="D279" i="16" s="1"/>
  <c r="C193" i="16"/>
  <c r="G193" i="16"/>
  <c r="F193" i="16"/>
  <c r="E193" i="16"/>
  <c r="D193" i="16"/>
  <c r="F95" i="16"/>
  <c r="G95" i="16"/>
  <c r="D95" i="16"/>
  <c r="E95" i="16"/>
  <c r="C95" i="16"/>
  <c r="AH257" i="16"/>
  <c r="AF257" i="16"/>
  <c r="AE257" i="16"/>
  <c r="AG257" i="16"/>
  <c r="AD257" i="16"/>
  <c r="AE254" i="16"/>
  <c r="AD254" i="16"/>
  <c r="AH254" i="16"/>
  <c r="AG254" i="16"/>
  <c r="AF254" i="16"/>
  <c r="D12" i="16"/>
  <c r="G12" i="16"/>
  <c r="F12" i="16"/>
  <c r="C12" i="16"/>
  <c r="E12" i="16"/>
  <c r="F49" i="16"/>
  <c r="C49" i="16"/>
  <c r="E49" i="16"/>
  <c r="D49" i="16"/>
  <c r="G49" i="16"/>
  <c r="C190" i="16"/>
  <c r="G190" i="16"/>
  <c r="D190" i="16"/>
  <c r="F190" i="16"/>
  <c r="E190" i="16"/>
  <c r="AE81" i="16"/>
  <c r="AD81" i="16"/>
  <c r="AF81" i="16"/>
  <c r="AH81" i="16"/>
  <c r="AG81" i="16"/>
  <c r="F27" i="16"/>
  <c r="D27" i="16"/>
  <c r="C27" i="16"/>
  <c r="E27" i="16"/>
  <c r="G27" i="16"/>
  <c r="AG283" i="16"/>
  <c r="AH283" i="16"/>
  <c r="AF283" i="16"/>
  <c r="AE283" i="16"/>
  <c r="AD283" i="16"/>
  <c r="AH249" i="16"/>
  <c r="AG249" i="16"/>
  <c r="AF249" i="16"/>
  <c r="AE249" i="16"/>
  <c r="AD249" i="16"/>
  <c r="G293" i="16"/>
  <c r="F293" i="16"/>
  <c r="C293" i="16"/>
  <c r="E293" i="16"/>
  <c r="D293" i="16"/>
  <c r="F90" i="16"/>
  <c r="C90" i="16"/>
  <c r="G90" i="16"/>
  <c r="E90" i="16"/>
  <c r="D90" i="16"/>
  <c r="G323" i="16"/>
  <c r="F323" i="16"/>
  <c r="E323" i="16"/>
  <c r="D323" i="16"/>
  <c r="C323" i="16"/>
  <c r="AH152" i="16"/>
  <c r="AF152" i="16"/>
  <c r="AG152" i="16"/>
  <c r="AE152" i="16"/>
  <c r="AD152" i="16"/>
  <c r="F401" i="16"/>
  <c r="E401" i="16"/>
  <c r="G401" i="16"/>
  <c r="D401" i="16"/>
  <c r="C401" i="16"/>
  <c r="AD48" i="16"/>
  <c r="AH48" i="16"/>
  <c r="AG48" i="16"/>
  <c r="AF48" i="16"/>
  <c r="AE48" i="16"/>
  <c r="G423" i="16"/>
  <c r="F423" i="16"/>
  <c r="E423" i="16"/>
  <c r="D423" i="16"/>
  <c r="C423" i="16"/>
  <c r="E356" i="16"/>
  <c r="G356" i="16"/>
  <c r="F356" i="16"/>
  <c r="C356" i="16"/>
  <c r="D356" i="16"/>
  <c r="E227" i="16"/>
  <c r="G227" i="16"/>
  <c r="F227" i="16"/>
  <c r="D227" i="16"/>
  <c r="C227" i="16"/>
  <c r="F318" i="16"/>
  <c r="G318" i="16"/>
  <c r="E318" i="16"/>
  <c r="D318" i="16"/>
  <c r="C318" i="16"/>
  <c r="AE438" i="16"/>
  <c r="AE440" i="16" s="1"/>
  <c r="AE442" i="16" s="1"/>
  <c r="AE444" i="16" s="1"/>
  <c r="AE446" i="16" s="1"/>
  <c r="AE448" i="16" s="1"/>
  <c r="AE450" i="16" s="1"/>
  <c r="AE437" i="16"/>
  <c r="AE439" i="16" s="1"/>
  <c r="AE441" i="16" s="1"/>
  <c r="AE443" i="16" s="1"/>
  <c r="AE445" i="16" s="1"/>
  <c r="AE447" i="16" s="1"/>
  <c r="AE449" i="16" s="1"/>
  <c r="G428" i="16"/>
  <c r="D428" i="16"/>
  <c r="C428" i="16"/>
  <c r="E428" i="16"/>
  <c r="F428" i="16"/>
  <c r="B132" i="16"/>
  <c r="B134" i="16" s="1"/>
  <c r="B136" i="16" s="1"/>
  <c r="B138" i="16" s="1"/>
  <c r="B140" i="16" s="1"/>
  <c r="B142" i="16" s="1"/>
  <c r="B144" i="16" s="1"/>
  <c r="B131" i="16"/>
  <c r="B133" i="16" s="1"/>
  <c r="B135" i="16" s="1"/>
  <c r="B137" i="16" s="1"/>
  <c r="B139" i="16" s="1"/>
  <c r="B141" i="16" s="1"/>
  <c r="B143" i="16" s="1"/>
  <c r="G130" i="16"/>
  <c r="F130" i="16"/>
  <c r="D130" i="16"/>
  <c r="C130" i="16"/>
  <c r="E130" i="16"/>
  <c r="AH233" i="16"/>
  <c r="AH235" i="16" s="1"/>
  <c r="AH237" i="16" s="1"/>
  <c r="AH239" i="16" s="1"/>
  <c r="AH241" i="16" s="1"/>
  <c r="AH243" i="16" s="1"/>
  <c r="AH245" i="16" s="1"/>
  <c r="AH234" i="16"/>
  <c r="AH236" i="16" s="1"/>
  <c r="AH238" i="16" s="1"/>
  <c r="AH240" i="16" s="1"/>
  <c r="AH242" i="16" s="1"/>
  <c r="AH244" i="16" s="1"/>
  <c r="AH246" i="16" s="1"/>
  <c r="AD418" i="16"/>
  <c r="AH418" i="16"/>
  <c r="AE418" i="16"/>
  <c r="AG418" i="16"/>
  <c r="AF418" i="16"/>
  <c r="F369" i="16"/>
  <c r="F371" i="16" s="1"/>
  <c r="F373" i="16" s="1"/>
  <c r="F375" i="16" s="1"/>
  <c r="F377" i="16" s="1"/>
  <c r="F379" i="16" s="1"/>
  <c r="F381" i="16" s="1"/>
  <c r="F370" i="16"/>
  <c r="F372" i="16" s="1"/>
  <c r="F374" i="16" s="1"/>
  <c r="F376" i="16" s="1"/>
  <c r="F378" i="16" s="1"/>
  <c r="F380" i="16" s="1"/>
  <c r="F382" i="16" s="1"/>
  <c r="F86" i="16"/>
  <c r="G86" i="16"/>
  <c r="D86" i="16"/>
  <c r="C86" i="16"/>
  <c r="E86" i="16"/>
  <c r="AD52" i="16"/>
  <c r="AH52" i="16"/>
  <c r="AF52" i="16"/>
  <c r="AE52" i="16"/>
  <c r="AG52" i="16"/>
  <c r="AE24" i="16"/>
  <c r="AD24" i="16"/>
  <c r="AG24" i="16"/>
  <c r="AF24" i="16"/>
  <c r="AH24" i="16"/>
  <c r="AD181" i="16"/>
  <c r="AH181" i="16"/>
  <c r="AG181" i="16"/>
  <c r="AF181" i="16"/>
  <c r="AE181" i="16"/>
  <c r="AG421" i="16"/>
  <c r="AF421" i="16"/>
  <c r="AH421" i="16"/>
  <c r="AE421" i="16"/>
  <c r="AD421" i="16"/>
  <c r="F391" i="16"/>
  <c r="G391" i="16"/>
  <c r="E391" i="16"/>
  <c r="D391" i="16"/>
  <c r="C391" i="16"/>
  <c r="BG7" i="16"/>
  <c r="AD425" i="16"/>
  <c r="AG425" i="16"/>
  <c r="AE425" i="16"/>
  <c r="AF425" i="16"/>
  <c r="AH425" i="16"/>
  <c r="D186" i="16"/>
  <c r="C186" i="16"/>
  <c r="G186" i="16"/>
  <c r="F186" i="16"/>
  <c r="E186" i="16"/>
  <c r="AG300" i="16"/>
  <c r="AH300" i="16"/>
  <c r="AC302" i="16"/>
  <c r="AC304" i="16" s="1"/>
  <c r="AC306" i="16" s="1"/>
  <c r="AC308" i="16" s="1"/>
  <c r="AC310" i="16" s="1"/>
  <c r="AC312" i="16" s="1"/>
  <c r="AC314" i="16" s="1"/>
  <c r="AF300" i="16"/>
  <c r="AE300" i="16"/>
  <c r="AD300" i="16"/>
  <c r="AC301" i="16"/>
  <c r="AC303" i="16" s="1"/>
  <c r="AC305" i="16" s="1"/>
  <c r="AC307" i="16" s="1"/>
  <c r="AC309" i="16" s="1"/>
  <c r="AC311" i="16" s="1"/>
  <c r="AC313" i="16" s="1"/>
  <c r="AD253" i="16"/>
  <c r="AE253" i="16"/>
  <c r="AF253" i="16"/>
  <c r="AH253" i="16"/>
  <c r="AG253" i="16"/>
  <c r="E224" i="16"/>
  <c r="D224" i="16"/>
  <c r="F224" i="16"/>
  <c r="C224" i="16"/>
  <c r="G224" i="16"/>
  <c r="AF248" i="16"/>
  <c r="AE248" i="16"/>
  <c r="AH248" i="16"/>
  <c r="AG248" i="16"/>
  <c r="AD248" i="16"/>
  <c r="AG438" i="16"/>
  <c r="AG440" i="16" s="1"/>
  <c r="AG442" i="16" s="1"/>
  <c r="AG444" i="16" s="1"/>
  <c r="AG446" i="16" s="1"/>
  <c r="AG448" i="16" s="1"/>
  <c r="AG450" i="16" s="1"/>
  <c r="AG437" i="16"/>
  <c r="AG439" i="16" s="1"/>
  <c r="AG441" i="16" s="1"/>
  <c r="AG443" i="16" s="1"/>
  <c r="AG445" i="16" s="1"/>
  <c r="AG447" i="16" s="1"/>
  <c r="AG449" i="16" s="1"/>
  <c r="C53" i="16"/>
  <c r="E53" i="16"/>
  <c r="D53" i="16"/>
  <c r="G53" i="16"/>
  <c r="F53" i="16"/>
  <c r="AE399" i="16"/>
  <c r="AD399" i="16"/>
  <c r="AG399" i="16"/>
  <c r="AH399" i="16"/>
  <c r="AF399" i="16"/>
  <c r="E333" i="16"/>
  <c r="D333" i="16"/>
  <c r="C333" i="16"/>
  <c r="G333" i="16"/>
  <c r="F333" i="16"/>
  <c r="AD21" i="16"/>
  <c r="AE21" i="16"/>
  <c r="AH21" i="16"/>
  <c r="AG21" i="16"/>
  <c r="AF21" i="16"/>
  <c r="F334" i="16"/>
  <c r="E334" i="16"/>
  <c r="B336" i="16"/>
  <c r="B338" i="16" s="1"/>
  <c r="B340" i="16" s="1"/>
  <c r="B342" i="16" s="1"/>
  <c r="B344" i="16" s="1"/>
  <c r="B346" i="16" s="1"/>
  <c r="B348" i="16" s="1"/>
  <c r="G334" i="16"/>
  <c r="D334" i="16"/>
  <c r="B335" i="16"/>
  <c r="B337" i="16" s="1"/>
  <c r="B339" i="16" s="1"/>
  <c r="B341" i="16" s="1"/>
  <c r="B343" i="16" s="1"/>
  <c r="B345" i="16" s="1"/>
  <c r="B347" i="16" s="1"/>
  <c r="C334" i="16"/>
  <c r="AF82" i="16"/>
  <c r="AE82" i="16"/>
  <c r="AH82" i="16"/>
  <c r="AG82" i="16"/>
  <c r="AD82" i="16"/>
  <c r="AE226" i="16"/>
  <c r="AD226" i="16"/>
  <c r="AF226" i="16"/>
  <c r="AH226" i="16"/>
  <c r="AG226" i="16"/>
  <c r="AC404" i="16"/>
  <c r="AC406" i="16" s="1"/>
  <c r="AC408" i="16" s="1"/>
  <c r="AC410" i="16" s="1"/>
  <c r="AC412" i="16" s="1"/>
  <c r="AC414" i="16" s="1"/>
  <c r="AC416" i="16" s="1"/>
  <c r="AH402" i="16"/>
  <c r="AC403" i="16"/>
  <c r="AC405" i="16" s="1"/>
  <c r="AC407" i="16" s="1"/>
  <c r="AC409" i="16" s="1"/>
  <c r="AC411" i="16" s="1"/>
  <c r="AC413" i="16" s="1"/>
  <c r="AC415" i="16" s="1"/>
  <c r="AF402" i="16"/>
  <c r="AE402" i="16"/>
  <c r="AD402" i="16"/>
  <c r="AG402" i="16"/>
  <c r="E322" i="16"/>
  <c r="D322" i="16"/>
  <c r="F322" i="16"/>
  <c r="C322" i="16"/>
  <c r="G322" i="16"/>
  <c r="D330" i="16"/>
  <c r="C330" i="16"/>
  <c r="G330" i="16"/>
  <c r="F330" i="16"/>
  <c r="E330" i="16"/>
  <c r="D160" i="16"/>
  <c r="C160" i="16"/>
  <c r="G160" i="16"/>
  <c r="F160" i="16"/>
  <c r="E160" i="16"/>
  <c r="AF316" i="16"/>
  <c r="AE316" i="16"/>
  <c r="AH316" i="16"/>
  <c r="AG316" i="16"/>
  <c r="AD316" i="16"/>
  <c r="AD364" i="16"/>
  <c r="AF364" i="16"/>
  <c r="AE364" i="16"/>
  <c r="AG364" i="16"/>
  <c r="AH364" i="16"/>
  <c r="AG233" i="16"/>
  <c r="AG235" i="16" s="1"/>
  <c r="AG237" i="16" s="1"/>
  <c r="AG239" i="16" s="1"/>
  <c r="AG241" i="16" s="1"/>
  <c r="AG243" i="16" s="1"/>
  <c r="AG245" i="16" s="1"/>
  <c r="AG234" i="16"/>
  <c r="AG236" i="16" s="1"/>
  <c r="AG238" i="16" s="1"/>
  <c r="AG240" i="16" s="1"/>
  <c r="AG242" i="16" s="1"/>
  <c r="AG244" i="16" s="1"/>
  <c r="AG246" i="16" s="1"/>
  <c r="AD368" i="16"/>
  <c r="AC370" i="16"/>
  <c r="AC372" i="16" s="1"/>
  <c r="AC374" i="16" s="1"/>
  <c r="AC376" i="16" s="1"/>
  <c r="AC378" i="16" s="1"/>
  <c r="AC380" i="16" s="1"/>
  <c r="AC382" i="16" s="1"/>
  <c r="AC369" i="16"/>
  <c r="AC371" i="16" s="1"/>
  <c r="AC373" i="16" s="1"/>
  <c r="AC375" i="16" s="1"/>
  <c r="AC377" i="16" s="1"/>
  <c r="AC379" i="16" s="1"/>
  <c r="AC381" i="16" s="1"/>
  <c r="AG368" i="16"/>
  <c r="AF368" i="16"/>
  <c r="AE368" i="16"/>
  <c r="AH368" i="16"/>
  <c r="AH215" i="16"/>
  <c r="AG215" i="16"/>
  <c r="AF215" i="16"/>
  <c r="AE215" i="16"/>
  <c r="AD215" i="16"/>
  <c r="AH87" i="16"/>
  <c r="AF87" i="16"/>
  <c r="AE87" i="16"/>
  <c r="AD87" i="16"/>
  <c r="AG87" i="16"/>
  <c r="AG291" i="16"/>
  <c r="AE291" i="16"/>
  <c r="AD291" i="16"/>
  <c r="AH291" i="16"/>
  <c r="AF291" i="16"/>
  <c r="AD62" i="16"/>
  <c r="AG62" i="16"/>
  <c r="AF62" i="16"/>
  <c r="AC64" i="16"/>
  <c r="AC66" i="16" s="1"/>
  <c r="AC68" i="16" s="1"/>
  <c r="AC70" i="16" s="1"/>
  <c r="AC72" i="16" s="1"/>
  <c r="AC74" i="16" s="1"/>
  <c r="AC76" i="16" s="1"/>
  <c r="AC63" i="16"/>
  <c r="AC65" i="16" s="1"/>
  <c r="AC67" i="16" s="1"/>
  <c r="AC69" i="16" s="1"/>
  <c r="AC71" i="16" s="1"/>
  <c r="AC73" i="16" s="1"/>
  <c r="AC75" i="16" s="1"/>
  <c r="AH62" i="16"/>
  <c r="AE62" i="16"/>
  <c r="AG15" i="16"/>
  <c r="AF15" i="16"/>
  <c r="AE15" i="16"/>
  <c r="AD15" i="16"/>
  <c r="AH15" i="16"/>
  <c r="E317" i="16"/>
  <c r="G317" i="16"/>
  <c r="F317" i="16"/>
  <c r="D317" i="16"/>
  <c r="C317" i="16"/>
  <c r="E354" i="16"/>
  <c r="F354" i="16"/>
  <c r="D354" i="16"/>
  <c r="G354" i="16"/>
  <c r="C354" i="16"/>
  <c r="C435" i="16"/>
  <c r="F435" i="16"/>
  <c r="E435" i="16"/>
  <c r="D435" i="16"/>
  <c r="G435" i="16"/>
  <c r="AD336" i="16"/>
  <c r="AD338" i="16" s="1"/>
  <c r="AD340" i="16" s="1"/>
  <c r="AD342" i="16" s="1"/>
  <c r="AD344" i="16" s="1"/>
  <c r="AD346" i="16" s="1"/>
  <c r="AD348" i="16" s="1"/>
  <c r="AD335" i="16"/>
  <c r="AD337" i="16" s="1"/>
  <c r="AD339" i="16" s="1"/>
  <c r="AD341" i="16" s="1"/>
  <c r="AD343" i="16" s="1"/>
  <c r="AD345" i="16" s="1"/>
  <c r="AD347" i="16" s="1"/>
  <c r="AE388" i="16"/>
  <c r="AD388" i="16"/>
  <c r="AH388" i="16"/>
  <c r="AF388" i="16"/>
  <c r="AG388" i="16"/>
  <c r="AG319" i="16"/>
  <c r="AF319" i="16"/>
  <c r="AE319" i="16"/>
  <c r="AH319" i="16"/>
  <c r="AD319" i="16"/>
  <c r="AG250" i="16"/>
  <c r="AE250" i="16"/>
  <c r="AD250" i="16"/>
  <c r="AF250" i="16"/>
  <c r="AH250" i="16"/>
  <c r="C124" i="16"/>
  <c r="E124" i="16"/>
  <c r="G124" i="16"/>
  <c r="D124" i="16"/>
  <c r="F124" i="16"/>
  <c r="D221" i="16"/>
  <c r="G221" i="16"/>
  <c r="F221" i="16"/>
  <c r="E221" i="16"/>
  <c r="C221" i="16"/>
  <c r="G185" i="16"/>
  <c r="F185" i="16"/>
  <c r="E185" i="16"/>
  <c r="D185" i="16"/>
  <c r="C185" i="16"/>
  <c r="AG126" i="16"/>
  <c r="AF126" i="16"/>
  <c r="AE126" i="16"/>
  <c r="AH126" i="16"/>
  <c r="AD126" i="16"/>
  <c r="AG184" i="16"/>
  <c r="AD184" i="16"/>
  <c r="AH184" i="16"/>
  <c r="AF184" i="16"/>
  <c r="AE184" i="16"/>
  <c r="AH93" i="16"/>
  <c r="AF93" i="16"/>
  <c r="AE93" i="16"/>
  <c r="AD93" i="16"/>
  <c r="AG93" i="16"/>
  <c r="AH26" i="16"/>
  <c r="AD26" i="16"/>
  <c r="AG26" i="16"/>
  <c r="AF26" i="16"/>
  <c r="AE26" i="16"/>
  <c r="AH329" i="16"/>
  <c r="AE329" i="16"/>
  <c r="AG329" i="16"/>
  <c r="AF329" i="16"/>
  <c r="AD329" i="16"/>
  <c r="F396" i="16"/>
  <c r="E396" i="16"/>
  <c r="D396" i="16"/>
  <c r="C396" i="16"/>
  <c r="G396" i="16"/>
  <c r="BG5" i="16"/>
  <c r="AH161" i="16"/>
  <c r="AF161" i="16"/>
  <c r="AE161" i="16"/>
  <c r="AD161" i="16"/>
  <c r="AG161" i="16"/>
  <c r="F79" i="16"/>
  <c r="G79" i="16"/>
  <c r="E79" i="16"/>
  <c r="D79" i="16"/>
  <c r="C79" i="16"/>
  <c r="E360" i="16"/>
  <c r="C360" i="16"/>
  <c r="G360" i="16"/>
  <c r="F360" i="16"/>
  <c r="D360" i="16"/>
  <c r="AH431" i="16"/>
  <c r="AE431" i="16"/>
  <c r="AD431" i="16"/>
  <c r="AG431" i="16"/>
  <c r="AF431" i="16"/>
  <c r="AE264" i="16"/>
  <c r="AD264" i="16"/>
  <c r="AH264" i="16"/>
  <c r="AG264" i="16"/>
  <c r="AF264" i="16"/>
  <c r="AF336" i="16"/>
  <c r="AF338" i="16" s="1"/>
  <c r="AF340" i="16" s="1"/>
  <c r="AF342" i="16" s="1"/>
  <c r="AF344" i="16" s="1"/>
  <c r="AF346" i="16" s="1"/>
  <c r="AF348" i="16" s="1"/>
  <c r="AF335" i="16"/>
  <c r="AF337" i="16" s="1"/>
  <c r="AF339" i="16" s="1"/>
  <c r="AF341" i="16" s="1"/>
  <c r="AF343" i="16" s="1"/>
  <c r="AF345" i="16" s="1"/>
  <c r="AF347" i="16" s="1"/>
  <c r="C331" i="16"/>
  <c r="F331" i="16"/>
  <c r="E331" i="16"/>
  <c r="D331" i="16"/>
  <c r="G331" i="16"/>
  <c r="AG287" i="16"/>
  <c r="AH287" i="16"/>
  <c r="AF287" i="16"/>
  <c r="AE287" i="16"/>
  <c r="AD287" i="16"/>
  <c r="F16" i="16"/>
  <c r="C16" i="16"/>
  <c r="G16" i="16"/>
  <c r="E16" i="16"/>
  <c r="D16" i="16"/>
  <c r="E367" i="16"/>
  <c r="D367" i="16"/>
  <c r="F367" i="16"/>
  <c r="C367" i="16"/>
  <c r="G367" i="16"/>
  <c r="AC268" i="16"/>
  <c r="AC270" i="16" s="1"/>
  <c r="AC272" i="16" s="1"/>
  <c r="AC274" i="16" s="1"/>
  <c r="AC276" i="16" s="1"/>
  <c r="AC278" i="16" s="1"/>
  <c r="AC280" i="16" s="1"/>
  <c r="AE266" i="16"/>
  <c r="AD266" i="16"/>
  <c r="AH266" i="16"/>
  <c r="AG266" i="16"/>
  <c r="AF266" i="16"/>
  <c r="AC267" i="16"/>
  <c r="AC269" i="16" s="1"/>
  <c r="AC271" i="16" s="1"/>
  <c r="AC273" i="16" s="1"/>
  <c r="AC275" i="16" s="1"/>
  <c r="AC277" i="16" s="1"/>
  <c r="AC279" i="16" s="1"/>
  <c r="E232" i="16"/>
  <c r="F232" i="16"/>
  <c r="D232" i="16"/>
  <c r="B234" i="16"/>
  <c r="B236" i="16" s="1"/>
  <c r="B238" i="16" s="1"/>
  <c r="B240" i="16" s="1"/>
  <c r="B242" i="16" s="1"/>
  <c r="B244" i="16" s="1"/>
  <c r="B246" i="16" s="1"/>
  <c r="C232" i="16"/>
  <c r="G232" i="16"/>
  <c r="B233" i="16"/>
  <c r="B235" i="16" s="1"/>
  <c r="B237" i="16" s="1"/>
  <c r="B239" i="16" s="1"/>
  <c r="B241" i="16" s="1"/>
  <c r="B243" i="16" s="1"/>
  <c r="B245" i="16" s="1"/>
  <c r="AF323" i="16"/>
  <c r="AH323" i="16"/>
  <c r="AG323" i="16"/>
  <c r="AD323" i="16"/>
  <c r="AE323" i="16"/>
  <c r="D431" i="16"/>
  <c r="C431" i="16"/>
  <c r="G431" i="16"/>
  <c r="F431" i="16"/>
  <c r="E431" i="16"/>
  <c r="G57" i="16"/>
  <c r="F57" i="16"/>
  <c r="D57" i="16"/>
  <c r="C57" i="16"/>
  <c r="E57" i="16"/>
  <c r="G152" i="16"/>
  <c r="F152" i="16"/>
  <c r="D152" i="16"/>
  <c r="E152" i="16"/>
  <c r="C152" i="16"/>
  <c r="F268" i="16"/>
  <c r="F270" i="16" s="1"/>
  <c r="F272" i="16" s="1"/>
  <c r="F274" i="16" s="1"/>
  <c r="F276" i="16" s="1"/>
  <c r="F278" i="16" s="1"/>
  <c r="F280" i="16" s="1"/>
  <c r="F267" i="16"/>
  <c r="F269" i="16" s="1"/>
  <c r="F271" i="16" s="1"/>
  <c r="F273" i="16" s="1"/>
  <c r="F275" i="16" s="1"/>
  <c r="F277" i="16" s="1"/>
  <c r="F279" i="16" s="1"/>
  <c r="F215" i="16"/>
  <c r="E215" i="16"/>
  <c r="D215" i="16"/>
  <c r="C215" i="16"/>
  <c r="G215" i="16"/>
  <c r="AD47" i="16"/>
  <c r="AH47" i="16"/>
  <c r="AG47" i="16"/>
  <c r="AF47" i="16"/>
  <c r="AE47" i="16"/>
  <c r="D369" i="16"/>
  <c r="D371" i="16" s="1"/>
  <c r="D373" i="16" s="1"/>
  <c r="D375" i="16" s="1"/>
  <c r="D377" i="16" s="1"/>
  <c r="D379" i="16" s="1"/>
  <c r="D381" i="16" s="1"/>
  <c r="D370" i="16"/>
  <c r="D372" i="16" s="1"/>
  <c r="D374" i="16" s="1"/>
  <c r="D376" i="16" s="1"/>
  <c r="D378" i="16" s="1"/>
  <c r="D380" i="16" s="1"/>
  <c r="D382" i="16" s="1"/>
  <c r="E226" i="16"/>
  <c r="C226" i="16"/>
  <c r="F226" i="16"/>
  <c r="D226" i="16"/>
  <c r="G226" i="16"/>
  <c r="AH158" i="16"/>
  <c r="AG158" i="16"/>
  <c r="AF158" i="16"/>
  <c r="AE158" i="16"/>
  <c r="AD158" i="16"/>
  <c r="G44" i="16"/>
  <c r="F44" i="16"/>
  <c r="E44" i="16"/>
  <c r="D44" i="16"/>
  <c r="C44" i="16"/>
  <c r="G188" i="16"/>
  <c r="C188" i="16"/>
  <c r="F188" i="16"/>
  <c r="E188" i="16"/>
  <c r="D188" i="16"/>
  <c r="AF20" i="16"/>
  <c r="AE20" i="16"/>
  <c r="AH20" i="16"/>
  <c r="AG20" i="16"/>
  <c r="AD20" i="16"/>
  <c r="F402" i="16"/>
  <c r="G402" i="16"/>
  <c r="B404" i="16"/>
  <c r="B406" i="16" s="1"/>
  <c r="B408" i="16" s="1"/>
  <c r="B410" i="16" s="1"/>
  <c r="B412" i="16" s="1"/>
  <c r="B414" i="16" s="1"/>
  <c r="B416" i="16" s="1"/>
  <c r="B403" i="16"/>
  <c r="B405" i="16" s="1"/>
  <c r="B407" i="16" s="1"/>
  <c r="B409" i="16" s="1"/>
  <c r="B411" i="16" s="1"/>
  <c r="B413" i="16" s="1"/>
  <c r="B415" i="16" s="1"/>
  <c r="E402" i="16"/>
  <c r="C402" i="16"/>
  <c r="D402" i="16"/>
  <c r="AG285" i="16"/>
  <c r="AE285" i="16"/>
  <c r="AF285" i="16"/>
  <c r="AD285" i="16"/>
  <c r="AH285" i="16"/>
  <c r="AE97" i="16"/>
  <c r="AE99" i="16" s="1"/>
  <c r="AE101" i="16" s="1"/>
  <c r="AE103" i="16" s="1"/>
  <c r="AE105" i="16" s="1"/>
  <c r="AE107" i="16" s="1"/>
  <c r="AE109" i="16" s="1"/>
  <c r="AE98" i="16"/>
  <c r="AE100" i="16" s="1"/>
  <c r="AE102" i="16" s="1"/>
  <c r="AE104" i="16" s="1"/>
  <c r="AE106" i="16" s="1"/>
  <c r="AE108" i="16" s="1"/>
  <c r="AE110" i="16" s="1"/>
  <c r="AG335" i="16"/>
  <c r="AG337" i="16" s="1"/>
  <c r="AG339" i="16" s="1"/>
  <c r="AG341" i="16" s="1"/>
  <c r="AG343" i="16" s="1"/>
  <c r="AG345" i="16" s="1"/>
  <c r="AG347" i="16" s="1"/>
  <c r="AG336" i="16"/>
  <c r="AG338" i="16" s="1"/>
  <c r="AG340" i="16" s="1"/>
  <c r="AG342" i="16" s="1"/>
  <c r="AG344" i="16" s="1"/>
  <c r="AG346" i="16" s="1"/>
  <c r="AG348" i="16" s="1"/>
  <c r="D295" i="16"/>
  <c r="C295" i="16"/>
  <c r="E295" i="16"/>
  <c r="G295" i="16"/>
  <c r="F295" i="16"/>
  <c r="AD437" i="16"/>
  <c r="AD439" i="16" s="1"/>
  <c r="AD441" i="16" s="1"/>
  <c r="AD443" i="16" s="1"/>
  <c r="AD445" i="16" s="1"/>
  <c r="AD447" i="16" s="1"/>
  <c r="AD449" i="16" s="1"/>
  <c r="AD438" i="16"/>
  <c r="AD440" i="16" s="1"/>
  <c r="AD442" i="16" s="1"/>
  <c r="AD444" i="16" s="1"/>
  <c r="AD446" i="16" s="1"/>
  <c r="AD448" i="16" s="1"/>
  <c r="AD450" i="16" s="1"/>
  <c r="G286" i="16"/>
  <c r="F286" i="16"/>
  <c r="E286" i="16"/>
  <c r="D286" i="16"/>
  <c r="C286" i="16"/>
  <c r="AH185" i="16"/>
  <c r="AE185" i="16"/>
  <c r="AD185" i="16"/>
  <c r="AF185" i="16"/>
  <c r="AG185" i="16"/>
  <c r="AH219" i="16"/>
  <c r="AG219" i="16"/>
  <c r="AE219" i="16"/>
  <c r="AD219" i="16"/>
  <c r="AF219" i="16"/>
  <c r="C301" i="16"/>
  <c r="C303" i="16" s="1"/>
  <c r="C305" i="16" s="1"/>
  <c r="C307" i="16" s="1"/>
  <c r="C309" i="16" s="1"/>
  <c r="C311" i="16" s="1"/>
  <c r="C313" i="16" s="1"/>
  <c r="C302" i="16"/>
  <c r="C304" i="16" s="1"/>
  <c r="C306" i="16" s="1"/>
  <c r="C308" i="16" s="1"/>
  <c r="C310" i="16" s="1"/>
  <c r="C312" i="16" s="1"/>
  <c r="C314" i="16" s="1"/>
  <c r="F389" i="16"/>
  <c r="G389" i="16"/>
  <c r="D389" i="16"/>
  <c r="C389" i="16"/>
  <c r="E389" i="16"/>
  <c r="F85" i="16"/>
  <c r="D85" i="16"/>
  <c r="C85" i="16"/>
  <c r="G85" i="16"/>
  <c r="E85" i="16"/>
  <c r="D299" i="16"/>
  <c r="G299" i="16"/>
  <c r="F299" i="16"/>
  <c r="E299" i="16"/>
  <c r="C299" i="16"/>
  <c r="E219" i="16"/>
  <c r="G219" i="16"/>
  <c r="F219" i="16"/>
  <c r="D219" i="16"/>
  <c r="C219" i="16"/>
  <c r="AE327" i="16"/>
  <c r="AD327" i="16"/>
  <c r="AH327" i="16"/>
  <c r="AG327" i="16"/>
  <c r="AF327" i="16"/>
  <c r="F14" i="16"/>
  <c r="E14" i="16"/>
  <c r="D14" i="16"/>
  <c r="C14" i="16"/>
  <c r="G14" i="16"/>
  <c r="F388" i="16"/>
  <c r="E388" i="16"/>
  <c r="D388" i="16"/>
  <c r="G388" i="16"/>
  <c r="C388" i="16"/>
  <c r="D216" i="16"/>
  <c r="C216" i="16"/>
  <c r="G216" i="16"/>
  <c r="E216" i="16"/>
  <c r="F216" i="16"/>
  <c r="AH335" i="16"/>
  <c r="AH337" i="16" s="1"/>
  <c r="AH339" i="16" s="1"/>
  <c r="AH341" i="16" s="1"/>
  <c r="AH343" i="16" s="1"/>
  <c r="AH345" i="16" s="1"/>
  <c r="AH347" i="16" s="1"/>
  <c r="AH336" i="16"/>
  <c r="AH338" i="16" s="1"/>
  <c r="AH340" i="16" s="1"/>
  <c r="AH342" i="16" s="1"/>
  <c r="AH344" i="16" s="1"/>
  <c r="AH346" i="16" s="1"/>
  <c r="AH348" i="16" s="1"/>
  <c r="AF438" i="16"/>
  <c r="AF440" i="16" s="1"/>
  <c r="AF442" i="16" s="1"/>
  <c r="AF444" i="16" s="1"/>
  <c r="AF446" i="16" s="1"/>
  <c r="AF448" i="16" s="1"/>
  <c r="AF450" i="16" s="1"/>
  <c r="AF437" i="16"/>
  <c r="AF439" i="16" s="1"/>
  <c r="AF441" i="16" s="1"/>
  <c r="AF443" i="16" s="1"/>
  <c r="AF445" i="16" s="1"/>
  <c r="AF447" i="16" s="1"/>
  <c r="AF449" i="16" s="1"/>
  <c r="AH146" i="16"/>
  <c r="AG146" i="16"/>
  <c r="AF146" i="16"/>
  <c r="AE146" i="16"/>
  <c r="AD146" i="16"/>
  <c r="AD54" i="16"/>
  <c r="AG54" i="16"/>
  <c r="AE54" i="16"/>
  <c r="AF54" i="16"/>
  <c r="AH54" i="16"/>
  <c r="G214" i="16"/>
  <c r="F214" i="16"/>
  <c r="D214" i="16"/>
  <c r="C214" i="16"/>
  <c r="E214" i="16"/>
  <c r="D420" i="16"/>
  <c r="G420" i="16"/>
  <c r="F420" i="16"/>
  <c r="C420" i="16"/>
  <c r="E420" i="16"/>
  <c r="G118" i="16"/>
  <c r="F118" i="16"/>
  <c r="E118" i="16"/>
  <c r="D118" i="16"/>
  <c r="C118" i="16"/>
  <c r="AF119" i="16"/>
  <c r="AE119" i="16"/>
  <c r="AH119" i="16"/>
  <c r="AG119" i="16"/>
  <c r="AD119" i="16"/>
  <c r="AD46" i="16"/>
  <c r="AG46" i="16"/>
  <c r="AF46" i="16"/>
  <c r="AH46" i="16"/>
  <c r="AE46" i="16"/>
  <c r="AH91" i="16"/>
  <c r="AE91" i="16"/>
  <c r="AD91" i="16"/>
  <c r="AG91" i="16"/>
  <c r="AF91" i="16"/>
  <c r="F113" i="16"/>
  <c r="E113" i="16"/>
  <c r="D113" i="16"/>
  <c r="C113" i="16"/>
  <c r="G113" i="16"/>
  <c r="AH155" i="16"/>
  <c r="AD155" i="16"/>
  <c r="AG155" i="16"/>
  <c r="AF155" i="16"/>
  <c r="AE155" i="16"/>
  <c r="C198" i="16"/>
  <c r="B200" i="16"/>
  <c r="B202" i="16" s="1"/>
  <c r="B204" i="16" s="1"/>
  <c r="B206" i="16" s="1"/>
  <c r="B208" i="16" s="1"/>
  <c r="B210" i="16" s="1"/>
  <c r="B212" i="16" s="1"/>
  <c r="B199" i="16"/>
  <c r="B201" i="16" s="1"/>
  <c r="B203" i="16" s="1"/>
  <c r="B205" i="16" s="1"/>
  <c r="B207" i="16" s="1"/>
  <c r="B209" i="16" s="1"/>
  <c r="B211" i="16" s="1"/>
  <c r="E198" i="16"/>
  <c r="D198" i="16"/>
  <c r="G198" i="16"/>
  <c r="F198" i="16"/>
  <c r="AD50" i="16"/>
  <c r="AF50" i="16"/>
  <c r="AE50" i="16"/>
  <c r="AH50" i="16"/>
  <c r="AG50" i="16"/>
  <c r="C48" i="16"/>
  <c r="F48" i="16"/>
  <c r="D48" i="16"/>
  <c r="E48" i="16"/>
  <c r="G48" i="16"/>
  <c r="AD12" i="16"/>
  <c r="AG12" i="16"/>
  <c r="AF12" i="16"/>
  <c r="AE12" i="16"/>
  <c r="AH12" i="16"/>
  <c r="AH258" i="16"/>
  <c r="AG258" i="16"/>
  <c r="AE258" i="16"/>
  <c r="AD258" i="16"/>
  <c r="AF258" i="16"/>
  <c r="G284" i="16"/>
  <c r="E284" i="16"/>
  <c r="D284" i="16"/>
  <c r="C284" i="16"/>
  <c r="F284" i="16"/>
  <c r="AH438" i="16"/>
  <c r="AH440" i="16" s="1"/>
  <c r="AH442" i="16" s="1"/>
  <c r="AH444" i="16" s="1"/>
  <c r="AH446" i="16" s="1"/>
  <c r="AH448" i="16" s="1"/>
  <c r="AH450" i="16" s="1"/>
  <c r="AH437" i="16"/>
  <c r="AH439" i="16" s="1"/>
  <c r="AH441" i="16" s="1"/>
  <c r="AH443" i="16" s="1"/>
  <c r="AH445" i="16" s="1"/>
  <c r="AH447" i="16" s="1"/>
  <c r="AH449" i="16" s="1"/>
  <c r="AH263" i="16"/>
  <c r="AG263" i="16"/>
  <c r="AF263" i="16"/>
  <c r="AE263" i="16"/>
  <c r="AD263" i="16"/>
  <c r="AD234" i="16"/>
  <c r="AD236" i="16" s="1"/>
  <c r="AD238" i="16" s="1"/>
  <c r="AD240" i="16" s="1"/>
  <c r="AD242" i="16" s="1"/>
  <c r="AD244" i="16" s="1"/>
  <c r="AD246" i="16" s="1"/>
  <c r="AD233" i="16"/>
  <c r="AD235" i="16" s="1"/>
  <c r="AD237" i="16" s="1"/>
  <c r="AD239" i="16" s="1"/>
  <c r="AD241" i="16" s="1"/>
  <c r="AD243" i="16" s="1"/>
  <c r="AD245" i="16" s="1"/>
  <c r="E369" i="16"/>
  <c r="E371" i="16" s="1"/>
  <c r="E373" i="16" s="1"/>
  <c r="E375" i="16" s="1"/>
  <c r="E377" i="16" s="1"/>
  <c r="E379" i="16" s="1"/>
  <c r="E381" i="16" s="1"/>
  <c r="E370" i="16"/>
  <c r="E372" i="16" s="1"/>
  <c r="E374" i="16" s="1"/>
  <c r="E376" i="16" s="1"/>
  <c r="E378" i="16" s="1"/>
  <c r="E380" i="16" s="1"/>
  <c r="E382" i="16" s="1"/>
  <c r="F92" i="16"/>
  <c r="E92" i="16"/>
  <c r="D92" i="16"/>
  <c r="G92" i="16"/>
  <c r="C92" i="16"/>
  <c r="G123" i="16"/>
  <c r="E123" i="16"/>
  <c r="F123" i="16"/>
  <c r="D123" i="16"/>
  <c r="C123" i="16"/>
  <c r="G268" i="16"/>
  <c r="G270" i="16" s="1"/>
  <c r="G272" i="16" s="1"/>
  <c r="G274" i="16" s="1"/>
  <c r="G276" i="16" s="1"/>
  <c r="G278" i="16" s="1"/>
  <c r="G280" i="16" s="1"/>
  <c r="G267" i="16"/>
  <c r="G269" i="16" s="1"/>
  <c r="G271" i="16" s="1"/>
  <c r="G273" i="16" s="1"/>
  <c r="G275" i="16" s="1"/>
  <c r="G277" i="16" s="1"/>
  <c r="G279" i="16" s="1"/>
  <c r="AD80" i="16"/>
  <c r="AG80" i="16"/>
  <c r="AH80" i="16"/>
  <c r="AF80" i="16"/>
  <c r="AE80" i="16"/>
  <c r="AG191" i="16"/>
  <c r="AF191" i="16"/>
  <c r="AE191" i="16"/>
  <c r="AD191" i="16"/>
  <c r="AH191" i="16"/>
  <c r="AH224" i="16"/>
  <c r="AG224" i="16"/>
  <c r="AF224" i="16"/>
  <c r="AE224" i="16"/>
  <c r="AD224" i="16"/>
  <c r="AG86" i="16"/>
  <c r="AH86" i="16"/>
  <c r="AE86" i="16"/>
  <c r="AD86" i="16"/>
  <c r="AF86" i="16"/>
  <c r="G13" i="16"/>
  <c r="F13" i="16"/>
  <c r="E13" i="16"/>
  <c r="D13" i="16"/>
  <c r="C13" i="16"/>
  <c r="AF395" i="16"/>
  <c r="AE395" i="16"/>
  <c r="AH395" i="16"/>
  <c r="AD395" i="16"/>
  <c r="AG395" i="16"/>
  <c r="G59" i="16"/>
  <c r="F59" i="16"/>
  <c r="E59" i="16"/>
  <c r="C59" i="16"/>
  <c r="D59" i="16"/>
  <c r="AW324" i="15"/>
  <c r="AW290" i="15"/>
  <c r="AW256" i="15"/>
  <c r="AW222" i="15"/>
  <c r="AW188" i="15"/>
  <c r="AW154" i="15"/>
  <c r="AW120" i="15"/>
  <c r="AW86" i="15"/>
  <c r="AW52" i="15"/>
  <c r="CE356" i="15"/>
  <c r="CC356" i="15"/>
  <c r="BR355" i="15"/>
  <c r="BC354" i="15"/>
  <c r="BB354" i="15"/>
  <c r="BA354" i="15"/>
  <c r="AZ354" i="15"/>
  <c r="AY354" i="15"/>
  <c r="AX354" i="15"/>
  <c r="AW354" i="15"/>
  <c r="AV354" i="15"/>
  <c r="AU354" i="15"/>
  <c r="AT354" i="15"/>
  <c r="AS354" i="15"/>
  <c r="AR354" i="15"/>
  <c r="AQ354" i="15"/>
  <c r="AP354" i="15"/>
  <c r="AO354" i="15"/>
  <c r="L354" i="15"/>
  <c r="J354" i="15"/>
  <c r="I354" i="15"/>
  <c r="H354" i="15"/>
  <c r="G354" i="15"/>
  <c r="F354" i="15"/>
  <c r="E354" i="15"/>
  <c r="D354" i="15"/>
  <c r="C354" i="15"/>
  <c r="B354" i="15"/>
  <c r="AM354" i="15"/>
  <c r="AK354" i="15"/>
  <c r="AJ354" i="15"/>
  <c r="AI354" i="15"/>
  <c r="AH354" i="15"/>
  <c r="AG354" i="15"/>
  <c r="AF354" i="15"/>
  <c r="AE354" i="15"/>
  <c r="AD354" i="15"/>
  <c r="AC354" i="15"/>
  <c r="AB354" i="15"/>
  <c r="AA354" i="15"/>
  <c r="Z354" i="15"/>
  <c r="Y354" i="15"/>
  <c r="X354" i="15"/>
  <c r="W354" i="15"/>
  <c r="BR354" i="15"/>
  <c r="BR352" i="15"/>
  <c r="BR350" i="15"/>
  <c r="AB349" i="15"/>
  <c r="AB348" i="15"/>
  <c r="AB347" i="15"/>
  <c r="AB346" i="15"/>
  <c r="AB345" i="15"/>
  <c r="AB344" i="15"/>
  <c r="BR344" i="15"/>
  <c r="AB343" i="15"/>
  <c r="BR343" i="15"/>
  <c r="AB342" i="15"/>
  <c r="O342" i="15"/>
  <c r="T342" i="15" s="1"/>
  <c r="AB341" i="15"/>
  <c r="BR340" i="15"/>
  <c r="AM339" i="15"/>
  <c r="AC339" i="15"/>
  <c r="AX338" i="15"/>
  <c r="AW338" i="15"/>
  <c r="J338" i="15"/>
  <c r="I338" i="15"/>
  <c r="H338" i="15"/>
  <c r="G338" i="15"/>
  <c r="C338" i="15"/>
  <c r="B338" i="15"/>
  <c r="O338" i="15"/>
  <c r="Q338" i="15" s="1"/>
  <c r="AX337" i="15"/>
  <c r="AW337" i="15"/>
  <c r="J337" i="15"/>
  <c r="I337" i="15"/>
  <c r="H337" i="15"/>
  <c r="G337" i="15"/>
  <c r="C337" i="15"/>
  <c r="B337" i="15"/>
  <c r="AX336" i="15"/>
  <c r="AW336" i="15"/>
  <c r="J336" i="15"/>
  <c r="I336" i="15"/>
  <c r="H336" i="15"/>
  <c r="G336" i="15"/>
  <c r="C336" i="15"/>
  <c r="B336" i="15"/>
  <c r="AX335" i="15"/>
  <c r="AW335" i="15"/>
  <c r="J335" i="15"/>
  <c r="I335" i="15"/>
  <c r="H335" i="15"/>
  <c r="G335" i="15"/>
  <c r="C335" i="15"/>
  <c r="B335" i="15"/>
  <c r="O335" i="15"/>
  <c r="S335" i="15" s="1"/>
  <c r="AX334" i="15"/>
  <c r="AW334" i="15"/>
  <c r="J334" i="15"/>
  <c r="I334" i="15"/>
  <c r="H334" i="15"/>
  <c r="G334" i="15"/>
  <c r="C334" i="15"/>
  <c r="B334" i="15"/>
  <c r="O334" i="15"/>
  <c r="AX333" i="15"/>
  <c r="AW333" i="15"/>
  <c r="J333" i="15"/>
  <c r="I333" i="15"/>
  <c r="H333" i="15"/>
  <c r="G333" i="15"/>
  <c r="C333" i="15"/>
  <c r="B333" i="15"/>
  <c r="O333" i="15"/>
  <c r="AX332" i="15"/>
  <c r="AW332" i="15"/>
  <c r="J332" i="15"/>
  <c r="I332" i="15"/>
  <c r="H332" i="15"/>
  <c r="G332" i="15"/>
  <c r="C332" i="15"/>
  <c r="B332" i="15"/>
  <c r="BR332" i="15"/>
  <c r="BC331" i="15"/>
  <c r="BC330" i="15"/>
  <c r="BB330" i="15"/>
  <c r="BA330" i="15"/>
  <c r="AV326" i="15" s="1"/>
  <c r="AZ330" i="15"/>
  <c r="AY330" i="15"/>
  <c r="AV325" i="15" s="1"/>
  <c r="AX330" i="15"/>
  <c r="AV324" i="15" s="1"/>
  <c r="AW330" i="15"/>
  <c r="AV330" i="15"/>
  <c r="BR330" i="15"/>
  <c r="AC329" i="15"/>
  <c r="AB329" i="15"/>
  <c r="AA329" i="15"/>
  <c r="AA345" i="15" s="1"/>
  <c r="Z329" i="15"/>
  <c r="Z342" i="15" s="1"/>
  <c r="Y329" i="15"/>
  <c r="Y349" i="15" s="1"/>
  <c r="X329" i="15"/>
  <c r="X347" i="15" s="1"/>
  <c r="W329" i="15"/>
  <c r="W333" i="15" s="1"/>
  <c r="BR329" i="15"/>
  <c r="B328" i="15"/>
  <c r="AB327" i="15"/>
  <c r="BR326" i="15"/>
  <c r="G325" i="15"/>
  <c r="BR325" i="15"/>
  <c r="AT324" i="15"/>
  <c r="AT328" i="15" s="1"/>
  <c r="AS324" i="15"/>
  <c r="AS337" i="15" s="1"/>
  <c r="AR324" i="15"/>
  <c r="AR329" i="15" s="1"/>
  <c r="AU323" i="15"/>
  <c r="AT323" i="15"/>
  <c r="AS323" i="15"/>
  <c r="AR323" i="15"/>
  <c r="AQ323" i="15"/>
  <c r="AP323" i="15"/>
  <c r="AO323" i="15"/>
  <c r="BR323" i="15"/>
  <c r="K322" i="15"/>
  <c r="BR321" i="15"/>
  <c r="BC320" i="15"/>
  <c r="BB320" i="15"/>
  <c r="BA320" i="15"/>
  <c r="AZ320" i="15"/>
  <c r="AY320" i="15"/>
  <c r="AX320" i="15"/>
  <c r="AW320" i="15"/>
  <c r="AV320" i="15"/>
  <c r="AU320" i="15"/>
  <c r="AT320" i="15"/>
  <c r="AS320" i="15"/>
  <c r="AR320" i="15"/>
  <c r="AQ320" i="15"/>
  <c r="AP320" i="15"/>
  <c r="AO320" i="15"/>
  <c r="L320" i="15"/>
  <c r="J320" i="15"/>
  <c r="I320" i="15"/>
  <c r="H320" i="15"/>
  <c r="G320" i="15"/>
  <c r="F320" i="15"/>
  <c r="E320" i="15"/>
  <c r="D320" i="15"/>
  <c r="C320" i="15"/>
  <c r="B320" i="15"/>
  <c r="AM320" i="15"/>
  <c r="AK320" i="15"/>
  <c r="AJ320" i="15"/>
  <c r="AI320" i="15"/>
  <c r="AH320" i="15"/>
  <c r="AG320" i="15"/>
  <c r="AF320" i="15"/>
  <c r="AE320" i="15"/>
  <c r="AD320" i="15"/>
  <c r="AC320" i="15"/>
  <c r="AB320" i="15"/>
  <c r="AA320" i="15"/>
  <c r="Z320" i="15"/>
  <c r="Y320" i="15"/>
  <c r="X320" i="15"/>
  <c r="W320" i="15"/>
  <c r="BR320" i="15"/>
  <c r="BR318" i="15"/>
  <c r="BR316" i="15"/>
  <c r="AB315" i="15"/>
  <c r="BR315" i="15"/>
  <c r="AB314" i="15"/>
  <c r="BR314" i="15"/>
  <c r="AB313" i="15"/>
  <c r="AB312" i="15"/>
  <c r="AB311" i="15"/>
  <c r="AB310" i="15"/>
  <c r="O310" i="15"/>
  <c r="AB309" i="15"/>
  <c r="BR309" i="15"/>
  <c r="AB308" i="15"/>
  <c r="BR308" i="15"/>
  <c r="AB307" i="15"/>
  <c r="BR307" i="15"/>
  <c r="BR306" i="15"/>
  <c r="AM305" i="15"/>
  <c r="AC305" i="15"/>
  <c r="BR305" i="15"/>
  <c r="AX304" i="15"/>
  <c r="AW304" i="15"/>
  <c r="J304" i="15"/>
  <c r="I304" i="15"/>
  <c r="H304" i="15"/>
  <c r="G304" i="15"/>
  <c r="C304" i="15"/>
  <c r="B304" i="15"/>
  <c r="AX303" i="15"/>
  <c r="AW303" i="15"/>
  <c r="J303" i="15"/>
  <c r="I303" i="15"/>
  <c r="H303" i="15"/>
  <c r="G303" i="15"/>
  <c r="C303" i="15"/>
  <c r="B303" i="15"/>
  <c r="BR303" i="15"/>
  <c r="AX302" i="15"/>
  <c r="AW302" i="15"/>
  <c r="J302" i="15"/>
  <c r="I302" i="15"/>
  <c r="H302" i="15"/>
  <c r="G302" i="15"/>
  <c r="C302" i="15"/>
  <c r="B302" i="15"/>
  <c r="AX301" i="15"/>
  <c r="AW301" i="15"/>
  <c r="J301" i="15"/>
  <c r="I301" i="15"/>
  <c r="H301" i="15"/>
  <c r="G301" i="15"/>
  <c r="C301" i="15"/>
  <c r="B301" i="15"/>
  <c r="AX300" i="15"/>
  <c r="AW300" i="15"/>
  <c r="J300" i="15"/>
  <c r="I300" i="15"/>
  <c r="H300" i="15"/>
  <c r="G300" i="15"/>
  <c r="C300" i="15"/>
  <c r="B300" i="15"/>
  <c r="AX299" i="15"/>
  <c r="AW299" i="15"/>
  <c r="J299" i="15"/>
  <c r="I299" i="15"/>
  <c r="H299" i="15"/>
  <c r="G299" i="15"/>
  <c r="C299" i="15"/>
  <c r="B299" i="15"/>
  <c r="BR299" i="15"/>
  <c r="AX298" i="15"/>
  <c r="AW298" i="15"/>
  <c r="J298" i="15"/>
  <c r="I298" i="15"/>
  <c r="H298" i="15"/>
  <c r="G298" i="15"/>
  <c r="C298" i="15"/>
  <c r="B298" i="15"/>
  <c r="BC297" i="15"/>
  <c r="BR297" i="15"/>
  <c r="BC296" i="15"/>
  <c r="BB296" i="15"/>
  <c r="BA296" i="15"/>
  <c r="AV292" i="15" s="1"/>
  <c r="AZ296" i="15"/>
  <c r="AY296" i="15"/>
  <c r="AV291" i="15" s="1"/>
  <c r="AX296" i="15"/>
  <c r="AV290" i="15" s="1"/>
  <c r="AW296" i="15"/>
  <c r="AV296" i="15"/>
  <c r="BR296" i="15"/>
  <c r="AC295" i="15"/>
  <c r="AB295" i="15"/>
  <c r="AA295" i="15"/>
  <c r="AA312" i="15" s="1"/>
  <c r="Z295" i="15"/>
  <c r="Z310" i="15" s="1"/>
  <c r="Y295" i="15"/>
  <c r="Y297" i="15" s="1"/>
  <c r="X295" i="15"/>
  <c r="X312" i="15" s="1"/>
  <c r="W295" i="15"/>
  <c r="W293" i="15" s="1"/>
  <c r="O295" i="15"/>
  <c r="B294" i="15"/>
  <c r="AB293" i="15"/>
  <c r="BR293" i="15"/>
  <c r="BR292" i="15"/>
  <c r="G291" i="15"/>
  <c r="BR291" i="15"/>
  <c r="AT290" i="15"/>
  <c r="AS290" i="15"/>
  <c r="AR290" i="15"/>
  <c r="AR302" i="15" s="1"/>
  <c r="AU289" i="15"/>
  <c r="AT289" i="15"/>
  <c r="AS289" i="15"/>
  <c r="AR289" i="15"/>
  <c r="AQ289" i="15"/>
  <c r="AP289" i="15"/>
  <c r="AO289" i="15"/>
  <c r="BR289" i="15"/>
  <c r="K288" i="15"/>
  <c r="BR288" i="15"/>
  <c r="BR287" i="15"/>
  <c r="BC286" i="15"/>
  <c r="BB286" i="15"/>
  <c r="BA286" i="15"/>
  <c r="AZ286" i="15"/>
  <c r="AY286" i="15"/>
  <c r="AX286" i="15"/>
  <c r="AW286" i="15"/>
  <c r="AV286" i="15"/>
  <c r="AU286" i="15"/>
  <c r="AT286" i="15"/>
  <c r="AS286" i="15"/>
  <c r="AR286" i="15"/>
  <c r="AQ286" i="15"/>
  <c r="AP286" i="15"/>
  <c r="AO286" i="15"/>
  <c r="L286" i="15"/>
  <c r="J286" i="15"/>
  <c r="I286" i="15"/>
  <c r="H286" i="15"/>
  <c r="G286" i="15"/>
  <c r="F286" i="15"/>
  <c r="E286" i="15"/>
  <c r="D286" i="15"/>
  <c r="C286" i="15"/>
  <c r="B286" i="15"/>
  <c r="AM286" i="15"/>
  <c r="AK286" i="15"/>
  <c r="AJ286" i="15"/>
  <c r="AI286" i="15"/>
  <c r="AH286" i="15"/>
  <c r="AG286" i="15"/>
  <c r="AF286" i="15"/>
  <c r="AE286" i="15"/>
  <c r="AD286" i="15"/>
  <c r="AC286" i="15"/>
  <c r="AB286" i="15"/>
  <c r="AA286" i="15"/>
  <c r="Z286" i="15"/>
  <c r="Y286" i="15"/>
  <c r="X286" i="15"/>
  <c r="W286" i="15"/>
  <c r="BR286" i="15"/>
  <c r="BR285" i="15"/>
  <c r="BR284" i="15"/>
  <c r="AB281" i="15"/>
  <c r="O281" i="15"/>
  <c r="R281" i="15" s="1"/>
  <c r="AB280" i="15"/>
  <c r="BR280" i="15"/>
  <c r="AB279" i="15"/>
  <c r="AB278" i="15"/>
  <c r="AB277" i="15"/>
  <c r="BR277" i="15"/>
  <c r="AB276" i="15"/>
  <c r="O276" i="15"/>
  <c r="AB275" i="15"/>
  <c r="AB274" i="15"/>
  <c r="AB273" i="15"/>
  <c r="BR273" i="15"/>
  <c r="BR272" i="15"/>
  <c r="AM271" i="15"/>
  <c r="AC271" i="15"/>
  <c r="BR271" i="15"/>
  <c r="AX270" i="15"/>
  <c r="AW270" i="15"/>
  <c r="J270" i="15"/>
  <c r="I270" i="15"/>
  <c r="H270" i="15"/>
  <c r="G270" i="15"/>
  <c r="C270" i="15"/>
  <c r="B270" i="15"/>
  <c r="O270" i="15"/>
  <c r="AX269" i="15"/>
  <c r="AW269" i="15"/>
  <c r="J269" i="15"/>
  <c r="I269" i="15"/>
  <c r="H269" i="15"/>
  <c r="G269" i="15"/>
  <c r="C269" i="15"/>
  <c r="B269" i="15"/>
  <c r="AX268" i="15"/>
  <c r="AW268" i="15"/>
  <c r="J268" i="15"/>
  <c r="I268" i="15"/>
  <c r="H268" i="15"/>
  <c r="G268" i="15"/>
  <c r="C268" i="15"/>
  <c r="B268" i="15"/>
  <c r="O268" i="15"/>
  <c r="R268" i="15" s="1"/>
  <c r="AX267" i="15"/>
  <c r="AW267" i="15"/>
  <c r="J267" i="15"/>
  <c r="I267" i="15"/>
  <c r="H267" i="15"/>
  <c r="G267" i="15"/>
  <c r="C267" i="15"/>
  <c r="B267" i="15"/>
  <c r="AX266" i="15"/>
  <c r="AW266" i="15"/>
  <c r="J266" i="15"/>
  <c r="I266" i="15"/>
  <c r="H266" i="15"/>
  <c r="G266" i="15"/>
  <c r="C266" i="15"/>
  <c r="B266" i="15"/>
  <c r="AX265" i="15"/>
  <c r="AW265" i="15"/>
  <c r="J265" i="15"/>
  <c r="I265" i="15"/>
  <c r="H265" i="15"/>
  <c r="G265" i="15"/>
  <c r="C265" i="15"/>
  <c r="B265" i="15"/>
  <c r="AX264" i="15"/>
  <c r="AW264" i="15"/>
  <c r="J264" i="15"/>
  <c r="I264" i="15"/>
  <c r="H264" i="15"/>
  <c r="G264" i="15"/>
  <c r="C264" i="15"/>
  <c r="B264" i="15"/>
  <c r="BC263" i="15"/>
  <c r="BR263" i="15"/>
  <c r="BC262" i="15"/>
  <c r="BB262" i="15"/>
  <c r="BA262" i="15"/>
  <c r="AV258" i="15" s="1"/>
  <c r="AZ262" i="15"/>
  <c r="AY262" i="15"/>
  <c r="AV257" i="15" s="1"/>
  <c r="AX262" i="15"/>
  <c r="AV256" i="15" s="1"/>
  <c r="AW262" i="15"/>
  <c r="AV262" i="15"/>
  <c r="BR262" i="15"/>
  <c r="AC261" i="15"/>
  <c r="AB261" i="15"/>
  <c r="AA261" i="15"/>
  <c r="Z261" i="15"/>
  <c r="Z279" i="15" s="1"/>
  <c r="Y261" i="15"/>
  <c r="Y258" i="15" s="1"/>
  <c r="X261" i="15"/>
  <c r="X268" i="15" s="1"/>
  <c r="W261" i="15"/>
  <c r="W267" i="15" s="1"/>
  <c r="BR261" i="15"/>
  <c r="B260" i="15"/>
  <c r="AB259" i="15"/>
  <c r="BR258" i="15"/>
  <c r="G257" i="15"/>
  <c r="AT256" i="15"/>
  <c r="AT265" i="15" s="1"/>
  <c r="AS256" i="15"/>
  <c r="AS265" i="15" s="1"/>
  <c r="AR256" i="15"/>
  <c r="AR270" i="15" s="1"/>
  <c r="BR256" i="15"/>
  <c r="AU255" i="15"/>
  <c r="AT255" i="15"/>
  <c r="AS255" i="15"/>
  <c r="AR255" i="15"/>
  <c r="AQ255" i="15"/>
  <c r="AP255" i="15"/>
  <c r="AO255" i="15"/>
  <c r="K254" i="15"/>
  <c r="BC252" i="15"/>
  <c r="BB252" i="15"/>
  <c r="BA252" i="15"/>
  <c r="AZ252" i="15"/>
  <c r="AY252" i="15"/>
  <c r="AX252" i="15"/>
  <c r="AW252" i="15"/>
  <c r="AV252" i="15"/>
  <c r="AU252" i="15"/>
  <c r="AT252" i="15"/>
  <c r="AS252" i="15"/>
  <c r="AR252" i="15"/>
  <c r="AQ252" i="15"/>
  <c r="AP252" i="15"/>
  <c r="AO252" i="15"/>
  <c r="L252" i="15"/>
  <c r="J252" i="15"/>
  <c r="I252" i="15"/>
  <c r="H252" i="15"/>
  <c r="G252" i="15"/>
  <c r="F252" i="15"/>
  <c r="E252" i="15"/>
  <c r="D252" i="15"/>
  <c r="C252" i="15"/>
  <c r="B252" i="15"/>
  <c r="AM252" i="15"/>
  <c r="AK252" i="15"/>
  <c r="AJ252" i="15"/>
  <c r="AI252" i="15"/>
  <c r="AH252" i="15"/>
  <c r="AG252" i="15"/>
  <c r="AF252" i="15"/>
  <c r="AE252" i="15"/>
  <c r="AD252" i="15"/>
  <c r="AC252" i="15"/>
  <c r="AB252" i="15"/>
  <c r="AA252" i="15"/>
  <c r="Z252" i="15"/>
  <c r="Y252" i="15"/>
  <c r="X252" i="15"/>
  <c r="W252" i="15"/>
  <c r="BR252" i="15"/>
  <c r="O251" i="15"/>
  <c r="R251" i="15" s="1"/>
  <c r="O248" i="15"/>
  <c r="AB247" i="15"/>
  <c r="AB246" i="15"/>
  <c r="AB245" i="15"/>
  <c r="AB244" i="15"/>
  <c r="O244" i="15"/>
  <c r="AB243" i="15"/>
  <c r="AB242" i="15"/>
  <c r="AB241" i="15"/>
  <c r="AB240" i="15"/>
  <c r="BR240" i="15"/>
  <c r="AB239" i="15"/>
  <c r="O239" i="15"/>
  <c r="P239" i="15" s="1"/>
  <c r="AM237" i="15"/>
  <c r="AC237" i="15"/>
  <c r="BR237" i="15"/>
  <c r="AX236" i="15"/>
  <c r="AW236" i="15"/>
  <c r="J236" i="15"/>
  <c r="I236" i="15"/>
  <c r="H236" i="15"/>
  <c r="G236" i="15"/>
  <c r="C236" i="15"/>
  <c r="B236" i="15"/>
  <c r="AX235" i="15"/>
  <c r="AW235" i="15"/>
  <c r="J235" i="15"/>
  <c r="I235" i="15"/>
  <c r="H235" i="15"/>
  <c r="G235" i="15"/>
  <c r="C235" i="15"/>
  <c r="B235" i="15"/>
  <c r="O235" i="15"/>
  <c r="T235" i="15" s="1"/>
  <c r="AX234" i="15"/>
  <c r="AW234" i="15"/>
  <c r="J234" i="15"/>
  <c r="I234" i="15"/>
  <c r="H234" i="15"/>
  <c r="G234" i="15"/>
  <c r="C234" i="15"/>
  <c r="B234" i="15"/>
  <c r="O234" i="15"/>
  <c r="AX233" i="15"/>
  <c r="AW233" i="15"/>
  <c r="J233" i="15"/>
  <c r="I233" i="15"/>
  <c r="H233" i="15"/>
  <c r="G233" i="15"/>
  <c r="C233" i="15"/>
  <c r="B233" i="15"/>
  <c r="AX232" i="15"/>
  <c r="AW232" i="15"/>
  <c r="J232" i="15"/>
  <c r="I232" i="15"/>
  <c r="H232" i="15"/>
  <c r="G232" i="15"/>
  <c r="C232" i="15"/>
  <c r="B232" i="15"/>
  <c r="AX231" i="15"/>
  <c r="AW231" i="15"/>
  <c r="J231" i="15"/>
  <c r="I231" i="15"/>
  <c r="H231" i="15"/>
  <c r="G231" i="15"/>
  <c r="C231" i="15"/>
  <c r="B231" i="15"/>
  <c r="O231" i="15"/>
  <c r="Q231" i="15" s="1"/>
  <c r="AX230" i="15"/>
  <c r="AW230" i="15"/>
  <c r="J230" i="15"/>
  <c r="I230" i="15"/>
  <c r="H230" i="15"/>
  <c r="G230" i="15"/>
  <c r="C230" i="15"/>
  <c r="B230" i="15"/>
  <c r="BR230" i="15"/>
  <c r="BC229" i="15"/>
  <c r="BR229" i="15"/>
  <c r="BC228" i="15"/>
  <c r="BB228" i="15"/>
  <c r="BA228" i="15"/>
  <c r="AV224" i="15" s="1"/>
  <c r="AZ228" i="15"/>
  <c r="AY228" i="15"/>
  <c r="AV223" i="15" s="1"/>
  <c r="AX228" i="15"/>
  <c r="AV222" i="15" s="1"/>
  <c r="AW228" i="15"/>
  <c r="AV228" i="15"/>
  <c r="BR228" i="15"/>
  <c r="AC227" i="15"/>
  <c r="AB227" i="15"/>
  <c r="AA227" i="15"/>
  <c r="AA238" i="15" s="1"/>
  <c r="Z227" i="15"/>
  <c r="Z229" i="15" s="1"/>
  <c r="Y227" i="15"/>
  <c r="Y229" i="15" s="1"/>
  <c r="X227" i="15"/>
  <c r="X225" i="15" s="1"/>
  <c r="W227" i="15"/>
  <c r="W245" i="15" s="1"/>
  <c r="BR227" i="15"/>
  <c r="B226" i="15"/>
  <c r="AB225" i="15"/>
  <c r="G223" i="15"/>
  <c r="BR223" i="15"/>
  <c r="AT222" i="15"/>
  <c r="AT231" i="15" s="1"/>
  <c r="AS222" i="15"/>
  <c r="AS223" i="15" s="1"/>
  <c r="AR222" i="15"/>
  <c r="AR224" i="15" s="1"/>
  <c r="BR222" i="15"/>
  <c r="AU221" i="15"/>
  <c r="AT221" i="15"/>
  <c r="AS221" i="15"/>
  <c r="AR221" i="15"/>
  <c r="AQ221" i="15"/>
  <c r="AP221" i="15"/>
  <c r="AO221" i="15"/>
  <c r="BR221" i="15"/>
  <c r="K220" i="15"/>
  <c r="BR220" i="15"/>
  <c r="BC218" i="15"/>
  <c r="BB218" i="15"/>
  <c r="BA218" i="15"/>
  <c r="AZ218" i="15"/>
  <c r="AY218" i="15"/>
  <c r="AX218" i="15"/>
  <c r="AW218" i="15"/>
  <c r="AV218" i="15"/>
  <c r="AU218" i="15"/>
  <c r="AT218" i="15"/>
  <c r="AS218" i="15"/>
  <c r="AR218" i="15"/>
  <c r="AQ218" i="15"/>
  <c r="AP218" i="15"/>
  <c r="AO218" i="15"/>
  <c r="L218" i="15"/>
  <c r="J218" i="15"/>
  <c r="I218" i="15"/>
  <c r="H218" i="15"/>
  <c r="G218" i="15"/>
  <c r="F218" i="15"/>
  <c r="E218" i="15"/>
  <c r="D218" i="15"/>
  <c r="C218" i="15"/>
  <c r="B218" i="15"/>
  <c r="AM218" i="15"/>
  <c r="AK218" i="15"/>
  <c r="AJ218" i="15"/>
  <c r="AI218" i="15"/>
  <c r="AH218" i="15"/>
  <c r="AG218" i="15"/>
  <c r="AF218" i="15"/>
  <c r="AE218" i="15"/>
  <c r="AD218" i="15"/>
  <c r="AC218" i="15"/>
  <c r="AB218" i="15"/>
  <c r="AA218" i="15"/>
  <c r="Z218" i="15"/>
  <c r="Y218" i="15"/>
  <c r="X218" i="15"/>
  <c r="W218" i="15"/>
  <c r="BR218" i="15"/>
  <c r="BR214" i="15"/>
  <c r="AB213" i="15"/>
  <c r="AB212" i="15"/>
  <c r="BR212" i="15"/>
  <c r="AB211" i="15"/>
  <c r="BR211" i="15"/>
  <c r="AB210" i="15"/>
  <c r="AB209" i="15"/>
  <c r="AB208" i="15"/>
  <c r="BR208" i="15"/>
  <c r="AB207" i="15"/>
  <c r="AB206" i="15"/>
  <c r="O206" i="15"/>
  <c r="U206" i="15" s="1"/>
  <c r="AB205" i="15"/>
  <c r="BR205" i="15"/>
  <c r="BR204" i="15"/>
  <c r="AM203" i="15"/>
  <c r="AC203" i="15"/>
  <c r="BR203" i="15"/>
  <c r="AX202" i="15"/>
  <c r="AW202" i="15"/>
  <c r="J202" i="15"/>
  <c r="I202" i="15"/>
  <c r="H202" i="15"/>
  <c r="G202" i="15"/>
  <c r="C202" i="15"/>
  <c r="B202" i="15"/>
  <c r="AX201" i="15"/>
  <c r="AW201" i="15"/>
  <c r="J201" i="15"/>
  <c r="I201" i="15"/>
  <c r="H201" i="15"/>
  <c r="G201" i="15"/>
  <c r="C201" i="15"/>
  <c r="B201" i="15"/>
  <c r="BR201" i="15"/>
  <c r="AX200" i="15"/>
  <c r="AW200" i="15"/>
  <c r="J200" i="15"/>
  <c r="I200" i="15"/>
  <c r="H200" i="15"/>
  <c r="G200" i="15"/>
  <c r="C200" i="15"/>
  <c r="B200" i="15"/>
  <c r="AX199" i="15"/>
  <c r="AW199" i="15"/>
  <c r="J199" i="15"/>
  <c r="I199" i="15"/>
  <c r="H199" i="15"/>
  <c r="G199" i="15"/>
  <c r="C199" i="15"/>
  <c r="B199" i="15"/>
  <c r="BR199" i="15"/>
  <c r="AX198" i="15"/>
  <c r="AW198" i="15"/>
  <c r="J198" i="15"/>
  <c r="I198" i="15"/>
  <c r="H198" i="15"/>
  <c r="G198" i="15"/>
  <c r="C198" i="15"/>
  <c r="B198" i="15"/>
  <c r="AX197" i="15"/>
  <c r="AW197" i="15"/>
  <c r="J197" i="15"/>
  <c r="I197" i="15"/>
  <c r="H197" i="15"/>
  <c r="G197" i="15"/>
  <c r="C197" i="15"/>
  <c r="B197" i="15"/>
  <c r="AX196" i="15"/>
  <c r="AW196" i="15"/>
  <c r="J196" i="15"/>
  <c r="I196" i="15"/>
  <c r="H196" i="15"/>
  <c r="G196" i="15"/>
  <c r="C196" i="15"/>
  <c r="B196" i="15"/>
  <c r="BR196" i="15"/>
  <c r="BC195" i="15"/>
  <c r="BR195" i="15"/>
  <c r="BC194" i="15"/>
  <c r="BB194" i="15"/>
  <c r="BA194" i="15"/>
  <c r="AV190" i="15" s="1"/>
  <c r="AZ194" i="15"/>
  <c r="AY194" i="15"/>
  <c r="AV189" i="15" s="1"/>
  <c r="AX194" i="15"/>
  <c r="AV188" i="15" s="1"/>
  <c r="AW194" i="15"/>
  <c r="AV194" i="15"/>
  <c r="BR194" i="15"/>
  <c r="AC193" i="15"/>
  <c r="AB193" i="15"/>
  <c r="AA193" i="15"/>
  <c r="AA194" i="15" s="1"/>
  <c r="Z193" i="15"/>
  <c r="Z188" i="15" s="1"/>
  <c r="Y193" i="15"/>
  <c r="X193" i="15"/>
  <c r="W193" i="15"/>
  <c r="W216" i="15" s="1"/>
  <c r="BR193" i="15"/>
  <c r="B192" i="15"/>
  <c r="AB191" i="15"/>
  <c r="BR191" i="15"/>
  <c r="BR190" i="15"/>
  <c r="G189" i="15"/>
  <c r="BR189" i="15"/>
  <c r="AT188" i="15"/>
  <c r="AT201" i="15" s="1"/>
  <c r="AS188" i="15"/>
  <c r="AR188" i="15"/>
  <c r="AR201" i="15" s="1"/>
  <c r="AU187" i="15"/>
  <c r="AT187" i="15"/>
  <c r="AS187" i="15"/>
  <c r="AR187" i="15"/>
  <c r="AQ187" i="15"/>
  <c r="AP187" i="15"/>
  <c r="AO187" i="15"/>
  <c r="BR187" i="15"/>
  <c r="K186" i="15"/>
  <c r="BR186" i="15"/>
  <c r="O185" i="15"/>
  <c r="R185" i="15" s="1"/>
  <c r="BC184" i="15"/>
  <c r="BB184" i="15"/>
  <c r="BA184" i="15"/>
  <c r="AZ184" i="15"/>
  <c r="AY184" i="15"/>
  <c r="AX184" i="15"/>
  <c r="AW184" i="15"/>
  <c r="AV184" i="15"/>
  <c r="AU184" i="15"/>
  <c r="AT184" i="15"/>
  <c r="AS184" i="15"/>
  <c r="AR184" i="15"/>
  <c r="AQ184" i="15"/>
  <c r="AP184" i="15"/>
  <c r="AO184" i="15"/>
  <c r="L184" i="15"/>
  <c r="J184" i="15"/>
  <c r="I184" i="15"/>
  <c r="H184" i="15"/>
  <c r="G184" i="15"/>
  <c r="F184" i="15"/>
  <c r="E184" i="15"/>
  <c r="D184" i="15"/>
  <c r="C184" i="15"/>
  <c r="B184" i="15"/>
  <c r="AM184" i="15"/>
  <c r="AK184" i="15"/>
  <c r="AJ184" i="15"/>
  <c r="AI184" i="15"/>
  <c r="AH184" i="15"/>
  <c r="AG184" i="15"/>
  <c r="AF184" i="15"/>
  <c r="AE184" i="15"/>
  <c r="AD184" i="15"/>
  <c r="AC184" i="15"/>
  <c r="AB184" i="15"/>
  <c r="AA184" i="15"/>
  <c r="Z184" i="15"/>
  <c r="Y184" i="15"/>
  <c r="X184" i="15"/>
  <c r="W184" i="15"/>
  <c r="BR184" i="15"/>
  <c r="BR182" i="15"/>
  <c r="O181" i="15"/>
  <c r="T181" i="15" s="1"/>
  <c r="AB179" i="15"/>
  <c r="O179" i="15"/>
  <c r="AB178" i="15"/>
  <c r="BR178" i="15"/>
  <c r="AB177" i="15"/>
  <c r="BR177" i="15"/>
  <c r="AB176" i="15"/>
  <c r="AB175" i="15"/>
  <c r="BR175" i="15"/>
  <c r="AB174" i="15"/>
  <c r="AB173" i="15"/>
  <c r="BR173" i="15"/>
  <c r="AB172" i="15"/>
  <c r="BR172" i="15"/>
  <c r="AB171" i="15"/>
  <c r="BR171" i="15"/>
  <c r="BR170" i="15"/>
  <c r="AM169" i="15"/>
  <c r="AC169" i="15"/>
  <c r="BR169" i="15"/>
  <c r="AX168" i="15"/>
  <c r="AW168" i="15"/>
  <c r="J168" i="15"/>
  <c r="I168" i="15"/>
  <c r="H168" i="15"/>
  <c r="G168" i="15"/>
  <c r="C168" i="15"/>
  <c r="B168" i="15"/>
  <c r="AX167" i="15"/>
  <c r="AW167" i="15"/>
  <c r="J167" i="15"/>
  <c r="I167" i="15"/>
  <c r="H167" i="15"/>
  <c r="G167" i="15"/>
  <c r="C167" i="15"/>
  <c r="B167" i="15"/>
  <c r="AX166" i="15"/>
  <c r="AW166" i="15"/>
  <c r="J166" i="15"/>
  <c r="I166" i="15"/>
  <c r="H166" i="15"/>
  <c r="G166" i="15"/>
  <c r="C166" i="15"/>
  <c r="B166" i="15"/>
  <c r="AX165" i="15"/>
  <c r="AW165" i="15"/>
  <c r="J165" i="15"/>
  <c r="I165" i="15"/>
  <c r="H165" i="15"/>
  <c r="G165" i="15"/>
  <c r="C165" i="15"/>
  <c r="B165" i="15"/>
  <c r="O165" i="15"/>
  <c r="Q165" i="15" s="1"/>
  <c r="AX164" i="15"/>
  <c r="AW164" i="15"/>
  <c r="J164" i="15"/>
  <c r="I164" i="15"/>
  <c r="H164" i="15"/>
  <c r="G164" i="15"/>
  <c r="C164" i="15"/>
  <c r="B164" i="15"/>
  <c r="AX163" i="15"/>
  <c r="AW163" i="15"/>
  <c r="J163" i="15"/>
  <c r="I163" i="15"/>
  <c r="H163" i="15"/>
  <c r="G163" i="15"/>
  <c r="C163" i="15"/>
  <c r="B163" i="15"/>
  <c r="AX162" i="15"/>
  <c r="AW162" i="15"/>
  <c r="J162" i="15"/>
  <c r="I162" i="15"/>
  <c r="H162" i="15"/>
  <c r="G162" i="15"/>
  <c r="C162" i="15"/>
  <c r="B162" i="15"/>
  <c r="BC161" i="15"/>
  <c r="BC160" i="15"/>
  <c r="BB160" i="15"/>
  <c r="BA160" i="15"/>
  <c r="AV156" i="15" s="1"/>
  <c r="AZ160" i="15"/>
  <c r="AY160" i="15"/>
  <c r="AV155" i="15" s="1"/>
  <c r="AX160" i="15"/>
  <c r="AV154" i="15" s="1"/>
  <c r="AW160" i="15"/>
  <c r="AV160" i="15"/>
  <c r="BR160" i="15"/>
  <c r="AC159" i="15"/>
  <c r="AB159" i="15"/>
  <c r="AA159" i="15"/>
  <c r="Z159" i="15"/>
  <c r="Y159" i="15"/>
  <c r="Y172" i="15" s="1"/>
  <c r="X159" i="15"/>
  <c r="X166" i="15" s="1"/>
  <c r="W159" i="15"/>
  <c r="W175" i="15" s="1"/>
  <c r="B158" i="15"/>
  <c r="AB157" i="15"/>
  <c r="BR157" i="15"/>
  <c r="BR156" i="15"/>
  <c r="G155" i="15"/>
  <c r="BR155" i="15"/>
  <c r="AT154" i="15"/>
  <c r="AT168" i="15" s="1"/>
  <c r="AS154" i="15"/>
  <c r="AS168" i="15" s="1"/>
  <c r="AR154" i="15"/>
  <c r="AR155" i="15" s="1"/>
  <c r="BR154" i="15"/>
  <c r="AU153" i="15"/>
  <c r="AT153" i="15"/>
  <c r="AS153" i="15"/>
  <c r="AR153" i="15"/>
  <c r="AQ153" i="15"/>
  <c r="AP153" i="15"/>
  <c r="AO153" i="15"/>
  <c r="K152" i="15"/>
  <c r="BR152" i="15"/>
  <c r="BN150" i="15"/>
  <c r="BJ150" i="15"/>
  <c r="BI150" i="15"/>
  <c r="BE150" i="15"/>
  <c r="BC150" i="15"/>
  <c r="BB150" i="15"/>
  <c r="BA150" i="15"/>
  <c r="AZ150" i="15"/>
  <c r="AY150" i="15"/>
  <c r="AX150" i="15"/>
  <c r="AW150" i="15"/>
  <c r="AV150" i="15"/>
  <c r="AU150" i="15"/>
  <c r="AT150" i="15"/>
  <c r="AS150" i="15"/>
  <c r="AR150" i="15"/>
  <c r="AQ150" i="15"/>
  <c r="AP150" i="15"/>
  <c r="AO150" i="15"/>
  <c r="L150" i="15"/>
  <c r="J150" i="15"/>
  <c r="I150" i="15"/>
  <c r="H150" i="15"/>
  <c r="G150" i="15"/>
  <c r="F150" i="15"/>
  <c r="E150" i="15"/>
  <c r="D150" i="15"/>
  <c r="C150" i="15"/>
  <c r="B150" i="15"/>
  <c r="AM150" i="15"/>
  <c r="AK150" i="15"/>
  <c r="AJ150" i="15"/>
  <c r="AI150" i="15"/>
  <c r="AH150" i="15"/>
  <c r="AG150" i="15"/>
  <c r="AF150" i="15"/>
  <c r="AE150" i="15"/>
  <c r="AD150" i="15"/>
  <c r="AC150" i="15"/>
  <c r="AB150" i="15"/>
  <c r="AA150" i="15"/>
  <c r="Z150" i="15"/>
  <c r="Y150" i="15"/>
  <c r="X150" i="15"/>
  <c r="W150" i="15"/>
  <c r="BJ149" i="15"/>
  <c r="BI149" i="15"/>
  <c r="O149" i="15"/>
  <c r="U149" i="15" s="1"/>
  <c r="BJ148" i="15"/>
  <c r="BI148" i="15"/>
  <c r="BR148" i="15"/>
  <c r="BI147" i="15"/>
  <c r="BI146" i="15"/>
  <c r="BI145" i="15"/>
  <c r="AB145" i="15"/>
  <c r="BG144" i="15"/>
  <c r="BI144" i="15" s="1"/>
  <c r="AB144" i="15"/>
  <c r="BG143" i="15"/>
  <c r="BI143" i="15" s="1"/>
  <c r="AB143" i="15"/>
  <c r="BR143" i="15"/>
  <c r="BG142" i="15"/>
  <c r="BI142" i="15" s="1"/>
  <c r="AB142" i="15"/>
  <c r="O142" i="15"/>
  <c r="BG141" i="15"/>
  <c r="BI141" i="15" s="1"/>
  <c r="AB141" i="15"/>
  <c r="BR141" i="15"/>
  <c r="BG140" i="15"/>
  <c r="BI140" i="15" s="1"/>
  <c r="AB140" i="15"/>
  <c r="O140" i="15"/>
  <c r="S140" i="15" s="1"/>
  <c r="BG139" i="15"/>
  <c r="BI139" i="15" s="1"/>
  <c r="AB139" i="15"/>
  <c r="BG138" i="15"/>
  <c r="BI138" i="15" s="1"/>
  <c r="AB138" i="15"/>
  <c r="BR138" i="15"/>
  <c r="BG137" i="15"/>
  <c r="BI137" i="15" s="1"/>
  <c r="AB137" i="15"/>
  <c r="O137" i="15"/>
  <c r="BG136" i="15"/>
  <c r="BI136" i="15" s="1"/>
  <c r="BR136" i="15"/>
  <c r="BG135" i="15"/>
  <c r="BI135" i="15" s="1"/>
  <c r="AM135" i="15"/>
  <c r="AC135" i="15"/>
  <c r="BR135" i="15"/>
  <c r="BG134" i="15"/>
  <c r="BI134" i="15" s="1"/>
  <c r="AX134" i="15"/>
  <c r="AW134" i="15"/>
  <c r="J134" i="15"/>
  <c r="I134" i="15"/>
  <c r="H134" i="15"/>
  <c r="G134" i="15"/>
  <c r="C134" i="15"/>
  <c r="B134" i="15"/>
  <c r="O134" i="15"/>
  <c r="Q134" i="15" s="1"/>
  <c r="BG133" i="15"/>
  <c r="BI133" i="15" s="1"/>
  <c r="AX133" i="15"/>
  <c r="AW133" i="15"/>
  <c r="J133" i="15"/>
  <c r="I133" i="15"/>
  <c r="H133" i="15"/>
  <c r="G133" i="15"/>
  <c r="C133" i="15"/>
  <c r="B133" i="15"/>
  <c r="BG132" i="15"/>
  <c r="BI132" i="15" s="1"/>
  <c r="AX132" i="15"/>
  <c r="AW132" i="15"/>
  <c r="J132" i="15"/>
  <c r="I132" i="15"/>
  <c r="H132" i="15"/>
  <c r="G132" i="15"/>
  <c r="C132" i="15"/>
  <c r="B132" i="15"/>
  <c r="BR132" i="15"/>
  <c r="BG131" i="15"/>
  <c r="BI131" i="15" s="1"/>
  <c r="AX131" i="15"/>
  <c r="AW131" i="15"/>
  <c r="J131" i="15"/>
  <c r="I131" i="15"/>
  <c r="H131" i="15"/>
  <c r="G131" i="15"/>
  <c r="C131" i="15"/>
  <c r="B131" i="15"/>
  <c r="BR131" i="15"/>
  <c r="BG130" i="15"/>
  <c r="BI130" i="15" s="1"/>
  <c r="AX130" i="15"/>
  <c r="AW130" i="15"/>
  <c r="J130" i="15"/>
  <c r="I130" i="15"/>
  <c r="H130" i="15"/>
  <c r="G130" i="15"/>
  <c r="C130" i="15"/>
  <c r="B130" i="15"/>
  <c r="O130" i="15"/>
  <c r="BG129" i="15"/>
  <c r="BI129" i="15" s="1"/>
  <c r="AX129" i="15"/>
  <c r="AW129" i="15"/>
  <c r="J129" i="15"/>
  <c r="I129" i="15"/>
  <c r="H129" i="15"/>
  <c r="G129" i="15"/>
  <c r="C129" i="15"/>
  <c r="B129" i="15"/>
  <c r="BG128" i="15"/>
  <c r="BI128" i="15" s="1"/>
  <c r="AX128" i="15"/>
  <c r="AW128" i="15"/>
  <c r="J128" i="15"/>
  <c r="I128" i="15"/>
  <c r="H128" i="15"/>
  <c r="G128" i="15"/>
  <c r="C128" i="15"/>
  <c r="B128" i="15"/>
  <c r="BR128" i="15"/>
  <c r="BG127" i="15"/>
  <c r="BI127" i="15" s="1"/>
  <c r="BC127" i="15"/>
  <c r="BR127" i="15"/>
  <c r="BJ126" i="15"/>
  <c r="BG126" i="15"/>
  <c r="BI126" i="15" s="1"/>
  <c r="BC126" i="15"/>
  <c r="BB126" i="15"/>
  <c r="BA126" i="15"/>
  <c r="AV122" i="15" s="1"/>
  <c r="AZ126" i="15"/>
  <c r="AY126" i="15"/>
  <c r="AV121" i="15" s="1"/>
  <c r="AX126" i="15"/>
  <c r="AV120" i="15" s="1"/>
  <c r="AW126" i="15"/>
  <c r="AV126" i="15"/>
  <c r="BR126" i="15"/>
  <c r="BJ125" i="15"/>
  <c r="BG125" i="15"/>
  <c r="BI125" i="15" s="1"/>
  <c r="AC125" i="15"/>
  <c r="AB125" i="15"/>
  <c r="AA125" i="15"/>
  <c r="AA140" i="15" s="1"/>
  <c r="Z125" i="15"/>
  <c r="Z142" i="15" s="1"/>
  <c r="Y125" i="15"/>
  <c r="Y139" i="15" s="1"/>
  <c r="X125" i="15"/>
  <c r="X148" i="15" s="1"/>
  <c r="W125" i="15"/>
  <c r="W138" i="15" s="1"/>
  <c r="BR125" i="15"/>
  <c r="BJ124" i="15"/>
  <c r="BG124" i="15"/>
  <c r="BI124" i="15" s="1"/>
  <c r="B124" i="15"/>
  <c r="BN123" i="15"/>
  <c r="BJ123" i="15"/>
  <c r="BG123" i="15"/>
  <c r="BI123" i="15" s="1"/>
  <c r="AB123" i="15"/>
  <c r="BR123" i="15"/>
  <c r="BN122" i="15"/>
  <c r="BJ122" i="15"/>
  <c r="BG122" i="15"/>
  <c r="BI122" i="15" s="1"/>
  <c r="BN121" i="15"/>
  <c r="BJ121" i="15"/>
  <c r="BG121" i="15"/>
  <c r="BI121" i="15" s="1"/>
  <c r="G121" i="15"/>
  <c r="BR121" i="15"/>
  <c r="BN120" i="15"/>
  <c r="BJ120" i="15"/>
  <c r="BG120" i="15"/>
  <c r="BI120" i="15" s="1"/>
  <c r="AT120" i="15"/>
  <c r="AT129" i="15" s="1"/>
  <c r="AS120" i="15"/>
  <c r="AS134" i="15" s="1"/>
  <c r="AR120" i="15"/>
  <c r="AR134" i="15" s="1"/>
  <c r="BR120" i="15"/>
  <c r="BN119" i="15"/>
  <c r="BJ119" i="15"/>
  <c r="BG119" i="15"/>
  <c r="BI119" i="15" s="1"/>
  <c r="AU119" i="15"/>
  <c r="AT119" i="15"/>
  <c r="AS119" i="15"/>
  <c r="AR119" i="15"/>
  <c r="AQ119" i="15"/>
  <c r="AP119" i="15"/>
  <c r="AO119" i="15"/>
  <c r="BN118" i="15"/>
  <c r="BJ118" i="15"/>
  <c r="BG118" i="15"/>
  <c r="BI118" i="15" s="1"/>
  <c r="K118" i="15"/>
  <c r="BN117" i="15"/>
  <c r="BJ117" i="15"/>
  <c r="BG117" i="15"/>
  <c r="BI117" i="15" s="1"/>
  <c r="BR117" i="15"/>
  <c r="BN116" i="15"/>
  <c r="BJ116" i="15"/>
  <c r="BG116" i="15"/>
  <c r="BI116" i="15" s="1"/>
  <c r="BC116" i="15"/>
  <c r="BB116" i="15"/>
  <c r="BA116" i="15"/>
  <c r="AZ116" i="15"/>
  <c r="AY116" i="15"/>
  <c r="AX116" i="15"/>
  <c r="AW116" i="15"/>
  <c r="AV116" i="15"/>
  <c r="AU116" i="15"/>
  <c r="AT116" i="15"/>
  <c r="AS116" i="15"/>
  <c r="AR116" i="15"/>
  <c r="AQ116" i="15"/>
  <c r="AP116" i="15"/>
  <c r="AO116" i="15"/>
  <c r="L116" i="15"/>
  <c r="J116" i="15"/>
  <c r="I116" i="15"/>
  <c r="H116" i="15"/>
  <c r="G116" i="15"/>
  <c r="F116" i="15"/>
  <c r="E116" i="15"/>
  <c r="D116" i="15"/>
  <c r="C116" i="15"/>
  <c r="B116" i="15"/>
  <c r="AM116" i="15"/>
  <c r="AK116" i="15"/>
  <c r="AJ116" i="15"/>
  <c r="AI116" i="15"/>
  <c r="AH116" i="15"/>
  <c r="AG116" i="15"/>
  <c r="AF116" i="15"/>
  <c r="AE116" i="15"/>
  <c r="AD116" i="15"/>
  <c r="AC116" i="15"/>
  <c r="AB116" i="15"/>
  <c r="AA116" i="15"/>
  <c r="Z116" i="15"/>
  <c r="Y116" i="15"/>
  <c r="X116" i="15"/>
  <c r="W116" i="15"/>
  <c r="BN115" i="15"/>
  <c r="BJ115" i="15"/>
  <c r="BG115" i="15"/>
  <c r="BI115" i="15" s="1"/>
  <c r="BR115" i="15"/>
  <c r="BN114" i="15"/>
  <c r="BJ114" i="15"/>
  <c r="BG114" i="15"/>
  <c r="BI114" i="15" s="1"/>
  <c r="BR114" i="15"/>
  <c r="BN113" i="15"/>
  <c r="BJ113" i="15"/>
  <c r="BG113" i="15"/>
  <c r="BI113" i="15" s="1"/>
  <c r="BR113" i="15"/>
  <c r="BN112" i="15"/>
  <c r="BJ112" i="15"/>
  <c r="BG112" i="15"/>
  <c r="BI112" i="15" s="1"/>
  <c r="BN111" i="15"/>
  <c r="BJ111" i="15"/>
  <c r="BG111" i="15"/>
  <c r="BI111" i="15" s="1"/>
  <c r="AB111" i="15"/>
  <c r="BN110" i="15"/>
  <c r="BJ110" i="15"/>
  <c r="BG110" i="15"/>
  <c r="BI110" i="15" s="1"/>
  <c r="AB110" i="15"/>
  <c r="BN109" i="15"/>
  <c r="BJ109" i="15"/>
  <c r="BG109" i="15"/>
  <c r="BI109" i="15" s="1"/>
  <c r="AB109" i="15"/>
  <c r="BN108" i="15"/>
  <c r="BJ108" i="15"/>
  <c r="BG108" i="15"/>
  <c r="BI108" i="15" s="1"/>
  <c r="AB108" i="15"/>
  <c r="BN107" i="15"/>
  <c r="BJ107" i="15"/>
  <c r="K223" i="15" s="1"/>
  <c r="K224" i="15" s="1"/>
  <c r="BG107" i="15"/>
  <c r="AB107" i="15"/>
  <c r="BN106" i="15"/>
  <c r="BJ106" i="15"/>
  <c r="BG106" i="15"/>
  <c r="BI106" i="15" s="1"/>
  <c r="AB106" i="15"/>
  <c r="BN105" i="15"/>
  <c r="BJ105" i="15"/>
  <c r="BG105" i="15"/>
  <c r="AB105" i="15"/>
  <c r="BJ104" i="15"/>
  <c r="BG104" i="15"/>
  <c r="BI104" i="15" s="1"/>
  <c r="AB104" i="15"/>
  <c r="BJ103" i="15"/>
  <c r="BG103" i="15"/>
  <c r="BI103" i="15" s="1"/>
  <c r="AB103" i="15"/>
  <c r="BJ102" i="15"/>
  <c r="BG102" i="15"/>
  <c r="BI102" i="15" s="1"/>
  <c r="BR102" i="15"/>
  <c r="BJ101" i="15"/>
  <c r="BG101" i="15"/>
  <c r="BI101" i="15" s="1"/>
  <c r="AM101" i="15"/>
  <c r="AC101" i="15"/>
  <c r="BR101" i="15"/>
  <c r="BN100" i="15"/>
  <c r="BJ100" i="15"/>
  <c r="BG100" i="15"/>
  <c r="BI100" i="15" s="1"/>
  <c r="AX100" i="15"/>
  <c r="AW100" i="15"/>
  <c r="J100" i="15"/>
  <c r="I100" i="15"/>
  <c r="H100" i="15"/>
  <c r="G100" i="15"/>
  <c r="C100" i="15"/>
  <c r="B100" i="15"/>
  <c r="BN99" i="15"/>
  <c r="BJ99" i="15"/>
  <c r="BG99" i="15"/>
  <c r="BI99" i="15" s="1"/>
  <c r="AX99" i="15"/>
  <c r="AW99" i="15"/>
  <c r="J99" i="15"/>
  <c r="I99" i="15"/>
  <c r="H99" i="15"/>
  <c r="G99" i="15"/>
  <c r="C99" i="15"/>
  <c r="B99" i="15"/>
  <c r="BN98" i="15"/>
  <c r="BJ98" i="15"/>
  <c r="BG98" i="15"/>
  <c r="BI98" i="15" s="1"/>
  <c r="AX98" i="15"/>
  <c r="AW98" i="15"/>
  <c r="J98" i="15"/>
  <c r="I98" i="15"/>
  <c r="H98" i="15"/>
  <c r="G98" i="15"/>
  <c r="C98" i="15"/>
  <c r="B98" i="15"/>
  <c r="BR98" i="15"/>
  <c r="BN97" i="15"/>
  <c r="BJ97" i="15"/>
  <c r="BG97" i="15"/>
  <c r="BI97" i="15" s="1"/>
  <c r="AX97" i="15"/>
  <c r="AW97" i="15"/>
  <c r="J97" i="15"/>
  <c r="I97" i="15"/>
  <c r="H97" i="15"/>
  <c r="G97" i="15"/>
  <c r="C97" i="15"/>
  <c r="B97" i="15"/>
  <c r="BR97" i="15"/>
  <c r="CA88" i="15"/>
  <c r="BZ88" i="15"/>
  <c r="BY88" i="15"/>
  <c r="BX88" i="15"/>
  <c r="BW88" i="15"/>
  <c r="BV88" i="15"/>
  <c r="BU88" i="15"/>
  <c r="BS96" i="15"/>
  <c r="BN96" i="15"/>
  <c r="BJ96" i="15"/>
  <c r="BG96" i="15"/>
  <c r="BI96" i="15" s="1"/>
  <c r="AX96" i="15"/>
  <c r="AW96" i="15"/>
  <c r="J96" i="15"/>
  <c r="I96" i="15"/>
  <c r="H96" i="15"/>
  <c r="G96" i="15"/>
  <c r="C96" i="15"/>
  <c r="B96" i="15"/>
  <c r="BN95" i="15"/>
  <c r="BJ95" i="15"/>
  <c r="BG95" i="15"/>
  <c r="BI95" i="15" s="1"/>
  <c r="AX95" i="15"/>
  <c r="AW95" i="15"/>
  <c r="J95" i="15"/>
  <c r="H95" i="15"/>
  <c r="G95" i="15"/>
  <c r="C95" i="15"/>
  <c r="B95" i="15"/>
  <c r="BR95" i="15"/>
  <c r="BN94" i="15"/>
  <c r="BJ94" i="15"/>
  <c r="BG94" i="15"/>
  <c r="BI94" i="15" s="1"/>
  <c r="AX94" i="15"/>
  <c r="AW94" i="15"/>
  <c r="J94" i="15"/>
  <c r="H94" i="15"/>
  <c r="G94" i="15"/>
  <c r="C94" i="15"/>
  <c r="B94" i="15"/>
  <c r="BN93" i="15"/>
  <c r="BJ93" i="15"/>
  <c r="BG93" i="15"/>
  <c r="BI93" i="15" s="1"/>
  <c r="BC93" i="15"/>
  <c r="BR93" i="15"/>
  <c r="BN92" i="15"/>
  <c r="BJ92" i="15"/>
  <c r="BG92" i="15"/>
  <c r="BI92" i="15" s="1"/>
  <c r="BC92" i="15"/>
  <c r="BB92" i="15"/>
  <c r="BA92" i="15"/>
  <c r="AV88" i="15" s="1"/>
  <c r="AZ92" i="15"/>
  <c r="AY92" i="15"/>
  <c r="AV87" i="15" s="1"/>
  <c r="AX92" i="15"/>
  <c r="AV86" i="15" s="1"/>
  <c r="AW92" i="15"/>
  <c r="AV92" i="15"/>
  <c r="BN91" i="15"/>
  <c r="BJ91" i="15"/>
  <c r="BG91" i="15"/>
  <c r="BI91" i="15" s="1"/>
  <c r="AC91" i="15"/>
  <c r="AB91" i="15"/>
  <c r="AA91" i="15"/>
  <c r="AA92" i="15" s="1"/>
  <c r="Z91" i="15"/>
  <c r="Z104" i="15" s="1"/>
  <c r="Y91" i="15"/>
  <c r="Y104" i="15" s="1"/>
  <c r="X91" i="15"/>
  <c r="X95" i="15" s="1"/>
  <c r="W91" i="15"/>
  <c r="O91" i="15" s="1"/>
  <c r="T91" i="15" s="1"/>
  <c r="BN90" i="15"/>
  <c r="BJ90" i="15"/>
  <c r="BG90" i="15"/>
  <c r="BI90" i="15" s="1"/>
  <c r="B90" i="15"/>
  <c r="BN89" i="15"/>
  <c r="BJ89" i="15"/>
  <c r="BG89" i="15"/>
  <c r="BI89" i="15" s="1"/>
  <c r="AB89" i="15"/>
  <c r="BR89" i="15"/>
  <c r="BN88" i="15"/>
  <c r="BJ88" i="15"/>
  <c r="BG88" i="15"/>
  <c r="BI88" i="15" s="1"/>
  <c r="BN87" i="15"/>
  <c r="BJ87" i="15"/>
  <c r="BG87" i="15"/>
  <c r="BI87" i="15" s="1"/>
  <c r="G87" i="15"/>
  <c r="BR87" i="15"/>
  <c r="BN86" i="15"/>
  <c r="BJ86" i="15"/>
  <c r="BG86" i="15"/>
  <c r="BI86" i="15" s="1"/>
  <c r="AT86" i="15"/>
  <c r="AT96" i="15" s="1"/>
  <c r="AS86" i="15"/>
  <c r="AS99" i="15" s="1"/>
  <c r="AR86" i="15"/>
  <c r="AR97" i="15" s="1"/>
  <c r="BN85" i="15"/>
  <c r="BJ85" i="15"/>
  <c r="BG85" i="15"/>
  <c r="BI85" i="15" s="1"/>
  <c r="AU85" i="15"/>
  <c r="AT85" i="15"/>
  <c r="AS85" i="15"/>
  <c r="AR85" i="15"/>
  <c r="AQ85" i="15"/>
  <c r="AP85" i="15"/>
  <c r="AO85" i="15"/>
  <c r="BR85" i="15"/>
  <c r="BN84" i="15"/>
  <c r="BJ84" i="15"/>
  <c r="BG84" i="15"/>
  <c r="BI84" i="15" s="1"/>
  <c r="K84" i="15"/>
  <c r="BN83" i="15"/>
  <c r="BJ83" i="15"/>
  <c r="BG83" i="15"/>
  <c r="BI83" i="15" s="1"/>
  <c r="BR83" i="15"/>
  <c r="BN82" i="15"/>
  <c r="BJ82" i="15"/>
  <c r="BG82" i="15"/>
  <c r="BI82" i="15" s="1"/>
  <c r="BC82" i="15"/>
  <c r="BB82" i="15"/>
  <c r="BA82" i="15"/>
  <c r="AZ82" i="15"/>
  <c r="AY82" i="15"/>
  <c r="AX82" i="15"/>
  <c r="AW82" i="15"/>
  <c r="AV82" i="15"/>
  <c r="AU82" i="15"/>
  <c r="AT82" i="15"/>
  <c r="AS82" i="15"/>
  <c r="AR82" i="15"/>
  <c r="AQ82" i="15"/>
  <c r="AP82" i="15"/>
  <c r="AO82" i="15"/>
  <c r="L82" i="15"/>
  <c r="J82" i="15"/>
  <c r="I82" i="15"/>
  <c r="H82" i="15"/>
  <c r="G82" i="15"/>
  <c r="F82" i="15"/>
  <c r="E82" i="15"/>
  <c r="D82" i="15"/>
  <c r="C82" i="15"/>
  <c r="B82" i="15"/>
  <c r="AM82" i="15"/>
  <c r="AK82" i="15"/>
  <c r="AJ82" i="15"/>
  <c r="AI82" i="15"/>
  <c r="AH82" i="15"/>
  <c r="AG82" i="15"/>
  <c r="AF82" i="15"/>
  <c r="AE82" i="15"/>
  <c r="AD82" i="15"/>
  <c r="AC82" i="15"/>
  <c r="AB82" i="15"/>
  <c r="AA82" i="15"/>
  <c r="Z82" i="15"/>
  <c r="Y82" i="15"/>
  <c r="X82" i="15"/>
  <c r="W82" i="15"/>
  <c r="BR82" i="15"/>
  <c r="BN81" i="15"/>
  <c r="BJ81" i="15"/>
  <c r="BG81" i="15"/>
  <c r="BI81" i="15" s="1"/>
  <c r="BR81" i="15"/>
  <c r="BN80" i="15"/>
  <c r="BJ80" i="15"/>
  <c r="BG80" i="15"/>
  <c r="BI80" i="15" s="1"/>
  <c r="BR80" i="15"/>
  <c r="BN79" i="15"/>
  <c r="BJ79" i="15"/>
  <c r="BG79" i="15"/>
  <c r="BI79" i="15" s="1"/>
  <c r="BJ78" i="15"/>
  <c r="BG78" i="15"/>
  <c r="BI78" i="15" s="1"/>
  <c r="BN77" i="15"/>
  <c r="BJ77" i="15"/>
  <c r="BG77" i="15"/>
  <c r="BI77" i="15" s="1"/>
  <c r="AB77" i="15"/>
  <c r="BN76" i="15"/>
  <c r="BJ76" i="15"/>
  <c r="BG76" i="15"/>
  <c r="BI76" i="15" s="1"/>
  <c r="AB76" i="15"/>
  <c r="BR76" i="15"/>
  <c r="BN75" i="15"/>
  <c r="BJ75" i="15"/>
  <c r="BG75" i="15"/>
  <c r="BI75" i="15" s="1"/>
  <c r="AB75" i="15"/>
  <c r="BR75" i="15"/>
  <c r="BN74" i="15"/>
  <c r="BJ74" i="15"/>
  <c r="BG74" i="15"/>
  <c r="BI74" i="15" s="1"/>
  <c r="AB74" i="15"/>
  <c r="BR74" i="15"/>
  <c r="BN73" i="15"/>
  <c r="BJ73" i="15"/>
  <c r="BG73" i="15"/>
  <c r="BI73" i="15" s="1"/>
  <c r="BR73" i="15"/>
  <c r="BN72" i="15"/>
  <c r="BJ72" i="15"/>
  <c r="BG72" i="15"/>
  <c r="BI72" i="15" s="1"/>
  <c r="BR72" i="15"/>
  <c r="BN71" i="15"/>
  <c r="BJ71" i="15"/>
  <c r="BG71" i="15"/>
  <c r="BI71" i="15" s="1"/>
  <c r="BR71" i="15"/>
  <c r="BN70" i="15"/>
  <c r="BJ70" i="15"/>
  <c r="BG70" i="15"/>
  <c r="BI70" i="15" s="1"/>
  <c r="BR70" i="15"/>
  <c r="BN69" i="15"/>
  <c r="BJ69" i="15"/>
  <c r="BG69" i="15"/>
  <c r="BI69" i="15" s="1"/>
  <c r="AB69" i="15"/>
  <c r="BN68" i="15"/>
  <c r="BJ68" i="15"/>
  <c r="BG68" i="15"/>
  <c r="BI68" i="15" s="1"/>
  <c r="BN67" i="15"/>
  <c r="BJ67" i="15"/>
  <c r="BG67" i="15"/>
  <c r="BI67" i="15" s="1"/>
  <c r="AM67" i="15"/>
  <c r="AC67" i="15"/>
  <c r="BR67" i="15"/>
  <c r="BN66" i="15"/>
  <c r="BJ66" i="15"/>
  <c r="BG66" i="15"/>
  <c r="BI66" i="15" s="1"/>
  <c r="AX66" i="15"/>
  <c r="AW66" i="15"/>
  <c r="J66" i="15"/>
  <c r="I66" i="15"/>
  <c r="H66" i="15"/>
  <c r="G66" i="15"/>
  <c r="C66" i="15"/>
  <c r="B66" i="15"/>
  <c r="BR66" i="15"/>
  <c r="BN65" i="15"/>
  <c r="BJ65" i="15"/>
  <c r="BG65" i="15"/>
  <c r="BI65" i="15" s="1"/>
  <c r="AX65" i="15"/>
  <c r="AW65" i="15"/>
  <c r="J65" i="15"/>
  <c r="I65" i="15"/>
  <c r="H65" i="15"/>
  <c r="G65" i="15"/>
  <c r="C65" i="15"/>
  <c r="B65" i="15"/>
  <c r="BR65" i="15"/>
  <c r="BN64" i="15"/>
  <c r="BJ64" i="15"/>
  <c r="BG64" i="15"/>
  <c r="BI64" i="15" s="1"/>
  <c r="AX64" i="15"/>
  <c r="AW64" i="15"/>
  <c r="J64" i="15"/>
  <c r="I64" i="15"/>
  <c r="H64" i="15"/>
  <c r="G64" i="15"/>
  <c r="C64" i="15"/>
  <c r="B64" i="15"/>
  <c r="BN63" i="15"/>
  <c r="BJ63" i="15"/>
  <c r="BG63" i="15"/>
  <c r="BI63" i="15" s="1"/>
  <c r="AX63" i="15"/>
  <c r="AW63" i="15"/>
  <c r="J63" i="15"/>
  <c r="I63" i="15"/>
  <c r="H63" i="15"/>
  <c r="C63" i="15"/>
  <c r="B63" i="15"/>
  <c r="BN62" i="15"/>
  <c r="BJ62" i="15"/>
  <c r="BG62" i="15"/>
  <c r="BI62" i="15" s="1"/>
  <c r="AX62" i="15"/>
  <c r="AW62" i="15"/>
  <c r="J62" i="15"/>
  <c r="H62" i="15"/>
  <c r="G62" i="15"/>
  <c r="C62" i="15"/>
  <c r="B62" i="15"/>
  <c r="BN61" i="15"/>
  <c r="BJ61" i="15"/>
  <c r="BG61" i="15"/>
  <c r="BI61" i="15" s="1"/>
  <c r="AX61" i="15"/>
  <c r="AW61" i="15"/>
  <c r="J61" i="15"/>
  <c r="H61" i="15"/>
  <c r="G61" i="15"/>
  <c r="C61" i="15"/>
  <c r="B61" i="15"/>
  <c r="BR61" i="15"/>
  <c r="BN60" i="15"/>
  <c r="BJ60" i="15"/>
  <c r="BG60" i="15"/>
  <c r="BI60" i="15" s="1"/>
  <c r="AX60" i="15"/>
  <c r="AW60" i="15"/>
  <c r="J60" i="15"/>
  <c r="H60" i="15"/>
  <c r="G60" i="15"/>
  <c r="C60" i="15"/>
  <c r="B60" i="15"/>
  <c r="BR60" i="15"/>
  <c r="BN59" i="15"/>
  <c r="BJ59" i="15"/>
  <c r="BG59" i="15"/>
  <c r="BI59" i="15" s="1"/>
  <c r="BC59" i="15"/>
  <c r="BR59" i="15"/>
  <c r="BN58" i="15"/>
  <c r="BJ58" i="15"/>
  <c r="BG58" i="15"/>
  <c r="BI58" i="15" s="1"/>
  <c r="BC58" i="15"/>
  <c r="BB58" i="15"/>
  <c r="BA58" i="15"/>
  <c r="AV54" i="15" s="1"/>
  <c r="AZ58" i="15"/>
  <c r="AY58" i="15"/>
  <c r="AV53" i="15" s="1"/>
  <c r="AX58" i="15"/>
  <c r="AV52" i="15" s="1"/>
  <c r="AW58" i="15"/>
  <c r="AV58" i="15"/>
  <c r="BR58" i="15"/>
  <c r="BN57" i="15"/>
  <c r="BJ57" i="15"/>
  <c r="BG57" i="15"/>
  <c r="BI57" i="15" s="1"/>
  <c r="AC57" i="15"/>
  <c r="AB57" i="15"/>
  <c r="AA57" i="15"/>
  <c r="AA63" i="15" s="1"/>
  <c r="Z57" i="15"/>
  <c r="Z62" i="15" s="1"/>
  <c r="Y57" i="15"/>
  <c r="Y59" i="15" s="1"/>
  <c r="X57" i="15"/>
  <c r="X66" i="15" s="1"/>
  <c r="W57" i="15"/>
  <c r="W64" i="15" s="1"/>
  <c r="BR57" i="15"/>
  <c r="BN56" i="15"/>
  <c r="BJ56" i="15"/>
  <c r="BG56" i="15"/>
  <c r="BI56" i="15" s="1"/>
  <c r="B56" i="15"/>
  <c r="BR56" i="15"/>
  <c r="CA44" i="15"/>
  <c r="BZ44" i="15"/>
  <c r="BN55" i="15"/>
  <c r="BJ55" i="15"/>
  <c r="BG55" i="15"/>
  <c r="BI55" i="15" s="1"/>
  <c r="AB55" i="15"/>
  <c r="BR55" i="15"/>
  <c r="CA43" i="15"/>
  <c r="BZ43" i="15"/>
  <c r="BY43" i="15"/>
  <c r="BN54" i="15"/>
  <c r="BJ54" i="15"/>
  <c r="BG54" i="15"/>
  <c r="BI54" i="15" s="1"/>
  <c r="BR54" i="15"/>
  <c r="BN53" i="15"/>
  <c r="BJ53" i="15"/>
  <c r="BG53" i="15"/>
  <c r="BI53" i="15" s="1"/>
  <c r="G53" i="15"/>
  <c r="BR53" i="15"/>
  <c r="BN52" i="15"/>
  <c r="BJ52" i="15"/>
  <c r="BG52" i="15"/>
  <c r="BI52" i="15" s="1"/>
  <c r="AT52" i="15"/>
  <c r="AT55" i="15" s="1"/>
  <c r="AS52" i="15"/>
  <c r="AS63" i="15" s="1"/>
  <c r="AR52" i="15"/>
  <c r="AR59" i="15" s="1"/>
  <c r="BN51" i="15"/>
  <c r="BJ51" i="15"/>
  <c r="BG51" i="15"/>
  <c r="BI51" i="15" s="1"/>
  <c r="AU51" i="15"/>
  <c r="AT51" i="15"/>
  <c r="AS51" i="15"/>
  <c r="AR51" i="15"/>
  <c r="AQ51" i="15"/>
  <c r="AP51" i="15"/>
  <c r="AO51" i="15"/>
  <c r="BR51" i="15"/>
  <c r="BN50" i="15"/>
  <c r="BJ50" i="15"/>
  <c r="BG50" i="15"/>
  <c r="BI50" i="15" s="1"/>
  <c r="K50" i="15"/>
  <c r="BR50" i="15"/>
  <c r="BN49" i="15"/>
  <c r="BJ49" i="15"/>
  <c r="BG49" i="15"/>
  <c r="BI49" i="15" s="1"/>
  <c r="O49" i="15"/>
  <c r="T49" i="15" s="1"/>
  <c r="BN48" i="15"/>
  <c r="BJ48" i="15"/>
  <c r="BG48" i="15"/>
  <c r="BI48" i="15" s="1"/>
  <c r="BC48" i="15"/>
  <c r="BB48" i="15"/>
  <c r="BA48" i="15"/>
  <c r="AZ48" i="15"/>
  <c r="AY48" i="15"/>
  <c r="AX48" i="15"/>
  <c r="AW48" i="15"/>
  <c r="AV48" i="15"/>
  <c r="AU48" i="15"/>
  <c r="AT48" i="15"/>
  <c r="AS48" i="15"/>
  <c r="AR48" i="15"/>
  <c r="AQ48" i="15"/>
  <c r="AP48" i="15"/>
  <c r="AO48" i="15"/>
  <c r="L48" i="15"/>
  <c r="J48" i="15"/>
  <c r="I48" i="15"/>
  <c r="H48" i="15"/>
  <c r="G48" i="15"/>
  <c r="F48" i="15"/>
  <c r="E48" i="15"/>
  <c r="D48" i="15"/>
  <c r="C48" i="15"/>
  <c r="B48" i="15"/>
  <c r="AM48" i="15"/>
  <c r="AK48" i="15"/>
  <c r="AJ48" i="15"/>
  <c r="AI48" i="15"/>
  <c r="AH48" i="15"/>
  <c r="AG48" i="15"/>
  <c r="AF48" i="15"/>
  <c r="AE48" i="15"/>
  <c r="AD48" i="15"/>
  <c r="AC48" i="15"/>
  <c r="AB48" i="15"/>
  <c r="AA48" i="15"/>
  <c r="Z48" i="15"/>
  <c r="Y48" i="15"/>
  <c r="X48" i="15"/>
  <c r="W48" i="15"/>
  <c r="BR48" i="15"/>
  <c r="BN47" i="15"/>
  <c r="BJ47" i="15"/>
  <c r="BG47" i="15"/>
  <c r="BI47" i="15" s="1"/>
  <c r="BN46" i="15"/>
  <c r="BJ46" i="15"/>
  <c r="BG46" i="15"/>
  <c r="BI46" i="15" s="1"/>
  <c r="BR46" i="15"/>
  <c r="BN45" i="15"/>
  <c r="BJ45" i="15"/>
  <c r="BG45" i="15"/>
  <c r="BI45" i="15" s="1"/>
  <c r="V45" i="15"/>
  <c r="N45" i="15" s="1"/>
  <c r="BN44" i="15"/>
  <c r="BJ44" i="15"/>
  <c r="BG44" i="15"/>
  <c r="BI44" i="15" s="1"/>
  <c r="V44" i="15"/>
  <c r="N44" i="15" s="1"/>
  <c r="BN43" i="15"/>
  <c r="BJ43" i="15"/>
  <c r="BG43" i="15"/>
  <c r="BI43" i="15" s="1"/>
  <c r="AB43" i="15"/>
  <c r="V43" i="15"/>
  <c r="N43" i="15" s="1"/>
  <c r="BN42" i="15"/>
  <c r="BJ42" i="15"/>
  <c r="BG42" i="15"/>
  <c r="BI42" i="15" s="1"/>
  <c r="AB42" i="15"/>
  <c r="V42" i="15"/>
  <c r="N42" i="15" s="1"/>
  <c r="BN41" i="15"/>
  <c r="BJ41" i="15"/>
  <c r="BG41" i="15"/>
  <c r="BI41" i="15" s="1"/>
  <c r="AB41" i="15"/>
  <c r="V41" i="15"/>
  <c r="N41" i="15" s="1"/>
  <c r="BN40" i="15"/>
  <c r="BJ40" i="15"/>
  <c r="BG40" i="15"/>
  <c r="BI40" i="15" s="1"/>
  <c r="AB40" i="15"/>
  <c r="V40" i="15"/>
  <c r="N40" i="15" s="1"/>
  <c r="BN39" i="15"/>
  <c r="BJ39" i="15"/>
  <c r="K188" i="15" s="1"/>
  <c r="L188" i="15" s="1"/>
  <c r="BG39" i="15"/>
  <c r="BI39" i="15" s="1"/>
  <c r="V39" i="15"/>
  <c r="BN38" i="15"/>
  <c r="BJ38" i="15"/>
  <c r="BG38" i="15"/>
  <c r="BI38" i="15" s="1"/>
  <c r="V38" i="15"/>
  <c r="BN37" i="15"/>
  <c r="BJ37" i="15"/>
  <c r="BG37" i="15"/>
  <c r="BI37" i="15" s="1"/>
  <c r="V37" i="15"/>
  <c r="BN36" i="15"/>
  <c r="BJ36" i="15"/>
  <c r="BG36" i="15"/>
  <c r="BI36" i="15" s="1"/>
  <c r="V36" i="15"/>
  <c r="BN35" i="15"/>
  <c r="BJ35" i="15"/>
  <c r="BG35" i="15"/>
  <c r="BI35" i="15" s="1"/>
  <c r="AB35" i="15"/>
  <c r="V35" i="15"/>
  <c r="N35" i="15" s="1"/>
  <c r="BN34" i="15"/>
  <c r="BJ34" i="15"/>
  <c r="BG34" i="15"/>
  <c r="BI34" i="15" s="1"/>
  <c r="V34" i="15"/>
  <c r="BN33" i="15"/>
  <c r="BJ33" i="15"/>
  <c r="BG33" i="15"/>
  <c r="BI33" i="15" s="1"/>
  <c r="AM33" i="15"/>
  <c r="AC33" i="15"/>
  <c r="BN32" i="15"/>
  <c r="BJ32" i="15"/>
  <c r="BG32" i="15"/>
  <c r="BI32" i="15" s="1"/>
  <c r="AX32" i="15"/>
  <c r="AW32" i="15"/>
  <c r="J32" i="15"/>
  <c r="I32" i="15"/>
  <c r="H32" i="15"/>
  <c r="G32" i="15"/>
  <c r="C32" i="15"/>
  <c r="B32" i="15"/>
  <c r="V32" i="15"/>
  <c r="BN31" i="15"/>
  <c r="BJ31" i="15"/>
  <c r="BG31" i="15"/>
  <c r="BI31" i="15" s="1"/>
  <c r="AX31" i="15"/>
  <c r="AW31" i="15"/>
  <c r="J31" i="15"/>
  <c r="I31" i="15"/>
  <c r="H31" i="15"/>
  <c r="G31" i="15"/>
  <c r="C31" i="15"/>
  <c r="B31" i="15"/>
  <c r="V31" i="15"/>
  <c r="BN30" i="15"/>
  <c r="BJ30" i="15"/>
  <c r="BG30" i="15"/>
  <c r="BI30" i="15" s="1"/>
  <c r="AX30" i="15"/>
  <c r="AW30" i="15"/>
  <c r="J30" i="15"/>
  <c r="I30" i="15"/>
  <c r="H30" i="15"/>
  <c r="G30" i="15"/>
  <c r="C30" i="15"/>
  <c r="B30" i="15"/>
  <c r="V30" i="15"/>
  <c r="BN29" i="15"/>
  <c r="BJ29" i="15"/>
  <c r="BG29" i="15"/>
  <c r="BI29" i="15" s="1"/>
  <c r="AX29" i="15"/>
  <c r="AW29" i="15"/>
  <c r="J29" i="15"/>
  <c r="I29" i="15"/>
  <c r="H29" i="15"/>
  <c r="C29" i="15"/>
  <c r="B29" i="15"/>
  <c r="V29" i="15"/>
  <c r="N29" i="15" s="1"/>
  <c r="BN28" i="15"/>
  <c r="BJ28" i="15"/>
  <c r="BG28" i="15"/>
  <c r="BI28" i="15" s="1"/>
  <c r="AX28" i="15"/>
  <c r="AW28" i="15"/>
  <c r="J28" i="15"/>
  <c r="I28" i="15"/>
  <c r="H28" i="15"/>
  <c r="G28" i="15"/>
  <c r="C28" i="15"/>
  <c r="B28" i="15"/>
  <c r="V28" i="15"/>
  <c r="BZ27" i="15"/>
  <c r="BY27" i="15"/>
  <c r="BX27" i="15"/>
  <c r="BW27" i="15"/>
  <c r="BV27" i="15"/>
  <c r="BN27" i="15"/>
  <c r="BJ27" i="15"/>
  <c r="BG27" i="15"/>
  <c r="BI27" i="15" s="1"/>
  <c r="AX27" i="15"/>
  <c r="AW27" i="15"/>
  <c r="J27" i="15"/>
  <c r="H27" i="15"/>
  <c r="G27" i="15"/>
  <c r="C27" i="15"/>
  <c r="B27" i="15"/>
  <c r="V27" i="15"/>
  <c r="BN26" i="15"/>
  <c r="BJ26" i="15"/>
  <c r="BG26" i="15"/>
  <c r="BI26" i="15" s="1"/>
  <c r="AX26" i="15"/>
  <c r="AW26" i="15"/>
  <c r="J26" i="15"/>
  <c r="H26" i="15"/>
  <c r="G26" i="15"/>
  <c r="C26" i="15"/>
  <c r="B26" i="15"/>
  <c r="BR26" i="15"/>
  <c r="BN25" i="15"/>
  <c r="BJ25" i="15"/>
  <c r="BG25" i="15"/>
  <c r="BI25" i="15" s="1"/>
  <c r="BC25" i="15"/>
  <c r="BR25" i="15"/>
  <c r="BN24" i="15"/>
  <c r="BJ24" i="15"/>
  <c r="BG24" i="15"/>
  <c r="BI24" i="15" s="1"/>
  <c r="BC24" i="15"/>
  <c r="BB24" i="15"/>
  <c r="BA24" i="15"/>
  <c r="AV20" i="15" s="1"/>
  <c r="AZ24" i="15"/>
  <c r="AY24" i="15"/>
  <c r="AV19" i="15" s="1"/>
  <c r="AV18" i="15"/>
  <c r="AW24" i="15"/>
  <c r="AV24" i="15"/>
  <c r="BN23" i="15"/>
  <c r="BJ23" i="15"/>
  <c r="B55" i="15" s="1"/>
  <c r="BG23" i="15"/>
  <c r="BI23" i="15" s="1"/>
  <c r="AC23" i="15"/>
  <c r="AB23" i="15"/>
  <c r="AA23" i="15"/>
  <c r="AA22" i="15" s="1"/>
  <c r="Z23" i="15"/>
  <c r="Z16" i="15" s="1"/>
  <c r="Y23" i="15"/>
  <c r="Y20" i="15" s="1"/>
  <c r="X23" i="15"/>
  <c r="X24" i="15" s="1"/>
  <c r="W23" i="15"/>
  <c r="W45" i="15" s="1"/>
  <c r="BR23" i="15"/>
  <c r="BN22" i="15"/>
  <c r="BJ22" i="15"/>
  <c r="BG22" i="15"/>
  <c r="BI22" i="15" s="1"/>
  <c r="BD22" i="15"/>
  <c r="B22" i="15"/>
  <c r="AB21" i="15"/>
  <c r="BR21" i="15"/>
  <c r="BR20" i="15"/>
  <c r="BK19" i="15"/>
  <c r="BF15" i="15" s="1"/>
  <c r="G19" i="15"/>
  <c r="BY44" i="15" s="1"/>
  <c r="BR19" i="15"/>
  <c r="AW18" i="15"/>
  <c r="AT18" i="15"/>
  <c r="AT31" i="15" s="1"/>
  <c r="AS18" i="15"/>
  <c r="AS19" i="15" s="1"/>
  <c r="AR18" i="15"/>
  <c r="AR28" i="15" s="1"/>
  <c r="BR18" i="15"/>
  <c r="AU17" i="15"/>
  <c r="AT17" i="15"/>
  <c r="AS17" i="15"/>
  <c r="AR17" i="15"/>
  <c r="AQ17" i="15"/>
  <c r="AP17" i="15"/>
  <c r="AO17" i="15"/>
  <c r="BR17" i="15"/>
  <c r="K16" i="15"/>
  <c r="BR16" i="15"/>
  <c r="BU15" i="15"/>
  <c r="AB9" i="15" s="1"/>
  <c r="L15" i="15"/>
  <c r="AM15" i="15"/>
  <c r="AC15" i="15"/>
  <c r="AB15" i="15"/>
  <c r="V15" i="15"/>
  <c r="BS15" i="15"/>
  <c r="CD7" i="15"/>
  <c r="CD6" i="15"/>
  <c r="CE3" i="15"/>
  <c r="T3" i="15"/>
  <c r="S3" i="15"/>
  <c r="R3" i="15"/>
  <c r="Q3" i="15"/>
  <c r="P3" i="15"/>
  <c r="O3" i="15"/>
  <c r="CA2" i="15"/>
  <c r="BZ2" i="15"/>
  <c r="BY2" i="15"/>
  <c r="BX2" i="15"/>
  <c r="BW2" i="15"/>
  <c r="BV2" i="15"/>
  <c r="BU2" i="15"/>
  <c r="BP2" i="15"/>
  <c r="BO2" i="15"/>
  <c r="BN2" i="15"/>
  <c r="BM2" i="15"/>
  <c r="BL2" i="15"/>
  <c r="BK2" i="15"/>
  <c r="BJ2" i="15"/>
  <c r="BI2" i="15"/>
  <c r="BH2" i="15"/>
  <c r="BG2" i="15"/>
  <c r="BF2" i="15"/>
  <c r="BC2" i="15"/>
  <c r="BB2" i="15"/>
  <c r="BA2" i="15"/>
  <c r="AZ2" i="15"/>
  <c r="AY2" i="15"/>
  <c r="AX2" i="15"/>
  <c r="AW2" i="15"/>
  <c r="AV2" i="15"/>
  <c r="AU2" i="15"/>
  <c r="AT2" i="15"/>
  <c r="AS2" i="15"/>
  <c r="AR2" i="15"/>
  <c r="AQ2" i="15"/>
  <c r="AP2" i="15"/>
  <c r="AO2" i="15"/>
  <c r="L2" i="15"/>
  <c r="K2" i="15"/>
  <c r="J2" i="15"/>
  <c r="I2" i="15"/>
  <c r="H2" i="15"/>
  <c r="G2" i="15"/>
  <c r="F2" i="15"/>
  <c r="E2" i="15"/>
  <c r="D2" i="15"/>
  <c r="C2" i="15"/>
  <c r="B2" i="15"/>
  <c r="AM2" i="15"/>
  <c r="AL2" i="15"/>
  <c r="AK2" i="15"/>
  <c r="AJ2" i="15"/>
  <c r="AI2" i="15"/>
  <c r="AH2" i="15"/>
  <c r="AG2" i="15"/>
  <c r="AF2" i="15"/>
  <c r="AE2" i="15"/>
  <c r="AD2" i="15"/>
  <c r="AC2" i="15"/>
  <c r="AB2" i="15"/>
  <c r="AA2" i="15"/>
  <c r="Z2" i="15"/>
  <c r="Y2" i="15"/>
  <c r="X2" i="15"/>
  <c r="W2" i="15"/>
  <c r="V2" i="15"/>
  <c r="T2" i="15"/>
  <c r="S2" i="15"/>
  <c r="R2" i="15"/>
  <c r="Q2" i="15"/>
  <c r="P2" i="15"/>
  <c r="O2" i="15"/>
  <c r="CE1" i="15"/>
  <c r="CD1" i="15"/>
  <c r="CA1" i="15"/>
  <c r="BZ1" i="15"/>
  <c r="BY1" i="15"/>
  <c r="BX1" i="15"/>
  <c r="BW1" i="15"/>
  <c r="BV1" i="15"/>
  <c r="BU1" i="15"/>
  <c r="BP1" i="15"/>
  <c r="BO1" i="15"/>
  <c r="BN1" i="15"/>
  <c r="BM1" i="15"/>
  <c r="BL1" i="15"/>
  <c r="BK1" i="15"/>
  <c r="BJ1" i="15"/>
  <c r="BI1" i="15"/>
  <c r="BH1" i="15"/>
  <c r="BG1" i="15"/>
  <c r="BF1" i="15"/>
  <c r="BC1" i="15"/>
  <c r="BB1" i="15"/>
  <c r="BA1" i="15"/>
  <c r="AZ1" i="15"/>
  <c r="AY1" i="15"/>
  <c r="AX1" i="15"/>
  <c r="AW1" i="15"/>
  <c r="AV1" i="15"/>
  <c r="AU1" i="15"/>
  <c r="AT1" i="15"/>
  <c r="AS1" i="15"/>
  <c r="AR1" i="15"/>
  <c r="AQ1" i="15"/>
  <c r="AP1" i="15"/>
  <c r="AO1" i="15"/>
  <c r="L1" i="15"/>
  <c r="K1" i="15"/>
  <c r="J1" i="15"/>
  <c r="I1" i="15"/>
  <c r="H1" i="15"/>
  <c r="G1" i="15"/>
  <c r="F1" i="15"/>
  <c r="E1" i="15"/>
  <c r="D1" i="15"/>
  <c r="C1" i="15"/>
  <c r="B1" i="15"/>
  <c r="AM1" i="15"/>
  <c r="AL1" i="15"/>
  <c r="AK1" i="15"/>
  <c r="AJ1" i="15"/>
  <c r="AI1" i="15"/>
  <c r="AH1" i="15"/>
  <c r="AG1" i="15"/>
  <c r="AF1" i="15"/>
  <c r="AE1" i="15"/>
  <c r="AD1" i="15"/>
  <c r="AC1" i="15"/>
  <c r="AB1" i="15"/>
  <c r="AA1" i="15"/>
  <c r="Z1" i="15"/>
  <c r="Y1" i="15"/>
  <c r="X1" i="15"/>
  <c r="W1" i="15"/>
  <c r="V1" i="15"/>
  <c r="T1" i="15"/>
  <c r="S1" i="15"/>
  <c r="R1" i="15"/>
  <c r="Q1" i="15"/>
  <c r="P1" i="15"/>
  <c r="O1" i="15"/>
  <c r="O9" i="14"/>
  <c r="BT154" i="14"/>
  <c r="BR154" i="14"/>
  <c r="BF145" i="14"/>
  <c r="BB145" i="14"/>
  <c r="BA145" i="14"/>
  <c r="AW145" i="14"/>
  <c r="BB144" i="14"/>
  <c r="BA144" i="14"/>
  <c r="BB143" i="14"/>
  <c r="BA143" i="14"/>
  <c r="BA142" i="14"/>
  <c r="BA141" i="14"/>
  <c r="BA140" i="14"/>
  <c r="AY139" i="14"/>
  <c r="BA139" i="14" s="1"/>
  <c r="AY138" i="14"/>
  <c r="BA138" i="14" s="1"/>
  <c r="AY137" i="14"/>
  <c r="BA137" i="14" s="1"/>
  <c r="AY136" i="14"/>
  <c r="BA136" i="14" s="1"/>
  <c r="AY135" i="14"/>
  <c r="BA135" i="14" s="1"/>
  <c r="AY134" i="14"/>
  <c r="BA134" i="14" s="1"/>
  <c r="AY133" i="14"/>
  <c r="BA133" i="14" s="1"/>
  <c r="AY132" i="14"/>
  <c r="BA132" i="14" s="1"/>
  <c r="AY131" i="14"/>
  <c r="BA131" i="14" s="1"/>
  <c r="AY130" i="14"/>
  <c r="BA130" i="14" s="1"/>
  <c r="AY129" i="14"/>
  <c r="BA129" i="14" s="1"/>
  <c r="AY128" i="14"/>
  <c r="BA128" i="14" s="1"/>
  <c r="AY127" i="14"/>
  <c r="BA127" i="14" s="1"/>
  <c r="AY126" i="14"/>
  <c r="BA126" i="14" s="1"/>
  <c r="AY125" i="14"/>
  <c r="BA125" i="14" s="1"/>
  <c r="AY124" i="14"/>
  <c r="BA124" i="14" s="1"/>
  <c r="AY123" i="14"/>
  <c r="BA123" i="14" s="1"/>
  <c r="AY122" i="14"/>
  <c r="BA122" i="14" s="1"/>
  <c r="BB121" i="14"/>
  <c r="AY121" i="14"/>
  <c r="BA121" i="14" s="1"/>
  <c r="BB120" i="14"/>
  <c r="AY120" i="14"/>
  <c r="BA120" i="14" s="1"/>
  <c r="BB119" i="14"/>
  <c r="AY119" i="14"/>
  <c r="BA119" i="14" s="1"/>
  <c r="BF118" i="14"/>
  <c r="BB118" i="14"/>
  <c r="AY118" i="14"/>
  <c r="BA118" i="14" s="1"/>
  <c r="BF117" i="14"/>
  <c r="BB117" i="14"/>
  <c r="AY117" i="14"/>
  <c r="BA117" i="14" s="1"/>
  <c r="BF116" i="14"/>
  <c r="BB116" i="14"/>
  <c r="AY116" i="14"/>
  <c r="BA116" i="14" s="1"/>
  <c r="BF115" i="14"/>
  <c r="BB115" i="14"/>
  <c r="AY115" i="14"/>
  <c r="BA115" i="14" s="1"/>
  <c r="BF114" i="14"/>
  <c r="BB114" i="14"/>
  <c r="AY114" i="14"/>
  <c r="BA114" i="14" s="1"/>
  <c r="BF113" i="14"/>
  <c r="BB113" i="14"/>
  <c r="AY113" i="14"/>
  <c r="BA113" i="14" s="1"/>
  <c r="BF112" i="14"/>
  <c r="BB112" i="14"/>
  <c r="AY112" i="14"/>
  <c r="BA112" i="14" s="1"/>
  <c r="BF111" i="14"/>
  <c r="BB111" i="14"/>
  <c r="AY111" i="14"/>
  <c r="BA111" i="14" s="1"/>
  <c r="BF110" i="14"/>
  <c r="BB110" i="14"/>
  <c r="AY110" i="14"/>
  <c r="BA110" i="14" s="1"/>
  <c r="BF109" i="14"/>
  <c r="BB109" i="14"/>
  <c r="AY109" i="14"/>
  <c r="BA109" i="14" s="1"/>
  <c r="BF108" i="14"/>
  <c r="BB108" i="14"/>
  <c r="AY108" i="14"/>
  <c r="BA108" i="14" s="1"/>
  <c r="BF107" i="14"/>
  <c r="BB107" i="14"/>
  <c r="AY107" i="14"/>
  <c r="BA107" i="14" s="1"/>
  <c r="BF106" i="14"/>
  <c r="BB106" i="14"/>
  <c r="AY106" i="14"/>
  <c r="BA106" i="14" s="1"/>
  <c r="BF105" i="14"/>
  <c r="BB105" i="14"/>
  <c r="AY105" i="14"/>
  <c r="BA105" i="14" s="1"/>
  <c r="BF104" i="14"/>
  <c r="BB104" i="14"/>
  <c r="AY104" i="14"/>
  <c r="BA104" i="14" s="1"/>
  <c r="BF103" i="14"/>
  <c r="BB103" i="14"/>
  <c r="AY103" i="14"/>
  <c r="BA103" i="14" s="1"/>
  <c r="BF102" i="14"/>
  <c r="BB102" i="14"/>
  <c r="K14" i="14" s="1"/>
  <c r="L14" i="14" s="1"/>
  <c r="L15" i="14" s="1"/>
  <c r="AY102" i="14"/>
  <c r="BF101" i="14"/>
  <c r="BB101" i="14"/>
  <c r="AY101" i="14"/>
  <c r="BA101" i="14" s="1"/>
  <c r="BF100" i="14"/>
  <c r="BB100" i="14"/>
  <c r="AY100" i="14"/>
  <c r="BB99" i="14"/>
  <c r="AY99" i="14"/>
  <c r="BA99" i="14" s="1"/>
  <c r="BB98" i="14"/>
  <c r="AY98" i="14"/>
  <c r="BA98" i="14" s="1"/>
  <c r="BB97" i="14"/>
  <c r="AY97" i="14"/>
  <c r="BA97" i="14" s="1"/>
  <c r="BB96" i="14"/>
  <c r="AY96" i="14"/>
  <c r="BA96" i="14" s="1"/>
  <c r="BF95" i="14"/>
  <c r="BB95" i="14"/>
  <c r="AY95" i="14"/>
  <c r="BA95" i="14" s="1"/>
  <c r="BF94" i="14"/>
  <c r="BB94" i="14"/>
  <c r="AY94" i="14"/>
  <c r="BA94" i="14" s="1"/>
  <c r="BF93" i="14"/>
  <c r="BB93" i="14"/>
  <c r="AY93" i="14"/>
  <c r="BA93" i="14" s="1"/>
  <c r="BF92" i="14"/>
  <c r="BB92" i="14"/>
  <c r="AY92" i="14"/>
  <c r="BA92" i="14" s="1"/>
  <c r="BF91" i="14"/>
  <c r="BB91" i="14"/>
  <c r="AY91" i="14"/>
  <c r="BA91" i="14" s="1"/>
  <c r="BF90" i="14"/>
  <c r="BB90" i="14"/>
  <c r="AY90" i="14"/>
  <c r="BA90" i="14" s="1"/>
  <c r="BP77" i="14"/>
  <c r="BO77" i="14"/>
  <c r="BN77" i="14"/>
  <c r="BM77" i="14"/>
  <c r="BL77" i="14"/>
  <c r="BK77" i="14"/>
  <c r="BJ77" i="14"/>
  <c r="BF89" i="14"/>
  <c r="BB89" i="14"/>
  <c r="AY89" i="14"/>
  <c r="BA89" i="14" s="1"/>
  <c r="BF88" i="14"/>
  <c r="BB88" i="14"/>
  <c r="AY88" i="14"/>
  <c r="BA88" i="14" s="1"/>
  <c r="BF87" i="14"/>
  <c r="BB87" i="14"/>
  <c r="AY87" i="14"/>
  <c r="BA87" i="14" s="1"/>
  <c r="BF86" i="14"/>
  <c r="BB86" i="14"/>
  <c r="AY86" i="14"/>
  <c r="BA86" i="14" s="1"/>
  <c r="BF85" i="14"/>
  <c r="BB85" i="14"/>
  <c r="AY85" i="14"/>
  <c r="BA85" i="14" s="1"/>
  <c r="BF84" i="14"/>
  <c r="BB84" i="14"/>
  <c r="AY84" i="14"/>
  <c r="BA84" i="14" s="1"/>
  <c r="BF83" i="14"/>
  <c r="BB83" i="14"/>
  <c r="AY83" i="14"/>
  <c r="BA83" i="14" s="1"/>
  <c r="BF82" i="14"/>
  <c r="BB82" i="14"/>
  <c r="AY82" i="14"/>
  <c r="BA82" i="14" s="1"/>
  <c r="BF81" i="14"/>
  <c r="BB81" i="14"/>
  <c r="AY81" i="14"/>
  <c r="BA81" i="14" s="1"/>
  <c r="BF80" i="14"/>
  <c r="BB80" i="14"/>
  <c r="AY80" i="14"/>
  <c r="BA80" i="14" s="1"/>
  <c r="BF79" i="14"/>
  <c r="BB79" i="14"/>
  <c r="AY79" i="14"/>
  <c r="BA79" i="14" s="1"/>
  <c r="BF78" i="14"/>
  <c r="BB78" i="14"/>
  <c r="AY78" i="14"/>
  <c r="BA78" i="14" s="1"/>
  <c r="BF77" i="14"/>
  <c r="BB77" i="14"/>
  <c r="AY77" i="14"/>
  <c r="BA77" i="14" s="1"/>
  <c r="BF76" i="14"/>
  <c r="BB76" i="14"/>
  <c r="AY76" i="14"/>
  <c r="BA76" i="14" s="1"/>
  <c r="BF75" i="14"/>
  <c r="BB75" i="14"/>
  <c r="AY75" i="14"/>
  <c r="BA75" i="14" s="1"/>
  <c r="BF74" i="14"/>
  <c r="BB74" i="14"/>
  <c r="AY74" i="14"/>
  <c r="BA74" i="14" s="1"/>
  <c r="BB73" i="14"/>
  <c r="AY73" i="14"/>
  <c r="BA73" i="14" s="1"/>
  <c r="BF72" i="14"/>
  <c r="BB72" i="14"/>
  <c r="AY72" i="14"/>
  <c r="BA72" i="14" s="1"/>
  <c r="BF71" i="14"/>
  <c r="BB71" i="14"/>
  <c r="AY71" i="14"/>
  <c r="BA71" i="14" s="1"/>
  <c r="BF70" i="14"/>
  <c r="BB70" i="14"/>
  <c r="AY70" i="14"/>
  <c r="BA70" i="14" s="1"/>
  <c r="BF69" i="14"/>
  <c r="BB69" i="14"/>
  <c r="AY69" i="14"/>
  <c r="BA69" i="14" s="1"/>
  <c r="BF68" i="14"/>
  <c r="BB68" i="14"/>
  <c r="AY68" i="14"/>
  <c r="BA68" i="14" s="1"/>
  <c r="BF67" i="14"/>
  <c r="BB67" i="14"/>
  <c r="AY67" i="14"/>
  <c r="BA67" i="14" s="1"/>
  <c r="BF66" i="14"/>
  <c r="BB66" i="14"/>
  <c r="AY66" i="14"/>
  <c r="BA66" i="14" s="1"/>
  <c r="BF65" i="14"/>
  <c r="BB65" i="14"/>
  <c r="AY65" i="14"/>
  <c r="BA65" i="14" s="1"/>
  <c r="BF64" i="14"/>
  <c r="BB64" i="14"/>
  <c r="AY64" i="14"/>
  <c r="BA64" i="14" s="1"/>
  <c r="BF63" i="14"/>
  <c r="BB63" i="14"/>
  <c r="AY63" i="14"/>
  <c r="BA63" i="14" s="1"/>
  <c r="BF62" i="14"/>
  <c r="BB62" i="14"/>
  <c r="AY62" i="14"/>
  <c r="BA62" i="14" s="1"/>
  <c r="BF61" i="14"/>
  <c r="BB61" i="14"/>
  <c r="AY61" i="14"/>
  <c r="BA61" i="14" s="1"/>
  <c r="BF60" i="14"/>
  <c r="BB60" i="14"/>
  <c r="AY60" i="14"/>
  <c r="BA60" i="14" s="1"/>
  <c r="BF59" i="14"/>
  <c r="BB59" i="14"/>
  <c r="AY59" i="14"/>
  <c r="BA59" i="14" s="1"/>
  <c r="BF58" i="14"/>
  <c r="BB58" i="14"/>
  <c r="AY58" i="14"/>
  <c r="BA58" i="14" s="1"/>
  <c r="BF57" i="14"/>
  <c r="BB57" i="14"/>
  <c r="AY57" i="14"/>
  <c r="BA57" i="14" s="1"/>
  <c r="BF56" i="14"/>
  <c r="BB56" i="14"/>
  <c r="AY56" i="14"/>
  <c r="BA56" i="14" s="1"/>
  <c r="BF55" i="14"/>
  <c r="BB55" i="14"/>
  <c r="AY55" i="14"/>
  <c r="BA55" i="14" s="1"/>
  <c r="BF54" i="14"/>
  <c r="BB54" i="14"/>
  <c r="AY54" i="14"/>
  <c r="BA54" i="14" s="1"/>
  <c r="BF53" i="14"/>
  <c r="BB53" i="14"/>
  <c r="AY53" i="14"/>
  <c r="BA53" i="14" s="1"/>
  <c r="BF52" i="14"/>
  <c r="BB52" i="14"/>
  <c r="AY52" i="14"/>
  <c r="BA52" i="14" s="1"/>
  <c r="BF51" i="14"/>
  <c r="BB51" i="14"/>
  <c r="AY51" i="14"/>
  <c r="BA51" i="14" s="1"/>
  <c r="BP40" i="14"/>
  <c r="BO40" i="14"/>
  <c r="BF50" i="14"/>
  <c r="BB50" i="14"/>
  <c r="AY50" i="14"/>
  <c r="BA50" i="14" s="1"/>
  <c r="BP39" i="14"/>
  <c r="BO39" i="14"/>
  <c r="BN39" i="14"/>
  <c r="BF49" i="14"/>
  <c r="BB49" i="14"/>
  <c r="AY49" i="14"/>
  <c r="BA49" i="14" s="1"/>
  <c r="BF48" i="14"/>
  <c r="BB48" i="14"/>
  <c r="AY48" i="14"/>
  <c r="BA48" i="14" s="1"/>
  <c r="BF47" i="14"/>
  <c r="BB47" i="14"/>
  <c r="AY47" i="14"/>
  <c r="BA47" i="14" s="1"/>
  <c r="BF46" i="14"/>
  <c r="BB46" i="14"/>
  <c r="AY46" i="14"/>
  <c r="BA46" i="14" s="1"/>
  <c r="BF45" i="14"/>
  <c r="BB45" i="14"/>
  <c r="AY45" i="14"/>
  <c r="BA45" i="14" s="1"/>
  <c r="BF44" i="14"/>
  <c r="BB44" i="14"/>
  <c r="AY44" i="14"/>
  <c r="BA44" i="14" s="1"/>
  <c r="BF43" i="14"/>
  <c r="BB43" i="14"/>
  <c r="AY43" i="14"/>
  <c r="BA43" i="14" s="1"/>
  <c r="AU43" i="14"/>
  <c r="AT43" i="14"/>
  <c r="AS43" i="14"/>
  <c r="AR43" i="14"/>
  <c r="AQ43" i="14"/>
  <c r="AP43" i="14"/>
  <c r="AO43" i="14"/>
  <c r="AN43" i="14"/>
  <c r="AM43" i="14"/>
  <c r="AL43" i="14"/>
  <c r="AK43" i="14"/>
  <c r="AJ43" i="14"/>
  <c r="AI43" i="14"/>
  <c r="AH43" i="14"/>
  <c r="AG43" i="14"/>
  <c r="L43" i="14"/>
  <c r="J43" i="14"/>
  <c r="I43" i="14"/>
  <c r="H43" i="14"/>
  <c r="G43" i="14"/>
  <c r="F43" i="14"/>
  <c r="E43" i="14"/>
  <c r="D43" i="14"/>
  <c r="C43" i="14"/>
  <c r="B43" i="14"/>
  <c r="AE43" i="14"/>
  <c r="AC43" i="14"/>
  <c r="AB43" i="14"/>
  <c r="AA43" i="14"/>
  <c r="Z43" i="14"/>
  <c r="Y43" i="14"/>
  <c r="X43" i="14"/>
  <c r="W43" i="14"/>
  <c r="V43" i="14"/>
  <c r="U43" i="14"/>
  <c r="T43" i="14"/>
  <c r="S43" i="14"/>
  <c r="R43" i="14"/>
  <c r="Q43" i="14"/>
  <c r="P43" i="14"/>
  <c r="O43" i="14"/>
  <c r="BF42" i="14"/>
  <c r="BB42" i="14"/>
  <c r="AY42" i="14"/>
  <c r="BA42" i="14" s="1"/>
  <c r="BF41" i="14"/>
  <c r="BB41" i="14"/>
  <c r="AY41" i="14"/>
  <c r="BA41" i="14" s="1"/>
  <c r="BF40" i="14"/>
  <c r="BB40" i="14"/>
  <c r="AY40" i="14"/>
  <c r="BA40" i="14" s="1"/>
  <c r="BF39" i="14"/>
  <c r="BB39" i="14"/>
  <c r="AY39" i="14"/>
  <c r="BA39" i="14" s="1"/>
  <c r="BF38" i="14"/>
  <c r="BB38" i="14"/>
  <c r="AY38" i="14"/>
  <c r="BA38" i="14" s="1"/>
  <c r="T38" i="14"/>
  <c r="BF37" i="14"/>
  <c r="BB37" i="14"/>
  <c r="AY37" i="14"/>
  <c r="BA37" i="14" s="1"/>
  <c r="T37" i="14"/>
  <c r="BF36" i="14"/>
  <c r="BB36" i="14"/>
  <c r="AY36" i="14"/>
  <c r="BA36" i="14" s="1"/>
  <c r="T36" i="14"/>
  <c r="BF35" i="14"/>
  <c r="BB35" i="14"/>
  <c r="AY35" i="14"/>
  <c r="BA35" i="14" s="1"/>
  <c r="T35" i="14"/>
  <c r="BF34" i="14"/>
  <c r="BB34" i="14"/>
  <c r="K13" i="14" s="1"/>
  <c r="L13" i="14" s="1"/>
  <c r="AY34" i="14"/>
  <c r="BA34" i="14" s="1"/>
  <c r="T34" i="14"/>
  <c r="BF33" i="14"/>
  <c r="BB33" i="14"/>
  <c r="AY33" i="14"/>
  <c r="BA33" i="14" s="1"/>
  <c r="T33" i="14"/>
  <c r="BF32" i="14"/>
  <c r="BB32" i="14"/>
  <c r="AY32" i="14"/>
  <c r="BA32" i="14" s="1"/>
  <c r="T32" i="14"/>
  <c r="BF31" i="14"/>
  <c r="BB31" i="14"/>
  <c r="AY31" i="14"/>
  <c r="BA31" i="14" s="1"/>
  <c r="T31" i="14"/>
  <c r="BF30" i="14"/>
  <c r="BB30" i="14"/>
  <c r="AY30" i="14"/>
  <c r="BA30" i="14" s="1"/>
  <c r="T30" i="14"/>
  <c r="BF29" i="14"/>
  <c r="BB29" i="14"/>
  <c r="AY29" i="14"/>
  <c r="BA29" i="14" s="1"/>
  <c r="BF28" i="14"/>
  <c r="BB28" i="14"/>
  <c r="AY28" i="14"/>
  <c r="BA28" i="14" s="1"/>
  <c r="AE28" i="14"/>
  <c r="U28" i="14"/>
  <c r="BF27" i="14"/>
  <c r="BB27" i="14"/>
  <c r="AY27" i="14"/>
  <c r="BA27" i="14" s="1"/>
  <c r="AP27" i="14"/>
  <c r="AO27" i="14"/>
  <c r="J27" i="14"/>
  <c r="I27" i="14"/>
  <c r="H27" i="14"/>
  <c r="G27" i="14"/>
  <c r="C27" i="14"/>
  <c r="B27" i="14"/>
  <c r="BF26" i="14"/>
  <c r="BB26" i="14"/>
  <c r="AY26" i="14"/>
  <c r="BA26" i="14" s="1"/>
  <c r="AP26" i="14"/>
  <c r="AO26" i="14"/>
  <c r="J26" i="14"/>
  <c r="I26" i="14"/>
  <c r="H26" i="14"/>
  <c r="G26" i="14"/>
  <c r="C26" i="14"/>
  <c r="B26" i="14"/>
  <c r="BF25" i="14"/>
  <c r="BB25" i="14"/>
  <c r="AY25" i="14"/>
  <c r="BA25" i="14" s="1"/>
  <c r="AP25" i="14"/>
  <c r="AO25" i="14"/>
  <c r="J25" i="14"/>
  <c r="I25" i="14"/>
  <c r="H25" i="14"/>
  <c r="G25" i="14"/>
  <c r="C25" i="14"/>
  <c r="B25" i="14"/>
  <c r="BF24" i="14"/>
  <c r="BB24" i="14"/>
  <c r="AY24" i="14"/>
  <c r="BA24" i="14" s="1"/>
  <c r="AP24" i="14"/>
  <c r="AO24" i="14"/>
  <c r="J24" i="14"/>
  <c r="I24" i="14"/>
  <c r="H24" i="14"/>
  <c r="G24" i="14"/>
  <c r="C24" i="14"/>
  <c r="B24" i="14"/>
  <c r="BF23" i="14"/>
  <c r="BB23" i="14"/>
  <c r="AY23" i="14"/>
  <c r="BA23" i="14" s="1"/>
  <c r="AP23" i="14"/>
  <c r="AO23" i="14"/>
  <c r="J23" i="14"/>
  <c r="I23" i="14"/>
  <c r="H23" i="14"/>
  <c r="C23" i="14"/>
  <c r="B23" i="14"/>
  <c r="BO22" i="14"/>
  <c r="BN22" i="14"/>
  <c r="BM22" i="14"/>
  <c r="BL22" i="14"/>
  <c r="BK22" i="14"/>
  <c r="BF22" i="14"/>
  <c r="BB22" i="14"/>
  <c r="AY22" i="14"/>
  <c r="BA22" i="14" s="1"/>
  <c r="AP22" i="14"/>
  <c r="AO22" i="14"/>
  <c r="J22" i="14"/>
  <c r="I22" i="14"/>
  <c r="H22" i="14"/>
  <c r="G22" i="14"/>
  <c r="C22" i="14"/>
  <c r="B22" i="14"/>
  <c r="BF21" i="14"/>
  <c r="BB21" i="14"/>
  <c r="AY21" i="14"/>
  <c r="BA21" i="14" s="1"/>
  <c r="AP21" i="14"/>
  <c r="AO21" i="14"/>
  <c r="J21" i="14"/>
  <c r="I21" i="14"/>
  <c r="H21" i="14"/>
  <c r="G21" i="14"/>
  <c r="C21" i="14"/>
  <c r="B21" i="14"/>
  <c r="BF20" i="14"/>
  <c r="BB20" i="14"/>
  <c r="AY20" i="14"/>
  <c r="BA20" i="14" s="1"/>
  <c r="AU20" i="14"/>
  <c r="BF19" i="14"/>
  <c r="BB19" i="14"/>
  <c r="AY19" i="14"/>
  <c r="BA19" i="14" s="1"/>
  <c r="AU19" i="14"/>
  <c r="AT19" i="14"/>
  <c r="AS19" i="14"/>
  <c r="AN15" i="14" s="1"/>
  <c r="AR19" i="14"/>
  <c r="AQ19" i="14"/>
  <c r="AN14" i="14" s="1"/>
  <c r="AP19" i="14"/>
  <c r="AN13" i="14" s="1"/>
  <c r="AO19" i="14"/>
  <c r="AN19" i="14"/>
  <c r="BF18" i="14"/>
  <c r="BB18" i="14"/>
  <c r="AY18" i="14"/>
  <c r="BA18" i="14" s="1"/>
  <c r="U18" i="14"/>
  <c r="T18" i="14"/>
  <c r="S18" i="14"/>
  <c r="S12" i="14" s="1"/>
  <c r="R18" i="14"/>
  <c r="R30" i="14" s="1"/>
  <c r="Q18" i="14"/>
  <c r="Q28" i="14" s="1"/>
  <c r="P18" i="14"/>
  <c r="P36" i="14" s="1"/>
  <c r="O18" i="14"/>
  <c r="O31" i="14" s="1"/>
  <c r="BF17" i="14"/>
  <c r="BB17" i="14"/>
  <c r="AY17" i="14"/>
  <c r="BA17" i="14" s="1"/>
  <c r="AV17" i="14"/>
  <c r="B17" i="14"/>
  <c r="T16" i="14"/>
  <c r="BC14" i="14"/>
  <c r="AX10" i="14" s="1"/>
  <c r="G14" i="14"/>
  <c r="BN40" i="14" s="1"/>
  <c r="AO13" i="14"/>
  <c r="AL13" i="14"/>
  <c r="AL26" i="14" s="1"/>
  <c r="AK13" i="14"/>
  <c r="AK27" i="14" s="1"/>
  <c r="AJ13" i="14"/>
  <c r="AJ20" i="14" s="1"/>
  <c r="AG23" i="14"/>
  <c r="AM12" i="14"/>
  <c r="AL12" i="14"/>
  <c r="AK12" i="14"/>
  <c r="AJ12" i="14"/>
  <c r="AI12" i="14"/>
  <c r="AH12" i="14"/>
  <c r="AG12" i="14"/>
  <c r="K11" i="14"/>
  <c r="BJ10" i="14"/>
  <c r="AE10" i="14"/>
  <c r="U10" i="14"/>
  <c r="T10" i="14"/>
  <c r="N10" i="14"/>
  <c r="BS7" i="14"/>
  <c r="BS6" i="14"/>
  <c r="BT3" i="14"/>
  <c r="BP2" i="14"/>
  <c r="BO2" i="14"/>
  <c r="BN2" i="14"/>
  <c r="BM2" i="14"/>
  <c r="BL2" i="14"/>
  <c r="BK2" i="14"/>
  <c r="BJ2" i="14"/>
  <c r="BH2" i="14"/>
  <c r="BG2" i="14"/>
  <c r="BF2" i="14"/>
  <c r="BE2" i="14"/>
  <c r="BD2" i="14"/>
  <c r="BC2" i="14"/>
  <c r="BB2" i="14"/>
  <c r="BA2" i="14"/>
  <c r="AZ2" i="14"/>
  <c r="AY2" i="14"/>
  <c r="AX2" i="14"/>
  <c r="AU2" i="14"/>
  <c r="AT2" i="14"/>
  <c r="AS2" i="14"/>
  <c r="AR2" i="14"/>
  <c r="AQ2" i="14"/>
  <c r="AP2" i="14"/>
  <c r="AO2" i="14"/>
  <c r="AN2" i="14"/>
  <c r="AM2" i="14"/>
  <c r="AL2" i="14"/>
  <c r="AK2" i="14"/>
  <c r="AJ2" i="14"/>
  <c r="AI2" i="14"/>
  <c r="AH2" i="14"/>
  <c r="AG2" i="14"/>
  <c r="L2" i="14"/>
  <c r="K2" i="14"/>
  <c r="J2" i="14"/>
  <c r="I2" i="14"/>
  <c r="H2" i="14"/>
  <c r="G2" i="14"/>
  <c r="F2" i="14"/>
  <c r="E2" i="14"/>
  <c r="D2" i="14"/>
  <c r="C2" i="14"/>
  <c r="B2" i="14"/>
  <c r="AE2" i="14"/>
  <c r="AD2" i="14"/>
  <c r="AC2" i="14"/>
  <c r="AB2" i="14"/>
  <c r="AA2" i="14"/>
  <c r="Z2" i="14"/>
  <c r="Y2" i="14"/>
  <c r="X2" i="14"/>
  <c r="W2" i="14"/>
  <c r="V2" i="14"/>
  <c r="U2" i="14"/>
  <c r="T2" i="14"/>
  <c r="S2" i="14"/>
  <c r="R2" i="14"/>
  <c r="Q2" i="14"/>
  <c r="P2" i="14"/>
  <c r="O2" i="14"/>
  <c r="N2" i="14"/>
  <c r="BT1" i="14"/>
  <c r="BS1" i="14"/>
  <c r="BP1" i="14"/>
  <c r="BO1" i="14"/>
  <c r="BN1" i="14"/>
  <c r="BM1" i="14"/>
  <c r="BL1" i="14"/>
  <c r="BK1" i="14"/>
  <c r="BJ1" i="14"/>
  <c r="BH1" i="14"/>
  <c r="BG1" i="14"/>
  <c r="BF1" i="14"/>
  <c r="BE1" i="14"/>
  <c r="BD1" i="14"/>
  <c r="BC1" i="14"/>
  <c r="BB1" i="14"/>
  <c r="BA1" i="14"/>
  <c r="AZ1" i="14"/>
  <c r="AY1" i="14"/>
  <c r="AX1" i="14"/>
  <c r="AU1" i="14"/>
  <c r="AT1" i="14"/>
  <c r="AS1" i="14"/>
  <c r="AR1" i="14"/>
  <c r="AQ1" i="14"/>
  <c r="AP1" i="14"/>
  <c r="AO1" i="14"/>
  <c r="AN1" i="14"/>
  <c r="AM1" i="14"/>
  <c r="AL1" i="14"/>
  <c r="AK1" i="14"/>
  <c r="AJ1" i="14"/>
  <c r="AI1" i="14"/>
  <c r="AH1" i="14"/>
  <c r="AG1" i="14"/>
  <c r="L1" i="14"/>
  <c r="K1" i="14"/>
  <c r="J1" i="14"/>
  <c r="I1" i="14"/>
  <c r="H1" i="14"/>
  <c r="G1" i="14"/>
  <c r="F1" i="14"/>
  <c r="E1" i="14"/>
  <c r="D1" i="14"/>
  <c r="C1" i="14"/>
  <c r="B1" i="14"/>
  <c r="AE1" i="14"/>
  <c r="AD1" i="14"/>
  <c r="AC1" i="14"/>
  <c r="AB1" i="14"/>
  <c r="AA1" i="14"/>
  <c r="Z1" i="14"/>
  <c r="Y1" i="14"/>
  <c r="X1" i="14"/>
  <c r="W1" i="14"/>
  <c r="V1" i="14"/>
  <c r="U1" i="14"/>
  <c r="T1" i="14"/>
  <c r="S1" i="14"/>
  <c r="R1" i="14"/>
  <c r="Q1" i="14"/>
  <c r="P1" i="14"/>
  <c r="O1" i="14"/>
  <c r="N1" i="14"/>
  <c r="BK452" i="13"/>
  <c r="BI452" i="13"/>
  <c r="BC450" i="13"/>
  <c r="AB450" i="13"/>
  <c r="BF450" i="13" s="1"/>
  <c r="A450" i="13"/>
  <c r="BC449" i="13"/>
  <c r="AB449" i="13"/>
  <c r="BF449" i="13" s="1"/>
  <c r="A449" i="13"/>
  <c r="BC448" i="13"/>
  <c r="AB448" i="13"/>
  <c r="BF448" i="13" s="1"/>
  <c r="A448" i="13"/>
  <c r="BC447" i="13"/>
  <c r="AB447" i="13"/>
  <c r="BF447" i="13" s="1"/>
  <c r="A447" i="13"/>
  <c r="BC446" i="13"/>
  <c r="AB446" i="13"/>
  <c r="BF446" i="13" s="1"/>
  <c r="A446" i="13"/>
  <c r="BC445" i="13"/>
  <c r="AB445" i="13"/>
  <c r="BF445" i="13" s="1"/>
  <c r="A445" i="13"/>
  <c r="BC444" i="13"/>
  <c r="AB444" i="13"/>
  <c r="BF444" i="13" s="1"/>
  <c r="A444" i="13"/>
  <c r="BC443" i="13"/>
  <c r="AB443" i="13"/>
  <c r="BF443" i="13" s="1"/>
  <c r="A443" i="13"/>
  <c r="BC442" i="13"/>
  <c r="AB442" i="13"/>
  <c r="BF442" i="13" s="1"/>
  <c r="A442" i="13"/>
  <c r="BC441" i="13"/>
  <c r="AB441" i="13"/>
  <c r="BF441" i="13" s="1"/>
  <c r="A441" i="13"/>
  <c r="BC440" i="13"/>
  <c r="AB440" i="13"/>
  <c r="BF440" i="13" s="1"/>
  <c r="A440" i="13"/>
  <c r="BC439" i="13"/>
  <c r="AB439" i="13"/>
  <c r="BF439" i="13" s="1"/>
  <c r="A439" i="13"/>
  <c r="BC438" i="13"/>
  <c r="AB438" i="13"/>
  <c r="BF438" i="13" s="1"/>
  <c r="A438" i="13"/>
  <c r="BC437" i="13"/>
  <c r="AB437" i="13"/>
  <c r="BF437" i="13" s="1"/>
  <c r="A437" i="13"/>
  <c r="BC436" i="13"/>
  <c r="AB436" i="13"/>
  <c r="BF436" i="13" s="1"/>
  <c r="A436" i="13"/>
  <c r="B436" i="13" s="1"/>
  <c r="BC435" i="13"/>
  <c r="AB435" i="13"/>
  <c r="G435" i="13"/>
  <c r="F435" i="13"/>
  <c r="E435" i="13"/>
  <c r="D435" i="13"/>
  <c r="A435" i="13"/>
  <c r="B435" i="13" s="1"/>
  <c r="C435" i="13" s="1"/>
  <c r="BC434" i="13"/>
  <c r="AB434" i="13"/>
  <c r="E434" i="13"/>
  <c r="A434" i="13"/>
  <c r="B434" i="13" s="1"/>
  <c r="BC433" i="13"/>
  <c r="AB433" i="13"/>
  <c r="G433" i="13"/>
  <c r="F433" i="13"/>
  <c r="E433" i="13"/>
  <c r="D433" i="13"/>
  <c r="C433" i="13"/>
  <c r="A433" i="13"/>
  <c r="B433" i="13" s="1"/>
  <c r="BC432" i="13"/>
  <c r="AH432" i="13"/>
  <c r="AC432" i="13"/>
  <c r="AB432" i="13"/>
  <c r="BF432" i="13" s="1"/>
  <c r="A432" i="13"/>
  <c r="B432" i="13" s="1"/>
  <c r="BC431" i="13"/>
  <c r="AB431" i="13"/>
  <c r="G431" i="13"/>
  <c r="F431" i="13"/>
  <c r="E431" i="13"/>
  <c r="D431" i="13"/>
  <c r="C431" i="13"/>
  <c r="A431" i="13"/>
  <c r="B431" i="13" s="1"/>
  <c r="BC430" i="13"/>
  <c r="AB430" i="13"/>
  <c r="BF430" i="13" s="1"/>
  <c r="F430" i="13"/>
  <c r="E430" i="13"/>
  <c r="A430" i="13"/>
  <c r="B430" i="13" s="1"/>
  <c r="G430" i="13" s="1"/>
  <c r="BC429" i="13"/>
  <c r="AB429" i="13"/>
  <c r="C429" i="13"/>
  <c r="A429" i="13"/>
  <c r="B429" i="13" s="1"/>
  <c r="BC428" i="13"/>
  <c r="AB428" i="13"/>
  <c r="BF428" i="13" s="1"/>
  <c r="G428" i="13"/>
  <c r="A428" i="13"/>
  <c r="B428" i="13" s="1"/>
  <c r="BC427" i="13"/>
  <c r="AB427" i="13"/>
  <c r="G427" i="13"/>
  <c r="F427" i="13"/>
  <c r="E427" i="13"/>
  <c r="D427" i="13"/>
  <c r="A427" i="13"/>
  <c r="B427" i="13" s="1"/>
  <c r="C427" i="13" s="1"/>
  <c r="BC426" i="13"/>
  <c r="AB426" i="13"/>
  <c r="BF426" i="13" s="1"/>
  <c r="A426" i="13"/>
  <c r="B426" i="13" s="1"/>
  <c r="C426" i="13" s="1"/>
  <c r="BC425" i="13"/>
  <c r="AB425" i="13"/>
  <c r="BF425" i="13" s="1"/>
  <c r="A425" i="13"/>
  <c r="B425" i="13" s="1"/>
  <c r="BC424" i="13"/>
  <c r="AB424" i="13"/>
  <c r="A424" i="13"/>
  <c r="B424" i="13" s="1"/>
  <c r="F424" i="13" s="1"/>
  <c r="BC423" i="13"/>
  <c r="AB423" i="13"/>
  <c r="A423" i="13"/>
  <c r="B423" i="13" s="1"/>
  <c r="D423" i="13" s="1"/>
  <c r="BC422" i="13"/>
  <c r="AB422" i="13"/>
  <c r="BF422" i="13" s="1"/>
  <c r="C422" i="13"/>
  <c r="A422" i="13"/>
  <c r="B422" i="13" s="1"/>
  <c r="BC421" i="13"/>
  <c r="AB421" i="13"/>
  <c r="BF421" i="13" s="1"/>
  <c r="A421" i="13"/>
  <c r="B421" i="13" s="1"/>
  <c r="D421" i="13" s="1"/>
  <c r="BC420" i="13"/>
  <c r="AG420" i="13"/>
  <c r="AC420" i="13"/>
  <c r="AB420" i="13"/>
  <c r="BF420" i="13" s="1"/>
  <c r="G420" i="13"/>
  <c r="F420" i="13"/>
  <c r="A420" i="13"/>
  <c r="B420" i="13" s="1"/>
  <c r="BC419" i="13"/>
  <c r="AB419" i="13"/>
  <c r="BF419" i="13" s="1"/>
  <c r="G419" i="13"/>
  <c r="F419" i="13"/>
  <c r="E419" i="13"/>
  <c r="D419" i="13"/>
  <c r="A419" i="13"/>
  <c r="B419" i="13" s="1"/>
  <c r="C419" i="13" s="1"/>
  <c r="BC418" i="13"/>
  <c r="AB418" i="13"/>
  <c r="A418" i="13"/>
  <c r="B418" i="13" s="1"/>
  <c r="AB417" i="13"/>
  <c r="BF417" i="13" s="1"/>
  <c r="A417" i="13"/>
  <c r="BC417" i="13" s="1"/>
  <c r="BF416" i="13"/>
  <c r="BC416" i="13"/>
  <c r="AB416" i="13"/>
  <c r="A416" i="13"/>
  <c r="AB415" i="13"/>
  <c r="BF415" i="13" s="1"/>
  <c r="B415" i="13"/>
  <c r="A415" i="13"/>
  <c r="BC415" i="13" s="1"/>
  <c r="BF414" i="13"/>
  <c r="BC414" i="13"/>
  <c r="AB414" i="13"/>
  <c r="A414" i="13"/>
  <c r="BF413" i="13"/>
  <c r="AB413" i="13"/>
  <c r="B413" i="13"/>
  <c r="A413" i="13"/>
  <c r="BC413" i="13" s="1"/>
  <c r="BF412" i="13"/>
  <c r="AB412" i="13"/>
  <c r="A412" i="13"/>
  <c r="BC412" i="13" s="1"/>
  <c r="BC411" i="13"/>
  <c r="AB411" i="13"/>
  <c r="BF411" i="13" s="1"/>
  <c r="B411" i="13"/>
  <c r="A411" i="13"/>
  <c r="AB410" i="13"/>
  <c r="BF410" i="13" s="1"/>
  <c r="A410" i="13"/>
  <c r="BC410" i="13" s="1"/>
  <c r="BF409" i="13"/>
  <c r="AB409" i="13"/>
  <c r="C409" i="13"/>
  <c r="C411" i="13" s="1"/>
  <c r="C413" i="13" s="1"/>
  <c r="C415" i="13" s="1"/>
  <c r="A409" i="13"/>
  <c r="BC409" i="13" s="1"/>
  <c r="BC408" i="13"/>
  <c r="AB408" i="13"/>
  <c r="BF408" i="13" s="1"/>
  <c r="B408" i="13"/>
  <c r="B410" i="13" s="1"/>
  <c r="B412" i="13" s="1"/>
  <c r="B414" i="13" s="1"/>
  <c r="B416" i="13" s="1"/>
  <c r="A408" i="13"/>
  <c r="BF407" i="13"/>
  <c r="AB407" i="13"/>
  <c r="B407" i="13"/>
  <c r="B409" i="13" s="1"/>
  <c r="A407" i="13"/>
  <c r="BC407" i="13" s="1"/>
  <c r="BF406" i="13"/>
  <c r="BC406" i="13"/>
  <c r="AB406" i="13"/>
  <c r="C406" i="13"/>
  <c r="C408" i="13" s="1"/>
  <c r="C410" i="13" s="1"/>
  <c r="C412" i="13" s="1"/>
  <c r="C414" i="13" s="1"/>
  <c r="C416" i="13" s="1"/>
  <c r="A406" i="13"/>
  <c r="BC405" i="13"/>
  <c r="AB405" i="13"/>
  <c r="BF405" i="13" s="1"/>
  <c r="A405" i="13"/>
  <c r="BF404" i="13"/>
  <c r="AB404" i="13"/>
  <c r="C404" i="13"/>
  <c r="B404" i="13"/>
  <c r="B406" i="13" s="1"/>
  <c r="A404" i="13"/>
  <c r="BC404" i="13" s="1"/>
  <c r="BF403" i="13"/>
  <c r="AB403" i="13"/>
  <c r="C403" i="13"/>
  <c r="C405" i="13" s="1"/>
  <c r="C407" i="13" s="1"/>
  <c r="B403" i="13"/>
  <c r="B405" i="13" s="1"/>
  <c r="A403" i="13"/>
  <c r="BC403" i="13" s="1"/>
  <c r="BF402" i="13"/>
  <c r="BC402" i="13"/>
  <c r="AB402" i="13"/>
  <c r="AC402" i="13" s="1"/>
  <c r="AE402" i="13" s="1"/>
  <c r="C402" i="13"/>
  <c r="B402" i="13"/>
  <c r="A402" i="13"/>
  <c r="BC401" i="13"/>
  <c r="AH401" i="13"/>
  <c r="AG401" i="13"/>
  <c r="AF401" i="13"/>
  <c r="AE401" i="13"/>
  <c r="AC401" i="13"/>
  <c r="AD401" i="13" s="1"/>
  <c r="AB401" i="13"/>
  <c r="BF401" i="13" s="1"/>
  <c r="G401" i="13"/>
  <c r="B401" i="13"/>
  <c r="A401" i="13"/>
  <c r="AC400" i="13"/>
  <c r="AB400" i="13"/>
  <c r="BF400" i="13" s="1"/>
  <c r="A400" i="13"/>
  <c r="BC400" i="13" s="1"/>
  <c r="AG399" i="13"/>
  <c r="AF399" i="13"/>
  <c r="AE399" i="13"/>
  <c r="AD399" i="13"/>
  <c r="AC399" i="13"/>
  <c r="AH399" i="13" s="1"/>
  <c r="AB399" i="13"/>
  <c r="BF399" i="13" s="1"/>
  <c r="A399" i="13"/>
  <c r="AC398" i="13"/>
  <c r="AB398" i="13"/>
  <c r="BF398" i="13" s="1"/>
  <c r="A398" i="13"/>
  <c r="BC398" i="13" s="1"/>
  <c r="BF397" i="13"/>
  <c r="AH397" i="13"/>
  <c r="AG397" i="13"/>
  <c r="AF397" i="13"/>
  <c r="AE397" i="13"/>
  <c r="AC397" i="13"/>
  <c r="AD397" i="13" s="1"/>
  <c r="AB397" i="13"/>
  <c r="A397" i="13"/>
  <c r="BC397" i="13" s="1"/>
  <c r="AB396" i="13"/>
  <c r="A396" i="13"/>
  <c r="BF395" i="13"/>
  <c r="BC395" i="13"/>
  <c r="AC395" i="13"/>
  <c r="AH395" i="13" s="1"/>
  <c r="AB395" i="13"/>
  <c r="G395" i="13"/>
  <c r="C395" i="13"/>
  <c r="B395" i="13"/>
  <c r="A395" i="13"/>
  <c r="BF394" i="13"/>
  <c r="AH394" i="13"/>
  <c r="AG394" i="13"/>
  <c r="AF394" i="13"/>
  <c r="AD394" i="13"/>
  <c r="AB394" i="13"/>
  <c r="AC394" i="13" s="1"/>
  <c r="AE394" i="13" s="1"/>
  <c r="A394" i="13"/>
  <c r="BC394" i="13" s="1"/>
  <c r="BF393" i="13"/>
  <c r="AB393" i="13"/>
  <c r="AC393" i="13" s="1"/>
  <c r="A393" i="13"/>
  <c r="BF392" i="13"/>
  <c r="BC392" i="13"/>
  <c r="AH392" i="13"/>
  <c r="AG392" i="13"/>
  <c r="AF392" i="13"/>
  <c r="AD392" i="13"/>
  <c r="AB392" i="13"/>
  <c r="AC392" i="13" s="1"/>
  <c r="AE392" i="13" s="1"/>
  <c r="B392" i="13"/>
  <c r="A392" i="13"/>
  <c r="BF391" i="13"/>
  <c r="BC391" i="13"/>
  <c r="AH391" i="13"/>
  <c r="AG391" i="13"/>
  <c r="AF391" i="13"/>
  <c r="AE391" i="13"/>
  <c r="AD391" i="13"/>
  <c r="AC391" i="13"/>
  <c r="AB391" i="13"/>
  <c r="B391" i="13"/>
  <c r="A391" i="13"/>
  <c r="AB390" i="13"/>
  <c r="BF390" i="13" s="1"/>
  <c r="A390" i="13"/>
  <c r="AB389" i="13"/>
  <c r="A389" i="13"/>
  <c r="AC388" i="13"/>
  <c r="AG388" i="13" s="1"/>
  <c r="AB388" i="13"/>
  <c r="BF388" i="13" s="1"/>
  <c r="A388" i="13"/>
  <c r="BC387" i="13"/>
  <c r="AB387" i="13"/>
  <c r="BF387" i="13" s="1"/>
  <c r="G387" i="13"/>
  <c r="B387" i="13"/>
  <c r="A387" i="13"/>
  <c r="AB386" i="13"/>
  <c r="B386" i="13"/>
  <c r="A386" i="13"/>
  <c r="BC386" i="13" s="1"/>
  <c r="BF385" i="13"/>
  <c r="BC385" i="13"/>
  <c r="AH385" i="13"/>
  <c r="AG385" i="13"/>
  <c r="AF385" i="13"/>
  <c r="AE385" i="13"/>
  <c r="AB385" i="13"/>
  <c r="AC385" i="13" s="1"/>
  <c r="AD385" i="13" s="1"/>
  <c r="G385" i="13"/>
  <c r="B385" i="13"/>
  <c r="A385" i="13"/>
  <c r="BC384" i="13"/>
  <c r="AB384" i="13"/>
  <c r="BF384" i="13" s="1"/>
  <c r="A384" i="13"/>
  <c r="B384" i="13" s="1"/>
  <c r="G384" i="13" s="1"/>
  <c r="AB383" i="13"/>
  <c r="BF383" i="13" s="1"/>
  <c r="A383" i="13"/>
  <c r="BC383" i="13" s="1"/>
  <c r="BF382" i="13"/>
  <c r="BC382" i="13"/>
  <c r="AB382" i="13"/>
  <c r="A382" i="13"/>
  <c r="BC381" i="13"/>
  <c r="AB381" i="13"/>
  <c r="BF381" i="13" s="1"/>
  <c r="A381" i="13"/>
  <c r="AB380" i="13"/>
  <c r="BF380" i="13" s="1"/>
  <c r="A380" i="13"/>
  <c r="BC380" i="13" s="1"/>
  <c r="BF379" i="13"/>
  <c r="BC379" i="13"/>
  <c r="AB379" i="13"/>
  <c r="A379" i="13"/>
  <c r="BF378" i="13"/>
  <c r="BC378" i="13"/>
  <c r="AB378" i="13"/>
  <c r="A378" i="13"/>
  <c r="BF377" i="13"/>
  <c r="BC377" i="13"/>
  <c r="AB377" i="13"/>
  <c r="A377" i="13"/>
  <c r="BC376" i="13"/>
  <c r="AB376" i="13"/>
  <c r="BF376" i="13" s="1"/>
  <c r="A376" i="13"/>
  <c r="AB375" i="13"/>
  <c r="BF375" i="13" s="1"/>
  <c r="A375" i="13"/>
  <c r="BC375" i="13" s="1"/>
  <c r="BF374" i="13"/>
  <c r="AB374" i="13"/>
  <c r="A374" i="13"/>
  <c r="BC374" i="13" s="1"/>
  <c r="BC373" i="13"/>
  <c r="AB373" i="13"/>
  <c r="BF373" i="13" s="1"/>
  <c r="A373" i="13"/>
  <c r="BC372" i="13"/>
  <c r="AB372" i="13"/>
  <c r="BF372" i="13" s="1"/>
  <c r="A372" i="13"/>
  <c r="AB371" i="13"/>
  <c r="BF371" i="13" s="1"/>
  <c r="A371" i="13"/>
  <c r="BC371" i="13" s="1"/>
  <c r="BF370" i="13"/>
  <c r="AB370" i="13"/>
  <c r="A370" i="13"/>
  <c r="BC370" i="13" s="1"/>
  <c r="BF369" i="13"/>
  <c r="AB369" i="13"/>
  <c r="A369" i="13"/>
  <c r="BC369" i="13" s="1"/>
  <c r="AB368" i="13"/>
  <c r="A368" i="13"/>
  <c r="BF367" i="13"/>
  <c r="BC367" i="13"/>
  <c r="AH367" i="13"/>
  <c r="AG367" i="13"/>
  <c r="AF367" i="13"/>
  <c r="AE367" i="13"/>
  <c r="AC367" i="13"/>
  <c r="AD367" i="13" s="1"/>
  <c r="AB367" i="13"/>
  <c r="G367" i="13"/>
  <c r="E367" i="13"/>
  <c r="D367" i="13"/>
  <c r="C367" i="13"/>
  <c r="B367" i="13"/>
  <c r="F367" i="13" s="1"/>
  <c r="A367" i="13"/>
  <c r="AB366" i="13"/>
  <c r="A366" i="13"/>
  <c r="BF365" i="13"/>
  <c r="AB365" i="13"/>
  <c r="AC365" i="13" s="1"/>
  <c r="AF365" i="13" s="1"/>
  <c r="A365" i="13"/>
  <c r="BF364" i="13"/>
  <c r="AG364" i="13"/>
  <c r="AB364" i="13"/>
  <c r="AC364" i="13" s="1"/>
  <c r="D364" i="13"/>
  <c r="B364" i="13"/>
  <c r="A364" i="13"/>
  <c r="BC364" i="13" s="1"/>
  <c r="BF363" i="13"/>
  <c r="AH363" i="13"/>
  <c r="AG363" i="13"/>
  <c r="AF363" i="13"/>
  <c r="AE363" i="13"/>
  <c r="AD363" i="13"/>
  <c r="AC363" i="13"/>
  <c r="AB363" i="13"/>
  <c r="B363" i="13"/>
  <c r="F363" i="13" s="1"/>
  <c r="A363" i="13"/>
  <c r="BC363" i="13" s="1"/>
  <c r="BF362" i="13"/>
  <c r="AH362" i="13"/>
  <c r="AG362" i="13"/>
  <c r="AF362" i="13"/>
  <c r="AB362" i="13"/>
  <c r="AC362" i="13" s="1"/>
  <c r="AE362" i="13" s="1"/>
  <c r="A362" i="13"/>
  <c r="BC361" i="13"/>
  <c r="AB361" i="13"/>
  <c r="BF361" i="13" s="1"/>
  <c r="G361" i="13"/>
  <c r="A361" i="13"/>
  <c r="B361" i="13" s="1"/>
  <c r="BF360" i="13"/>
  <c r="BC360" i="13"/>
  <c r="AB360" i="13"/>
  <c r="AC360" i="13" s="1"/>
  <c r="G360" i="13"/>
  <c r="F360" i="13"/>
  <c r="B360" i="13"/>
  <c r="A360" i="13"/>
  <c r="AC359" i="13"/>
  <c r="AH359" i="13" s="1"/>
  <c r="AB359" i="13"/>
  <c r="BF359" i="13" s="1"/>
  <c r="G359" i="13"/>
  <c r="B359" i="13"/>
  <c r="A359" i="13"/>
  <c r="BC359" i="13" s="1"/>
  <c r="AE358" i="13"/>
  <c r="AD358" i="13"/>
  <c r="AC358" i="13"/>
  <c r="AB358" i="13"/>
  <c r="BF358" i="13" s="1"/>
  <c r="B358" i="13"/>
  <c r="G358" i="13" s="1"/>
  <c r="A358" i="13"/>
  <c r="BC358" i="13" s="1"/>
  <c r="AC357" i="13"/>
  <c r="AH357" i="13" s="1"/>
  <c r="AB357" i="13"/>
  <c r="BF357" i="13" s="1"/>
  <c r="A357" i="13"/>
  <c r="BC357" i="13" s="1"/>
  <c r="BC356" i="13"/>
  <c r="AB356" i="13"/>
  <c r="B356" i="13"/>
  <c r="A356" i="13"/>
  <c r="BF355" i="13"/>
  <c r="BC355" i="13"/>
  <c r="AH355" i="13"/>
  <c r="AG355" i="13"/>
  <c r="AF355" i="13"/>
  <c r="AE355" i="13"/>
  <c r="AD355" i="13"/>
  <c r="AC355" i="13"/>
  <c r="AB355" i="13"/>
  <c r="A355" i="13"/>
  <c r="B355" i="13" s="1"/>
  <c r="BF354" i="13"/>
  <c r="BC354" i="13"/>
  <c r="AG354" i="13"/>
  <c r="AE354" i="13"/>
  <c r="AD354" i="13"/>
  <c r="AC354" i="13"/>
  <c r="AB354" i="13"/>
  <c r="B354" i="13"/>
  <c r="A354" i="13"/>
  <c r="BF353" i="13"/>
  <c r="BC353" i="13"/>
  <c r="AE353" i="13"/>
  <c r="AD353" i="13"/>
  <c r="AC353" i="13"/>
  <c r="AB353" i="13"/>
  <c r="A353" i="13"/>
  <c r="B353" i="13" s="1"/>
  <c r="BF352" i="13"/>
  <c r="BC352" i="13"/>
  <c r="AH352" i="13"/>
  <c r="AG352" i="13"/>
  <c r="AF352" i="13"/>
  <c r="AD352" i="13"/>
  <c r="AB352" i="13"/>
  <c r="AC352" i="13" s="1"/>
  <c r="AE352" i="13" s="1"/>
  <c r="B352" i="13"/>
  <c r="D352" i="13" s="1"/>
  <c r="A352" i="13"/>
  <c r="AB351" i="13"/>
  <c r="BF351" i="13" s="1"/>
  <c r="A351" i="13"/>
  <c r="BC351" i="13" s="1"/>
  <c r="AB350" i="13"/>
  <c r="BF350" i="13" s="1"/>
  <c r="A350" i="13"/>
  <c r="BC350" i="13" s="1"/>
  <c r="BC349" i="13"/>
  <c r="AB349" i="13"/>
  <c r="BF349" i="13" s="1"/>
  <c r="A349" i="13"/>
  <c r="AB348" i="13"/>
  <c r="BF348" i="13" s="1"/>
  <c r="A348" i="13"/>
  <c r="BC348" i="13" s="1"/>
  <c r="AB347" i="13"/>
  <c r="BF347" i="13" s="1"/>
  <c r="A347" i="13"/>
  <c r="BC347" i="13" s="1"/>
  <c r="BF346" i="13"/>
  <c r="BC346" i="13"/>
  <c r="AB346" i="13"/>
  <c r="A346" i="13"/>
  <c r="BF345" i="13"/>
  <c r="BC345" i="13"/>
  <c r="AG345" i="13"/>
  <c r="AG347" i="13" s="1"/>
  <c r="AB345" i="13"/>
  <c r="A345" i="13"/>
  <c r="BF344" i="13"/>
  <c r="AF344" i="13"/>
  <c r="AF346" i="13" s="1"/>
  <c r="AF348" i="13" s="1"/>
  <c r="AE344" i="13"/>
  <c r="AE346" i="13" s="1"/>
  <c r="AE348" i="13" s="1"/>
  <c r="AB344" i="13"/>
  <c r="A344" i="13"/>
  <c r="BC344" i="13" s="1"/>
  <c r="BF343" i="13"/>
  <c r="BC343" i="13"/>
  <c r="AB343" i="13"/>
  <c r="A343" i="13"/>
  <c r="BF342" i="13"/>
  <c r="BC342" i="13"/>
  <c r="AG342" i="13"/>
  <c r="AG344" i="13" s="1"/>
  <c r="AG346" i="13" s="1"/>
  <c r="AG348" i="13" s="1"/>
  <c r="AF342" i="13"/>
  <c r="AE342" i="13"/>
  <c r="AB342" i="13"/>
  <c r="F342" i="13"/>
  <c r="F344" i="13" s="1"/>
  <c r="F346" i="13" s="1"/>
  <c r="F348" i="13" s="1"/>
  <c r="A342" i="13"/>
  <c r="BC341" i="13"/>
  <c r="AB341" i="13"/>
  <c r="BF341" i="13" s="1"/>
  <c r="F341" i="13"/>
  <c r="F343" i="13" s="1"/>
  <c r="F345" i="13" s="1"/>
  <c r="F347" i="13" s="1"/>
  <c r="A341" i="13"/>
  <c r="BC340" i="13"/>
  <c r="AF340" i="13"/>
  <c r="AB340" i="13"/>
  <c r="BF340" i="13" s="1"/>
  <c r="A340" i="13"/>
  <c r="AE339" i="13"/>
  <c r="AE341" i="13" s="1"/>
  <c r="AE343" i="13" s="1"/>
  <c r="AE345" i="13" s="1"/>
  <c r="AE347" i="13" s="1"/>
  <c r="AB339" i="13"/>
  <c r="BF339" i="13" s="1"/>
  <c r="A339" i="13"/>
  <c r="BC339" i="13" s="1"/>
  <c r="AB338" i="13"/>
  <c r="BF338" i="13" s="1"/>
  <c r="F338" i="13"/>
  <c r="F340" i="13" s="1"/>
  <c r="A338" i="13"/>
  <c r="BC338" i="13" s="1"/>
  <c r="BC337" i="13"/>
  <c r="AG337" i="13"/>
  <c r="AG339" i="13" s="1"/>
  <c r="AG341" i="13" s="1"/>
  <c r="AG343" i="13" s="1"/>
  <c r="AB337" i="13"/>
  <c r="BF337" i="13" s="1"/>
  <c r="F337" i="13"/>
  <c r="F339" i="13" s="1"/>
  <c r="A337" i="13"/>
  <c r="AG336" i="13"/>
  <c r="AG338" i="13" s="1"/>
  <c r="AG340" i="13" s="1"/>
  <c r="AE336" i="13"/>
  <c r="AE338" i="13" s="1"/>
  <c r="AE340" i="13" s="1"/>
  <c r="AB336" i="13"/>
  <c r="BF336" i="13" s="1"/>
  <c r="F336" i="13"/>
  <c r="B336" i="13"/>
  <c r="B338" i="13" s="1"/>
  <c r="B340" i="13" s="1"/>
  <c r="B342" i="13" s="1"/>
  <c r="B344" i="13" s="1"/>
  <c r="B346" i="13" s="1"/>
  <c r="B348" i="13" s="1"/>
  <c r="A336" i="13"/>
  <c r="BC336" i="13" s="1"/>
  <c r="BF335" i="13"/>
  <c r="AF335" i="13"/>
  <c r="AF337" i="13" s="1"/>
  <c r="AF339" i="13" s="1"/>
  <c r="AF341" i="13" s="1"/>
  <c r="AF343" i="13" s="1"/>
  <c r="AF345" i="13" s="1"/>
  <c r="AF347" i="13" s="1"/>
  <c r="AE335" i="13"/>
  <c r="AE337" i="13" s="1"/>
  <c r="AB335" i="13"/>
  <c r="C335" i="13"/>
  <c r="C337" i="13" s="1"/>
  <c r="C339" i="13" s="1"/>
  <c r="C341" i="13" s="1"/>
  <c r="C343" i="13" s="1"/>
  <c r="C345" i="13" s="1"/>
  <c r="C347" i="13" s="1"/>
  <c r="B335" i="13"/>
  <c r="B337" i="13" s="1"/>
  <c r="B339" i="13" s="1"/>
  <c r="B341" i="13" s="1"/>
  <c r="B343" i="13" s="1"/>
  <c r="B345" i="13" s="1"/>
  <c r="B347" i="13" s="1"/>
  <c r="A335" i="13"/>
  <c r="BC335" i="13" s="1"/>
  <c r="BF334" i="13"/>
  <c r="BC334" i="13"/>
  <c r="AH334" i="13"/>
  <c r="AG334" i="13"/>
  <c r="AG335" i="13" s="1"/>
  <c r="AF334" i="13"/>
  <c r="AF336" i="13" s="1"/>
  <c r="AF338" i="13" s="1"/>
  <c r="AE334" i="13"/>
  <c r="AD334" i="13"/>
  <c r="AB334" i="13"/>
  <c r="AC334" i="13" s="1"/>
  <c r="F334" i="13"/>
  <c r="F335" i="13" s="1"/>
  <c r="C334" i="13"/>
  <c r="C336" i="13" s="1"/>
  <c r="C338" i="13" s="1"/>
  <c r="C340" i="13" s="1"/>
  <c r="C342" i="13" s="1"/>
  <c r="C344" i="13" s="1"/>
  <c r="C346" i="13" s="1"/>
  <c r="C348" i="13" s="1"/>
  <c r="A334" i="13"/>
  <c r="B334" i="13" s="1"/>
  <c r="BC333" i="13"/>
  <c r="AB333" i="13"/>
  <c r="G333" i="13"/>
  <c r="E333" i="13"/>
  <c r="D333" i="13"/>
  <c r="C333" i="13"/>
  <c r="A333" i="13"/>
  <c r="B333" i="13" s="1"/>
  <c r="F333" i="13" s="1"/>
  <c r="AB332" i="13"/>
  <c r="B332" i="13"/>
  <c r="F332" i="13" s="1"/>
  <c r="A332" i="13"/>
  <c r="BC332" i="13" s="1"/>
  <c r="AB331" i="13"/>
  <c r="A331" i="13"/>
  <c r="B331" i="13" s="1"/>
  <c r="BC330" i="13"/>
  <c r="AB330" i="13"/>
  <c r="G330" i="13"/>
  <c r="E330" i="13"/>
  <c r="B330" i="13"/>
  <c r="A330" i="13"/>
  <c r="BC329" i="13"/>
  <c r="AB329" i="13"/>
  <c r="G329" i="13"/>
  <c r="F329" i="13"/>
  <c r="E329" i="13"/>
  <c r="D329" i="13"/>
  <c r="C329" i="13"/>
  <c r="A329" i="13"/>
  <c r="B329" i="13" s="1"/>
  <c r="BF328" i="13"/>
  <c r="BC328" i="13"/>
  <c r="AE328" i="13"/>
  <c r="AB328" i="13"/>
  <c r="AC328" i="13" s="1"/>
  <c r="D328" i="13"/>
  <c r="C328" i="13"/>
  <c r="B328" i="13"/>
  <c r="A328" i="13"/>
  <c r="BF327" i="13"/>
  <c r="AH327" i="13"/>
  <c r="AG327" i="13"/>
  <c r="AF327" i="13"/>
  <c r="AE327" i="13"/>
  <c r="AD327" i="13"/>
  <c r="AB327" i="13"/>
  <c r="AC327" i="13" s="1"/>
  <c r="A327" i="13"/>
  <c r="BC327" i="13" s="1"/>
  <c r="BC326" i="13"/>
  <c r="AB326" i="13"/>
  <c r="A326" i="13"/>
  <c r="B326" i="13" s="1"/>
  <c r="BF325" i="13"/>
  <c r="AB325" i="13"/>
  <c r="AC325" i="13" s="1"/>
  <c r="A325" i="13"/>
  <c r="BC324" i="13"/>
  <c r="AB324" i="13"/>
  <c r="BF324" i="13" s="1"/>
  <c r="G324" i="13"/>
  <c r="F324" i="13"/>
  <c r="E324" i="13"/>
  <c r="D324" i="13"/>
  <c r="B324" i="13"/>
  <c r="C324" i="13" s="1"/>
  <c r="A324" i="13"/>
  <c r="AB323" i="13"/>
  <c r="BF323" i="13" s="1"/>
  <c r="A323" i="13"/>
  <c r="BC322" i="13"/>
  <c r="AB322" i="13"/>
  <c r="BF322" i="13" s="1"/>
  <c r="G322" i="13"/>
  <c r="B322" i="13"/>
  <c r="A322" i="13"/>
  <c r="BC321" i="13"/>
  <c r="AB321" i="13"/>
  <c r="BF321" i="13" s="1"/>
  <c r="G321" i="13"/>
  <c r="F321" i="13"/>
  <c r="E321" i="13"/>
  <c r="B321" i="13"/>
  <c r="D321" i="13" s="1"/>
  <c r="A321" i="13"/>
  <c r="BC320" i="13"/>
  <c r="AB320" i="13"/>
  <c r="AC320" i="13" s="1"/>
  <c r="G320" i="13"/>
  <c r="F320" i="13"/>
  <c r="E320" i="13"/>
  <c r="D320" i="13"/>
  <c r="C320" i="13"/>
  <c r="B320" i="13"/>
  <c r="A320" i="13"/>
  <c r="BC319" i="13"/>
  <c r="AB319" i="13"/>
  <c r="BF319" i="13" s="1"/>
  <c r="B319" i="13"/>
  <c r="G319" i="13" s="1"/>
  <c r="A319" i="13"/>
  <c r="BC318" i="13"/>
  <c r="AB318" i="13"/>
  <c r="BF318" i="13" s="1"/>
  <c r="G318" i="13"/>
  <c r="F318" i="13"/>
  <c r="E318" i="13"/>
  <c r="D318" i="13"/>
  <c r="B318" i="13"/>
  <c r="C318" i="13" s="1"/>
  <c r="A318" i="13"/>
  <c r="BC317" i="13"/>
  <c r="AB317" i="13"/>
  <c r="BF317" i="13" s="1"/>
  <c r="B317" i="13"/>
  <c r="F317" i="13" s="1"/>
  <c r="A317" i="13"/>
  <c r="BF316" i="13"/>
  <c r="BC316" i="13"/>
  <c r="AG316" i="13"/>
  <c r="AB316" i="13"/>
  <c r="AC316" i="13" s="1"/>
  <c r="B316" i="13"/>
  <c r="A316" i="13"/>
  <c r="AB315" i="13"/>
  <c r="BF315" i="13" s="1"/>
  <c r="A315" i="13"/>
  <c r="BC315" i="13" s="1"/>
  <c r="AB314" i="13"/>
  <c r="BF314" i="13" s="1"/>
  <c r="A314" i="13"/>
  <c r="BC314" i="13" s="1"/>
  <c r="BF313" i="13"/>
  <c r="AB313" i="13"/>
  <c r="A313" i="13"/>
  <c r="BC313" i="13" s="1"/>
  <c r="BF312" i="13"/>
  <c r="BC312" i="13"/>
  <c r="AB312" i="13"/>
  <c r="A312" i="13"/>
  <c r="BC311" i="13"/>
  <c r="AB311" i="13"/>
  <c r="BF311" i="13" s="1"/>
  <c r="A311" i="13"/>
  <c r="BF310" i="13"/>
  <c r="AB310" i="13"/>
  <c r="A310" i="13"/>
  <c r="BC310" i="13" s="1"/>
  <c r="BF309" i="13"/>
  <c r="BC309" i="13"/>
  <c r="AB309" i="13"/>
  <c r="A309" i="13"/>
  <c r="BC308" i="13"/>
  <c r="AB308" i="13"/>
  <c r="BF308" i="13" s="1"/>
  <c r="A308" i="13"/>
  <c r="BF307" i="13"/>
  <c r="BC307" i="13"/>
  <c r="AB307" i="13"/>
  <c r="A307" i="13"/>
  <c r="AB306" i="13"/>
  <c r="BF306" i="13" s="1"/>
  <c r="A306" i="13"/>
  <c r="BC306" i="13" s="1"/>
  <c r="AB305" i="13"/>
  <c r="BF305" i="13" s="1"/>
  <c r="A305" i="13"/>
  <c r="BC305" i="13" s="1"/>
  <c r="BF304" i="13"/>
  <c r="AB304" i="13"/>
  <c r="A304" i="13"/>
  <c r="BC304" i="13" s="1"/>
  <c r="BF303" i="13"/>
  <c r="BC303" i="13"/>
  <c r="AB303" i="13"/>
  <c r="A303" i="13"/>
  <c r="BC302" i="13"/>
  <c r="AB302" i="13"/>
  <c r="BF302" i="13" s="1"/>
  <c r="B302" i="13"/>
  <c r="B304" i="13" s="1"/>
  <c r="B306" i="13" s="1"/>
  <c r="B308" i="13" s="1"/>
  <c r="B310" i="13" s="1"/>
  <c r="B312" i="13" s="1"/>
  <c r="B314" i="13" s="1"/>
  <c r="A302" i="13"/>
  <c r="AB301" i="13"/>
  <c r="BF301" i="13" s="1"/>
  <c r="F301" i="13"/>
  <c r="F303" i="13" s="1"/>
  <c r="F305" i="13" s="1"/>
  <c r="F307" i="13" s="1"/>
  <c r="F309" i="13" s="1"/>
  <c r="F311" i="13" s="1"/>
  <c r="F313" i="13" s="1"/>
  <c r="B301" i="13"/>
  <c r="B303" i="13" s="1"/>
  <c r="B305" i="13" s="1"/>
  <c r="B307" i="13" s="1"/>
  <c r="B309" i="13" s="1"/>
  <c r="B311" i="13" s="1"/>
  <c r="B313" i="13" s="1"/>
  <c r="A301" i="13"/>
  <c r="BC301" i="13" s="1"/>
  <c r="BF300" i="13"/>
  <c r="BC300" i="13"/>
  <c r="AB300" i="13"/>
  <c r="AC300" i="13" s="1"/>
  <c r="AG300" i="13" s="1"/>
  <c r="G300" i="13"/>
  <c r="F300" i="13"/>
  <c r="F302" i="13" s="1"/>
  <c r="F304" i="13" s="1"/>
  <c r="F306" i="13" s="1"/>
  <c r="F308" i="13" s="1"/>
  <c r="F310" i="13" s="1"/>
  <c r="F312" i="13" s="1"/>
  <c r="F314" i="13" s="1"/>
  <c r="B300" i="13"/>
  <c r="A300" i="13"/>
  <c r="BC299" i="13"/>
  <c r="AB299" i="13"/>
  <c r="BF299" i="13" s="1"/>
  <c r="B299" i="13"/>
  <c r="A299" i="13"/>
  <c r="AB298" i="13"/>
  <c r="AC298" i="13" s="1"/>
  <c r="G298" i="13"/>
  <c r="F298" i="13"/>
  <c r="D298" i="13"/>
  <c r="B298" i="13"/>
  <c r="A298" i="13"/>
  <c r="BC298" i="13" s="1"/>
  <c r="AH297" i="13"/>
  <c r="AF297" i="13"/>
  <c r="AE297" i="13"/>
  <c r="AD297" i="13"/>
  <c r="AC297" i="13"/>
  <c r="AG297" i="13" s="1"/>
  <c r="AB297" i="13"/>
  <c r="BF297" i="13" s="1"/>
  <c r="A297" i="13"/>
  <c r="BC297" i="13" s="1"/>
  <c r="BF296" i="13"/>
  <c r="AC296" i="13"/>
  <c r="AB296" i="13"/>
  <c r="A296" i="13"/>
  <c r="BF295" i="13"/>
  <c r="BC295" i="13"/>
  <c r="AH295" i="13"/>
  <c r="AG295" i="13"/>
  <c r="AF295" i="13"/>
  <c r="AD295" i="13"/>
  <c r="AB295" i="13"/>
  <c r="AC295" i="13" s="1"/>
  <c r="AE295" i="13" s="1"/>
  <c r="A295" i="13"/>
  <c r="B295" i="13" s="1"/>
  <c r="BC294" i="13"/>
  <c r="AB294" i="13"/>
  <c r="F294" i="13"/>
  <c r="D294" i="13"/>
  <c r="B294" i="13"/>
  <c r="A294" i="13"/>
  <c r="BC293" i="13"/>
  <c r="AB293" i="13"/>
  <c r="A293" i="13"/>
  <c r="B293" i="13" s="1"/>
  <c r="BC292" i="13"/>
  <c r="AB292" i="13"/>
  <c r="G292" i="13"/>
  <c r="F292" i="13"/>
  <c r="B292" i="13"/>
  <c r="A292" i="13"/>
  <c r="BF291" i="13"/>
  <c r="BC291" i="13"/>
  <c r="AB291" i="13"/>
  <c r="AC291" i="13" s="1"/>
  <c r="G291" i="13"/>
  <c r="B291" i="13"/>
  <c r="D291" i="13" s="1"/>
  <c r="A291" i="13"/>
  <c r="BF290" i="13"/>
  <c r="AC290" i="13"/>
  <c r="AE290" i="13" s="1"/>
  <c r="AB290" i="13"/>
  <c r="A290" i="13"/>
  <c r="BC290" i="13" s="1"/>
  <c r="BF289" i="13"/>
  <c r="AB289" i="13"/>
  <c r="AC289" i="13" s="1"/>
  <c r="G289" i="13"/>
  <c r="F289" i="13"/>
  <c r="D289" i="13"/>
  <c r="B289" i="13"/>
  <c r="A289" i="13"/>
  <c r="BC289" i="13" s="1"/>
  <c r="AH288" i="13"/>
  <c r="AF288" i="13"/>
  <c r="AD288" i="13"/>
  <c r="AC288" i="13"/>
  <c r="AB288" i="13"/>
  <c r="BF288" i="13" s="1"/>
  <c r="A288" i="13"/>
  <c r="BC288" i="13" s="1"/>
  <c r="AB287" i="13"/>
  <c r="AC287" i="13" s="1"/>
  <c r="AD287" i="13" s="1"/>
  <c r="A287" i="13"/>
  <c r="BC287" i="13" s="1"/>
  <c r="BF286" i="13"/>
  <c r="AH286" i="13"/>
  <c r="AG286" i="13"/>
  <c r="AF286" i="13"/>
  <c r="AE286" i="13"/>
  <c r="AD286" i="13"/>
  <c r="AB286" i="13"/>
  <c r="AC286" i="13" s="1"/>
  <c r="A286" i="13"/>
  <c r="BC286" i="13" s="1"/>
  <c r="BF285" i="13"/>
  <c r="BC285" i="13"/>
  <c r="AB285" i="13"/>
  <c r="AC285" i="13" s="1"/>
  <c r="AD285" i="13" s="1"/>
  <c r="F285" i="13"/>
  <c r="B285" i="13"/>
  <c r="A285" i="13"/>
  <c r="BC284" i="13"/>
  <c r="AB284" i="13"/>
  <c r="BF284" i="13" s="1"/>
  <c r="G284" i="13"/>
  <c r="F284" i="13"/>
  <c r="B284" i="13"/>
  <c r="A284" i="13"/>
  <c r="BC283" i="13"/>
  <c r="AB283" i="13"/>
  <c r="B283" i="13"/>
  <c r="A283" i="13"/>
  <c r="BF282" i="13"/>
  <c r="AB282" i="13"/>
  <c r="AC282" i="13" s="1"/>
  <c r="AH282" i="13" s="1"/>
  <c r="B282" i="13"/>
  <c r="A282" i="13"/>
  <c r="BC282" i="13" s="1"/>
  <c r="BC281" i="13"/>
  <c r="AB281" i="13"/>
  <c r="BF281" i="13" s="1"/>
  <c r="A281" i="13"/>
  <c r="BF280" i="13"/>
  <c r="BC280" i="13"/>
  <c r="AB280" i="13"/>
  <c r="A280" i="13"/>
  <c r="BF279" i="13"/>
  <c r="AB279" i="13"/>
  <c r="A279" i="13"/>
  <c r="BC279" i="13" s="1"/>
  <c r="AB278" i="13"/>
  <c r="BF278" i="13" s="1"/>
  <c r="A278" i="13"/>
  <c r="BC278" i="13" s="1"/>
  <c r="BF277" i="13"/>
  <c r="BC277" i="13"/>
  <c r="AB277" i="13"/>
  <c r="A277" i="13"/>
  <c r="BF276" i="13"/>
  <c r="AB276" i="13"/>
  <c r="A276" i="13"/>
  <c r="BC276" i="13" s="1"/>
  <c r="BF275" i="13"/>
  <c r="AB275" i="13"/>
  <c r="A275" i="13"/>
  <c r="BC275" i="13" s="1"/>
  <c r="BF274" i="13"/>
  <c r="AB274" i="13"/>
  <c r="A274" i="13"/>
  <c r="BC274" i="13" s="1"/>
  <c r="BC273" i="13"/>
  <c r="AB273" i="13"/>
  <c r="BF273" i="13" s="1"/>
  <c r="A273" i="13"/>
  <c r="BC272" i="13"/>
  <c r="AB272" i="13"/>
  <c r="BF272" i="13" s="1"/>
  <c r="A272" i="13"/>
  <c r="AB271" i="13"/>
  <c r="BF271" i="13" s="1"/>
  <c r="A271" i="13"/>
  <c r="BC271" i="13" s="1"/>
  <c r="BF270" i="13"/>
  <c r="AB270" i="13"/>
  <c r="A270" i="13"/>
  <c r="BC270" i="13" s="1"/>
  <c r="BF269" i="13"/>
  <c r="AB269" i="13"/>
  <c r="A269" i="13"/>
  <c r="BC269" i="13" s="1"/>
  <c r="BF268" i="13"/>
  <c r="BC268" i="13"/>
  <c r="AB268" i="13"/>
  <c r="A268" i="13"/>
  <c r="BF267" i="13"/>
  <c r="BC267" i="13"/>
  <c r="AB267" i="13"/>
  <c r="A267" i="13"/>
  <c r="AB266" i="13"/>
  <c r="B266" i="13"/>
  <c r="D266" i="13" s="1"/>
  <c r="A266" i="13"/>
  <c r="BC266" i="13" s="1"/>
  <c r="BF265" i="13"/>
  <c r="BC265" i="13"/>
  <c r="AB265" i="13"/>
  <c r="AC265" i="13" s="1"/>
  <c r="AD265" i="13" s="1"/>
  <c r="B265" i="13"/>
  <c r="E265" i="13" s="1"/>
  <c r="A265" i="13"/>
  <c r="BF264" i="13"/>
  <c r="BC264" i="13"/>
  <c r="AH264" i="13"/>
  <c r="AG264" i="13"/>
  <c r="AF264" i="13"/>
  <c r="AE264" i="13"/>
  <c r="AD264" i="13"/>
  <c r="AB264" i="13"/>
  <c r="AC264" i="13" s="1"/>
  <c r="B264" i="13"/>
  <c r="A264" i="13"/>
  <c r="AB263" i="13"/>
  <c r="F263" i="13"/>
  <c r="B263" i="13"/>
  <c r="A263" i="13"/>
  <c r="BC263" i="13" s="1"/>
  <c r="BF262" i="13"/>
  <c r="AE262" i="13"/>
  <c r="AD262" i="13"/>
  <c r="AB262" i="13"/>
  <c r="AC262" i="13" s="1"/>
  <c r="B262" i="13"/>
  <c r="C262" i="13" s="1"/>
  <c r="A262" i="13"/>
  <c r="BC262" i="13" s="1"/>
  <c r="AB261" i="13"/>
  <c r="B261" i="13"/>
  <c r="A261" i="13"/>
  <c r="BC261" i="13" s="1"/>
  <c r="BF260" i="13"/>
  <c r="BC260" i="13"/>
  <c r="AH260" i="13"/>
  <c r="AG260" i="13"/>
  <c r="AF260" i="13"/>
  <c r="AE260" i="13"/>
  <c r="AD260" i="13"/>
  <c r="AB260" i="13"/>
  <c r="AC260" i="13" s="1"/>
  <c r="A260" i="13"/>
  <c r="B260" i="13" s="1"/>
  <c r="E260" i="13" s="1"/>
  <c r="BF259" i="13"/>
  <c r="BC259" i="13"/>
  <c r="AH259" i="13"/>
  <c r="AG259" i="13"/>
  <c r="AF259" i="13"/>
  <c r="AE259" i="13"/>
  <c r="AD259" i="13"/>
  <c r="AB259" i="13"/>
  <c r="AC259" i="13" s="1"/>
  <c r="A259" i="13"/>
  <c r="B259" i="13" s="1"/>
  <c r="AB258" i="13"/>
  <c r="A258" i="13"/>
  <c r="BF257" i="13"/>
  <c r="BC257" i="13"/>
  <c r="AH257" i="13"/>
  <c r="AG257" i="13"/>
  <c r="AF257" i="13"/>
  <c r="AE257" i="13"/>
  <c r="AD257" i="13"/>
  <c r="AB257" i="13"/>
  <c r="AC257" i="13" s="1"/>
  <c r="B257" i="13"/>
  <c r="D257" i="13" s="1"/>
  <c r="A257" i="13"/>
  <c r="BC256" i="13"/>
  <c r="AB256" i="13"/>
  <c r="F256" i="13"/>
  <c r="E256" i="13"/>
  <c r="D256" i="13"/>
  <c r="B256" i="13"/>
  <c r="G256" i="13" s="1"/>
  <c r="A256" i="13"/>
  <c r="AB255" i="13"/>
  <c r="AC255" i="13" s="1"/>
  <c r="A255" i="13"/>
  <c r="BC255" i="13" s="1"/>
  <c r="BF254" i="13"/>
  <c r="AH254" i="13"/>
  <c r="AF254" i="13"/>
  <c r="AE254" i="13"/>
  <c r="AD254" i="13"/>
  <c r="AB254" i="13"/>
  <c r="AC254" i="13" s="1"/>
  <c r="AG254" i="13" s="1"/>
  <c r="A254" i="13"/>
  <c r="BF253" i="13"/>
  <c r="BC253" i="13"/>
  <c r="AH253" i="13"/>
  <c r="AF253" i="13"/>
  <c r="AD253" i="13"/>
  <c r="AB253" i="13"/>
  <c r="AC253" i="13" s="1"/>
  <c r="F253" i="13"/>
  <c r="E253" i="13"/>
  <c r="A253" i="13"/>
  <c r="B253" i="13" s="1"/>
  <c r="BF252" i="13"/>
  <c r="BC252" i="13"/>
  <c r="AH252" i="13"/>
  <c r="AG252" i="13"/>
  <c r="AF252" i="13"/>
  <c r="AE252" i="13"/>
  <c r="AD252" i="13"/>
  <c r="AB252" i="13"/>
  <c r="AC252" i="13" s="1"/>
  <c r="F252" i="13"/>
  <c r="E252" i="13"/>
  <c r="D252" i="13"/>
  <c r="C252" i="13"/>
  <c r="B252" i="13"/>
  <c r="G252" i="13" s="1"/>
  <c r="A252" i="13"/>
  <c r="BF251" i="13"/>
  <c r="AH251" i="13"/>
  <c r="AG251" i="13"/>
  <c r="AF251" i="13"/>
  <c r="AE251" i="13"/>
  <c r="AD251" i="13"/>
  <c r="AB251" i="13"/>
  <c r="AC251" i="13" s="1"/>
  <c r="A251" i="13"/>
  <c r="BC251" i="13" s="1"/>
  <c r="BF250" i="13"/>
  <c r="AF250" i="13"/>
  <c r="AE250" i="13"/>
  <c r="AD250" i="13"/>
  <c r="AB250" i="13"/>
  <c r="AC250" i="13" s="1"/>
  <c r="A250" i="13"/>
  <c r="BC250" i="13" s="1"/>
  <c r="BF249" i="13"/>
  <c r="BC249" i="13"/>
  <c r="AH249" i="13"/>
  <c r="AG249" i="13"/>
  <c r="AF249" i="13"/>
  <c r="AE249" i="13"/>
  <c r="AB249" i="13"/>
  <c r="AC249" i="13" s="1"/>
  <c r="AD249" i="13" s="1"/>
  <c r="B249" i="13"/>
  <c r="E249" i="13" s="1"/>
  <c r="A249" i="13"/>
  <c r="BC248" i="13"/>
  <c r="AB248" i="13"/>
  <c r="B248" i="13"/>
  <c r="A248" i="13"/>
  <c r="AB247" i="13"/>
  <c r="BF247" i="13" s="1"/>
  <c r="A247" i="13"/>
  <c r="BC247" i="13" s="1"/>
  <c r="BF246" i="13"/>
  <c r="BC246" i="13"/>
  <c r="AB246" i="13"/>
  <c r="A246" i="13"/>
  <c r="BC245" i="13"/>
  <c r="AB245" i="13"/>
  <c r="BF245" i="13" s="1"/>
  <c r="A245" i="13"/>
  <c r="BF244" i="13"/>
  <c r="AB244" i="13"/>
  <c r="A244" i="13"/>
  <c r="BC244" i="13" s="1"/>
  <c r="AB243" i="13"/>
  <c r="BF243" i="13" s="1"/>
  <c r="A243" i="13"/>
  <c r="BC243" i="13" s="1"/>
  <c r="BF242" i="13"/>
  <c r="AB242" i="13"/>
  <c r="A242" i="13"/>
  <c r="BC242" i="13" s="1"/>
  <c r="BC241" i="13"/>
  <c r="AB241" i="13"/>
  <c r="BF241" i="13" s="1"/>
  <c r="A241" i="13"/>
  <c r="BC240" i="13"/>
  <c r="AB240" i="13"/>
  <c r="BF240" i="13" s="1"/>
  <c r="A240" i="13"/>
  <c r="AB239" i="13"/>
  <c r="BF239" i="13" s="1"/>
  <c r="A239" i="13"/>
  <c r="BC239" i="13" s="1"/>
  <c r="BC238" i="13"/>
  <c r="AB238" i="13"/>
  <c r="BF238" i="13" s="1"/>
  <c r="A238" i="13"/>
  <c r="BF237" i="13"/>
  <c r="BC237" i="13"/>
  <c r="AB237" i="13"/>
  <c r="A237" i="13"/>
  <c r="AB236" i="13"/>
  <c r="BF236" i="13" s="1"/>
  <c r="A236" i="13"/>
  <c r="BC236" i="13" s="1"/>
  <c r="BF235" i="13"/>
  <c r="AB235" i="13"/>
  <c r="A235" i="13"/>
  <c r="BC235" i="13" s="1"/>
  <c r="AB234" i="13"/>
  <c r="BF234" i="13" s="1"/>
  <c r="A234" i="13"/>
  <c r="BC234" i="13" s="1"/>
  <c r="BF233" i="13"/>
  <c r="AB233" i="13"/>
  <c r="A233" i="13"/>
  <c r="BC233" i="13" s="1"/>
  <c r="AC232" i="13"/>
  <c r="AB232" i="13"/>
  <c r="BF232" i="13" s="1"/>
  <c r="A232" i="13"/>
  <c r="BC232" i="13" s="1"/>
  <c r="BF231" i="13"/>
  <c r="BC231" i="13"/>
  <c r="AB231" i="13"/>
  <c r="AC231" i="13" s="1"/>
  <c r="B231" i="13"/>
  <c r="F231" i="13" s="1"/>
  <c r="A231" i="13"/>
  <c r="BC230" i="13"/>
  <c r="AB230" i="13"/>
  <c r="BF230" i="13" s="1"/>
  <c r="B230" i="13"/>
  <c r="G230" i="13" s="1"/>
  <c r="A230" i="13"/>
  <c r="BC229" i="13"/>
  <c r="AC229" i="13"/>
  <c r="AB229" i="13"/>
  <c r="BF229" i="13" s="1"/>
  <c r="B229" i="13"/>
  <c r="E229" i="13" s="1"/>
  <c r="A229" i="13"/>
  <c r="BF228" i="13"/>
  <c r="AH228" i="13"/>
  <c r="AF228" i="13"/>
  <c r="AD228" i="13"/>
  <c r="AC228" i="13"/>
  <c r="AB228" i="13"/>
  <c r="A228" i="13"/>
  <c r="BC228" i="13" s="1"/>
  <c r="BF227" i="13"/>
  <c r="AC227" i="13"/>
  <c r="AB227" i="13"/>
  <c r="A227" i="13"/>
  <c r="BF226" i="13"/>
  <c r="BC226" i="13"/>
  <c r="AB226" i="13"/>
  <c r="AC226" i="13" s="1"/>
  <c r="G226" i="13"/>
  <c r="F226" i="13"/>
  <c r="B226" i="13"/>
  <c r="E226" i="13" s="1"/>
  <c r="A226" i="13"/>
  <c r="AB225" i="13"/>
  <c r="A225" i="13"/>
  <c r="BC225" i="13" s="1"/>
  <c r="BC224" i="13"/>
  <c r="AB224" i="13"/>
  <c r="AC224" i="13" s="1"/>
  <c r="F224" i="13"/>
  <c r="A224" i="13"/>
  <c r="B224" i="13" s="1"/>
  <c r="BC223" i="13"/>
  <c r="AB223" i="13"/>
  <c r="BF223" i="13" s="1"/>
  <c r="A223" i="13"/>
  <c r="B223" i="13" s="1"/>
  <c r="BC222" i="13"/>
  <c r="AB222" i="13"/>
  <c r="G222" i="13"/>
  <c r="F222" i="13"/>
  <c r="E222" i="13"/>
  <c r="D222" i="13"/>
  <c r="B222" i="13"/>
  <c r="C222" i="13" s="1"/>
  <c r="A222" i="13"/>
  <c r="BC221" i="13"/>
  <c r="AB221" i="13"/>
  <c r="BF221" i="13" s="1"/>
  <c r="B221" i="13"/>
  <c r="C221" i="13" s="1"/>
  <c r="A221" i="13"/>
  <c r="AC220" i="13"/>
  <c r="AB220" i="13"/>
  <c r="BF220" i="13" s="1"/>
  <c r="G220" i="13"/>
  <c r="F220" i="13"/>
  <c r="E220" i="13"/>
  <c r="D220" i="13"/>
  <c r="C220" i="13"/>
  <c r="B220" i="13"/>
  <c r="A220" i="13"/>
  <c r="BC220" i="13" s="1"/>
  <c r="BF219" i="13"/>
  <c r="AH219" i="13"/>
  <c r="AD219" i="13"/>
  <c r="AC219" i="13"/>
  <c r="AB219" i="13"/>
  <c r="E219" i="13"/>
  <c r="D219" i="13"/>
  <c r="C219" i="13"/>
  <c r="B219" i="13"/>
  <c r="A219" i="13"/>
  <c r="BC219" i="13" s="1"/>
  <c r="BF218" i="13"/>
  <c r="BC218" i="13"/>
  <c r="AH218" i="13"/>
  <c r="AD218" i="13"/>
  <c r="AB218" i="13"/>
  <c r="AC218" i="13" s="1"/>
  <c r="A218" i="13"/>
  <c r="B218" i="13" s="1"/>
  <c r="BC217" i="13"/>
  <c r="AB217" i="13"/>
  <c r="B217" i="13"/>
  <c r="G217" i="13" s="1"/>
  <c r="A217" i="13"/>
  <c r="AD216" i="13"/>
  <c r="AC216" i="13"/>
  <c r="AB216" i="13"/>
  <c r="BF216" i="13" s="1"/>
  <c r="A216" i="13"/>
  <c r="BC216" i="13" s="1"/>
  <c r="AB215" i="13"/>
  <c r="AC215" i="13" s="1"/>
  <c r="A215" i="13"/>
  <c r="BF214" i="13"/>
  <c r="BC214" i="13"/>
  <c r="AH214" i="13"/>
  <c r="AF214" i="13"/>
  <c r="AB214" i="13"/>
  <c r="AC214" i="13" s="1"/>
  <c r="D214" i="13"/>
  <c r="B214" i="13"/>
  <c r="A214" i="13"/>
  <c r="BF213" i="13"/>
  <c r="BC213" i="13"/>
  <c r="AB213" i="13"/>
  <c r="A213" i="13"/>
  <c r="BF212" i="13"/>
  <c r="AD212" i="13"/>
  <c r="AB212" i="13"/>
  <c r="A212" i="13"/>
  <c r="BC212" i="13" s="1"/>
  <c r="AB211" i="13"/>
  <c r="BF211" i="13" s="1"/>
  <c r="A211" i="13"/>
  <c r="BC211" i="13" s="1"/>
  <c r="AB210" i="13"/>
  <c r="BF210" i="13" s="1"/>
  <c r="A210" i="13"/>
  <c r="BC210" i="13" s="1"/>
  <c r="AB209" i="13"/>
  <c r="BF209" i="13" s="1"/>
  <c r="A209" i="13"/>
  <c r="BC209" i="13" s="1"/>
  <c r="AD208" i="13"/>
  <c r="AD210" i="13" s="1"/>
  <c r="AC208" i="13"/>
  <c r="AC210" i="13" s="1"/>
  <c r="AC212" i="13" s="1"/>
  <c r="AB208" i="13"/>
  <c r="BF208" i="13" s="1"/>
  <c r="A208" i="13"/>
  <c r="BC208" i="13" s="1"/>
  <c r="BF207" i="13"/>
  <c r="AB207" i="13"/>
  <c r="A207" i="13"/>
  <c r="BC207" i="13" s="1"/>
  <c r="BC206" i="13"/>
  <c r="AB206" i="13"/>
  <c r="BF206" i="13" s="1"/>
  <c r="A206" i="13"/>
  <c r="BF205" i="13"/>
  <c r="AB205" i="13"/>
  <c r="A205" i="13"/>
  <c r="BC205" i="13" s="1"/>
  <c r="BF204" i="13"/>
  <c r="AB204" i="13"/>
  <c r="A204" i="13"/>
  <c r="BC204" i="13" s="1"/>
  <c r="BF203" i="13"/>
  <c r="BC203" i="13"/>
  <c r="AC203" i="13"/>
  <c r="AC205" i="13" s="1"/>
  <c r="AC207" i="13" s="1"/>
  <c r="AC209" i="13" s="1"/>
  <c r="AC211" i="13" s="1"/>
  <c r="AB203" i="13"/>
  <c r="A203" i="13"/>
  <c r="BC202" i="13"/>
  <c r="AD202" i="13"/>
  <c r="AD204" i="13" s="1"/>
  <c r="AD206" i="13" s="1"/>
  <c r="AB202" i="13"/>
  <c r="BF202" i="13" s="1"/>
  <c r="A202" i="13"/>
  <c r="AH201" i="13"/>
  <c r="AH203" i="13" s="1"/>
  <c r="AH205" i="13" s="1"/>
  <c r="AH207" i="13" s="1"/>
  <c r="AH209" i="13" s="1"/>
  <c r="AH211" i="13" s="1"/>
  <c r="AF201" i="13"/>
  <c r="AF203" i="13" s="1"/>
  <c r="AF205" i="13" s="1"/>
  <c r="AF207" i="13" s="1"/>
  <c r="AF209" i="13" s="1"/>
  <c r="AF211" i="13" s="1"/>
  <c r="AB201" i="13"/>
  <c r="BF201" i="13" s="1"/>
  <c r="A201" i="13"/>
  <c r="BC201" i="13" s="1"/>
  <c r="AC200" i="13"/>
  <c r="AC202" i="13" s="1"/>
  <c r="AC204" i="13" s="1"/>
  <c r="AC206" i="13" s="1"/>
  <c r="AB200" i="13"/>
  <c r="BF200" i="13" s="1"/>
  <c r="A200" i="13"/>
  <c r="BC200" i="13" s="1"/>
  <c r="BC199" i="13"/>
  <c r="AH199" i="13"/>
  <c r="AD199" i="13"/>
  <c r="AD201" i="13" s="1"/>
  <c r="AD203" i="13" s="1"/>
  <c r="AD205" i="13" s="1"/>
  <c r="AD207" i="13" s="1"/>
  <c r="AD209" i="13" s="1"/>
  <c r="AD211" i="13" s="1"/>
  <c r="AC199" i="13"/>
  <c r="AC201" i="13" s="1"/>
  <c r="AB199" i="13"/>
  <c r="BF199" i="13" s="1"/>
  <c r="A199" i="13"/>
  <c r="BF198" i="13"/>
  <c r="AH198" i="13"/>
  <c r="AH200" i="13" s="1"/>
  <c r="AH202" i="13" s="1"/>
  <c r="AH204" i="13" s="1"/>
  <c r="AH206" i="13" s="1"/>
  <c r="AH208" i="13" s="1"/>
  <c r="AH210" i="13" s="1"/>
  <c r="AH212" i="13" s="1"/>
  <c r="AG198" i="13"/>
  <c r="AF198" i="13"/>
  <c r="AF199" i="13" s="1"/>
  <c r="AB198" i="13"/>
  <c r="AC198" i="13" s="1"/>
  <c r="AD198" i="13" s="1"/>
  <c r="AD200" i="13" s="1"/>
  <c r="A198" i="13"/>
  <c r="BF197" i="13"/>
  <c r="AC197" i="13"/>
  <c r="AH197" i="13" s="1"/>
  <c r="AB197" i="13"/>
  <c r="A197" i="13"/>
  <c r="BC196" i="13"/>
  <c r="AC196" i="13"/>
  <c r="AE196" i="13" s="1"/>
  <c r="AB196" i="13"/>
  <c r="BF196" i="13" s="1"/>
  <c r="G196" i="13"/>
  <c r="C196" i="13"/>
  <c r="A196" i="13"/>
  <c r="B196" i="13" s="1"/>
  <c r="BF195" i="13"/>
  <c r="BC195" i="13"/>
  <c r="AB195" i="13"/>
  <c r="AC195" i="13" s="1"/>
  <c r="G195" i="13"/>
  <c r="F195" i="13"/>
  <c r="E195" i="13"/>
  <c r="A195" i="13"/>
  <c r="B195" i="13" s="1"/>
  <c r="D195" i="13" s="1"/>
  <c r="BF194" i="13"/>
  <c r="BC194" i="13"/>
  <c r="AH194" i="13"/>
  <c r="AG194" i="13"/>
  <c r="AB194" i="13"/>
  <c r="AC194" i="13" s="1"/>
  <c r="AF194" i="13" s="1"/>
  <c r="A194" i="13"/>
  <c r="B194" i="13" s="1"/>
  <c r="AB193" i="13"/>
  <c r="BF193" i="13" s="1"/>
  <c r="A193" i="13"/>
  <c r="AB192" i="13"/>
  <c r="BF192" i="13" s="1"/>
  <c r="A192" i="13"/>
  <c r="BC191" i="13"/>
  <c r="AB191" i="13"/>
  <c r="AC191" i="13" s="1"/>
  <c r="AG191" i="13" s="1"/>
  <c r="C191" i="13"/>
  <c r="A191" i="13"/>
  <c r="B191" i="13" s="1"/>
  <c r="AB190" i="13"/>
  <c r="AC190" i="13" s="1"/>
  <c r="AD190" i="13" s="1"/>
  <c r="A190" i="13"/>
  <c r="BF189" i="13"/>
  <c r="BC189" i="13"/>
  <c r="AF189" i="13"/>
  <c r="AE189" i="13"/>
  <c r="AD189" i="13"/>
  <c r="AC189" i="13"/>
  <c r="AB189" i="13"/>
  <c r="F189" i="13"/>
  <c r="E189" i="13"/>
  <c r="C189" i="13"/>
  <c r="A189" i="13"/>
  <c r="B189" i="13" s="1"/>
  <c r="AB188" i="13"/>
  <c r="A188" i="13"/>
  <c r="BF187" i="13"/>
  <c r="BC187" i="13"/>
  <c r="AB187" i="13"/>
  <c r="AC187" i="13" s="1"/>
  <c r="G187" i="13"/>
  <c r="A187" i="13"/>
  <c r="B187" i="13" s="1"/>
  <c r="BC186" i="13"/>
  <c r="AB186" i="13"/>
  <c r="BF186" i="13" s="1"/>
  <c r="G186" i="13"/>
  <c r="A186" i="13"/>
  <c r="B186" i="13" s="1"/>
  <c r="D186" i="13" s="1"/>
  <c r="AC185" i="13"/>
  <c r="AB185" i="13"/>
  <c r="BF185" i="13" s="1"/>
  <c r="A185" i="13"/>
  <c r="BF184" i="13"/>
  <c r="BC184" i="13"/>
  <c r="AG184" i="13"/>
  <c r="AF184" i="13"/>
  <c r="AE184" i="13"/>
  <c r="AB184" i="13"/>
  <c r="AC184" i="13" s="1"/>
  <c r="A184" i="13"/>
  <c r="B184" i="13" s="1"/>
  <c r="BC183" i="13"/>
  <c r="AC183" i="13"/>
  <c r="AB183" i="13"/>
  <c r="BF183" i="13" s="1"/>
  <c r="G183" i="13"/>
  <c r="F183" i="13"/>
  <c r="A183" i="13"/>
  <c r="B183" i="13" s="1"/>
  <c r="D183" i="13" s="1"/>
  <c r="AB182" i="13"/>
  <c r="BF182" i="13" s="1"/>
  <c r="A182" i="13"/>
  <c r="BF181" i="13"/>
  <c r="BC181" i="13"/>
  <c r="AC181" i="13"/>
  <c r="AB181" i="13"/>
  <c r="A181" i="13"/>
  <c r="B181" i="13" s="1"/>
  <c r="D181" i="13" s="1"/>
  <c r="BF180" i="13"/>
  <c r="AC180" i="13"/>
  <c r="AB180" i="13"/>
  <c r="A180" i="13"/>
  <c r="BF179" i="13"/>
  <c r="BC179" i="13"/>
  <c r="AB179" i="13"/>
  <c r="A179" i="13"/>
  <c r="BF178" i="13"/>
  <c r="AB178" i="13"/>
  <c r="A178" i="13"/>
  <c r="BC178" i="13" s="1"/>
  <c r="BF177" i="13"/>
  <c r="BC177" i="13"/>
  <c r="AB177" i="13"/>
  <c r="A177" i="13"/>
  <c r="BF176" i="13"/>
  <c r="BC176" i="13"/>
  <c r="AB176" i="13"/>
  <c r="A176" i="13"/>
  <c r="BF175" i="13"/>
  <c r="AB175" i="13"/>
  <c r="B175" i="13"/>
  <c r="B177" i="13" s="1"/>
  <c r="A175" i="13"/>
  <c r="BC175" i="13" s="1"/>
  <c r="BF174" i="13"/>
  <c r="BC174" i="13"/>
  <c r="AB174" i="13"/>
  <c r="A174" i="13"/>
  <c r="BF173" i="13"/>
  <c r="BC173" i="13"/>
  <c r="AB173" i="13"/>
  <c r="A173" i="13"/>
  <c r="BF172" i="13"/>
  <c r="BC172" i="13"/>
  <c r="AB172" i="13"/>
  <c r="A172" i="13"/>
  <c r="BF171" i="13"/>
  <c r="AB171" i="13"/>
  <c r="A171" i="13"/>
  <c r="BC171" i="13" s="1"/>
  <c r="BF170" i="13"/>
  <c r="AD170" i="13"/>
  <c r="AD172" i="13" s="1"/>
  <c r="AD174" i="13" s="1"/>
  <c r="AD176" i="13" s="1"/>
  <c r="AD178" i="13" s="1"/>
  <c r="AC170" i="13"/>
  <c r="AC172" i="13" s="1"/>
  <c r="AC174" i="13" s="1"/>
  <c r="AC176" i="13" s="1"/>
  <c r="AC178" i="13" s="1"/>
  <c r="AB170" i="13"/>
  <c r="A170" i="13"/>
  <c r="BC170" i="13" s="1"/>
  <c r="BF169" i="13"/>
  <c r="AC169" i="13"/>
  <c r="AC171" i="13" s="1"/>
  <c r="AC173" i="13" s="1"/>
  <c r="AC175" i="13" s="1"/>
  <c r="AC177" i="13" s="1"/>
  <c r="AB169" i="13"/>
  <c r="B169" i="13"/>
  <c r="B171" i="13" s="1"/>
  <c r="B173" i="13" s="1"/>
  <c r="A169" i="13"/>
  <c r="BC169" i="13" s="1"/>
  <c r="BF168" i="13"/>
  <c r="AB168" i="13"/>
  <c r="A168" i="13"/>
  <c r="BC168" i="13" s="1"/>
  <c r="BF167" i="13"/>
  <c r="BC167" i="13"/>
  <c r="AD167" i="13"/>
  <c r="AD169" i="13" s="1"/>
  <c r="AD171" i="13" s="1"/>
  <c r="AD173" i="13" s="1"/>
  <c r="AD175" i="13" s="1"/>
  <c r="AD177" i="13" s="1"/>
  <c r="AB167" i="13"/>
  <c r="A167" i="13"/>
  <c r="BF166" i="13"/>
  <c r="AD166" i="13"/>
  <c r="AD168" i="13" s="1"/>
  <c r="AC166" i="13"/>
  <c r="AC168" i="13" s="1"/>
  <c r="AB166" i="13"/>
  <c r="B166" i="13"/>
  <c r="B168" i="13" s="1"/>
  <c r="B170" i="13" s="1"/>
  <c r="B172" i="13" s="1"/>
  <c r="B174" i="13" s="1"/>
  <c r="B176" i="13" s="1"/>
  <c r="B178" i="13" s="1"/>
  <c r="A166" i="13"/>
  <c r="BC166" i="13" s="1"/>
  <c r="BF165" i="13"/>
  <c r="AD165" i="13"/>
  <c r="AC165" i="13"/>
  <c r="AC167" i="13" s="1"/>
  <c r="AB165" i="13"/>
  <c r="B165" i="13"/>
  <c r="B167" i="13" s="1"/>
  <c r="A165" i="13"/>
  <c r="BC165" i="13" s="1"/>
  <c r="BF164" i="13"/>
  <c r="BC164" i="13"/>
  <c r="AH164" i="13"/>
  <c r="AG164" i="13"/>
  <c r="AC164" i="13"/>
  <c r="AD164" i="13" s="1"/>
  <c r="AB164" i="13"/>
  <c r="A164" i="13"/>
  <c r="B164" i="13" s="1"/>
  <c r="F164" i="13" s="1"/>
  <c r="BF163" i="13"/>
  <c r="BC163" i="13"/>
  <c r="AH163" i="13"/>
  <c r="AG163" i="13"/>
  <c r="AF163" i="13"/>
  <c r="AE163" i="13"/>
  <c r="AD163" i="13"/>
  <c r="AC163" i="13"/>
  <c r="AB163" i="13"/>
  <c r="E163" i="13"/>
  <c r="D163" i="13"/>
  <c r="C163" i="13"/>
  <c r="B163" i="13"/>
  <c r="A163" i="13"/>
  <c r="BF162" i="13"/>
  <c r="AC162" i="13"/>
  <c r="AB162" i="13"/>
  <c r="A162" i="13"/>
  <c r="BC162" i="13" s="1"/>
  <c r="BF161" i="13"/>
  <c r="AC161" i="13"/>
  <c r="AE161" i="13" s="1"/>
  <c r="AB161" i="13"/>
  <c r="A161" i="13"/>
  <c r="BF160" i="13"/>
  <c r="BC160" i="13"/>
  <c r="AC160" i="13"/>
  <c r="AB160" i="13"/>
  <c r="A160" i="13"/>
  <c r="B160" i="13" s="1"/>
  <c r="BF159" i="13"/>
  <c r="AC159" i="13"/>
  <c r="AB159" i="13"/>
  <c r="B159" i="13"/>
  <c r="G159" i="13" s="1"/>
  <c r="A159" i="13"/>
  <c r="BC159" i="13" s="1"/>
  <c r="BF158" i="13"/>
  <c r="AH158" i="13"/>
  <c r="AG158" i="13"/>
  <c r="AF158" i="13"/>
  <c r="AE158" i="13"/>
  <c r="AC158" i="13"/>
  <c r="AD158" i="13" s="1"/>
  <c r="AB158" i="13"/>
  <c r="A158" i="13"/>
  <c r="BC158" i="13" s="1"/>
  <c r="BF157" i="13"/>
  <c r="BC157" i="13"/>
  <c r="AH157" i="13"/>
  <c r="AG157" i="13"/>
  <c r="AF157" i="13"/>
  <c r="AE157" i="13"/>
  <c r="AD157" i="13"/>
  <c r="AC157" i="13"/>
  <c r="AB157" i="13"/>
  <c r="A157" i="13"/>
  <c r="B157" i="13" s="1"/>
  <c r="C157" i="13" s="1"/>
  <c r="BF156" i="13"/>
  <c r="BC156" i="13"/>
  <c r="AH156" i="13"/>
  <c r="AG156" i="13"/>
  <c r="AF156" i="13"/>
  <c r="AE156" i="13"/>
  <c r="AD156" i="13"/>
  <c r="AC156" i="13"/>
  <c r="AB156" i="13"/>
  <c r="G156" i="13"/>
  <c r="B156" i="13"/>
  <c r="A156" i="13"/>
  <c r="BF155" i="13"/>
  <c r="BC155" i="13"/>
  <c r="AC155" i="13"/>
  <c r="AE155" i="13" s="1"/>
  <c r="AB155" i="13"/>
  <c r="G155" i="13"/>
  <c r="E155" i="13"/>
  <c r="B155" i="13"/>
  <c r="A155" i="13"/>
  <c r="BF154" i="13"/>
  <c r="AC154" i="13"/>
  <c r="AH154" i="13" s="1"/>
  <c r="AB154" i="13"/>
  <c r="A154" i="13"/>
  <c r="BF153" i="13"/>
  <c r="AH153" i="13"/>
  <c r="AG153" i="13"/>
  <c r="AC153" i="13"/>
  <c r="AB153" i="13"/>
  <c r="B153" i="13"/>
  <c r="F153" i="13" s="1"/>
  <c r="A153" i="13"/>
  <c r="BC153" i="13" s="1"/>
  <c r="BF152" i="13"/>
  <c r="BC152" i="13"/>
  <c r="AG152" i="13"/>
  <c r="AF152" i="13"/>
  <c r="AE152" i="13"/>
  <c r="AC152" i="13"/>
  <c r="AH152" i="13" s="1"/>
  <c r="AB152" i="13"/>
  <c r="A152" i="13"/>
  <c r="B152" i="13" s="1"/>
  <c r="BF151" i="13"/>
  <c r="AC151" i="13"/>
  <c r="AB151" i="13"/>
  <c r="A151" i="13"/>
  <c r="BC151" i="13" s="1"/>
  <c r="BF150" i="13"/>
  <c r="BC150" i="13"/>
  <c r="AH150" i="13"/>
  <c r="AD150" i="13"/>
  <c r="AC150" i="13"/>
  <c r="AB150" i="13"/>
  <c r="B150" i="13"/>
  <c r="F150" i="13" s="1"/>
  <c r="A150" i="13"/>
  <c r="BF149" i="13"/>
  <c r="AH149" i="13"/>
  <c r="AG149" i="13"/>
  <c r="AF149" i="13"/>
  <c r="AC149" i="13"/>
  <c r="AE149" i="13" s="1"/>
  <c r="AB149" i="13"/>
  <c r="A149" i="13"/>
  <c r="BC149" i="13" s="1"/>
  <c r="BF148" i="13"/>
  <c r="AC148" i="13"/>
  <c r="AB148" i="13"/>
  <c r="B148" i="13"/>
  <c r="E148" i="13" s="1"/>
  <c r="A148" i="13"/>
  <c r="BC148" i="13" s="1"/>
  <c r="BF147" i="13"/>
  <c r="AH147" i="13"/>
  <c r="AG147" i="13"/>
  <c r="AF147" i="13"/>
  <c r="AE147" i="13"/>
  <c r="AD147" i="13"/>
  <c r="AC147" i="13"/>
  <c r="AB147" i="13"/>
  <c r="A147" i="13"/>
  <c r="BC147" i="13" s="1"/>
  <c r="BF146" i="13"/>
  <c r="BC146" i="13"/>
  <c r="AH146" i="13"/>
  <c r="AC146" i="13"/>
  <c r="AG146" i="13" s="1"/>
  <c r="AB146" i="13"/>
  <c r="A146" i="13"/>
  <c r="B146" i="13" s="1"/>
  <c r="AB145" i="13"/>
  <c r="BF145" i="13" s="1"/>
  <c r="A145" i="13"/>
  <c r="BC145" i="13" s="1"/>
  <c r="BF144" i="13"/>
  <c r="BC144" i="13"/>
  <c r="AB144" i="13"/>
  <c r="A144" i="13"/>
  <c r="AB143" i="13"/>
  <c r="BF143" i="13" s="1"/>
  <c r="A143" i="13"/>
  <c r="BC143" i="13" s="1"/>
  <c r="BF142" i="13"/>
  <c r="AB142" i="13"/>
  <c r="A142" i="13"/>
  <c r="BC142" i="13" s="1"/>
  <c r="AB141" i="13"/>
  <c r="BF141" i="13" s="1"/>
  <c r="A141" i="13"/>
  <c r="BC141" i="13" s="1"/>
  <c r="BC140" i="13"/>
  <c r="AB140" i="13"/>
  <c r="BF140" i="13" s="1"/>
  <c r="A140" i="13"/>
  <c r="BF139" i="13"/>
  <c r="BC139" i="13"/>
  <c r="AB139" i="13"/>
  <c r="A139" i="13"/>
  <c r="AB138" i="13"/>
  <c r="BF138" i="13" s="1"/>
  <c r="C138" i="13"/>
  <c r="C140" i="13" s="1"/>
  <c r="C142" i="13" s="1"/>
  <c r="C144" i="13" s="1"/>
  <c r="B138" i="13"/>
  <c r="B140" i="13" s="1"/>
  <c r="B142" i="13" s="1"/>
  <c r="B144" i="13" s="1"/>
  <c r="A138" i="13"/>
  <c r="BC138" i="13" s="1"/>
  <c r="BF137" i="13"/>
  <c r="AB137" i="13"/>
  <c r="A137" i="13"/>
  <c r="BC137" i="13" s="1"/>
  <c r="BC136" i="13"/>
  <c r="AB136" i="13"/>
  <c r="BF136" i="13" s="1"/>
  <c r="A136" i="13"/>
  <c r="AB135" i="13"/>
  <c r="BF135" i="13" s="1"/>
  <c r="C135" i="13"/>
  <c r="C137" i="13" s="1"/>
  <c r="C139" i="13" s="1"/>
  <c r="C141" i="13" s="1"/>
  <c r="C143" i="13" s="1"/>
  <c r="B135" i="13"/>
  <c r="B137" i="13" s="1"/>
  <c r="B139" i="13" s="1"/>
  <c r="B141" i="13" s="1"/>
  <c r="B143" i="13" s="1"/>
  <c r="A135" i="13"/>
  <c r="BC135" i="13" s="1"/>
  <c r="BF134" i="13"/>
  <c r="AB134" i="13"/>
  <c r="A134" i="13"/>
  <c r="BC134" i="13" s="1"/>
  <c r="BF133" i="13"/>
  <c r="BC133" i="13"/>
  <c r="AB133" i="13"/>
  <c r="B133" i="13"/>
  <c r="A133" i="13"/>
  <c r="BC132" i="13"/>
  <c r="AB132" i="13"/>
  <c r="BF132" i="13" s="1"/>
  <c r="G132" i="13"/>
  <c r="G134" i="13" s="1"/>
  <c r="G136" i="13" s="1"/>
  <c r="G138" i="13" s="1"/>
  <c r="G140" i="13" s="1"/>
  <c r="G142" i="13" s="1"/>
  <c r="G144" i="13" s="1"/>
  <c r="C132" i="13"/>
  <c r="C134" i="13" s="1"/>
  <c r="C136" i="13" s="1"/>
  <c r="B132" i="13"/>
  <c r="B134" i="13" s="1"/>
  <c r="B136" i="13" s="1"/>
  <c r="A132" i="13"/>
  <c r="AB131" i="13"/>
  <c r="BF131" i="13" s="1"/>
  <c r="A131" i="13"/>
  <c r="BC131" i="13" s="1"/>
  <c r="BF130" i="13"/>
  <c r="AB130" i="13"/>
  <c r="AC130" i="13" s="1"/>
  <c r="AG130" i="13" s="1"/>
  <c r="G130" i="13"/>
  <c r="G131" i="13" s="1"/>
  <c r="G133" i="13" s="1"/>
  <c r="G135" i="13" s="1"/>
  <c r="G137" i="13" s="1"/>
  <c r="G139" i="13" s="1"/>
  <c r="G141" i="13" s="1"/>
  <c r="G143" i="13" s="1"/>
  <c r="F130" i="13"/>
  <c r="F131" i="13" s="1"/>
  <c r="F133" i="13" s="1"/>
  <c r="F135" i="13" s="1"/>
  <c r="F137" i="13" s="1"/>
  <c r="F139" i="13" s="1"/>
  <c r="F141" i="13" s="1"/>
  <c r="F143" i="13" s="1"/>
  <c r="E130" i="13"/>
  <c r="D130" i="13"/>
  <c r="C130" i="13"/>
  <c r="C131" i="13" s="1"/>
  <c r="C133" i="13" s="1"/>
  <c r="B130" i="13"/>
  <c r="B131" i="13" s="1"/>
  <c r="A130" i="13"/>
  <c r="BC130" i="13" s="1"/>
  <c r="AB129" i="13"/>
  <c r="BF129" i="13" s="1"/>
  <c r="A129" i="13"/>
  <c r="BC129" i="13" s="1"/>
  <c r="BC128" i="13"/>
  <c r="AB128" i="13"/>
  <c r="AC128" i="13" s="1"/>
  <c r="A128" i="13"/>
  <c r="B128" i="13" s="1"/>
  <c r="G128" i="13" s="1"/>
  <c r="BF127" i="13"/>
  <c r="AC127" i="13"/>
  <c r="AB127" i="13"/>
  <c r="A127" i="13"/>
  <c r="BC127" i="13" s="1"/>
  <c r="AB126" i="13"/>
  <c r="AC126" i="13" s="1"/>
  <c r="AH126" i="13" s="1"/>
  <c r="A126" i="13"/>
  <c r="B126" i="13" s="1"/>
  <c r="BF125" i="13"/>
  <c r="BC125" i="13"/>
  <c r="AC125" i="13"/>
  <c r="AD125" i="13" s="1"/>
  <c r="AB125" i="13"/>
  <c r="A125" i="13"/>
  <c r="B125" i="13" s="1"/>
  <c r="BC124" i="13"/>
  <c r="AB124" i="13"/>
  <c r="G124" i="13"/>
  <c r="F124" i="13"/>
  <c r="E124" i="13"/>
  <c r="C124" i="13"/>
  <c r="B124" i="13"/>
  <c r="D124" i="13" s="1"/>
  <c r="A124" i="13"/>
  <c r="AB123" i="13"/>
  <c r="BF123" i="13" s="1"/>
  <c r="A123" i="13"/>
  <c r="BC123" i="13" s="1"/>
  <c r="AB122" i="13"/>
  <c r="BF122" i="13" s="1"/>
  <c r="A122" i="13"/>
  <c r="BF121" i="13"/>
  <c r="AC121" i="13"/>
  <c r="AB121" i="13"/>
  <c r="A121" i="13"/>
  <c r="BC121" i="13" s="1"/>
  <c r="AB120" i="13"/>
  <c r="BF120" i="13" s="1"/>
  <c r="A120" i="13"/>
  <c r="BC120" i="13" s="1"/>
  <c r="BF119" i="13"/>
  <c r="BC119" i="13"/>
  <c r="AH119" i="13"/>
  <c r="AG119" i="13"/>
  <c r="AD119" i="13"/>
  <c r="AC119" i="13"/>
  <c r="AB119" i="13"/>
  <c r="A119" i="13"/>
  <c r="B119" i="13" s="1"/>
  <c r="F119" i="13" s="1"/>
  <c r="BC118" i="13"/>
  <c r="AB118" i="13"/>
  <c r="BF118" i="13" s="1"/>
  <c r="G118" i="13"/>
  <c r="F118" i="13"/>
  <c r="E118" i="13"/>
  <c r="D118" i="13"/>
  <c r="C118" i="13"/>
  <c r="A118" i="13"/>
  <c r="B118" i="13" s="1"/>
  <c r="AB117" i="13"/>
  <c r="BF117" i="13" s="1"/>
  <c r="A117" i="13"/>
  <c r="BC117" i="13" s="1"/>
  <c r="AB116" i="13"/>
  <c r="BF116" i="13" s="1"/>
  <c r="A116" i="13"/>
  <c r="BC116" i="13" s="1"/>
  <c r="BC115" i="13"/>
  <c r="AB115" i="13"/>
  <c r="BF115" i="13" s="1"/>
  <c r="A115" i="13"/>
  <c r="B115" i="13" s="1"/>
  <c r="BF114" i="13"/>
  <c r="BC114" i="13"/>
  <c r="AB114" i="13"/>
  <c r="AC114" i="13" s="1"/>
  <c r="G114" i="13"/>
  <c r="F114" i="13"/>
  <c r="E114" i="13"/>
  <c r="D114" i="13"/>
  <c r="C114" i="13"/>
  <c r="B114" i="13"/>
  <c r="A114" i="13"/>
  <c r="BF113" i="13"/>
  <c r="AC113" i="13"/>
  <c r="AB113" i="13"/>
  <c r="E113" i="13"/>
  <c r="D113" i="13"/>
  <c r="C113" i="13"/>
  <c r="B113" i="13"/>
  <c r="A113" i="13"/>
  <c r="BC113" i="13" s="1"/>
  <c r="BF112" i="13"/>
  <c r="BC112" i="13"/>
  <c r="AB112" i="13"/>
  <c r="AC112" i="13" s="1"/>
  <c r="A112" i="13"/>
  <c r="B112" i="13" s="1"/>
  <c r="AB111" i="13"/>
  <c r="BF111" i="13" s="1"/>
  <c r="A111" i="13"/>
  <c r="BC111" i="13" s="1"/>
  <c r="AB110" i="13"/>
  <c r="BF110" i="13" s="1"/>
  <c r="A110" i="13"/>
  <c r="BC110" i="13" s="1"/>
  <c r="AB109" i="13"/>
  <c r="BF109" i="13" s="1"/>
  <c r="A109" i="13"/>
  <c r="BC109" i="13" s="1"/>
  <c r="AB108" i="13"/>
  <c r="BF108" i="13" s="1"/>
  <c r="A108" i="13"/>
  <c r="BC108" i="13" s="1"/>
  <c r="AB107" i="13"/>
  <c r="BF107" i="13" s="1"/>
  <c r="A107" i="13"/>
  <c r="BC107" i="13" s="1"/>
  <c r="AB106" i="13"/>
  <c r="BF106" i="13" s="1"/>
  <c r="A106" i="13"/>
  <c r="BC106" i="13" s="1"/>
  <c r="AB105" i="13"/>
  <c r="BF105" i="13" s="1"/>
  <c r="A105" i="13"/>
  <c r="BC105" i="13" s="1"/>
  <c r="AB104" i="13"/>
  <c r="BF104" i="13" s="1"/>
  <c r="A104" i="13"/>
  <c r="BC104" i="13" s="1"/>
  <c r="AB103" i="13"/>
  <c r="BF103" i="13" s="1"/>
  <c r="A103" i="13"/>
  <c r="BC103" i="13" s="1"/>
  <c r="AB102" i="13"/>
  <c r="BF102" i="13" s="1"/>
  <c r="A102" i="13"/>
  <c r="BC102" i="13" s="1"/>
  <c r="AB101" i="13"/>
  <c r="BF101" i="13" s="1"/>
  <c r="A101" i="13"/>
  <c r="BC101" i="13" s="1"/>
  <c r="AB100" i="13"/>
  <c r="BF100" i="13" s="1"/>
  <c r="A100" i="13"/>
  <c r="BC100" i="13" s="1"/>
  <c r="AB99" i="13"/>
  <c r="BF99" i="13" s="1"/>
  <c r="A99" i="13"/>
  <c r="BC99" i="13" s="1"/>
  <c r="AB98" i="13"/>
  <c r="BF98" i="13" s="1"/>
  <c r="A98" i="13"/>
  <c r="BC98" i="13" s="1"/>
  <c r="AB97" i="13"/>
  <c r="BF97" i="13" s="1"/>
  <c r="A97" i="13"/>
  <c r="BC97" i="13" s="1"/>
  <c r="AB96" i="13"/>
  <c r="BF96" i="13" s="1"/>
  <c r="A96" i="13"/>
  <c r="BC96" i="13" s="1"/>
  <c r="AB95" i="13"/>
  <c r="A95" i="13"/>
  <c r="BC95" i="13" s="1"/>
  <c r="AC94" i="13"/>
  <c r="AH94" i="13" s="1"/>
  <c r="AB94" i="13"/>
  <c r="BF94" i="13" s="1"/>
  <c r="A94" i="13"/>
  <c r="BC94" i="13" s="1"/>
  <c r="AB93" i="13"/>
  <c r="BF93" i="13" s="1"/>
  <c r="A93" i="13"/>
  <c r="BC93" i="13" s="1"/>
  <c r="AB92" i="13"/>
  <c r="BF92" i="13" s="1"/>
  <c r="A92" i="13"/>
  <c r="BC92" i="13" s="1"/>
  <c r="AB91" i="13"/>
  <c r="BF91" i="13" s="1"/>
  <c r="A91" i="13"/>
  <c r="BC91" i="13" s="1"/>
  <c r="AB90" i="13"/>
  <c r="BF90" i="13" s="1"/>
  <c r="A90" i="13"/>
  <c r="BC90" i="13" s="1"/>
  <c r="AB89" i="13"/>
  <c r="BF89" i="13" s="1"/>
  <c r="A89" i="13"/>
  <c r="BC89" i="13" s="1"/>
  <c r="AC88" i="13"/>
  <c r="AD88" i="13" s="1"/>
  <c r="AB88" i="13"/>
  <c r="BF88" i="13" s="1"/>
  <c r="A88" i="13"/>
  <c r="BC88" i="13" s="1"/>
  <c r="AB87" i="13"/>
  <c r="A87" i="13"/>
  <c r="BC87" i="13" s="1"/>
  <c r="AC86" i="13"/>
  <c r="AB86" i="13"/>
  <c r="BF86" i="13" s="1"/>
  <c r="B86" i="13"/>
  <c r="G86" i="13" s="1"/>
  <c r="A86" i="13"/>
  <c r="BC86" i="13" s="1"/>
  <c r="AB85" i="13"/>
  <c r="BF85" i="13" s="1"/>
  <c r="A85" i="13"/>
  <c r="BC85" i="13" s="1"/>
  <c r="AB84" i="13"/>
  <c r="BF84" i="13" s="1"/>
  <c r="A84" i="13"/>
  <c r="BC84" i="13" s="1"/>
  <c r="AH83" i="13"/>
  <c r="AG83" i="13"/>
  <c r="AF83" i="13"/>
  <c r="AE83" i="13"/>
  <c r="AD83" i="13"/>
  <c r="AC83" i="13"/>
  <c r="AB83" i="13"/>
  <c r="BF83" i="13" s="1"/>
  <c r="A83" i="13"/>
  <c r="BC83" i="13" s="1"/>
  <c r="AB82" i="13"/>
  <c r="BF82" i="13" s="1"/>
  <c r="A82" i="13"/>
  <c r="BC82" i="13" s="1"/>
  <c r="AB81" i="13"/>
  <c r="BF81" i="13" s="1"/>
  <c r="A81" i="13"/>
  <c r="BC81" i="13" s="1"/>
  <c r="AB80" i="13"/>
  <c r="BF80" i="13" s="1"/>
  <c r="A80" i="13"/>
  <c r="BC80" i="13" s="1"/>
  <c r="AB79" i="13"/>
  <c r="A79" i="13"/>
  <c r="BC79" i="13" s="1"/>
  <c r="AG78" i="13"/>
  <c r="AF78" i="13"/>
  <c r="AE78" i="13"/>
  <c r="AD78" i="13"/>
  <c r="AC78" i="13"/>
  <c r="AH78" i="13" s="1"/>
  <c r="AB78" i="13"/>
  <c r="BF78" i="13" s="1"/>
  <c r="A78" i="13"/>
  <c r="BC78" i="13" s="1"/>
  <c r="AB77" i="13"/>
  <c r="BF77" i="13" s="1"/>
  <c r="A77" i="13"/>
  <c r="BC77" i="13" s="1"/>
  <c r="BC76" i="13"/>
  <c r="AB76" i="13"/>
  <c r="BF76" i="13" s="1"/>
  <c r="A76" i="13"/>
  <c r="BF75" i="13"/>
  <c r="AB75" i="13"/>
  <c r="A75" i="13"/>
  <c r="BC75" i="13" s="1"/>
  <c r="AB74" i="13"/>
  <c r="BF74" i="13" s="1"/>
  <c r="B74" i="13"/>
  <c r="B76" i="13" s="1"/>
  <c r="A74" i="13"/>
  <c r="BC74" i="13" s="1"/>
  <c r="BF73" i="13"/>
  <c r="BC73" i="13"/>
  <c r="AB73" i="13"/>
  <c r="A73" i="13"/>
  <c r="BF72" i="13"/>
  <c r="BC72" i="13"/>
  <c r="AB72" i="13"/>
  <c r="A72" i="13"/>
  <c r="AB71" i="13"/>
  <c r="BF71" i="13" s="1"/>
  <c r="A71" i="13"/>
  <c r="BC71" i="13" s="1"/>
  <c r="AB70" i="13"/>
  <c r="BF70" i="13" s="1"/>
  <c r="B70" i="13"/>
  <c r="B72" i="13" s="1"/>
  <c r="A70" i="13"/>
  <c r="BC70" i="13" s="1"/>
  <c r="BF69" i="13"/>
  <c r="AB69" i="13"/>
  <c r="B69" i="13"/>
  <c r="B71" i="13" s="1"/>
  <c r="B73" i="13" s="1"/>
  <c r="B75" i="13" s="1"/>
  <c r="A69" i="13"/>
  <c r="BC69" i="13" s="1"/>
  <c r="BF68" i="13"/>
  <c r="BC68" i="13"/>
  <c r="AB68" i="13"/>
  <c r="A68" i="13"/>
  <c r="BF67" i="13"/>
  <c r="BC67" i="13"/>
  <c r="AB67" i="13"/>
  <c r="A67" i="13"/>
  <c r="AB66" i="13"/>
  <c r="BF66" i="13" s="1"/>
  <c r="B66" i="13"/>
  <c r="B68" i="13" s="1"/>
  <c r="A66" i="13"/>
  <c r="BC66" i="13" s="1"/>
  <c r="BC65" i="13"/>
  <c r="AB65" i="13"/>
  <c r="BF65" i="13" s="1"/>
  <c r="E65" i="13"/>
  <c r="E67" i="13" s="1"/>
  <c r="E69" i="13" s="1"/>
  <c r="E71" i="13" s="1"/>
  <c r="E73" i="13" s="1"/>
  <c r="E75" i="13" s="1"/>
  <c r="A65" i="13"/>
  <c r="BF64" i="13"/>
  <c r="BC64" i="13"/>
  <c r="AB64" i="13"/>
  <c r="E64" i="13"/>
  <c r="E66" i="13" s="1"/>
  <c r="E68" i="13" s="1"/>
  <c r="E70" i="13" s="1"/>
  <c r="E72" i="13" s="1"/>
  <c r="E74" i="13" s="1"/>
  <c r="E76" i="13" s="1"/>
  <c r="B64" i="13"/>
  <c r="A64" i="13"/>
  <c r="AB63" i="13"/>
  <c r="BF63" i="13" s="1"/>
  <c r="E63" i="13"/>
  <c r="B63" i="13"/>
  <c r="B65" i="13" s="1"/>
  <c r="B67" i="13" s="1"/>
  <c r="A63" i="13"/>
  <c r="BC63" i="13" s="1"/>
  <c r="BC62" i="13"/>
  <c r="AC62" i="13"/>
  <c r="AE62" i="13" s="1"/>
  <c r="AB62" i="13"/>
  <c r="BF62" i="13" s="1"/>
  <c r="G62" i="13"/>
  <c r="F62" i="13"/>
  <c r="E62" i="13"/>
  <c r="B62" i="13"/>
  <c r="A62" i="13"/>
  <c r="AB61" i="13"/>
  <c r="A61" i="13"/>
  <c r="BC61" i="13" s="1"/>
  <c r="BF60" i="13"/>
  <c r="AB60" i="13"/>
  <c r="AC60" i="13" s="1"/>
  <c r="AD60" i="13" s="1"/>
  <c r="A60" i="13"/>
  <c r="BC60" i="13" s="1"/>
  <c r="BF59" i="13"/>
  <c r="BC59" i="13"/>
  <c r="AH59" i="13"/>
  <c r="AG59" i="13"/>
  <c r="AF59" i="13"/>
  <c r="AE59" i="13"/>
  <c r="AD59" i="13"/>
  <c r="AC59" i="13"/>
  <c r="AB59" i="13"/>
  <c r="A59" i="13"/>
  <c r="B59" i="13" s="1"/>
  <c r="BF58" i="13"/>
  <c r="BC58" i="13"/>
  <c r="AH58" i="13"/>
  <c r="AG58" i="13"/>
  <c r="AF58" i="13"/>
  <c r="AE58" i="13"/>
  <c r="AD58" i="13"/>
  <c r="AC58" i="13"/>
  <c r="AB58" i="13"/>
  <c r="A58" i="13"/>
  <c r="B58" i="13" s="1"/>
  <c r="BC57" i="13"/>
  <c r="AB57" i="13"/>
  <c r="BF57" i="13" s="1"/>
  <c r="G57" i="13"/>
  <c r="F57" i="13"/>
  <c r="E57" i="13"/>
  <c r="A57" i="13"/>
  <c r="B57" i="13" s="1"/>
  <c r="AB56" i="13"/>
  <c r="G56" i="13"/>
  <c r="F56" i="13"/>
  <c r="E56" i="13"/>
  <c r="B56" i="13"/>
  <c r="A56" i="13"/>
  <c r="BC56" i="13" s="1"/>
  <c r="AB55" i="13"/>
  <c r="BF55" i="13" s="1"/>
  <c r="A55" i="13"/>
  <c r="BC55" i="13" s="1"/>
  <c r="BF54" i="13"/>
  <c r="BC54" i="13"/>
  <c r="AF54" i="13"/>
  <c r="AE54" i="13"/>
  <c r="AD54" i="13"/>
  <c r="AC54" i="13"/>
  <c r="AB54" i="13"/>
  <c r="A54" i="13"/>
  <c r="B54" i="13" s="1"/>
  <c r="BC53" i="13"/>
  <c r="AB53" i="13"/>
  <c r="BF53" i="13" s="1"/>
  <c r="G53" i="13"/>
  <c r="F53" i="13"/>
  <c r="E53" i="13"/>
  <c r="B53" i="13"/>
  <c r="A53" i="13"/>
  <c r="AB52" i="13"/>
  <c r="A52" i="13"/>
  <c r="BC52" i="13" s="1"/>
  <c r="BF51" i="13"/>
  <c r="AC51" i="13"/>
  <c r="AE51" i="13" s="1"/>
  <c r="AB51" i="13"/>
  <c r="A51" i="13"/>
  <c r="BC51" i="13" s="1"/>
  <c r="BF50" i="13"/>
  <c r="BC50" i="13"/>
  <c r="AB50" i="13"/>
  <c r="AC50" i="13" s="1"/>
  <c r="A50" i="13"/>
  <c r="B50" i="13" s="1"/>
  <c r="BF49" i="13"/>
  <c r="BC49" i="13"/>
  <c r="AH49" i="13"/>
  <c r="AG49" i="13"/>
  <c r="AC49" i="13"/>
  <c r="AF49" i="13" s="1"/>
  <c r="AB49" i="13"/>
  <c r="A49" i="13"/>
  <c r="B49" i="13" s="1"/>
  <c r="F49" i="13" s="1"/>
  <c r="BC48" i="13"/>
  <c r="AB48" i="13"/>
  <c r="BF48" i="13" s="1"/>
  <c r="G48" i="13"/>
  <c r="F48" i="13"/>
  <c r="E48" i="13"/>
  <c r="B48" i="13"/>
  <c r="A48" i="13"/>
  <c r="AB47" i="13"/>
  <c r="A47" i="13"/>
  <c r="BC47" i="13" s="1"/>
  <c r="BF46" i="13"/>
  <c r="AB46" i="13"/>
  <c r="AC46" i="13" s="1"/>
  <c r="A46" i="13"/>
  <c r="BC46" i="13" s="1"/>
  <c r="BF45" i="13"/>
  <c r="BC45" i="13"/>
  <c r="AH45" i="13"/>
  <c r="AG45" i="13"/>
  <c r="AD45" i="13"/>
  <c r="AC45" i="13"/>
  <c r="AB45" i="13"/>
  <c r="A45" i="13"/>
  <c r="B45" i="13" s="1"/>
  <c r="BC44" i="13"/>
  <c r="AB44" i="13"/>
  <c r="G44" i="13"/>
  <c r="F44" i="13"/>
  <c r="E44" i="13"/>
  <c r="B44" i="13"/>
  <c r="A44" i="13"/>
  <c r="AB43" i="13"/>
  <c r="BF43" i="13" s="1"/>
  <c r="A43" i="13"/>
  <c r="BC43" i="13" s="1"/>
  <c r="BF42" i="13"/>
  <c r="BC42" i="13"/>
  <c r="BA42" i="13"/>
  <c r="AY42" i="13"/>
  <c r="AX42" i="13"/>
  <c r="AW42" i="13"/>
  <c r="AV42" i="13"/>
  <c r="AU42" i="13"/>
  <c r="AT42" i="13"/>
  <c r="AS42" i="13"/>
  <c r="AR42" i="13"/>
  <c r="AQ42" i="13"/>
  <c r="AP42" i="13"/>
  <c r="AO42" i="13"/>
  <c r="AN42" i="13"/>
  <c r="AM42" i="13"/>
  <c r="AL42" i="13"/>
  <c r="AK42" i="13"/>
  <c r="AB42" i="13"/>
  <c r="Z42" i="13"/>
  <c r="X42" i="13"/>
  <c r="W42" i="13"/>
  <c r="V42" i="13"/>
  <c r="U42" i="13"/>
  <c r="T42" i="13"/>
  <c r="S42" i="13"/>
  <c r="R42" i="13"/>
  <c r="Q42" i="13"/>
  <c r="P42" i="13"/>
  <c r="O42" i="13"/>
  <c r="N42" i="13"/>
  <c r="M42" i="13"/>
  <c r="L42" i="13"/>
  <c r="K42" i="13"/>
  <c r="J42" i="13"/>
  <c r="A42" i="13"/>
  <c r="BF41" i="13"/>
  <c r="BC41" i="13"/>
  <c r="AB41" i="13"/>
  <c r="A41" i="13"/>
  <c r="BC40" i="13"/>
  <c r="AO40" i="13"/>
  <c r="AN40" i="13"/>
  <c r="AM40" i="13"/>
  <c r="AL40" i="13"/>
  <c r="AK40" i="13"/>
  <c r="AB40" i="13"/>
  <c r="BF40" i="13" s="1"/>
  <c r="M40" i="13"/>
  <c r="L40" i="13"/>
  <c r="K40" i="13"/>
  <c r="A40" i="13"/>
  <c r="AO39" i="13"/>
  <c r="AN39" i="13"/>
  <c r="AM39" i="13"/>
  <c r="AL39" i="13"/>
  <c r="AK39" i="13"/>
  <c r="AJ39" i="13"/>
  <c r="AB39" i="13" s="1"/>
  <c r="BF39" i="13" s="1"/>
  <c r="M39" i="13"/>
  <c r="J39" i="13"/>
  <c r="I39" i="13"/>
  <c r="A39" i="13"/>
  <c r="BC39" i="13" s="1"/>
  <c r="AK38" i="13"/>
  <c r="AJ38" i="13"/>
  <c r="AB38" i="13"/>
  <c r="BF38" i="13" s="1"/>
  <c r="M38" i="13"/>
  <c r="L38" i="13"/>
  <c r="I38" i="13"/>
  <c r="A38" i="13" s="1"/>
  <c r="BC38" i="13" s="1"/>
  <c r="AP37" i="13"/>
  <c r="AO37" i="13"/>
  <c r="AN37" i="13"/>
  <c r="AM37" i="13"/>
  <c r="AJ37" i="13"/>
  <c r="AB37" i="13" s="1"/>
  <c r="BF37" i="13" s="1"/>
  <c r="O37" i="13"/>
  <c r="L37" i="13"/>
  <c r="K37" i="13"/>
  <c r="J37" i="13"/>
  <c r="I37" i="13"/>
  <c r="A37" i="13"/>
  <c r="BC37" i="13" s="1"/>
  <c r="AP36" i="13"/>
  <c r="AK36" i="13"/>
  <c r="AJ36" i="13"/>
  <c r="AB36" i="13"/>
  <c r="BF36" i="13" s="1"/>
  <c r="O36" i="13"/>
  <c r="M36" i="13"/>
  <c r="J36" i="13"/>
  <c r="I36" i="13"/>
  <c r="A36" i="13" s="1"/>
  <c r="BC36" i="13" s="1"/>
  <c r="BF35" i="13"/>
  <c r="AP35" i="13"/>
  <c r="AO35" i="13"/>
  <c r="AN35" i="13"/>
  <c r="AM35" i="13"/>
  <c r="AL35" i="13"/>
  <c r="AK35" i="13"/>
  <c r="AJ35" i="13"/>
  <c r="AB35" i="13"/>
  <c r="O35" i="13"/>
  <c r="M35" i="13"/>
  <c r="L35" i="13"/>
  <c r="K35" i="13"/>
  <c r="J35" i="13"/>
  <c r="I35" i="13"/>
  <c r="A35" i="13" s="1"/>
  <c r="BC35" i="13" s="1"/>
  <c r="BF34" i="13"/>
  <c r="BC34" i="13"/>
  <c r="AP34" i="13"/>
  <c r="AO34" i="13"/>
  <c r="AK34" i="13"/>
  <c r="AJ34" i="13"/>
  <c r="AB34" i="13" s="1"/>
  <c r="O34" i="13"/>
  <c r="M34" i="13"/>
  <c r="L34" i="13"/>
  <c r="K34" i="13"/>
  <c r="J34" i="13"/>
  <c r="I34" i="13"/>
  <c r="A34" i="13" s="1"/>
  <c r="AP33" i="13"/>
  <c r="AM33" i="13"/>
  <c r="AL33" i="13"/>
  <c r="AK33" i="13"/>
  <c r="AJ33" i="13"/>
  <c r="AB33" i="13" s="1"/>
  <c r="BF33" i="13" s="1"/>
  <c r="O33" i="13"/>
  <c r="M33" i="13"/>
  <c r="L33" i="13"/>
  <c r="K33" i="13"/>
  <c r="I33" i="13"/>
  <c r="A33" i="13"/>
  <c r="BC33" i="13" s="1"/>
  <c r="AP32" i="13"/>
  <c r="AO32" i="13"/>
  <c r="AK32" i="13"/>
  <c r="AJ32" i="13"/>
  <c r="AB32" i="13"/>
  <c r="BF32" i="13" s="1"/>
  <c r="O32" i="13"/>
  <c r="M32" i="13"/>
  <c r="L32" i="13"/>
  <c r="K32" i="13"/>
  <c r="J32" i="13"/>
  <c r="I32" i="13"/>
  <c r="A32" i="13"/>
  <c r="BC32" i="13" s="1"/>
  <c r="AP31" i="13"/>
  <c r="AN31" i="13"/>
  <c r="AM31" i="13"/>
  <c r="AL31" i="13"/>
  <c r="AK31" i="13"/>
  <c r="AJ31" i="13"/>
  <c r="AB31" i="13" s="1"/>
  <c r="BF31" i="13" s="1"/>
  <c r="O31" i="13"/>
  <c r="K31" i="13"/>
  <c r="J31" i="13"/>
  <c r="I31" i="13"/>
  <c r="B31" i="13"/>
  <c r="B33" i="13" s="1"/>
  <c r="B35" i="13" s="1"/>
  <c r="B37" i="13" s="1"/>
  <c r="B39" i="13" s="1"/>
  <c r="B41" i="13" s="1"/>
  <c r="A31" i="13"/>
  <c r="BC31" i="13" s="1"/>
  <c r="AP30" i="13"/>
  <c r="AO30" i="13"/>
  <c r="AK30" i="13"/>
  <c r="AJ30" i="13"/>
  <c r="AC30" i="13"/>
  <c r="AC32" i="13" s="1"/>
  <c r="AC34" i="13" s="1"/>
  <c r="AC36" i="13" s="1"/>
  <c r="AC38" i="13" s="1"/>
  <c r="AC40" i="13" s="1"/>
  <c r="AC42" i="13" s="1"/>
  <c r="AB30" i="13"/>
  <c r="BF30" i="13" s="1"/>
  <c r="O30" i="13"/>
  <c r="M30" i="13"/>
  <c r="I30" i="13"/>
  <c r="A30" i="13"/>
  <c r="BC30" i="13" s="1"/>
  <c r="AP29" i="13"/>
  <c r="AO29" i="13"/>
  <c r="AN29" i="13"/>
  <c r="AM29" i="13"/>
  <c r="AJ29" i="13"/>
  <c r="AB29" i="13" s="1"/>
  <c r="BF29" i="13" s="1"/>
  <c r="O29" i="13"/>
  <c r="M29" i="13"/>
  <c r="L29" i="13"/>
  <c r="K29" i="13"/>
  <c r="J29" i="13"/>
  <c r="I29" i="13"/>
  <c r="B29" i="13"/>
  <c r="A29" i="13"/>
  <c r="BC29" i="13" s="1"/>
  <c r="BF28" i="13"/>
  <c r="AO28" i="13"/>
  <c r="AK28" i="13"/>
  <c r="AJ28" i="13"/>
  <c r="AB28" i="13" s="1"/>
  <c r="AC28" i="13"/>
  <c r="M28" i="13"/>
  <c r="L28" i="13"/>
  <c r="K28" i="13"/>
  <c r="J28" i="13"/>
  <c r="I28" i="13"/>
  <c r="A28" i="13" s="1"/>
  <c r="B28" i="13" s="1"/>
  <c r="G28" i="13"/>
  <c r="BC27" i="13"/>
  <c r="BA27" i="13"/>
  <c r="AQ27" i="13"/>
  <c r="AM27" i="13"/>
  <c r="AL27" i="13"/>
  <c r="AK27" i="13"/>
  <c r="AB27" i="13"/>
  <c r="BF27" i="13" s="1"/>
  <c r="Z27" i="13"/>
  <c r="P27" i="13"/>
  <c r="M27" i="13"/>
  <c r="L27" i="13"/>
  <c r="K27" i="13"/>
  <c r="A27" i="13"/>
  <c r="BF26" i="13"/>
  <c r="BC26" i="13"/>
  <c r="AO26" i="13"/>
  <c r="AN26" i="13"/>
  <c r="AM26" i="13"/>
  <c r="AK26" i="13"/>
  <c r="AJ26" i="13"/>
  <c r="AB26" i="13" s="1"/>
  <c r="AC26" i="13"/>
  <c r="AH26" i="13" s="1"/>
  <c r="M26" i="13"/>
  <c r="L26" i="13"/>
  <c r="K26" i="13"/>
  <c r="J26" i="13"/>
  <c r="I26" i="13"/>
  <c r="A26" i="13" s="1"/>
  <c r="B26" i="13" s="1"/>
  <c r="C26" i="13" s="1"/>
  <c r="G26" i="13"/>
  <c r="F26" i="13"/>
  <c r="E26" i="13"/>
  <c r="D26" i="13"/>
  <c r="AK25" i="13"/>
  <c r="AJ25" i="13"/>
  <c r="AB25" i="13"/>
  <c r="BF25" i="13" s="1"/>
  <c r="M25" i="13"/>
  <c r="I25" i="13"/>
  <c r="A25" i="13"/>
  <c r="B25" i="13" s="1"/>
  <c r="BF24" i="13"/>
  <c r="BC24" i="13"/>
  <c r="AO24" i="13"/>
  <c r="AN24" i="13"/>
  <c r="AM24" i="13"/>
  <c r="AL24" i="13"/>
  <c r="AJ24" i="13"/>
  <c r="AF24" i="13"/>
  <c r="AB24" i="13"/>
  <c r="AC24" i="13" s="1"/>
  <c r="M24" i="13"/>
  <c r="L24" i="13"/>
  <c r="K24" i="13"/>
  <c r="J24" i="13"/>
  <c r="I24" i="13"/>
  <c r="A24" i="13" s="1"/>
  <c r="B24" i="13" s="1"/>
  <c r="G24" i="13"/>
  <c r="D24" i="13"/>
  <c r="C24" i="13"/>
  <c r="BC23" i="13"/>
  <c r="AO23" i="13"/>
  <c r="AK23" i="13"/>
  <c r="AJ23" i="13"/>
  <c r="AB23" i="13"/>
  <c r="AC23" i="13" s="1"/>
  <c r="K23" i="13"/>
  <c r="J23" i="13"/>
  <c r="I23" i="13"/>
  <c r="A23" i="13" s="1"/>
  <c r="B23" i="13" s="1"/>
  <c r="G23" i="13"/>
  <c r="F23" i="13"/>
  <c r="BF22" i="13"/>
  <c r="AO22" i="13"/>
  <c r="AN22" i="13"/>
  <c r="AM22" i="13"/>
  <c r="AL22" i="13"/>
  <c r="AK22" i="13"/>
  <c r="AJ22" i="13"/>
  <c r="AB22" i="13" s="1"/>
  <c r="AH22" i="13"/>
  <c r="AG22" i="13"/>
  <c r="AF22" i="13"/>
  <c r="AE22" i="13"/>
  <c r="AD22" i="13"/>
  <c r="AC22" i="13"/>
  <c r="K22" i="13"/>
  <c r="J22" i="13"/>
  <c r="I22" i="13"/>
  <c r="A22" i="13"/>
  <c r="BC22" i="13" s="1"/>
  <c r="BF21" i="13"/>
  <c r="BC21" i="13"/>
  <c r="AM21" i="13"/>
  <c r="AL21" i="13"/>
  <c r="AK21" i="13"/>
  <c r="AJ21" i="13"/>
  <c r="AB21" i="13" s="1"/>
  <c r="AC21" i="13"/>
  <c r="AD21" i="13" s="1"/>
  <c r="M21" i="13"/>
  <c r="L21" i="13"/>
  <c r="I21" i="13"/>
  <c r="A21" i="13" s="1"/>
  <c r="B21" i="13"/>
  <c r="D21" i="13" s="1"/>
  <c r="BC20" i="13"/>
  <c r="AO20" i="13"/>
  <c r="AN20" i="13"/>
  <c r="AB20" i="13"/>
  <c r="BF20" i="13" s="1"/>
  <c r="M20" i="13"/>
  <c r="L20" i="13"/>
  <c r="K20" i="13"/>
  <c r="J20" i="13"/>
  <c r="A20" i="13"/>
  <c r="BF19" i="13"/>
  <c r="AO19" i="13"/>
  <c r="AN19" i="13"/>
  <c r="AM19" i="13"/>
  <c r="AL19" i="13"/>
  <c r="AK19" i="13"/>
  <c r="AC19" i="13" s="1"/>
  <c r="AH19" i="13"/>
  <c r="AG19" i="13"/>
  <c r="AF19" i="13"/>
  <c r="AE19" i="13"/>
  <c r="AD19" i="13"/>
  <c r="AB19" i="13"/>
  <c r="A19" i="13"/>
  <c r="BC19" i="13" s="1"/>
  <c r="BF18" i="13"/>
  <c r="BC18" i="13"/>
  <c r="AM18" i="13"/>
  <c r="AL18" i="13"/>
  <c r="AK18" i="13"/>
  <c r="AB18" i="13"/>
  <c r="AC18" i="13" s="1"/>
  <c r="M18" i="13"/>
  <c r="L18" i="13"/>
  <c r="K18" i="13"/>
  <c r="A18" i="13"/>
  <c r="BC17" i="13"/>
  <c r="AQ17" i="13"/>
  <c r="AP17" i="13"/>
  <c r="AO17" i="13"/>
  <c r="AN17" i="13"/>
  <c r="AN34" i="13" s="1"/>
  <c r="AM17" i="13"/>
  <c r="AM34" i="13" s="1"/>
  <c r="AL17" i="13"/>
  <c r="AL36" i="13" s="1"/>
  <c r="AK17" i="13"/>
  <c r="AK24" i="13" s="1"/>
  <c r="AB17" i="13"/>
  <c r="BF17" i="13" s="1"/>
  <c r="P17" i="13"/>
  <c r="O17" i="13"/>
  <c r="N17" i="13"/>
  <c r="N25" i="13" s="1"/>
  <c r="M17" i="13"/>
  <c r="M22" i="13" s="1"/>
  <c r="L17" i="13"/>
  <c r="L22" i="13" s="1"/>
  <c r="K17" i="13"/>
  <c r="J17" i="13"/>
  <c r="J11" i="13" s="1"/>
  <c r="A17" i="13"/>
  <c r="B17" i="13" s="1"/>
  <c r="BF16" i="13"/>
  <c r="AO16" i="13"/>
  <c r="AN16" i="13"/>
  <c r="AK16" i="13"/>
  <c r="AH16" i="13"/>
  <c r="AG16" i="13"/>
  <c r="AF16" i="13"/>
  <c r="AC16" i="13"/>
  <c r="AB16" i="13"/>
  <c r="M16" i="13"/>
  <c r="L16" i="13"/>
  <c r="K16" i="13"/>
  <c r="J16" i="13"/>
  <c r="A16" i="13"/>
  <c r="B16" i="13" s="1"/>
  <c r="AX15" i="13"/>
  <c r="AP15" i="13"/>
  <c r="AO15" i="13"/>
  <c r="AK15" i="13"/>
  <c r="AB15" i="13"/>
  <c r="BF15" i="13" s="1"/>
  <c r="O15" i="13"/>
  <c r="M15" i="13"/>
  <c r="L15" i="13"/>
  <c r="K15" i="13"/>
  <c r="J15" i="13"/>
  <c r="A15" i="13"/>
  <c r="BC15" i="13" s="1"/>
  <c r="BF14" i="13"/>
  <c r="AL14" i="13"/>
  <c r="AK14" i="13"/>
  <c r="AC14" i="13"/>
  <c r="AH14" i="13" s="1"/>
  <c r="AB14" i="13"/>
  <c r="L14" i="13"/>
  <c r="K14" i="13"/>
  <c r="A14" i="13"/>
  <c r="BC14" i="13" s="1"/>
  <c r="BF13" i="13"/>
  <c r="BC13" i="13"/>
  <c r="AO13" i="13"/>
  <c r="AN13" i="13"/>
  <c r="AM13" i="13"/>
  <c r="AL13" i="13"/>
  <c r="AK13" i="13"/>
  <c r="AC13" i="13" s="1"/>
  <c r="AB13" i="13"/>
  <c r="M13" i="13"/>
  <c r="L13" i="13"/>
  <c r="K13" i="13"/>
  <c r="J13" i="13"/>
  <c r="B13" i="13" s="1"/>
  <c r="G13" i="13"/>
  <c r="F13" i="13"/>
  <c r="E13" i="13"/>
  <c r="D13" i="13"/>
  <c r="C13" i="13"/>
  <c r="A13" i="13"/>
  <c r="BC12" i="13"/>
  <c r="AO12" i="13"/>
  <c r="AK12" i="13"/>
  <c r="AB12" i="13"/>
  <c r="AC12" i="13" s="1"/>
  <c r="L12" i="13"/>
  <c r="K12" i="13"/>
  <c r="J12" i="13"/>
  <c r="B12" i="13" s="1"/>
  <c r="G12" i="13"/>
  <c r="F12" i="13"/>
  <c r="A12" i="13"/>
  <c r="AO11" i="13"/>
  <c r="AN11" i="13"/>
  <c r="AK11" i="13"/>
  <c r="AB11" i="13"/>
  <c r="BF11" i="13" s="1"/>
  <c r="L11" i="13"/>
  <c r="K11" i="13"/>
  <c r="A11" i="13"/>
  <c r="BC11" i="13" s="1"/>
  <c r="BF10" i="13"/>
  <c r="BC10" i="13"/>
  <c r="AO10" i="13"/>
  <c r="AN10" i="13"/>
  <c r="AM10" i="13"/>
  <c r="AL10" i="13"/>
  <c r="AK10" i="13"/>
  <c r="AG10" i="13"/>
  <c r="AF10" i="13"/>
  <c r="AC10" i="13"/>
  <c r="AB10" i="13"/>
  <c r="M10" i="13"/>
  <c r="L10" i="13"/>
  <c r="K10" i="13"/>
  <c r="J10" i="13"/>
  <c r="A10" i="13"/>
  <c r="B10" i="13" s="1"/>
  <c r="BG8" i="13"/>
  <c r="BD8" i="13"/>
  <c r="AH8" i="13"/>
  <c r="AG8" i="13"/>
  <c r="AF8" i="13"/>
  <c r="AE8" i="13"/>
  <c r="AD8" i="13"/>
  <c r="AC8" i="13"/>
  <c r="BJ7" i="13"/>
  <c r="BJ6" i="13"/>
  <c r="AH6" i="13"/>
  <c r="AG6" i="13"/>
  <c r="AF6" i="13"/>
  <c r="AE6" i="13"/>
  <c r="AD6" i="13"/>
  <c r="AC6" i="13"/>
  <c r="O6" i="13"/>
  <c r="X5" i="13"/>
  <c r="BK3" i="13"/>
  <c r="G3" i="13"/>
  <c r="F3" i="13"/>
  <c r="E3" i="13"/>
  <c r="D3" i="13"/>
  <c r="C3" i="13"/>
  <c r="B3" i="13"/>
  <c r="BK1" i="13"/>
  <c r="BJ1" i="13"/>
  <c r="BA1" i="13"/>
  <c r="AZ1" i="13"/>
  <c r="AY1" i="13"/>
  <c r="AX1" i="13"/>
  <c r="AW1" i="13"/>
  <c r="AV1" i="13"/>
  <c r="AU1" i="13"/>
  <c r="AT1" i="13"/>
  <c r="AS1" i="13"/>
  <c r="AR1" i="13"/>
  <c r="AQ1" i="13"/>
  <c r="AP1" i="13"/>
  <c r="AO1" i="13"/>
  <c r="AN1" i="13"/>
  <c r="AM1" i="13"/>
  <c r="AL1" i="13"/>
  <c r="AK1" i="13"/>
  <c r="AJ1" i="13"/>
  <c r="AH1" i="13"/>
  <c r="AG1" i="13"/>
  <c r="AF1" i="13"/>
  <c r="AE1" i="13"/>
  <c r="AD1" i="13"/>
  <c r="AC1" i="13"/>
  <c r="Z1" i="13"/>
  <c r="Y1" i="13"/>
  <c r="X1" i="13"/>
  <c r="W1" i="13"/>
  <c r="V1" i="13"/>
  <c r="U1" i="13"/>
  <c r="T1" i="13"/>
  <c r="S1" i="13"/>
  <c r="R1" i="13"/>
  <c r="Q1" i="13"/>
  <c r="P1" i="13"/>
  <c r="O1" i="13"/>
  <c r="N1" i="13"/>
  <c r="M1" i="13"/>
  <c r="L1" i="13"/>
  <c r="K1" i="13"/>
  <c r="J1" i="13"/>
  <c r="I1" i="13"/>
  <c r="G1" i="13"/>
  <c r="F1" i="13"/>
  <c r="E1" i="13"/>
  <c r="D1" i="13"/>
  <c r="C1" i="13"/>
  <c r="B1" i="13"/>
  <c r="BN7" i="9"/>
  <c r="BO168" i="9"/>
  <c r="BM168" i="9"/>
  <c r="BO3" i="9" s="1"/>
  <c r="BN6" i="9"/>
  <c r="BO1" i="9"/>
  <c r="BN1" i="9"/>
  <c r="BQ7" i="4"/>
  <c r="BQ6" i="4"/>
  <c r="BR3" i="4"/>
  <c r="BJ7" i="12"/>
  <c r="BJ6" i="12"/>
  <c r="BK3" i="12"/>
  <c r="BK452" i="12"/>
  <c r="BI452" i="12"/>
  <c r="BK1" i="12"/>
  <c r="BJ1" i="12"/>
  <c r="BG8" i="12"/>
  <c r="BG7" i="12"/>
  <c r="BG6" i="12"/>
  <c r="BG5" i="12"/>
  <c r="BG4" i="12"/>
  <c r="BD8" i="12"/>
  <c r="BD7" i="12"/>
  <c r="BD6" i="12"/>
  <c r="BD5" i="12"/>
  <c r="BD4" i="12"/>
  <c r="BF87" i="12"/>
  <c r="BF103" i="12"/>
  <c r="BF104" i="12"/>
  <c r="BF107" i="12"/>
  <c r="BF115" i="12"/>
  <c r="BF135" i="12"/>
  <c r="BF136" i="12"/>
  <c r="BF137" i="12"/>
  <c r="BF183" i="12"/>
  <c r="BF184" i="12"/>
  <c r="BF185" i="12"/>
  <c r="BF199" i="12"/>
  <c r="BF216" i="12"/>
  <c r="BF231" i="12"/>
  <c r="BF232" i="12"/>
  <c r="BF233" i="12"/>
  <c r="BF234" i="12"/>
  <c r="BF279" i="12"/>
  <c r="BF280" i="12"/>
  <c r="BF281" i="12"/>
  <c r="BF311" i="12"/>
  <c r="BF312" i="12"/>
  <c r="BF313" i="12"/>
  <c r="BF314" i="12"/>
  <c r="BF323" i="12"/>
  <c r="BF392" i="12"/>
  <c r="BF409" i="12"/>
  <c r="BF410" i="12"/>
  <c r="BF412" i="12"/>
  <c r="BF423" i="12"/>
  <c r="BF439" i="12"/>
  <c r="BF440" i="12"/>
  <c r="BF441" i="12"/>
  <c r="BC16" i="12"/>
  <c r="BC65" i="12"/>
  <c r="BC66" i="12"/>
  <c r="BC67" i="12"/>
  <c r="BC81" i="12"/>
  <c r="BC99" i="12"/>
  <c r="BC121" i="12"/>
  <c r="BC145" i="12"/>
  <c r="BC153" i="12"/>
  <c r="BC209" i="12"/>
  <c r="BC210" i="12"/>
  <c r="BC257" i="12"/>
  <c r="BC273" i="12"/>
  <c r="BC274" i="12"/>
  <c r="BC275" i="12"/>
  <c r="BC338" i="12"/>
  <c r="BC339" i="12"/>
  <c r="BC354" i="12"/>
  <c r="BC355" i="12"/>
  <c r="BC357" i="12"/>
  <c r="BC361" i="12"/>
  <c r="BC385" i="12"/>
  <c r="BC401" i="12"/>
  <c r="BC429" i="12"/>
  <c r="BC450" i="12"/>
  <c r="AB13" i="12"/>
  <c r="BF13" i="12" s="1"/>
  <c r="AB14" i="12"/>
  <c r="BF14" i="12" s="1"/>
  <c r="AB15" i="12"/>
  <c r="BF15" i="12" s="1"/>
  <c r="AB16" i="12"/>
  <c r="BF16" i="12" s="1"/>
  <c r="AB17" i="12"/>
  <c r="BF17" i="12" s="1"/>
  <c r="AB18" i="12"/>
  <c r="BF18" i="12" s="1"/>
  <c r="AB19" i="12"/>
  <c r="BF19" i="12" s="1"/>
  <c r="AB20" i="12"/>
  <c r="BF20" i="12" s="1"/>
  <c r="AB27" i="12"/>
  <c r="BF27" i="12" s="1"/>
  <c r="AB40" i="12"/>
  <c r="BF40" i="12" s="1"/>
  <c r="AB41" i="12"/>
  <c r="BF41" i="12" s="1"/>
  <c r="AB42" i="12"/>
  <c r="BF42" i="12" s="1"/>
  <c r="AB43" i="12"/>
  <c r="BF43" i="12" s="1"/>
  <c r="AB44" i="12"/>
  <c r="BF44" i="12" s="1"/>
  <c r="AB45" i="12"/>
  <c r="BF45" i="12" s="1"/>
  <c r="AB46" i="12"/>
  <c r="BF46" i="12" s="1"/>
  <c r="AB47" i="12"/>
  <c r="BF47" i="12" s="1"/>
  <c r="AB48" i="12"/>
  <c r="BF48" i="12" s="1"/>
  <c r="AB49" i="12"/>
  <c r="BF49" i="12" s="1"/>
  <c r="AB50" i="12"/>
  <c r="BF50" i="12" s="1"/>
  <c r="AB51" i="12"/>
  <c r="BF51" i="12" s="1"/>
  <c r="AB52" i="12"/>
  <c r="BF52" i="12" s="1"/>
  <c r="AB53" i="12"/>
  <c r="BF53" i="12" s="1"/>
  <c r="AB54" i="12"/>
  <c r="BF54" i="12" s="1"/>
  <c r="AB55" i="12"/>
  <c r="BF55" i="12" s="1"/>
  <c r="AB56" i="12"/>
  <c r="BF56" i="12" s="1"/>
  <c r="AB57" i="12"/>
  <c r="BF57" i="12" s="1"/>
  <c r="AB58" i="12"/>
  <c r="BF58" i="12" s="1"/>
  <c r="AB59" i="12"/>
  <c r="BF59" i="12" s="1"/>
  <c r="AB60" i="12"/>
  <c r="BF60" i="12" s="1"/>
  <c r="AB61" i="12"/>
  <c r="BF61" i="12" s="1"/>
  <c r="AB62" i="12"/>
  <c r="BF62" i="12" s="1"/>
  <c r="AB63" i="12"/>
  <c r="BF63" i="12" s="1"/>
  <c r="AB64" i="12"/>
  <c r="BF64" i="12" s="1"/>
  <c r="AB65" i="12"/>
  <c r="BF65" i="12" s="1"/>
  <c r="AB66" i="12"/>
  <c r="BF66" i="12" s="1"/>
  <c r="AB67" i="12"/>
  <c r="BF67" i="12" s="1"/>
  <c r="AB68" i="12"/>
  <c r="BF68" i="12" s="1"/>
  <c r="AB69" i="12"/>
  <c r="BF69" i="12" s="1"/>
  <c r="AB70" i="12"/>
  <c r="BF70" i="12" s="1"/>
  <c r="AB71" i="12"/>
  <c r="BF71" i="12" s="1"/>
  <c r="AB72" i="12"/>
  <c r="BF72" i="12" s="1"/>
  <c r="AB73" i="12"/>
  <c r="BF73" i="12" s="1"/>
  <c r="AB74" i="12"/>
  <c r="BF74" i="12" s="1"/>
  <c r="AB75" i="12"/>
  <c r="BF75" i="12" s="1"/>
  <c r="AB76" i="12"/>
  <c r="BF76" i="12" s="1"/>
  <c r="AB77" i="12"/>
  <c r="BF77" i="12" s="1"/>
  <c r="AB78" i="12"/>
  <c r="BF78" i="12" s="1"/>
  <c r="AB79" i="12"/>
  <c r="BF79" i="12" s="1"/>
  <c r="AB80" i="12"/>
  <c r="BF80" i="12" s="1"/>
  <c r="AB81" i="12"/>
  <c r="BF81" i="12" s="1"/>
  <c r="AB82" i="12"/>
  <c r="BF82" i="12" s="1"/>
  <c r="AB83" i="12"/>
  <c r="BF83" i="12" s="1"/>
  <c r="AB84" i="12"/>
  <c r="BF84" i="12" s="1"/>
  <c r="AB85" i="12"/>
  <c r="BF85" i="12" s="1"/>
  <c r="AB86" i="12"/>
  <c r="BF86" i="12" s="1"/>
  <c r="AB87" i="12"/>
  <c r="AB88" i="12"/>
  <c r="BF88" i="12" s="1"/>
  <c r="AB89" i="12"/>
  <c r="BF89" i="12" s="1"/>
  <c r="AB90" i="12"/>
  <c r="BF90" i="12" s="1"/>
  <c r="AB91" i="12"/>
  <c r="BF91" i="12" s="1"/>
  <c r="AB92" i="12"/>
  <c r="BF92" i="12" s="1"/>
  <c r="AB93" i="12"/>
  <c r="BF93" i="12" s="1"/>
  <c r="AB94" i="12"/>
  <c r="BF94" i="12" s="1"/>
  <c r="AB95" i="12"/>
  <c r="BF95" i="12" s="1"/>
  <c r="AB96" i="12"/>
  <c r="BF96" i="12" s="1"/>
  <c r="AB97" i="12"/>
  <c r="BF97" i="12" s="1"/>
  <c r="AB98" i="12"/>
  <c r="BF98" i="12" s="1"/>
  <c r="AB99" i="12"/>
  <c r="BF99" i="12" s="1"/>
  <c r="AB100" i="12"/>
  <c r="BF100" i="12" s="1"/>
  <c r="AB101" i="12"/>
  <c r="BF101" i="12" s="1"/>
  <c r="AB102" i="12"/>
  <c r="BF102" i="12" s="1"/>
  <c r="AB103" i="12"/>
  <c r="AB104" i="12"/>
  <c r="AB105" i="12"/>
  <c r="BF105" i="12" s="1"/>
  <c r="AB106" i="12"/>
  <c r="BF106" i="12" s="1"/>
  <c r="AB107" i="12"/>
  <c r="AB108" i="12"/>
  <c r="BF108" i="12" s="1"/>
  <c r="AB109" i="12"/>
  <c r="BF109" i="12" s="1"/>
  <c r="AB110" i="12"/>
  <c r="BF110" i="12" s="1"/>
  <c r="AB111" i="12"/>
  <c r="BF111" i="12" s="1"/>
  <c r="AB112" i="12"/>
  <c r="BF112" i="12" s="1"/>
  <c r="AB113" i="12"/>
  <c r="BF113" i="12" s="1"/>
  <c r="AB114" i="12"/>
  <c r="BF114" i="12" s="1"/>
  <c r="AB115" i="12"/>
  <c r="AB116" i="12"/>
  <c r="BF116" i="12" s="1"/>
  <c r="AB117" i="12"/>
  <c r="BF117" i="12" s="1"/>
  <c r="AB118" i="12"/>
  <c r="BF118" i="12" s="1"/>
  <c r="AB119" i="12"/>
  <c r="BF119" i="12" s="1"/>
  <c r="AB120" i="12"/>
  <c r="BF120" i="12" s="1"/>
  <c r="AB121" i="12"/>
  <c r="BF121" i="12" s="1"/>
  <c r="AB122" i="12"/>
  <c r="BF122" i="12" s="1"/>
  <c r="AB123" i="12"/>
  <c r="BF123" i="12" s="1"/>
  <c r="AB124" i="12"/>
  <c r="BF124" i="12" s="1"/>
  <c r="AB125" i="12"/>
  <c r="BF125" i="12" s="1"/>
  <c r="AB126" i="12"/>
  <c r="BF126" i="12" s="1"/>
  <c r="AB127" i="12"/>
  <c r="BF127" i="12" s="1"/>
  <c r="AB128" i="12"/>
  <c r="BF128" i="12" s="1"/>
  <c r="AB129" i="12"/>
  <c r="BF129" i="12" s="1"/>
  <c r="AB130" i="12"/>
  <c r="BF130" i="12" s="1"/>
  <c r="AB131" i="12"/>
  <c r="BF131" i="12" s="1"/>
  <c r="AB132" i="12"/>
  <c r="BF132" i="12" s="1"/>
  <c r="AB133" i="12"/>
  <c r="BF133" i="12" s="1"/>
  <c r="AB134" i="12"/>
  <c r="BF134" i="12" s="1"/>
  <c r="AB135" i="12"/>
  <c r="AB136" i="12"/>
  <c r="AB137" i="12"/>
  <c r="AB138" i="12"/>
  <c r="BF138" i="12" s="1"/>
  <c r="AB139" i="12"/>
  <c r="BF139" i="12" s="1"/>
  <c r="AB140" i="12"/>
  <c r="BF140" i="12" s="1"/>
  <c r="AB141" i="12"/>
  <c r="BF141" i="12" s="1"/>
  <c r="AB142" i="12"/>
  <c r="BF142" i="12" s="1"/>
  <c r="AB143" i="12"/>
  <c r="BF143" i="12" s="1"/>
  <c r="AB144" i="12"/>
  <c r="BF144" i="12" s="1"/>
  <c r="AB145" i="12"/>
  <c r="BF145" i="12" s="1"/>
  <c r="AB146" i="12"/>
  <c r="BF146" i="12" s="1"/>
  <c r="AB147" i="12"/>
  <c r="BF147" i="12" s="1"/>
  <c r="AB148" i="12"/>
  <c r="BF148" i="12" s="1"/>
  <c r="AB149" i="12"/>
  <c r="BF149" i="12" s="1"/>
  <c r="AB150" i="12"/>
  <c r="BF150" i="12" s="1"/>
  <c r="AB151" i="12"/>
  <c r="BF151" i="12" s="1"/>
  <c r="AB152" i="12"/>
  <c r="BF152" i="12" s="1"/>
  <c r="AB153" i="12"/>
  <c r="BF153" i="12" s="1"/>
  <c r="AB154" i="12"/>
  <c r="BF154" i="12" s="1"/>
  <c r="AB155" i="12"/>
  <c r="BF155" i="12" s="1"/>
  <c r="AB156" i="12"/>
  <c r="BF156" i="12" s="1"/>
  <c r="AB157" i="12"/>
  <c r="BF157" i="12" s="1"/>
  <c r="AB158" i="12"/>
  <c r="BF158" i="12" s="1"/>
  <c r="AB159" i="12"/>
  <c r="BF159" i="12" s="1"/>
  <c r="AB160" i="12"/>
  <c r="BF160" i="12" s="1"/>
  <c r="AB161" i="12"/>
  <c r="BF161" i="12" s="1"/>
  <c r="AB162" i="12"/>
  <c r="BF162" i="12" s="1"/>
  <c r="AB163" i="12"/>
  <c r="BF163" i="12" s="1"/>
  <c r="AB164" i="12"/>
  <c r="BF164" i="12" s="1"/>
  <c r="AB165" i="12"/>
  <c r="BF165" i="12" s="1"/>
  <c r="AB166" i="12"/>
  <c r="BF166" i="12" s="1"/>
  <c r="AB167" i="12"/>
  <c r="BF167" i="12" s="1"/>
  <c r="AB168" i="12"/>
  <c r="BF168" i="12" s="1"/>
  <c r="AB169" i="12"/>
  <c r="BF169" i="12" s="1"/>
  <c r="AB170" i="12"/>
  <c r="BF170" i="12" s="1"/>
  <c r="AB171" i="12"/>
  <c r="BF171" i="12" s="1"/>
  <c r="AB172" i="12"/>
  <c r="BF172" i="12" s="1"/>
  <c r="AB173" i="12"/>
  <c r="BF173" i="12" s="1"/>
  <c r="AB174" i="12"/>
  <c r="BF174" i="12" s="1"/>
  <c r="AB175" i="12"/>
  <c r="BF175" i="12" s="1"/>
  <c r="AB176" i="12"/>
  <c r="BF176" i="12" s="1"/>
  <c r="AB177" i="12"/>
  <c r="BF177" i="12" s="1"/>
  <c r="AB178" i="12"/>
  <c r="BF178" i="12" s="1"/>
  <c r="AB179" i="12"/>
  <c r="BF179" i="12" s="1"/>
  <c r="AB180" i="12"/>
  <c r="BF180" i="12" s="1"/>
  <c r="AB181" i="12"/>
  <c r="BF181" i="12" s="1"/>
  <c r="AB182" i="12"/>
  <c r="BF182" i="12" s="1"/>
  <c r="AB183" i="12"/>
  <c r="AB184" i="12"/>
  <c r="AB185" i="12"/>
  <c r="AB186" i="12"/>
  <c r="BF186" i="12" s="1"/>
  <c r="AB187" i="12"/>
  <c r="BF187" i="12" s="1"/>
  <c r="AB188" i="12"/>
  <c r="BF188" i="12" s="1"/>
  <c r="AB189" i="12"/>
  <c r="BF189" i="12" s="1"/>
  <c r="AB190" i="12"/>
  <c r="BF190" i="12" s="1"/>
  <c r="AB191" i="12"/>
  <c r="BF191" i="12" s="1"/>
  <c r="AB192" i="12"/>
  <c r="BF192" i="12" s="1"/>
  <c r="AB193" i="12"/>
  <c r="BF193" i="12" s="1"/>
  <c r="AB194" i="12"/>
  <c r="BF194" i="12" s="1"/>
  <c r="AB195" i="12"/>
  <c r="BF195" i="12" s="1"/>
  <c r="AB196" i="12"/>
  <c r="BF196" i="12" s="1"/>
  <c r="AB197" i="12"/>
  <c r="BF197" i="12" s="1"/>
  <c r="AB198" i="12"/>
  <c r="BF198" i="12" s="1"/>
  <c r="AB199" i="12"/>
  <c r="AB200" i="12"/>
  <c r="BF200" i="12" s="1"/>
  <c r="AB201" i="12"/>
  <c r="BF201" i="12" s="1"/>
  <c r="AB202" i="12"/>
  <c r="BF202" i="12" s="1"/>
  <c r="AB203" i="12"/>
  <c r="BF203" i="12" s="1"/>
  <c r="AB204" i="12"/>
  <c r="BF204" i="12" s="1"/>
  <c r="AB205" i="12"/>
  <c r="BF205" i="12" s="1"/>
  <c r="AB206" i="12"/>
  <c r="BF206" i="12" s="1"/>
  <c r="AB207" i="12"/>
  <c r="BF207" i="12" s="1"/>
  <c r="AB208" i="12"/>
  <c r="BF208" i="12" s="1"/>
  <c r="AB209" i="12"/>
  <c r="BF209" i="12" s="1"/>
  <c r="AB210" i="12"/>
  <c r="BF210" i="12" s="1"/>
  <c r="AB211" i="12"/>
  <c r="BF211" i="12" s="1"/>
  <c r="AB212" i="12"/>
  <c r="BF212" i="12" s="1"/>
  <c r="AB213" i="12"/>
  <c r="BF213" i="12" s="1"/>
  <c r="AB214" i="12"/>
  <c r="BF214" i="12" s="1"/>
  <c r="AB215" i="12"/>
  <c r="BF215" i="12" s="1"/>
  <c r="AB216" i="12"/>
  <c r="AB217" i="12"/>
  <c r="BF217" i="12" s="1"/>
  <c r="AB218" i="12"/>
  <c r="BF218" i="12" s="1"/>
  <c r="AB219" i="12"/>
  <c r="BF219" i="12" s="1"/>
  <c r="AB220" i="12"/>
  <c r="BF220" i="12" s="1"/>
  <c r="AB221" i="12"/>
  <c r="BF221" i="12" s="1"/>
  <c r="AB222" i="12"/>
  <c r="BF222" i="12" s="1"/>
  <c r="AB223" i="12"/>
  <c r="BF223" i="12" s="1"/>
  <c r="AB224" i="12"/>
  <c r="BF224" i="12" s="1"/>
  <c r="AB225" i="12"/>
  <c r="BF225" i="12" s="1"/>
  <c r="AB226" i="12"/>
  <c r="BF226" i="12" s="1"/>
  <c r="AB227" i="12"/>
  <c r="BF227" i="12" s="1"/>
  <c r="AB228" i="12"/>
  <c r="BF228" i="12" s="1"/>
  <c r="AB229" i="12"/>
  <c r="BF229" i="12" s="1"/>
  <c r="AB230" i="12"/>
  <c r="BF230" i="12" s="1"/>
  <c r="AB231" i="12"/>
  <c r="AB232" i="12"/>
  <c r="AB233" i="12"/>
  <c r="AB234" i="12"/>
  <c r="AB235" i="12"/>
  <c r="BF235" i="12" s="1"/>
  <c r="AB236" i="12"/>
  <c r="BF236" i="12" s="1"/>
  <c r="AB237" i="12"/>
  <c r="BF237" i="12" s="1"/>
  <c r="AB238" i="12"/>
  <c r="BF238" i="12" s="1"/>
  <c r="AB239" i="12"/>
  <c r="BF239" i="12" s="1"/>
  <c r="AB240" i="12"/>
  <c r="BF240" i="12" s="1"/>
  <c r="AB241" i="12"/>
  <c r="BF241" i="12" s="1"/>
  <c r="AB242" i="12"/>
  <c r="BF242" i="12" s="1"/>
  <c r="AB243" i="12"/>
  <c r="BF243" i="12" s="1"/>
  <c r="AB244" i="12"/>
  <c r="BF244" i="12" s="1"/>
  <c r="AB245" i="12"/>
  <c r="BF245" i="12" s="1"/>
  <c r="AB246" i="12"/>
  <c r="BF246" i="12" s="1"/>
  <c r="AB247" i="12"/>
  <c r="BF247" i="12" s="1"/>
  <c r="AB248" i="12"/>
  <c r="BF248" i="12" s="1"/>
  <c r="AB249" i="12"/>
  <c r="BF249" i="12" s="1"/>
  <c r="AB250" i="12"/>
  <c r="BF250" i="12" s="1"/>
  <c r="AB251" i="12"/>
  <c r="BF251" i="12" s="1"/>
  <c r="AB252" i="12"/>
  <c r="BF252" i="12" s="1"/>
  <c r="AB253" i="12"/>
  <c r="BF253" i="12" s="1"/>
  <c r="AB254" i="12"/>
  <c r="BF254" i="12" s="1"/>
  <c r="AB255" i="12"/>
  <c r="BF255" i="12" s="1"/>
  <c r="AB256" i="12"/>
  <c r="BF256" i="12" s="1"/>
  <c r="AB257" i="12"/>
  <c r="BF257" i="12" s="1"/>
  <c r="AB258" i="12"/>
  <c r="BF258" i="12" s="1"/>
  <c r="AB259" i="12"/>
  <c r="BF259" i="12" s="1"/>
  <c r="AB260" i="12"/>
  <c r="BF260" i="12" s="1"/>
  <c r="AB261" i="12"/>
  <c r="BF261" i="12" s="1"/>
  <c r="AB262" i="12"/>
  <c r="BF262" i="12" s="1"/>
  <c r="AB263" i="12"/>
  <c r="BF263" i="12" s="1"/>
  <c r="AB264" i="12"/>
  <c r="BF264" i="12" s="1"/>
  <c r="AB265" i="12"/>
  <c r="BF265" i="12" s="1"/>
  <c r="AB266" i="12"/>
  <c r="BF266" i="12" s="1"/>
  <c r="AB267" i="12"/>
  <c r="BF267" i="12" s="1"/>
  <c r="AB268" i="12"/>
  <c r="BF268" i="12" s="1"/>
  <c r="AB269" i="12"/>
  <c r="BF269" i="12" s="1"/>
  <c r="AB270" i="12"/>
  <c r="BF270" i="12" s="1"/>
  <c r="AB271" i="12"/>
  <c r="BF271" i="12" s="1"/>
  <c r="AB272" i="12"/>
  <c r="BF272" i="12" s="1"/>
  <c r="AB273" i="12"/>
  <c r="BF273" i="12" s="1"/>
  <c r="AB274" i="12"/>
  <c r="BF274" i="12" s="1"/>
  <c r="AB275" i="12"/>
  <c r="BF275" i="12" s="1"/>
  <c r="AB276" i="12"/>
  <c r="BF276" i="12" s="1"/>
  <c r="AB277" i="12"/>
  <c r="BF277" i="12" s="1"/>
  <c r="AB278" i="12"/>
  <c r="BF278" i="12" s="1"/>
  <c r="AB279" i="12"/>
  <c r="AB280" i="12"/>
  <c r="AB281" i="12"/>
  <c r="AB282" i="12"/>
  <c r="BF282" i="12" s="1"/>
  <c r="AB283" i="12"/>
  <c r="BF283" i="12" s="1"/>
  <c r="AB284" i="12"/>
  <c r="BF284" i="12" s="1"/>
  <c r="AB285" i="12"/>
  <c r="BF285" i="12" s="1"/>
  <c r="AB286" i="12"/>
  <c r="BF286" i="12" s="1"/>
  <c r="AB287" i="12"/>
  <c r="BF287" i="12" s="1"/>
  <c r="AB288" i="12"/>
  <c r="BF288" i="12" s="1"/>
  <c r="AB289" i="12"/>
  <c r="BF289" i="12" s="1"/>
  <c r="AB290" i="12"/>
  <c r="BF290" i="12" s="1"/>
  <c r="AB291" i="12"/>
  <c r="BF291" i="12" s="1"/>
  <c r="AB292" i="12"/>
  <c r="BF292" i="12" s="1"/>
  <c r="AB293" i="12"/>
  <c r="BF293" i="12" s="1"/>
  <c r="AB294" i="12"/>
  <c r="BF294" i="12" s="1"/>
  <c r="AB295" i="12"/>
  <c r="BF295" i="12" s="1"/>
  <c r="AB296" i="12"/>
  <c r="BF296" i="12" s="1"/>
  <c r="AB297" i="12"/>
  <c r="BF297" i="12" s="1"/>
  <c r="AB298" i="12"/>
  <c r="BF298" i="12" s="1"/>
  <c r="AB299" i="12"/>
  <c r="BF299" i="12" s="1"/>
  <c r="AB300" i="12"/>
  <c r="BF300" i="12" s="1"/>
  <c r="AB301" i="12"/>
  <c r="BF301" i="12" s="1"/>
  <c r="AB302" i="12"/>
  <c r="BF302" i="12" s="1"/>
  <c r="AB303" i="12"/>
  <c r="BF303" i="12" s="1"/>
  <c r="AB304" i="12"/>
  <c r="BF304" i="12" s="1"/>
  <c r="AB305" i="12"/>
  <c r="BF305" i="12" s="1"/>
  <c r="AB306" i="12"/>
  <c r="BF306" i="12" s="1"/>
  <c r="AB307" i="12"/>
  <c r="BF307" i="12" s="1"/>
  <c r="AB308" i="12"/>
  <c r="BF308" i="12" s="1"/>
  <c r="AB309" i="12"/>
  <c r="BF309" i="12" s="1"/>
  <c r="AB310" i="12"/>
  <c r="BF310" i="12" s="1"/>
  <c r="AB311" i="12"/>
  <c r="AB312" i="12"/>
  <c r="AB313" i="12"/>
  <c r="AB314" i="12"/>
  <c r="AB315" i="12"/>
  <c r="BF315" i="12" s="1"/>
  <c r="AB316" i="12"/>
  <c r="BF316" i="12" s="1"/>
  <c r="AB317" i="12"/>
  <c r="BF317" i="12" s="1"/>
  <c r="AB318" i="12"/>
  <c r="BF318" i="12" s="1"/>
  <c r="AB319" i="12"/>
  <c r="BF319" i="12" s="1"/>
  <c r="AB320" i="12"/>
  <c r="BF320" i="12" s="1"/>
  <c r="AB321" i="12"/>
  <c r="BF321" i="12" s="1"/>
  <c r="AB322" i="12"/>
  <c r="BF322" i="12" s="1"/>
  <c r="AB323" i="12"/>
  <c r="AB324" i="12"/>
  <c r="BF324" i="12" s="1"/>
  <c r="AB325" i="12"/>
  <c r="BF325" i="12" s="1"/>
  <c r="AB326" i="12"/>
  <c r="BF326" i="12" s="1"/>
  <c r="AB327" i="12"/>
  <c r="BF327" i="12" s="1"/>
  <c r="AB328" i="12"/>
  <c r="BF328" i="12" s="1"/>
  <c r="AB329" i="12"/>
  <c r="BF329" i="12" s="1"/>
  <c r="AB330" i="12"/>
  <c r="BF330" i="12" s="1"/>
  <c r="AB331" i="12"/>
  <c r="BF331" i="12" s="1"/>
  <c r="AB332" i="12"/>
  <c r="BF332" i="12" s="1"/>
  <c r="AB333" i="12"/>
  <c r="BF333" i="12" s="1"/>
  <c r="AB334" i="12"/>
  <c r="BF334" i="12" s="1"/>
  <c r="AB335" i="12"/>
  <c r="BF335" i="12" s="1"/>
  <c r="AB336" i="12"/>
  <c r="BF336" i="12" s="1"/>
  <c r="AB337" i="12"/>
  <c r="BF337" i="12" s="1"/>
  <c r="AB338" i="12"/>
  <c r="BF338" i="12" s="1"/>
  <c r="AB339" i="12"/>
  <c r="BF339" i="12" s="1"/>
  <c r="AB340" i="12"/>
  <c r="BF340" i="12" s="1"/>
  <c r="AB341" i="12"/>
  <c r="BF341" i="12" s="1"/>
  <c r="AB342" i="12"/>
  <c r="BF342" i="12" s="1"/>
  <c r="AB343" i="12"/>
  <c r="BF343" i="12" s="1"/>
  <c r="AB344" i="12"/>
  <c r="BF344" i="12" s="1"/>
  <c r="AB345" i="12"/>
  <c r="BF345" i="12" s="1"/>
  <c r="AB346" i="12"/>
  <c r="BF346" i="12" s="1"/>
  <c r="AB347" i="12"/>
  <c r="BF347" i="12" s="1"/>
  <c r="AB348" i="12"/>
  <c r="BF348" i="12" s="1"/>
  <c r="AB349" i="12"/>
  <c r="BF349" i="12" s="1"/>
  <c r="AB350" i="12"/>
  <c r="BF350" i="12" s="1"/>
  <c r="AB351" i="12"/>
  <c r="BF351" i="12" s="1"/>
  <c r="AB352" i="12"/>
  <c r="BF352" i="12" s="1"/>
  <c r="AB353" i="12"/>
  <c r="BF353" i="12" s="1"/>
  <c r="AB354" i="12"/>
  <c r="BF354" i="12" s="1"/>
  <c r="AB355" i="12"/>
  <c r="BF355" i="12" s="1"/>
  <c r="AB356" i="12"/>
  <c r="BF356" i="12" s="1"/>
  <c r="AB357" i="12"/>
  <c r="BF357" i="12" s="1"/>
  <c r="AB358" i="12"/>
  <c r="BF358" i="12" s="1"/>
  <c r="AB359" i="12"/>
  <c r="BF359" i="12" s="1"/>
  <c r="AB360" i="12"/>
  <c r="BF360" i="12" s="1"/>
  <c r="AB361" i="12"/>
  <c r="BF361" i="12" s="1"/>
  <c r="AB362" i="12"/>
  <c r="BF362" i="12" s="1"/>
  <c r="AB363" i="12"/>
  <c r="BF363" i="12" s="1"/>
  <c r="AB364" i="12"/>
  <c r="BF364" i="12" s="1"/>
  <c r="AB365" i="12"/>
  <c r="BF365" i="12" s="1"/>
  <c r="AB366" i="12"/>
  <c r="BF366" i="12" s="1"/>
  <c r="AB367" i="12"/>
  <c r="BF367" i="12" s="1"/>
  <c r="AB368" i="12"/>
  <c r="BF368" i="12" s="1"/>
  <c r="AB369" i="12"/>
  <c r="BF369" i="12" s="1"/>
  <c r="AB370" i="12"/>
  <c r="BF370" i="12" s="1"/>
  <c r="AB371" i="12"/>
  <c r="BF371" i="12" s="1"/>
  <c r="AB372" i="12"/>
  <c r="BF372" i="12" s="1"/>
  <c r="AB373" i="12"/>
  <c r="BF373" i="12" s="1"/>
  <c r="AB374" i="12"/>
  <c r="BF374" i="12" s="1"/>
  <c r="AB375" i="12"/>
  <c r="BF375" i="12" s="1"/>
  <c r="AB376" i="12"/>
  <c r="BF376" i="12" s="1"/>
  <c r="AB377" i="12"/>
  <c r="BF377" i="12" s="1"/>
  <c r="AB378" i="12"/>
  <c r="BF378" i="12" s="1"/>
  <c r="AB379" i="12"/>
  <c r="BF379" i="12" s="1"/>
  <c r="AB380" i="12"/>
  <c r="BF380" i="12" s="1"/>
  <c r="AB381" i="12"/>
  <c r="BF381" i="12" s="1"/>
  <c r="AB382" i="12"/>
  <c r="BF382" i="12" s="1"/>
  <c r="AB383" i="12"/>
  <c r="BF383" i="12" s="1"/>
  <c r="AB384" i="12"/>
  <c r="BF384" i="12" s="1"/>
  <c r="AB385" i="12"/>
  <c r="BF385" i="12" s="1"/>
  <c r="AB386" i="12"/>
  <c r="BF386" i="12" s="1"/>
  <c r="AB387" i="12"/>
  <c r="BF387" i="12" s="1"/>
  <c r="AB388" i="12"/>
  <c r="BF388" i="12" s="1"/>
  <c r="AB389" i="12"/>
  <c r="BF389" i="12" s="1"/>
  <c r="AB390" i="12"/>
  <c r="BF390" i="12" s="1"/>
  <c r="AB391" i="12"/>
  <c r="BF391" i="12" s="1"/>
  <c r="AB392" i="12"/>
  <c r="AB393" i="12"/>
  <c r="BF393" i="12" s="1"/>
  <c r="AB394" i="12"/>
  <c r="BF394" i="12" s="1"/>
  <c r="AB395" i="12"/>
  <c r="BF395" i="12" s="1"/>
  <c r="AB396" i="12"/>
  <c r="BF396" i="12" s="1"/>
  <c r="AB397" i="12"/>
  <c r="BF397" i="12" s="1"/>
  <c r="AB398" i="12"/>
  <c r="BF398" i="12" s="1"/>
  <c r="AB399" i="12"/>
  <c r="BF399" i="12" s="1"/>
  <c r="AB400" i="12"/>
  <c r="BF400" i="12" s="1"/>
  <c r="AB401" i="12"/>
  <c r="BF401" i="12" s="1"/>
  <c r="AB402" i="12"/>
  <c r="BF402" i="12" s="1"/>
  <c r="AB403" i="12"/>
  <c r="BF403" i="12" s="1"/>
  <c r="AB404" i="12"/>
  <c r="BF404" i="12" s="1"/>
  <c r="AB405" i="12"/>
  <c r="BF405" i="12" s="1"/>
  <c r="AB406" i="12"/>
  <c r="BF406" i="12" s="1"/>
  <c r="AB407" i="12"/>
  <c r="BF407" i="12" s="1"/>
  <c r="AB408" i="12"/>
  <c r="BF408" i="12" s="1"/>
  <c r="AB409" i="12"/>
  <c r="AB410" i="12"/>
  <c r="AB411" i="12"/>
  <c r="BF411" i="12" s="1"/>
  <c r="AB412" i="12"/>
  <c r="AB413" i="12"/>
  <c r="BF413" i="12" s="1"/>
  <c r="AB414" i="12"/>
  <c r="BF414" i="12" s="1"/>
  <c r="AB415" i="12"/>
  <c r="BF415" i="12" s="1"/>
  <c r="AB416" i="12"/>
  <c r="BF416" i="12" s="1"/>
  <c r="AB417" i="12"/>
  <c r="BF417" i="12" s="1"/>
  <c r="AB418" i="12"/>
  <c r="BF418" i="12" s="1"/>
  <c r="AB419" i="12"/>
  <c r="BF419" i="12" s="1"/>
  <c r="AB420" i="12"/>
  <c r="BF420" i="12" s="1"/>
  <c r="AB421" i="12"/>
  <c r="BF421" i="12" s="1"/>
  <c r="AB422" i="12"/>
  <c r="BF422" i="12" s="1"/>
  <c r="AB423" i="12"/>
  <c r="AB424" i="12"/>
  <c r="BF424" i="12" s="1"/>
  <c r="AB425" i="12"/>
  <c r="BF425" i="12" s="1"/>
  <c r="AB426" i="12"/>
  <c r="BF426" i="12" s="1"/>
  <c r="AB427" i="12"/>
  <c r="BF427" i="12" s="1"/>
  <c r="AB428" i="12"/>
  <c r="BF428" i="12" s="1"/>
  <c r="AB429" i="12"/>
  <c r="BF429" i="12" s="1"/>
  <c r="AB430" i="12"/>
  <c r="BF430" i="12" s="1"/>
  <c r="AB431" i="12"/>
  <c r="BF431" i="12" s="1"/>
  <c r="AB432" i="12"/>
  <c r="BF432" i="12" s="1"/>
  <c r="AB433" i="12"/>
  <c r="BF433" i="12" s="1"/>
  <c r="AB434" i="12"/>
  <c r="BF434" i="12" s="1"/>
  <c r="AB435" i="12"/>
  <c r="BF435" i="12" s="1"/>
  <c r="AB436" i="12"/>
  <c r="BF436" i="12" s="1"/>
  <c r="AB437" i="12"/>
  <c r="BF437" i="12" s="1"/>
  <c r="AB438" i="12"/>
  <c r="BF438" i="12" s="1"/>
  <c r="AB439" i="12"/>
  <c r="AB440" i="12"/>
  <c r="AB441" i="12"/>
  <c r="AB442" i="12"/>
  <c r="BF442" i="12" s="1"/>
  <c r="AB443" i="12"/>
  <c r="BF443" i="12" s="1"/>
  <c r="AB444" i="12"/>
  <c r="BF444" i="12" s="1"/>
  <c r="AB445" i="12"/>
  <c r="BF445" i="12" s="1"/>
  <c r="AB446" i="12"/>
  <c r="BF446" i="12" s="1"/>
  <c r="AB447" i="12"/>
  <c r="BF447" i="12" s="1"/>
  <c r="AB448" i="12"/>
  <c r="BF448" i="12" s="1"/>
  <c r="AB449" i="12"/>
  <c r="BF449" i="12" s="1"/>
  <c r="AB450" i="12"/>
  <c r="BF450" i="12" s="1"/>
  <c r="AB10" i="12"/>
  <c r="BF10" i="12" s="1"/>
  <c r="AB11" i="12"/>
  <c r="BF11" i="12" s="1"/>
  <c r="AB12" i="12"/>
  <c r="BF12" i="12" s="1"/>
  <c r="A48" i="12"/>
  <c r="BC48" i="12" s="1"/>
  <c r="A49" i="12"/>
  <c r="BC49" i="12" s="1"/>
  <c r="A50" i="12"/>
  <c r="BC50" i="12" s="1"/>
  <c r="A51" i="12"/>
  <c r="BC51" i="12" s="1"/>
  <c r="A52" i="12"/>
  <c r="BC52" i="12" s="1"/>
  <c r="A53" i="12"/>
  <c r="BC53" i="12" s="1"/>
  <c r="A54" i="12"/>
  <c r="BC54" i="12" s="1"/>
  <c r="A55" i="12"/>
  <c r="BC55" i="12" s="1"/>
  <c r="A56" i="12"/>
  <c r="BC56" i="12" s="1"/>
  <c r="A57" i="12"/>
  <c r="BC57" i="12" s="1"/>
  <c r="A58" i="12"/>
  <c r="BC58" i="12" s="1"/>
  <c r="A59" i="12"/>
  <c r="BC59" i="12" s="1"/>
  <c r="A60" i="12"/>
  <c r="BC60" i="12" s="1"/>
  <c r="A61" i="12"/>
  <c r="BC61" i="12" s="1"/>
  <c r="A62" i="12"/>
  <c r="BC62" i="12" s="1"/>
  <c r="A63" i="12"/>
  <c r="BC63" i="12" s="1"/>
  <c r="A64" i="12"/>
  <c r="BC64" i="12" s="1"/>
  <c r="A65" i="12"/>
  <c r="A66" i="12"/>
  <c r="A67" i="12"/>
  <c r="A68" i="12"/>
  <c r="BC68" i="12" s="1"/>
  <c r="A69" i="12"/>
  <c r="BC69" i="12" s="1"/>
  <c r="A70" i="12"/>
  <c r="BC70" i="12" s="1"/>
  <c r="A71" i="12"/>
  <c r="BC71" i="12" s="1"/>
  <c r="A72" i="12"/>
  <c r="BC72" i="12" s="1"/>
  <c r="A73" i="12"/>
  <c r="BC73" i="12" s="1"/>
  <c r="A74" i="12"/>
  <c r="BC74" i="12" s="1"/>
  <c r="A75" i="12"/>
  <c r="BC75" i="12" s="1"/>
  <c r="A76" i="12"/>
  <c r="BC76" i="12" s="1"/>
  <c r="A77" i="12"/>
  <c r="BC77" i="12" s="1"/>
  <c r="A78" i="12"/>
  <c r="BC78" i="12" s="1"/>
  <c r="A79" i="12"/>
  <c r="BC79" i="12" s="1"/>
  <c r="A80" i="12"/>
  <c r="BC80" i="12" s="1"/>
  <c r="A81" i="12"/>
  <c r="A82" i="12"/>
  <c r="BC82" i="12" s="1"/>
  <c r="A83" i="12"/>
  <c r="BC83" i="12" s="1"/>
  <c r="A84" i="12"/>
  <c r="BC84" i="12" s="1"/>
  <c r="A85" i="12"/>
  <c r="BC85" i="12" s="1"/>
  <c r="A86" i="12"/>
  <c r="BC86" i="12" s="1"/>
  <c r="A87" i="12"/>
  <c r="BC87" i="12" s="1"/>
  <c r="A88" i="12"/>
  <c r="BC88" i="12" s="1"/>
  <c r="A89" i="12"/>
  <c r="BC89" i="12" s="1"/>
  <c r="A90" i="12"/>
  <c r="BC90" i="12" s="1"/>
  <c r="A91" i="12"/>
  <c r="BC91" i="12" s="1"/>
  <c r="A92" i="12"/>
  <c r="BC92" i="12" s="1"/>
  <c r="A93" i="12"/>
  <c r="BC93" i="12" s="1"/>
  <c r="A94" i="12"/>
  <c r="BC94" i="12" s="1"/>
  <c r="A95" i="12"/>
  <c r="BC95" i="12" s="1"/>
  <c r="A96" i="12"/>
  <c r="BC96" i="12" s="1"/>
  <c r="A97" i="12"/>
  <c r="BC97" i="12" s="1"/>
  <c r="A98" i="12"/>
  <c r="BC98" i="12" s="1"/>
  <c r="A99" i="12"/>
  <c r="A100" i="12"/>
  <c r="BC100" i="12" s="1"/>
  <c r="A101" i="12"/>
  <c r="BC101" i="12" s="1"/>
  <c r="A102" i="12"/>
  <c r="BC102" i="12" s="1"/>
  <c r="A103" i="12"/>
  <c r="BC103" i="12" s="1"/>
  <c r="A104" i="12"/>
  <c r="BC104" i="12" s="1"/>
  <c r="A105" i="12"/>
  <c r="BC105" i="12" s="1"/>
  <c r="A106" i="12"/>
  <c r="BC106" i="12" s="1"/>
  <c r="A107" i="12"/>
  <c r="BC107" i="12" s="1"/>
  <c r="A108" i="12"/>
  <c r="BC108" i="12" s="1"/>
  <c r="A109" i="12"/>
  <c r="BC109" i="12" s="1"/>
  <c r="A110" i="12"/>
  <c r="BC110" i="12" s="1"/>
  <c r="A111" i="12"/>
  <c r="BC111" i="12" s="1"/>
  <c r="A112" i="12"/>
  <c r="BC112" i="12" s="1"/>
  <c r="A113" i="12"/>
  <c r="BC113" i="12" s="1"/>
  <c r="A114" i="12"/>
  <c r="BC114" i="12" s="1"/>
  <c r="A115" i="12"/>
  <c r="BC115" i="12" s="1"/>
  <c r="A116" i="12"/>
  <c r="BC116" i="12" s="1"/>
  <c r="A117" i="12"/>
  <c r="BC117" i="12" s="1"/>
  <c r="A118" i="12"/>
  <c r="BC118" i="12" s="1"/>
  <c r="A119" i="12"/>
  <c r="BC119" i="12" s="1"/>
  <c r="A120" i="12"/>
  <c r="BC120" i="12" s="1"/>
  <c r="A121" i="12"/>
  <c r="A122" i="12"/>
  <c r="BC122" i="12" s="1"/>
  <c r="A123" i="12"/>
  <c r="BC123" i="12" s="1"/>
  <c r="A124" i="12"/>
  <c r="BC124" i="12" s="1"/>
  <c r="A125" i="12"/>
  <c r="BC125" i="12" s="1"/>
  <c r="A126" i="12"/>
  <c r="BC126" i="12" s="1"/>
  <c r="A127" i="12"/>
  <c r="BC127" i="12" s="1"/>
  <c r="A128" i="12"/>
  <c r="BC128" i="12" s="1"/>
  <c r="A129" i="12"/>
  <c r="BC129" i="12" s="1"/>
  <c r="A130" i="12"/>
  <c r="BC130" i="12" s="1"/>
  <c r="A131" i="12"/>
  <c r="BC131" i="12" s="1"/>
  <c r="A132" i="12"/>
  <c r="BC132" i="12" s="1"/>
  <c r="A133" i="12"/>
  <c r="BC133" i="12" s="1"/>
  <c r="A134" i="12"/>
  <c r="BC134" i="12" s="1"/>
  <c r="A135" i="12"/>
  <c r="BC135" i="12" s="1"/>
  <c r="A136" i="12"/>
  <c r="BC136" i="12" s="1"/>
  <c r="A137" i="12"/>
  <c r="BC137" i="12" s="1"/>
  <c r="A138" i="12"/>
  <c r="BC138" i="12" s="1"/>
  <c r="A139" i="12"/>
  <c r="BC139" i="12" s="1"/>
  <c r="A140" i="12"/>
  <c r="BC140" i="12" s="1"/>
  <c r="A141" i="12"/>
  <c r="BC141" i="12" s="1"/>
  <c r="A142" i="12"/>
  <c r="BC142" i="12" s="1"/>
  <c r="A143" i="12"/>
  <c r="BC143" i="12" s="1"/>
  <c r="A144" i="12"/>
  <c r="BC144" i="12" s="1"/>
  <c r="A145" i="12"/>
  <c r="A146" i="12"/>
  <c r="BC146" i="12" s="1"/>
  <c r="A147" i="12"/>
  <c r="BC147" i="12" s="1"/>
  <c r="A148" i="12"/>
  <c r="BC148" i="12" s="1"/>
  <c r="A149" i="12"/>
  <c r="BC149" i="12" s="1"/>
  <c r="A150" i="12"/>
  <c r="BC150" i="12" s="1"/>
  <c r="A151" i="12"/>
  <c r="BC151" i="12" s="1"/>
  <c r="A152" i="12"/>
  <c r="BC152" i="12" s="1"/>
  <c r="A153" i="12"/>
  <c r="A154" i="12"/>
  <c r="BC154" i="12" s="1"/>
  <c r="A155" i="12"/>
  <c r="BC155" i="12" s="1"/>
  <c r="A156" i="12"/>
  <c r="BC156" i="12" s="1"/>
  <c r="A157" i="12"/>
  <c r="BC157" i="12" s="1"/>
  <c r="A158" i="12"/>
  <c r="BC158" i="12" s="1"/>
  <c r="A159" i="12"/>
  <c r="BC159" i="12" s="1"/>
  <c r="A160" i="12"/>
  <c r="BC160" i="12" s="1"/>
  <c r="A161" i="12"/>
  <c r="BC161" i="12" s="1"/>
  <c r="A162" i="12"/>
  <c r="BC162" i="12" s="1"/>
  <c r="A163" i="12"/>
  <c r="BC163" i="12" s="1"/>
  <c r="A164" i="12"/>
  <c r="BC164" i="12" s="1"/>
  <c r="A165" i="12"/>
  <c r="BC165" i="12" s="1"/>
  <c r="A166" i="12"/>
  <c r="BC166" i="12" s="1"/>
  <c r="A167" i="12"/>
  <c r="BC167" i="12" s="1"/>
  <c r="A168" i="12"/>
  <c r="BC168" i="12" s="1"/>
  <c r="A169" i="12"/>
  <c r="BC169" i="12" s="1"/>
  <c r="A170" i="12"/>
  <c r="BC170" i="12" s="1"/>
  <c r="A171" i="12"/>
  <c r="BC171" i="12" s="1"/>
  <c r="A172" i="12"/>
  <c r="BC172" i="12" s="1"/>
  <c r="A173" i="12"/>
  <c r="BC173" i="12" s="1"/>
  <c r="A174" i="12"/>
  <c r="BC174" i="12" s="1"/>
  <c r="A175" i="12"/>
  <c r="BC175" i="12" s="1"/>
  <c r="A176" i="12"/>
  <c r="BC176" i="12" s="1"/>
  <c r="A177" i="12"/>
  <c r="BC177" i="12" s="1"/>
  <c r="A178" i="12"/>
  <c r="BC178" i="12" s="1"/>
  <c r="A179" i="12"/>
  <c r="BC179" i="12" s="1"/>
  <c r="A180" i="12"/>
  <c r="BC180" i="12" s="1"/>
  <c r="A181" i="12"/>
  <c r="BC181" i="12" s="1"/>
  <c r="A182" i="12"/>
  <c r="BC182" i="12" s="1"/>
  <c r="A183" i="12"/>
  <c r="BC183" i="12" s="1"/>
  <c r="A184" i="12"/>
  <c r="BC184" i="12" s="1"/>
  <c r="A185" i="12"/>
  <c r="BC185" i="12" s="1"/>
  <c r="A186" i="12"/>
  <c r="BC186" i="12" s="1"/>
  <c r="A187" i="12"/>
  <c r="BC187" i="12" s="1"/>
  <c r="A188" i="12"/>
  <c r="BC188" i="12" s="1"/>
  <c r="A189" i="12"/>
  <c r="BC189" i="12" s="1"/>
  <c r="A190" i="12"/>
  <c r="BC190" i="12" s="1"/>
  <c r="A191" i="12"/>
  <c r="BC191" i="12" s="1"/>
  <c r="A192" i="12"/>
  <c r="BC192" i="12" s="1"/>
  <c r="A193" i="12"/>
  <c r="BC193" i="12" s="1"/>
  <c r="A194" i="12"/>
  <c r="BC194" i="12" s="1"/>
  <c r="A195" i="12"/>
  <c r="BC195" i="12" s="1"/>
  <c r="A196" i="12"/>
  <c r="BC196" i="12" s="1"/>
  <c r="A197" i="12"/>
  <c r="BC197" i="12" s="1"/>
  <c r="A198" i="12"/>
  <c r="BC198" i="12" s="1"/>
  <c r="A199" i="12"/>
  <c r="BC199" i="12" s="1"/>
  <c r="A200" i="12"/>
  <c r="BC200" i="12" s="1"/>
  <c r="A201" i="12"/>
  <c r="BC201" i="12" s="1"/>
  <c r="A202" i="12"/>
  <c r="BC202" i="12" s="1"/>
  <c r="A203" i="12"/>
  <c r="BC203" i="12" s="1"/>
  <c r="A204" i="12"/>
  <c r="BC204" i="12" s="1"/>
  <c r="A205" i="12"/>
  <c r="BC205" i="12" s="1"/>
  <c r="A206" i="12"/>
  <c r="BC206" i="12" s="1"/>
  <c r="A207" i="12"/>
  <c r="BC207" i="12" s="1"/>
  <c r="A208" i="12"/>
  <c r="BC208" i="12" s="1"/>
  <c r="A209" i="12"/>
  <c r="A210" i="12"/>
  <c r="A211" i="12"/>
  <c r="BC211" i="12" s="1"/>
  <c r="A212" i="12"/>
  <c r="BC212" i="12" s="1"/>
  <c r="A213" i="12"/>
  <c r="BC213" i="12" s="1"/>
  <c r="A214" i="12"/>
  <c r="BC214" i="12" s="1"/>
  <c r="A215" i="12"/>
  <c r="BC215" i="12" s="1"/>
  <c r="A216" i="12"/>
  <c r="BC216" i="12" s="1"/>
  <c r="A217" i="12"/>
  <c r="BC217" i="12" s="1"/>
  <c r="A218" i="12"/>
  <c r="BC218" i="12" s="1"/>
  <c r="A219" i="12"/>
  <c r="BC219" i="12" s="1"/>
  <c r="A220" i="12"/>
  <c r="BC220" i="12" s="1"/>
  <c r="A221" i="12"/>
  <c r="BC221" i="12" s="1"/>
  <c r="A222" i="12"/>
  <c r="BC222" i="12" s="1"/>
  <c r="A223" i="12"/>
  <c r="BC223" i="12" s="1"/>
  <c r="A224" i="12"/>
  <c r="BC224" i="12" s="1"/>
  <c r="A225" i="12"/>
  <c r="BC225" i="12" s="1"/>
  <c r="A226" i="12"/>
  <c r="BC226" i="12" s="1"/>
  <c r="A227" i="12"/>
  <c r="BC227" i="12" s="1"/>
  <c r="A228" i="12"/>
  <c r="BC228" i="12" s="1"/>
  <c r="A229" i="12"/>
  <c r="BC229" i="12" s="1"/>
  <c r="A230" i="12"/>
  <c r="BC230" i="12" s="1"/>
  <c r="A231" i="12"/>
  <c r="BC231" i="12" s="1"/>
  <c r="A232" i="12"/>
  <c r="BC232" i="12" s="1"/>
  <c r="A233" i="12"/>
  <c r="BC233" i="12" s="1"/>
  <c r="A234" i="12"/>
  <c r="BC234" i="12" s="1"/>
  <c r="A235" i="12"/>
  <c r="BC235" i="12" s="1"/>
  <c r="A236" i="12"/>
  <c r="BC236" i="12" s="1"/>
  <c r="A237" i="12"/>
  <c r="BC237" i="12" s="1"/>
  <c r="A238" i="12"/>
  <c r="BC238" i="12" s="1"/>
  <c r="A239" i="12"/>
  <c r="BC239" i="12" s="1"/>
  <c r="A240" i="12"/>
  <c r="BC240" i="12" s="1"/>
  <c r="A241" i="12"/>
  <c r="BC241" i="12" s="1"/>
  <c r="A242" i="12"/>
  <c r="BC242" i="12" s="1"/>
  <c r="A243" i="12"/>
  <c r="BC243" i="12" s="1"/>
  <c r="A244" i="12"/>
  <c r="BC244" i="12" s="1"/>
  <c r="A245" i="12"/>
  <c r="BC245" i="12" s="1"/>
  <c r="A246" i="12"/>
  <c r="BC246" i="12" s="1"/>
  <c r="A247" i="12"/>
  <c r="BC247" i="12" s="1"/>
  <c r="A248" i="12"/>
  <c r="BC248" i="12" s="1"/>
  <c r="A249" i="12"/>
  <c r="BC249" i="12" s="1"/>
  <c r="A250" i="12"/>
  <c r="BC250" i="12" s="1"/>
  <c r="A251" i="12"/>
  <c r="BC251" i="12" s="1"/>
  <c r="A252" i="12"/>
  <c r="BC252" i="12" s="1"/>
  <c r="A253" i="12"/>
  <c r="BC253" i="12" s="1"/>
  <c r="A254" i="12"/>
  <c r="BC254" i="12" s="1"/>
  <c r="A255" i="12"/>
  <c r="BC255" i="12" s="1"/>
  <c r="A256" i="12"/>
  <c r="BC256" i="12" s="1"/>
  <c r="A257" i="12"/>
  <c r="A258" i="12"/>
  <c r="BC258" i="12" s="1"/>
  <c r="A259" i="12"/>
  <c r="BC259" i="12" s="1"/>
  <c r="A260" i="12"/>
  <c r="BC260" i="12" s="1"/>
  <c r="A261" i="12"/>
  <c r="BC261" i="12" s="1"/>
  <c r="A262" i="12"/>
  <c r="BC262" i="12" s="1"/>
  <c r="A263" i="12"/>
  <c r="BC263" i="12" s="1"/>
  <c r="A264" i="12"/>
  <c r="BC264" i="12" s="1"/>
  <c r="A265" i="12"/>
  <c r="BC265" i="12" s="1"/>
  <c r="A266" i="12"/>
  <c r="BC266" i="12" s="1"/>
  <c r="A267" i="12"/>
  <c r="BC267" i="12" s="1"/>
  <c r="A268" i="12"/>
  <c r="BC268" i="12" s="1"/>
  <c r="A269" i="12"/>
  <c r="BC269" i="12" s="1"/>
  <c r="A270" i="12"/>
  <c r="BC270" i="12" s="1"/>
  <c r="A271" i="12"/>
  <c r="BC271" i="12" s="1"/>
  <c r="A272" i="12"/>
  <c r="BC272" i="12" s="1"/>
  <c r="A273" i="12"/>
  <c r="A274" i="12"/>
  <c r="A275" i="12"/>
  <c r="A276" i="12"/>
  <c r="BC276" i="12" s="1"/>
  <c r="A277" i="12"/>
  <c r="BC277" i="12" s="1"/>
  <c r="A278" i="12"/>
  <c r="BC278" i="12" s="1"/>
  <c r="A279" i="12"/>
  <c r="BC279" i="12" s="1"/>
  <c r="A280" i="12"/>
  <c r="BC280" i="12" s="1"/>
  <c r="A281" i="12"/>
  <c r="BC281" i="12" s="1"/>
  <c r="A282" i="12"/>
  <c r="BC282" i="12" s="1"/>
  <c r="A283" i="12"/>
  <c r="BC283" i="12" s="1"/>
  <c r="A284" i="12"/>
  <c r="BC284" i="12" s="1"/>
  <c r="A285" i="12"/>
  <c r="BC285" i="12" s="1"/>
  <c r="A286" i="12"/>
  <c r="BC286" i="12" s="1"/>
  <c r="A287" i="12"/>
  <c r="BC287" i="12" s="1"/>
  <c r="A288" i="12"/>
  <c r="BC288" i="12" s="1"/>
  <c r="A289" i="12"/>
  <c r="BC289" i="12" s="1"/>
  <c r="A290" i="12"/>
  <c r="BC290" i="12" s="1"/>
  <c r="A291" i="12"/>
  <c r="BC291" i="12" s="1"/>
  <c r="A292" i="12"/>
  <c r="BC292" i="12" s="1"/>
  <c r="A293" i="12"/>
  <c r="BC293" i="12" s="1"/>
  <c r="A294" i="12"/>
  <c r="BC294" i="12" s="1"/>
  <c r="A295" i="12"/>
  <c r="BC295" i="12" s="1"/>
  <c r="A296" i="12"/>
  <c r="BC296" i="12" s="1"/>
  <c r="A297" i="12"/>
  <c r="BC297" i="12" s="1"/>
  <c r="A298" i="12"/>
  <c r="BC298" i="12" s="1"/>
  <c r="A299" i="12"/>
  <c r="BC299" i="12" s="1"/>
  <c r="A300" i="12"/>
  <c r="BC300" i="12" s="1"/>
  <c r="A301" i="12"/>
  <c r="BC301" i="12" s="1"/>
  <c r="A302" i="12"/>
  <c r="BC302" i="12" s="1"/>
  <c r="A303" i="12"/>
  <c r="BC303" i="12" s="1"/>
  <c r="A304" i="12"/>
  <c r="BC304" i="12" s="1"/>
  <c r="A305" i="12"/>
  <c r="BC305" i="12" s="1"/>
  <c r="A306" i="12"/>
  <c r="BC306" i="12" s="1"/>
  <c r="A307" i="12"/>
  <c r="BC307" i="12" s="1"/>
  <c r="A308" i="12"/>
  <c r="BC308" i="12" s="1"/>
  <c r="A309" i="12"/>
  <c r="BC309" i="12" s="1"/>
  <c r="A310" i="12"/>
  <c r="BC310" i="12" s="1"/>
  <c r="A311" i="12"/>
  <c r="BC311" i="12" s="1"/>
  <c r="A312" i="12"/>
  <c r="BC312" i="12" s="1"/>
  <c r="A313" i="12"/>
  <c r="BC313" i="12" s="1"/>
  <c r="A314" i="12"/>
  <c r="BC314" i="12" s="1"/>
  <c r="A315" i="12"/>
  <c r="BC315" i="12" s="1"/>
  <c r="A316" i="12"/>
  <c r="BC316" i="12" s="1"/>
  <c r="A317" i="12"/>
  <c r="BC317" i="12" s="1"/>
  <c r="A318" i="12"/>
  <c r="BC318" i="12" s="1"/>
  <c r="A319" i="12"/>
  <c r="BC319" i="12" s="1"/>
  <c r="A320" i="12"/>
  <c r="BC320" i="12" s="1"/>
  <c r="A321" i="12"/>
  <c r="BC321" i="12" s="1"/>
  <c r="A322" i="12"/>
  <c r="BC322" i="12" s="1"/>
  <c r="A323" i="12"/>
  <c r="BC323" i="12" s="1"/>
  <c r="A324" i="12"/>
  <c r="BC324" i="12" s="1"/>
  <c r="A325" i="12"/>
  <c r="BC325" i="12" s="1"/>
  <c r="A326" i="12"/>
  <c r="BC326" i="12" s="1"/>
  <c r="A327" i="12"/>
  <c r="BC327" i="12" s="1"/>
  <c r="A328" i="12"/>
  <c r="BC328" i="12" s="1"/>
  <c r="A329" i="12"/>
  <c r="BC329" i="12" s="1"/>
  <c r="A330" i="12"/>
  <c r="BC330" i="12" s="1"/>
  <c r="A331" i="12"/>
  <c r="BC331" i="12" s="1"/>
  <c r="A332" i="12"/>
  <c r="BC332" i="12" s="1"/>
  <c r="A333" i="12"/>
  <c r="BC333" i="12" s="1"/>
  <c r="A334" i="12"/>
  <c r="BC334" i="12" s="1"/>
  <c r="A335" i="12"/>
  <c r="BC335" i="12" s="1"/>
  <c r="A336" i="12"/>
  <c r="BC336" i="12" s="1"/>
  <c r="A337" i="12"/>
  <c r="BC337" i="12" s="1"/>
  <c r="A338" i="12"/>
  <c r="A339" i="12"/>
  <c r="A340" i="12"/>
  <c r="BC340" i="12" s="1"/>
  <c r="A341" i="12"/>
  <c r="BC341" i="12" s="1"/>
  <c r="A342" i="12"/>
  <c r="BC342" i="12" s="1"/>
  <c r="A343" i="12"/>
  <c r="BC343" i="12" s="1"/>
  <c r="A344" i="12"/>
  <c r="BC344" i="12" s="1"/>
  <c r="A345" i="12"/>
  <c r="BC345" i="12" s="1"/>
  <c r="A346" i="12"/>
  <c r="BC346" i="12" s="1"/>
  <c r="A347" i="12"/>
  <c r="BC347" i="12" s="1"/>
  <c r="A348" i="12"/>
  <c r="BC348" i="12" s="1"/>
  <c r="A349" i="12"/>
  <c r="BC349" i="12" s="1"/>
  <c r="A350" i="12"/>
  <c r="BC350" i="12" s="1"/>
  <c r="A351" i="12"/>
  <c r="BC351" i="12" s="1"/>
  <c r="A352" i="12"/>
  <c r="BC352" i="12" s="1"/>
  <c r="A353" i="12"/>
  <c r="BC353" i="12" s="1"/>
  <c r="A354" i="12"/>
  <c r="A355" i="12"/>
  <c r="A356" i="12"/>
  <c r="BC356" i="12" s="1"/>
  <c r="A357" i="12"/>
  <c r="A358" i="12"/>
  <c r="BC358" i="12" s="1"/>
  <c r="A359" i="12"/>
  <c r="BC359" i="12" s="1"/>
  <c r="A360" i="12"/>
  <c r="BC360" i="12" s="1"/>
  <c r="A361" i="12"/>
  <c r="A362" i="12"/>
  <c r="BC362" i="12" s="1"/>
  <c r="A363" i="12"/>
  <c r="BC363" i="12" s="1"/>
  <c r="A364" i="12"/>
  <c r="BC364" i="12" s="1"/>
  <c r="A365" i="12"/>
  <c r="BC365" i="12" s="1"/>
  <c r="A366" i="12"/>
  <c r="BC366" i="12" s="1"/>
  <c r="A367" i="12"/>
  <c r="BC367" i="12" s="1"/>
  <c r="A368" i="12"/>
  <c r="BC368" i="12" s="1"/>
  <c r="A369" i="12"/>
  <c r="BC369" i="12" s="1"/>
  <c r="A370" i="12"/>
  <c r="BC370" i="12" s="1"/>
  <c r="A371" i="12"/>
  <c r="BC371" i="12" s="1"/>
  <c r="A372" i="12"/>
  <c r="BC372" i="12" s="1"/>
  <c r="A373" i="12"/>
  <c r="BC373" i="12" s="1"/>
  <c r="A374" i="12"/>
  <c r="BC374" i="12" s="1"/>
  <c r="A375" i="12"/>
  <c r="BC375" i="12" s="1"/>
  <c r="A376" i="12"/>
  <c r="BC376" i="12" s="1"/>
  <c r="A377" i="12"/>
  <c r="BC377" i="12" s="1"/>
  <c r="A378" i="12"/>
  <c r="BC378" i="12" s="1"/>
  <c r="A379" i="12"/>
  <c r="BC379" i="12" s="1"/>
  <c r="A380" i="12"/>
  <c r="BC380" i="12" s="1"/>
  <c r="A381" i="12"/>
  <c r="BC381" i="12" s="1"/>
  <c r="A382" i="12"/>
  <c r="BC382" i="12" s="1"/>
  <c r="A383" i="12"/>
  <c r="BC383" i="12" s="1"/>
  <c r="A384" i="12"/>
  <c r="BC384" i="12" s="1"/>
  <c r="A385" i="12"/>
  <c r="A386" i="12"/>
  <c r="BC386" i="12" s="1"/>
  <c r="A387" i="12"/>
  <c r="BC387" i="12" s="1"/>
  <c r="A388" i="12"/>
  <c r="BC388" i="12" s="1"/>
  <c r="A389" i="12"/>
  <c r="BC389" i="12" s="1"/>
  <c r="A390" i="12"/>
  <c r="BC390" i="12" s="1"/>
  <c r="A391" i="12"/>
  <c r="BC391" i="12" s="1"/>
  <c r="A392" i="12"/>
  <c r="BC392" i="12" s="1"/>
  <c r="A393" i="12"/>
  <c r="BC393" i="12" s="1"/>
  <c r="A394" i="12"/>
  <c r="BC394" i="12" s="1"/>
  <c r="A395" i="12"/>
  <c r="BC395" i="12" s="1"/>
  <c r="A396" i="12"/>
  <c r="BC396" i="12" s="1"/>
  <c r="A397" i="12"/>
  <c r="BC397" i="12" s="1"/>
  <c r="A398" i="12"/>
  <c r="BC398" i="12" s="1"/>
  <c r="A399" i="12"/>
  <c r="BC399" i="12" s="1"/>
  <c r="A400" i="12"/>
  <c r="BC400" i="12" s="1"/>
  <c r="A401" i="12"/>
  <c r="A402" i="12"/>
  <c r="BC402" i="12" s="1"/>
  <c r="A403" i="12"/>
  <c r="BC403" i="12" s="1"/>
  <c r="A404" i="12"/>
  <c r="BC404" i="12" s="1"/>
  <c r="A405" i="12"/>
  <c r="BC405" i="12" s="1"/>
  <c r="A406" i="12"/>
  <c r="BC406" i="12" s="1"/>
  <c r="A407" i="12"/>
  <c r="BC407" i="12" s="1"/>
  <c r="A408" i="12"/>
  <c r="BC408" i="12" s="1"/>
  <c r="A409" i="12"/>
  <c r="BC409" i="12" s="1"/>
  <c r="A410" i="12"/>
  <c r="BC410" i="12" s="1"/>
  <c r="A411" i="12"/>
  <c r="BC411" i="12" s="1"/>
  <c r="A412" i="12"/>
  <c r="BC412" i="12" s="1"/>
  <c r="A413" i="12"/>
  <c r="BC413" i="12" s="1"/>
  <c r="A414" i="12"/>
  <c r="BC414" i="12" s="1"/>
  <c r="A415" i="12"/>
  <c r="BC415" i="12" s="1"/>
  <c r="A416" i="12"/>
  <c r="BC416" i="12" s="1"/>
  <c r="A417" i="12"/>
  <c r="BC417" i="12" s="1"/>
  <c r="A418" i="12"/>
  <c r="BC418" i="12" s="1"/>
  <c r="A419" i="12"/>
  <c r="BC419" i="12" s="1"/>
  <c r="A420" i="12"/>
  <c r="BC420" i="12" s="1"/>
  <c r="A421" i="12"/>
  <c r="BC421" i="12" s="1"/>
  <c r="A422" i="12"/>
  <c r="BC422" i="12" s="1"/>
  <c r="A423" i="12"/>
  <c r="BC423" i="12" s="1"/>
  <c r="A424" i="12"/>
  <c r="BC424" i="12" s="1"/>
  <c r="A425" i="12"/>
  <c r="BC425" i="12" s="1"/>
  <c r="A426" i="12"/>
  <c r="BC426" i="12" s="1"/>
  <c r="A427" i="12"/>
  <c r="BC427" i="12" s="1"/>
  <c r="A428" i="12"/>
  <c r="BC428" i="12" s="1"/>
  <c r="A429" i="12"/>
  <c r="A430" i="12"/>
  <c r="BC430" i="12" s="1"/>
  <c r="A431" i="12"/>
  <c r="BC431" i="12" s="1"/>
  <c r="A432" i="12"/>
  <c r="BC432" i="12" s="1"/>
  <c r="A433" i="12"/>
  <c r="BC433" i="12" s="1"/>
  <c r="A434" i="12"/>
  <c r="BC434" i="12" s="1"/>
  <c r="A435" i="12"/>
  <c r="BC435" i="12" s="1"/>
  <c r="A436" i="12"/>
  <c r="BC436" i="12" s="1"/>
  <c r="A437" i="12"/>
  <c r="BC437" i="12" s="1"/>
  <c r="A438" i="12"/>
  <c r="BC438" i="12" s="1"/>
  <c r="A439" i="12"/>
  <c r="BC439" i="12" s="1"/>
  <c r="A440" i="12"/>
  <c r="BC440" i="12" s="1"/>
  <c r="A441" i="12"/>
  <c r="BC441" i="12" s="1"/>
  <c r="A442" i="12"/>
  <c r="BC442" i="12" s="1"/>
  <c r="A443" i="12"/>
  <c r="BC443" i="12" s="1"/>
  <c r="A444" i="12"/>
  <c r="BC444" i="12" s="1"/>
  <c r="A445" i="12"/>
  <c r="BC445" i="12" s="1"/>
  <c r="A446" i="12"/>
  <c r="BC446" i="12" s="1"/>
  <c r="A447" i="12"/>
  <c r="BC447" i="12" s="1"/>
  <c r="A448" i="12"/>
  <c r="BC448" i="12" s="1"/>
  <c r="A449" i="12"/>
  <c r="BC449" i="12" s="1"/>
  <c r="A450" i="12"/>
  <c r="A10" i="12"/>
  <c r="BC10" i="12" s="1"/>
  <c r="A11" i="12"/>
  <c r="BC11" i="12" s="1"/>
  <c r="A12" i="12"/>
  <c r="BC12" i="12" s="1"/>
  <c r="A13" i="12"/>
  <c r="BC13" i="12" s="1"/>
  <c r="A14" i="12"/>
  <c r="BC14" i="12" s="1"/>
  <c r="A15" i="12"/>
  <c r="BC15" i="12" s="1"/>
  <c r="A16" i="12"/>
  <c r="A17" i="12"/>
  <c r="BC17" i="12" s="1"/>
  <c r="A18" i="12"/>
  <c r="BC18" i="12" s="1"/>
  <c r="A19" i="12"/>
  <c r="BC19" i="12" s="1"/>
  <c r="A20" i="12"/>
  <c r="BC20" i="12" s="1"/>
  <c r="A27" i="12"/>
  <c r="BC27" i="12" s="1"/>
  <c r="A40" i="12"/>
  <c r="BC40" i="12" s="1"/>
  <c r="A41" i="12"/>
  <c r="BC41" i="12" s="1"/>
  <c r="A42" i="12"/>
  <c r="BC42" i="12" s="1"/>
  <c r="A43" i="12"/>
  <c r="BC43" i="12" s="1"/>
  <c r="A44" i="12"/>
  <c r="BC44" i="12" s="1"/>
  <c r="A45" i="12"/>
  <c r="BC45" i="12" s="1"/>
  <c r="A46" i="12"/>
  <c r="BC46" i="12" s="1"/>
  <c r="A47" i="12"/>
  <c r="BC47" i="12" s="1"/>
  <c r="I39" i="12"/>
  <c r="A39" i="12" s="1"/>
  <c r="BC39" i="12" s="1"/>
  <c r="AH10" i="4"/>
  <c r="Y10" i="4"/>
  <c r="BH25" i="4"/>
  <c r="BG25" i="4"/>
  <c r="BF25" i="4"/>
  <c r="BE25" i="4"/>
  <c r="AX73" i="18" l="1"/>
  <c r="BB89" i="18"/>
  <c r="BA90" i="18" s="1"/>
  <c r="AY89" i="18"/>
  <c r="AV89" i="18" s="1" a="1"/>
  <c r="AV89" i="18" s="1"/>
  <c r="BB113" i="18"/>
  <c r="BA114" i="18" s="1"/>
  <c r="AY113" i="18"/>
  <c r="AY101" i="18"/>
  <c r="AV101" i="18" s="1" a="1"/>
  <c r="AV101" i="18" s="1"/>
  <c r="BB101" i="18"/>
  <c r="BA102" i="18" s="1"/>
  <c r="BB75" i="18"/>
  <c r="BA76" i="18" s="1"/>
  <c r="AY75" i="18"/>
  <c r="AV75" i="18" s="1" a="1"/>
  <c r="AV75" i="18" s="1"/>
  <c r="AR22" i="17"/>
  <c r="AQ27" i="17"/>
  <c r="AM27" i="17"/>
  <c r="AH15" i="17"/>
  <c r="AH24" i="17"/>
  <c r="AH19" i="17"/>
  <c r="AH18" i="17"/>
  <c r="AH16" i="17"/>
  <c r="AH23" i="17"/>
  <c r="AH17" i="17"/>
  <c r="AH20" i="17"/>
  <c r="AH14" i="17"/>
  <c r="AH22" i="17"/>
  <c r="AH27" i="17"/>
  <c r="AH26" i="17"/>
  <c r="AH21" i="17"/>
  <c r="AH25" i="17"/>
  <c r="AQ23" i="17"/>
  <c r="AM23" i="17"/>
  <c r="AM25" i="17"/>
  <c r="AQ25" i="17"/>
  <c r="AM21" i="17"/>
  <c r="AQ21" i="17"/>
  <c r="AM26" i="17"/>
  <c r="AQ26" i="17"/>
  <c r="AM22" i="17"/>
  <c r="AS22" i="17" s="1"/>
  <c r="AM24" i="17"/>
  <c r="AQ24" i="17"/>
  <c r="AH404" i="16"/>
  <c r="AH406" i="16" s="1"/>
  <c r="AH408" i="16" s="1"/>
  <c r="AH410" i="16" s="1"/>
  <c r="AH412" i="16" s="1"/>
  <c r="AH414" i="16" s="1"/>
  <c r="AH416" i="16" s="1"/>
  <c r="AH403" i="16"/>
  <c r="AH405" i="16" s="1"/>
  <c r="AH407" i="16" s="1"/>
  <c r="AH409" i="16" s="1"/>
  <c r="AH411" i="16" s="1"/>
  <c r="AH413" i="16" s="1"/>
  <c r="AH415" i="16" s="1"/>
  <c r="AH200" i="16"/>
  <c r="AH202" i="16" s="1"/>
  <c r="AH204" i="16" s="1"/>
  <c r="AH206" i="16" s="1"/>
  <c r="AH208" i="16" s="1"/>
  <c r="AH210" i="16" s="1"/>
  <c r="AH212" i="16" s="1"/>
  <c r="AH199" i="16"/>
  <c r="AH201" i="16" s="1"/>
  <c r="AH203" i="16" s="1"/>
  <c r="AH205" i="16" s="1"/>
  <c r="AH207" i="16" s="1"/>
  <c r="AH209" i="16" s="1"/>
  <c r="AH211" i="16" s="1"/>
  <c r="C200" i="16"/>
  <c r="C202" i="16" s="1"/>
  <c r="C204" i="16" s="1"/>
  <c r="C206" i="16" s="1"/>
  <c r="C208" i="16" s="1"/>
  <c r="C210" i="16" s="1"/>
  <c r="C212" i="16" s="1"/>
  <c r="C199" i="16"/>
  <c r="C201" i="16" s="1"/>
  <c r="C203" i="16" s="1"/>
  <c r="C205" i="16" s="1"/>
  <c r="C207" i="16" s="1"/>
  <c r="C209" i="16" s="1"/>
  <c r="C211" i="16" s="1"/>
  <c r="D403" i="16"/>
  <c r="D405" i="16" s="1"/>
  <c r="D407" i="16" s="1"/>
  <c r="D409" i="16" s="1"/>
  <c r="D411" i="16" s="1"/>
  <c r="D413" i="16" s="1"/>
  <c r="D415" i="16" s="1"/>
  <c r="D404" i="16"/>
  <c r="D406" i="16" s="1"/>
  <c r="D408" i="16" s="1"/>
  <c r="D410" i="16" s="1"/>
  <c r="D412" i="16" s="1"/>
  <c r="D414" i="16" s="1"/>
  <c r="D416" i="16" s="1"/>
  <c r="AE200" i="16"/>
  <c r="AE202" i="16" s="1"/>
  <c r="AE204" i="16" s="1"/>
  <c r="AE206" i="16" s="1"/>
  <c r="AE208" i="16" s="1"/>
  <c r="AE210" i="16" s="1"/>
  <c r="AE212" i="16" s="1"/>
  <c r="AE199" i="16"/>
  <c r="AE201" i="16" s="1"/>
  <c r="AE203" i="16" s="1"/>
  <c r="AE205" i="16" s="1"/>
  <c r="AE207" i="16" s="1"/>
  <c r="AE209" i="16" s="1"/>
  <c r="AE211" i="16" s="1"/>
  <c r="F335" i="16"/>
  <c r="F337" i="16" s="1"/>
  <c r="F339" i="16" s="1"/>
  <c r="F341" i="16" s="1"/>
  <c r="F343" i="16" s="1"/>
  <c r="F345" i="16" s="1"/>
  <c r="F347" i="16" s="1"/>
  <c r="F336" i="16"/>
  <c r="F338" i="16" s="1"/>
  <c r="F340" i="16" s="1"/>
  <c r="F342" i="16" s="1"/>
  <c r="F344" i="16" s="1"/>
  <c r="F346" i="16" s="1"/>
  <c r="F348" i="16" s="1"/>
  <c r="C132" i="16"/>
  <c r="C134" i="16" s="1"/>
  <c r="C136" i="16" s="1"/>
  <c r="C138" i="16" s="1"/>
  <c r="C140" i="16" s="1"/>
  <c r="C142" i="16" s="1"/>
  <c r="C144" i="16" s="1"/>
  <c r="C131" i="16"/>
  <c r="C133" i="16" s="1"/>
  <c r="C135" i="16" s="1"/>
  <c r="C137" i="16" s="1"/>
  <c r="C139" i="16" s="1"/>
  <c r="C141" i="16" s="1"/>
  <c r="C143" i="16" s="1"/>
  <c r="E403" i="16"/>
  <c r="E405" i="16" s="1"/>
  <c r="E407" i="16" s="1"/>
  <c r="E409" i="16" s="1"/>
  <c r="E411" i="16" s="1"/>
  <c r="E413" i="16" s="1"/>
  <c r="E415" i="16" s="1"/>
  <c r="E404" i="16"/>
  <c r="E406" i="16" s="1"/>
  <c r="E408" i="16" s="1"/>
  <c r="E410" i="16" s="1"/>
  <c r="E412" i="16" s="1"/>
  <c r="E414" i="16" s="1"/>
  <c r="E416" i="16" s="1"/>
  <c r="AE63" i="16"/>
  <c r="AE65" i="16" s="1"/>
  <c r="AE67" i="16" s="1"/>
  <c r="AE69" i="16" s="1"/>
  <c r="AE71" i="16" s="1"/>
  <c r="AE73" i="16" s="1"/>
  <c r="AE75" i="16" s="1"/>
  <c r="AE64" i="16"/>
  <c r="AE66" i="16" s="1"/>
  <c r="AE68" i="16" s="1"/>
  <c r="AE70" i="16" s="1"/>
  <c r="AE72" i="16" s="1"/>
  <c r="AE74" i="16" s="1"/>
  <c r="AE76" i="16" s="1"/>
  <c r="D131" i="16"/>
  <c r="D133" i="16" s="1"/>
  <c r="D135" i="16" s="1"/>
  <c r="D137" i="16" s="1"/>
  <c r="D139" i="16" s="1"/>
  <c r="D141" i="16" s="1"/>
  <c r="D143" i="16" s="1"/>
  <c r="D132" i="16"/>
  <c r="D134" i="16" s="1"/>
  <c r="D136" i="16" s="1"/>
  <c r="D138" i="16" s="1"/>
  <c r="D140" i="16" s="1"/>
  <c r="D142" i="16" s="1"/>
  <c r="D144" i="16" s="1"/>
  <c r="G233" i="16"/>
  <c r="G235" i="16" s="1"/>
  <c r="G237" i="16" s="1"/>
  <c r="G239" i="16" s="1"/>
  <c r="G241" i="16" s="1"/>
  <c r="G243" i="16" s="1"/>
  <c r="G245" i="16" s="1"/>
  <c r="G234" i="16"/>
  <c r="G236" i="16" s="1"/>
  <c r="G238" i="16" s="1"/>
  <c r="G240" i="16" s="1"/>
  <c r="G242" i="16" s="1"/>
  <c r="G244" i="16" s="1"/>
  <c r="G246" i="16" s="1"/>
  <c r="AH63" i="16"/>
  <c r="AH65" i="16" s="1"/>
  <c r="AH67" i="16" s="1"/>
  <c r="AH69" i="16" s="1"/>
  <c r="AH71" i="16" s="1"/>
  <c r="AH73" i="16" s="1"/>
  <c r="AH75" i="16" s="1"/>
  <c r="AH64" i="16"/>
  <c r="AH66" i="16" s="1"/>
  <c r="AH68" i="16" s="1"/>
  <c r="AH70" i="16" s="1"/>
  <c r="AH72" i="16" s="1"/>
  <c r="AH74" i="16" s="1"/>
  <c r="AH76" i="16" s="1"/>
  <c r="F131" i="16"/>
  <c r="F133" i="16" s="1"/>
  <c r="F135" i="16" s="1"/>
  <c r="F137" i="16" s="1"/>
  <c r="F139" i="16" s="1"/>
  <c r="F141" i="16" s="1"/>
  <c r="F143" i="16" s="1"/>
  <c r="F132" i="16"/>
  <c r="F134" i="16" s="1"/>
  <c r="F136" i="16" s="1"/>
  <c r="F138" i="16" s="1"/>
  <c r="F140" i="16" s="1"/>
  <c r="F142" i="16" s="1"/>
  <c r="F144" i="16" s="1"/>
  <c r="D64" i="16"/>
  <c r="D66" i="16" s="1"/>
  <c r="D68" i="16" s="1"/>
  <c r="D70" i="16" s="1"/>
  <c r="D72" i="16" s="1"/>
  <c r="D74" i="16" s="1"/>
  <c r="D76" i="16" s="1"/>
  <c r="D63" i="16"/>
  <c r="D65" i="16" s="1"/>
  <c r="D67" i="16" s="1"/>
  <c r="D69" i="16" s="1"/>
  <c r="D71" i="16" s="1"/>
  <c r="D73" i="16" s="1"/>
  <c r="D75" i="16" s="1"/>
  <c r="C233" i="16"/>
  <c r="C235" i="16" s="1"/>
  <c r="C237" i="16" s="1"/>
  <c r="C239" i="16" s="1"/>
  <c r="C241" i="16" s="1"/>
  <c r="C243" i="16" s="1"/>
  <c r="C245" i="16" s="1"/>
  <c r="C234" i="16"/>
  <c r="C236" i="16" s="1"/>
  <c r="C238" i="16" s="1"/>
  <c r="C240" i="16" s="1"/>
  <c r="C242" i="16" s="1"/>
  <c r="C244" i="16" s="1"/>
  <c r="C246" i="16" s="1"/>
  <c r="G131" i="16"/>
  <c r="G133" i="16" s="1"/>
  <c r="G135" i="16" s="1"/>
  <c r="G137" i="16" s="1"/>
  <c r="G139" i="16" s="1"/>
  <c r="G141" i="16" s="1"/>
  <c r="G143" i="16" s="1"/>
  <c r="G132" i="16"/>
  <c r="G134" i="16" s="1"/>
  <c r="G136" i="16" s="1"/>
  <c r="G138" i="16" s="1"/>
  <c r="G140" i="16" s="1"/>
  <c r="G142" i="16" s="1"/>
  <c r="G144" i="16" s="1"/>
  <c r="E64" i="16"/>
  <c r="E66" i="16" s="1"/>
  <c r="E68" i="16" s="1"/>
  <c r="E70" i="16" s="1"/>
  <c r="E72" i="16" s="1"/>
  <c r="E74" i="16" s="1"/>
  <c r="E76" i="16" s="1"/>
  <c r="E63" i="16"/>
  <c r="E65" i="16" s="1"/>
  <c r="E67" i="16" s="1"/>
  <c r="E69" i="16" s="1"/>
  <c r="E71" i="16" s="1"/>
  <c r="E73" i="16" s="1"/>
  <c r="E75" i="16" s="1"/>
  <c r="G404" i="16"/>
  <c r="G406" i="16" s="1"/>
  <c r="G408" i="16" s="1"/>
  <c r="G410" i="16" s="1"/>
  <c r="G412" i="16" s="1"/>
  <c r="G414" i="16" s="1"/>
  <c r="G416" i="16" s="1"/>
  <c r="G403" i="16"/>
  <c r="G405" i="16" s="1"/>
  <c r="G407" i="16" s="1"/>
  <c r="G409" i="16" s="1"/>
  <c r="G411" i="16" s="1"/>
  <c r="G413" i="16" s="1"/>
  <c r="G415" i="16" s="1"/>
  <c r="F63" i="16"/>
  <c r="F65" i="16" s="1"/>
  <c r="F67" i="16" s="1"/>
  <c r="F69" i="16" s="1"/>
  <c r="F71" i="16" s="1"/>
  <c r="F73" i="16" s="1"/>
  <c r="F75" i="16" s="1"/>
  <c r="F64" i="16"/>
  <c r="F66" i="16" s="1"/>
  <c r="F68" i="16" s="1"/>
  <c r="F70" i="16" s="1"/>
  <c r="F72" i="16" s="1"/>
  <c r="F74" i="16" s="1"/>
  <c r="F76" i="16" s="1"/>
  <c r="AD131" i="16"/>
  <c r="AD133" i="16" s="1"/>
  <c r="AD135" i="16" s="1"/>
  <c r="AD137" i="16" s="1"/>
  <c r="AD139" i="16" s="1"/>
  <c r="AD141" i="16" s="1"/>
  <c r="AD143" i="16" s="1"/>
  <c r="AD132" i="16"/>
  <c r="AD134" i="16" s="1"/>
  <c r="AD136" i="16" s="1"/>
  <c r="AD138" i="16" s="1"/>
  <c r="AD140" i="16" s="1"/>
  <c r="AD142" i="16" s="1"/>
  <c r="AD144" i="16" s="1"/>
  <c r="G63" i="16"/>
  <c r="G65" i="16" s="1"/>
  <c r="G67" i="16" s="1"/>
  <c r="G69" i="16" s="1"/>
  <c r="G71" i="16" s="1"/>
  <c r="G73" i="16" s="1"/>
  <c r="G75" i="16" s="1"/>
  <c r="G64" i="16"/>
  <c r="G66" i="16" s="1"/>
  <c r="G68" i="16" s="1"/>
  <c r="G70" i="16" s="1"/>
  <c r="G72" i="16" s="1"/>
  <c r="G74" i="16" s="1"/>
  <c r="G76" i="16" s="1"/>
  <c r="AD29" i="16"/>
  <c r="AD31" i="16" s="1"/>
  <c r="AD33" i="16" s="1"/>
  <c r="AD35" i="16" s="1"/>
  <c r="AD37" i="16" s="1"/>
  <c r="AD39" i="16" s="1"/>
  <c r="AD41" i="16" s="1"/>
  <c r="AD30" i="16"/>
  <c r="AD32" i="16" s="1"/>
  <c r="AD34" i="16" s="1"/>
  <c r="AD36" i="16" s="1"/>
  <c r="AD38" i="16" s="1"/>
  <c r="AD40" i="16" s="1"/>
  <c r="AD42" i="16" s="1"/>
  <c r="E234" i="16"/>
  <c r="E236" i="16" s="1"/>
  <c r="E238" i="16" s="1"/>
  <c r="E240" i="16" s="1"/>
  <c r="E242" i="16" s="1"/>
  <c r="E244" i="16" s="1"/>
  <c r="E246" i="16" s="1"/>
  <c r="E233" i="16"/>
  <c r="E235" i="16" s="1"/>
  <c r="E237" i="16" s="1"/>
  <c r="E239" i="16" s="1"/>
  <c r="E241" i="16" s="1"/>
  <c r="E243" i="16" s="1"/>
  <c r="E245" i="16" s="1"/>
  <c r="AD64" i="16"/>
  <c r="AD66" i="16" s="1"/>
  <c r="AD68" i="16" s="1"/>
  <c r="AD70" i="16" s="1"/>
  <c r="AD72" i="16" s="1"/>
  <c r="AD74" i="16" s="1"/>
  <c r="AD76" i="16" s="1"/>
  <c r="AD63" i="16"/>
  <c r="AD65" i="16" s="1"/>
  <c r="AD67" i="16" s="1"/>
  <c r="AD69" i="16" s="1"/>
  <c r="AD71" i="16" s="1"/>
  <c r="AD73" i="16" s="1"/>
  <c r="AD75" i="16" s="1"/>
  <c r="AH370" i="16"/>
  <c r="AH372" i="16" s="1"/>
  <c r="AH374" i="16" s="1"/>
  <c r="AH376" i="16" s="1"/>
  <c r="AH378" i="16" s="1"/>
  <c r="AH380" i="16" s="1"/>
  <c r="AH382" i="16" s="1"/>
  <c r="AH369" i="16"/>
  <c r="AH371" i="16" s="1"/>
  <c r="AH373" i="16" s="1"/>
  <c r="AH375" i="16" s="1"/>
  <c r="AH377" i="16" s="1"/>
  <c r="AH379" i="16" s="1"/>
  <c r="AH381" i="16" s="1"/>
  <c r="AD302" i="16"/>
  <c r="AD304" i="16" s="1"/>
  <c r="AD306" i="16" s="1"/>
  <c r="AD308" i="16" s="1"/>
  <c r="AD310" i="16" s="1"/>
  <c r="AD312" i="16" s="1"/>
  <c r="AD314" i="16" s="1"/>
  <c r="AD301" i="16"/>
  <c r="AD303" i="16" s="1"/>
  <c r="AD305" i="16" s="1"/>
  <c r="AD307" i="16" s="1"/>
  <c r="AD309" i="16" s="1"/>
  <c r="AD311" i="16" s="1"/>
  <c r="AD313" i="16" s="1"/>
  <c r="AE29" i="16"/>
  <c r="AE31" i="16" s="1"/>
  <c r="AE33" i="16" s="1"/>
  <c r="AE35" i="16" s="1"/>
  <c r="AE37" i="16" s="1"/>
  <c r="AE39" i="16" s="1"/>
  <c r="AE41" i="16" s="1"/>
  <c r="AE30" i="16"/>
  <c r="AE32" i="16" s="1"/>
  <c r="AE34" i="16" s="1"/>
  <c r="AE36" i="16" s="1"/>
  <c r="AE38" i="16" s="1"/>
  <c r="AE40" i="16" s="1"/>
  <c r="AE42" i="16" s="1"/>
  <c r="AF165" i="16"/>
  <c r="AF167" i="16" s="1"/>
  <c r="AF169" i="16" s="1"/>
  <c r="AF171" i="16" s="1"/>
  <c r="AF173" i="16" s="1"/>
  <c r="AF175" i="16" s="1"/>
  <c r="AF177" i="16" s="1"/>
  <c r="AF166" i="16"/>
  <c r="AF168" i="16" s="1"/>
  <c r="AF170" i="16" s="1"/>
  <c r="AF172" i="16" s="1"/>
  <c r="AF174" i="16" s="1"/>
  <c r="AF176" i="16" s="1"/>
  <c r="AF178" i="16" s="1"/>
  <c r="AG131" i="16"/>
  <c r="AG133" i="16" s="1"/>
  <c r="AG135" i="16" s="1"/>
  <c r="AG137" i="16" s="1"/>
  <c r="AG139" i="16" s="1"/>
  <c r="AG141" i="16" s="1"/>
  <c r="AG143" i="16" s="1"/>
  <c r="AG132" i="16"/>
  <c r="AG134" i="16" s="1"/>
  <c r="AG136" i="16" s="1"/>
  <c r="AG138" i="16" s="1"/>
  <c r="AG140" i="16" s="1"/>
  <c r="AG142" i="16" s="1"/>
  <c r="AG144" i="16" s="1"/>
  <c r="F30" i="16"/>
  <c r="F32" i="16" s="1"/>
  <c r="F34" i="16" s="1"/>
  <c r="F36" i="16" s="1"/>
  <c r="F38" i="16" s="1"/>
  <c r="F40" i="16" s="1"/>
  <c r="F42" i="16" s="1"/>
  <c r="F29" i="16"/>
  <c r="F31" i="16" s="1"/>
  <c r="F33" i="16" s="1"/>
  <c r="F35" i="16" s="1"/>
  <c r="F37" i="16" s="1"/>
  <c r="F39" i="16" s="1"/>
  <c r="F41" i="16" s="1"/>
  <c r="F200" i="16"/>
  <c r="F202" i="16" s="1"/>
  <c r="F204" i="16" s="1"/>
  <c r="F206" i="16" s="1"/>
  <c r="F208" i="16" s="1"/>
  <c r="F210" i="16" s="1"/>
  <c r="F212" i="16" s="1"/>
  <c r="F199" i="16"/>
  <c r="F201" i="16" s="1"/>
  <c r="F203" i="16" s="1"/>
  <c r="F205" i="16" s="1"/>
  <c r="F207" i="16" s="1"/>
  <c r="F209" i="16" s="1"/>
  <c r="F211" i="16" s="1"/>
  <c r="AF267" i="16"/>
  <c r="AF269" i="16" s="1"/>
  <c r="AF271" i="16" s="1"/>
  <c r="AF273" i="16" s="1"/>
  <c r="AF275" i="16" s="1"/>
  <c r="AF277" i="16" s="1"/>
  <c r="AF279" i="16" s="1"/>
  <c r="AF268" i="16"/>
  <c r="AF270" i="16" s="1"/>
  <c r="AF272" i="16" s="1"/>
  <c r="AF274" i="16" s="1"/>
  <c r="AF276" i="16" s="1"/>
  <c r="AF278" i="16" s="1"/>
  <c r="AF280" i="16" s="1"/>
  <c r="AF370" i="16"/>
  <c r="AF372" i="16" s="1"/>
  <c r="AF374" i="16" s="1"/>
  <c r="AF376" i="16" s="1"/>
  <c r="AF378" i="16" s="1"/>
  <c r="AF380" i="16" s="1"/>
  <c r="AF382" i="16" s="1"/>
  <c r="AF369" i="16"/>
  <c r="AF371" i="16" s="1"/>
  <c r="AF373" i="16" s="1"/>
  <c r="AF375" i="16" s="1"/>
  <c r="AF377" i="16" s="1"/>
  <c r="AF379" i="16" s="1"/>
  <c r="AF381" i="16" s="1"/>
  <c r="AG404" i="16"/>
  <c r="AG406" i="16" s="1"/>
  <c r="AG408" i="16" s="1"/>
  <c r="AG410" i="16" s="1"/>
  <c r="AG412" i="16" s="1"/>
  <c r="AG414" i="16" s="1"/>
  <c r="AG416" i="16" s="1"/>
  <c r="AG403" i="16"/>
  <c r="AG405" i="16" s="1"/>
  <c r="AG407" i="16" s="1"/>
  <c r="AG409" i="16" s="1"/>
  <c r="AG411" i="16" s="1"/>
  <c r="AG413" i="16" s="1"/>
  <c r="AG415" i="16" s="1"/>
  <c r="AF302" i="16"/>
  <c r="AF304" i="16" s="1"/>
  <c r="AF306" i="16" s="1"/>
  <c r="AF308" i="16" s="1"/>
  <c r="AF310" i="16" s="1"/>
  <c r="AF312" i="16" s="1"/>
  <c r="AF314" i="16" s="1"/>
  <c r="AF301" i="16"/>
  <c r="AF303" i="16" s="1"/>
  <c r="AF305" i="16" s="1"/>
  <c r="AF307" i="16" s="1"/>
  <c r="AF309" i="16" s="1"/>
  <c r="AF311" i="16" s="1"/>
  <c r="AF313" i="16" s="1"/>
  <c r="AG30" i="16"/>
  <c r="AG32" i="16" s="1"/>
  <c r="AG34" i="16" s="1"/>
  <c r="AG36" i="16" s="1"/>
  <c r="AG38" i="16" s="1"/>
  <c r="AG40" i="16" s="1"/>
  <c r="AG42" i="16" s="1"/>
  <c r="AG29" i="16"/>
  <c r="AG31" i="16" s="1"/>
  <c r="AG33" i="16" s="1"/>
  <c r="AG35" i="16" s="1"/>
  <c r="AG37" i="16" s="1"/>
  <c r="AG39" i="16" s="1"/>
  <c r="AG41" i="16" s="1"/>
  <c r="AD165" i="16"/>
  <c r="AD167" i="16" s="1"/>
  <c r="AD169" i="16" s="1"/>
  <c r="AD171" i="16" s="1"/>
  <c r="AD173" i="16" s="1"/>
  <c r="AD175" i="16" s="1"/>
  <c r="AD177" i="16" s="1"/>
  <c r="AD166" i="16"/>
  <c r="AD168" i="16" s="1"/>
  <c r="AD170" i="16" s="1"/>
  <c r="AD172" i="16" s="1"/>
  <c r="AD174" i="16" s="1"/>
  <c r="AD176" i="16" s="1"/>
  <c r="AD178" i="16" s="1"/>
  <c r="AE131" i="16"/>
  <c r="AE133" i="16" s="1"/>
  <c r="AE135" i="16" s="1"/>
  <c r="AE137" i="16" s="1"/>
  <c r="AE139" i="16" s="1"/>
  <c r="AE141" i="16" s="1"/>
  <c r="AE143" i="16" s="1"/>
  <c r="AE132" i="16"/>
  <c r="AE134" i="16" s="1"/>
  <c r="AE136" i="16" s="1"/>
  <c r="AE138" i="16" s="1"/>
  <c r="AE140" i="16" s="1"/>
  <c r="AE142" i="16" s="1"/>
  <c r="AE144" i="16" s="1"/>
  <c r="AH30" i="16"/>
  <c r="AH32" i="16" s="1"/>
  <c r="AH34" i="16" s="1"/>
  <c r="AH36" i="16" s="1"/>
  <c r="AH38" i="16" s="1"/>
  <c r="AH40" i="16" s="1"/>
  <c r="AH42" i="16" s="1"/>
  <c r="AH29" i="16"/>
  <c r="AH31" i="16" s="1"/>
  <c r="AH33" i="16" s="1"/>
  <c r="AH35" i="16" s="1"/>
  <c r="AH37" i="16" s="1"/>
  <c r="AH39" i="16" s="1"/>
  <c r="AH41" i="16" s="1"/>
  <c r="D199" i="16"/>
  <c r="D201" i="16" s="1"/>
  <c r="D203" i="16" s="1"/>
  <c r="D205" i="16" s="1"/>
  <c r="D207" i="16" s="1"/>
  <c r="D209" i="16" s="1"/>
  <c r="D211" i="16" s="1"/>
  <c r="D200" i="16"/>
  <c r="D202" i="16" s="1"/>
  <c r="D204" i="16" s="1"/>
  <c r="D206" i="16" s="1"/>
  <c r="D208" i="16" s="1"/>
  <c r="D210" i="16" s="1"/>
  <c r="D212" i="16" s="1"/>
  <c r="AH268" i="16"/>
  <c r="AH270" i="16" s="1"/>
  <c r="AH272" i="16" s="1"/>
  <c r="AH274" i="16" s="1"/>
  <c r="AH276" i="16" s="1"/>
  <c r="AH278" i="16" s="1"/>
  <c r="AH280" i="16" s="1"/>
  <c r="AH267" i="16"/>
  <c r="AH269" i="16" s="1"/>
  <c r="AH271" i="16" s="1"/>
  <c r="AH273" i="16" s="1"/>
  <c r="AH275" i="16" s="1"/>
  <c r="AH277" i="16" s="1"/>
  <c r="AH279" i="16" s="1"/>
  <c r="AE403" i="16"/>
  <c r="AE405" i="16" s="1"/>
  <c r="AE407" i="16" s="1"/>
  <c r="AE409" i="16" s="1"/>
  <c r="AE411" i="16" s="1"/>
  <c r="AE413" i="16" s="1"/>
  <c r="AE415" i="16" s="1"/>
  <c r="AE404" i="16"/>
  <c r="AE406" i="16" s="1"/>
  <c r="AE408" i="16" s="1"/>
  <c r="AE410" i="16" s="1"/>
  <c r="AE412" i="16" s="1"/>
  <c r="AE414" i="16" s="1"/>
  <c r="AE416" i="16" s="1"/>
  <c r="AH301" i="16"/>
  <c r="AH303" i="16" s="1"/>
  <c r="AH305" i="16" s="1"/>
  <c r="AH307" i="16" s="1"/>
  <c r="AH309" i="16" s="1"/>
  <c r="AH311" i="16" s="1"/>
  <c r="AH313" i="16" s="1"/>
  <c r="AH302" i="16"/>
  <c r="AH304" i="16" s="1"/>
  <c r="AH306" i="16" s="1"/>
  <c r="AH308" i="16" s="1"/>
  <c r="AH310" i="16" s="1"/>
  <c r="AH312" i="16" s="1"/>
  <c r="AH314" i="16" s="1"/>
  <c r="G97" i="16"/>
  <c r="G99" i="16" s="1"/>
  <c r="G101" i="16" s="1"/>
  <c r="G103" i="16" s="1"/>
  <c r="G105" i="16" s="1"/>
  <c r="G107" i="16" s="1"/>
  <c r="G109" i="16" s="1"/>
  <c r="G98" i="16"/>
  <c r="G100" i="16" s="1"/>
  <c r="G102" i="16" s="1"/>
  <c r="G104" i="16" s="1"/>
  <c r="G106" i="16" s="1"/>
  <c r="G108" i="16" s="1"/>
  <c r="G110" i="16" s="1"/>
  <c r="AE165" i="16"/>
  <c r="AE167" i="16" s="1"/>
  <c r="AE169" i="16" s="1"/>
  <c r="AE171" i="16" s="1"/>
  <c r="AE173" i="16" s="1"/>
  <c r="AE175" i="16" s="1"/>
  <c r="AE177" i="16" s="1"/>
  <c r="AE166" i="16"/>
  <c r="AE168" i="16" s="1"/>
  <c r="AE170" i="16" s="1"/>
  <c r="AE172" i="16" s="1"/>
  <c r="AE174" i="16" s="1"/>
  <c r="AE176" i="16" s="1"/>
  <c r="AE178" i="16" s="1"/>
  <c r="C165" i="16"/>
  <c r="C167" i="16" s="1"/>
  <c r="C169" i="16" s="1"/>
  <c r="C171" i="16" s="1"/>
  <c r="C173" i="16" s="1"/>
  <c r="C175" i="16" s="1"/>
  <c r="C177" i="16" s="1"/>
  <c r="C166" i="16"/>
  <c r="C168" i="16" s="1"/>
  <c r="C170" i="16" s="1"/>
  <c r="C172" i="16" s="1"/>
  <c r="C174" i="16" s="1"/>
  <c r="C176" i="16" s="1"/>
  <c r="C178" i="16" s="1"/>
  <c r="E30" i="16"/>
  <c r="E32" i="16" s="1"/>
  <c r="E34" i="16" s="1"/>
  <c r="E36" i="16" s="1"/>
  <c r="E38" i="16" s="1"/>
  <c r="E40" i="16" s="1"/>
  <c r="E42" i="16" s="1"/>
  <c r="E29" i="16"/>
  <c r="E31" i="16" s="1"/>
  <c r="E33" i="16" s="1"/>
  <c r="E35" i="16" s="1"/>
  <c r="E37" i="16" s="1"/>
  <c r="E39" i="16" s="1"/>
  <c r="E41" i="16" s="1"/>
  <c r="AE267" i="16"/>
  <c r="AE269" i="16" s="1"/>
  <c r="AE271" i="16" s="1"/>
  <c r="AE273" i="16" s="1"/>
  <c r="AE275" i="16" s="1"/>
  <c r="AE277" i="16" s="1"/>
  <c r="AE279" i="16" s="1"/>
  <c r="AE268" i="16"/>
  <c r="AE270" i="16" s="1"/>
  <c r="AE272" i="16" s="1"/>
  <c r="AE274" i="16" s="1"/>
  <c r="AE276" i="16" s="1"/>
  <c r="AE278" i="16" s="1"/>
  <c r="AE280" i="16" s="1"/>
  <c r="AD370" i="16"/>
  <c r="AD372" i="16" s="1"/>
  <c r="AD374" i="16" s="1"/>
  <c r="AD376" i="16" s="1"/>
  <c r="AD378" i="16" s="1"/>
  <c r="AD380" i="16" s="1"/>
  <c r="AD382" i="16" s="1"/>
  <c r="AD369" i="16"/>
  <c r="AD371" i="16" s="1"/>
  <c r="AD373" i="16" s="1"/>
  <c r="AD375" i="16" s="1"/>
  <c r="AD377" i="16" s="1"/>
  <c r="AD379" i="16" s="1"/>
  <c r="AD381" i="16" s="1"/>
  <c r="G335" i="16"/>
  <c r="G337" i="16" s="1"/>
  <c r="G339" i="16" s="1"/>
  <c r="G341" i="16" s="1"/>
  <c r="G343" i="16" s="1"/>
  <c r="G345" i="16" s="1"/>
  <c r="G347" i="16" s="1"/>
  <c r="G336" i="16"/>
  <c r="G338" i="16" s="1"/>
  <c r="G340" i="16" s="1"/>
  <c r="G342" i="16" s="1"/>
  <c r="G344" i="16" s="1"/>
  <c r="G346" i="16" s="1"/>
  <c r="G348" i="16" s="1"/>
  <c r="E97" i="16"/>
  <c r="E99" i="16" s="1"/>
  <c r="E101" i="16" s="1"/>
  <c r="E103" i="16" s="1"/>
  <c r="E105" i="16" s="1"/>
  <c r="E107" i="16" s="1"/>
  <c r="E109" i="16" s="1"/>
  <c r="E98" i="16"/>
  <c r="E100" i="16" s="1"/>
  <c r="E102" i="16" s="1"/>
  <c r="E104" i="16" s="1"/>
  <c r="E106" i="16" s="1"/>
  <c r="E108" i="16" s="1"/>
  <c r="E110" i="16" s="1"/>
  <c r="AF200" i="16"/>
  <c r="AF202" i="16" s="1"/>
  <c r="AF204" i="16" s="1"/>
  <c r="AF206" i="16" s="1"/>
  <c r="AF208" i="16" s="1"/>
  <c r="AF210" i="16" s="1"/>
  <c r="AF212" i="16" s="1"/>
  <c r="AF199" i="16"/>
  <c r="AF201" i="16" s="1"/>
  <c r="AF203" i="16" s="1"/>
  <c r="AF205" i="16" s="1"/>
  <c r="AF207" i="16" s="1"/>
  <c r="AF209" i="16" s="1"/>
  <c r="AF211" i="16" s="1"/>
  <c r="F98" i="16"/>
  <c r="F100" i="16" s="1"/>
  <c r="F102" i="16" s="1"/>
  <c r="F104" i="16" s="1"/>
  <c r="F106" i="16" s="1"/>
  <c r="F108" i="16" s="1"/>
  <c r="F110" i="16" s="1"/>
  <c r="F97" i="16"/>
  <c r="F99" i="16" s="1"/>
  <c r="F101" i="16" s="1"/>
  <c r="F103" i="16" s="1"/>
  <c r="F105" i="16" s="1"/>
  <c r="F107" i="16" s="1"/>
  <c r="F109" i="16" s="1"/>
  <c r="E336" i="16"/>
  <c r="E338" i="16" s="1"/>
  <c r="E340" i="16" s="1"/>
  <c r="E342" i="16" s="1"/>
  <c r="E344" i="16" s="1"/>
  <c r="E346" i="16" s="1"/>
  <c r="E348" i="16" s="1"/>
  <c r="E335" i="16"/>
  <c r="E337" i="16" s="1"/>
  <c r="E339" i="16" s="1"/>
  <c r="E341" i="16" s="1"/>
  <c r="E343" i="16" s="1"/>
  <c r="E345" i="16" s="1"/>
  <c r="E347" i="16" s="1"/>
  <c r="E132" i="16"/>
  <c r="E134" i="16" s="1"/>
  <c r="E136" i="16" s="1"/>
  <c r="E138" i="16" s="1"/>
  <c r="E140" i="16" s="1"/>
  <c r="E142" i="16" s="1"/>
  <c r="E144" i="16" s="1"/>
  <c r="E131" i="16"/>
  <c r="E133" i="16" s="1"/>
  <c r="E135" i="16" s="1"/>
  <c r="E137" i="16" s="1"/>
  <c r="E139" i="16" s="1"/>
  <c r="E141" i="16" s="1"/>
  <c r="E143" i="16" s="1"/>
  <c r="C403" i="16"/>
  <c r="C405" i="16" s="1"/>
  <c r="C407" i="16" s="1"/>
  <c r="C409" i="16" s="1"/>
  <c r="C411" i="16" s="1"/>
  <c r="C413" i="16" s="1"/>
  <c r="C415" i="16" s="1"/>
  <c r="C404" i="16"/>
  <c r="C406" i="16" s="1"/>
  <c r="C408" i="16" s="1"/>
  <c r="C410" i="16" s="1"/>
  <c r="C412" i="16" s="1"/>
  <c r="C414" i="16" s="1"/>
  <c r="C416" i="16" s="1"/>
  <c r="AG199" i="16"/>
  <c r="AG201" i="16" s="1"/>
  <c r="AG203" i="16" s="1"/>
  <c r="AG205" i="16" s="1"/>
  <c r="AG207" i="16" s="1"/>
  <c r="AG209" i="16" s="1"/>
  <c r="AG211" i="16" s="1"/>
  <c r="AG200" i="16"/>
  <c r="AG202" i="16" s="1"/>
  <c r="AG204" i="16" s="1"/>
  <c r="AG206" i="16" s="1"/>
  <c r="AG208" i="16" s="1"/>
  <c r="AG210" i="16" s="1"/>
  <c r="AG212" i="16" s="1"/>
  <c r="F404" i="16"/>
  <c r="F406" i="16" s="1"/>
  <c r="F408" i="16" s="1"/>
  <c r="F410" i="16" s="1"/>
  <c r="F412" i="16" s="1"/>
  <c r="F414" i="16" s="1"/>
  <c r="F416" i="16" s="1"/>
  <c r="F403" i="16"/>
  <c r="F405" i="16" s="1"/>
  <c r="F407" i="16" s="1"/>
  <c r="F409" i="16" s="1"/>
  <c r="F411" i="16" s="1"/>
  <c r="F413" i="16" s="1"/>
  <c r="F415" i="16" s="1"/>
  <c r="D234" i="16"/>
  <c r="D236" i="16" s="1"/>
  <c r="D238" i="16" s="1"/>
  <c r="D240" i="16" s="1"/>
  <c r="D242" i="16" s="1"/>
  <c r="D244" i="16" s="1"/>
  <c r="D246" i="16" s="1"/>
  <c r="D233" i="16"/>
  <c r="D235" i="16" s="1"/>
  <c r="D237" i="16" s="1"/>
  <c r="D239" i="16" s="1"/>
  <c r="D241" i="16" s="1"/>
  <c r="D243" i="16" s="1"/>
  <c r="D245" i="16" s="1"/>
  <c r="AF64" i="16"/>
  <c r="AF66" i="16" s="1"/>
  <c r="AF68" i="16" s="1"/>
  <c r="AF70" i="16" s="1"/>
  <c r="AF72" i="16" s="1"/>
  <c r="AF74" i="16" s="1"/>
  <c r="AF76" i="16" s="1"/>
  <c r="AF63" i="16"/>
  <c r="AF65" i="16" s="1"/>
  <c r="AF67" i="16" s="1"/>
  <c r="AF69" i="16" s="1"/>
  <c r="AF71" i="16" s="1"/>
  <c r="AF73" i="16" s="1"/>
  <c r="AF75" i="16" s="1"/>
  <c r="C64" i="16"/>
  <c r="C66" i="16" s="1"/>
  <c r="C68" i="16" s="1"/>
  <c r="C70" i="16" s="1"/>
  <c r="C72" i="16" s="1"/>
  <c r="C74" i="16" s="1"/>
  <c r="C76" i="16" s="1"/>
  <c r="C63" i="16"/>
  <c r="C65" i="16" s="1"/>
  <c r="C67" i="16" s="1"/>
  <c r="C69" i="16" s="1"/>
  <c r="C71" i="16" s="1"/>
  <c r="C73" i="16" s="1"/>
  <c r="C75" i="16" s="1"/>
  <c r="F233" i="16"/>
  <c r="F235" i="16" s="1"/>
  <c r="F237" i="16" s="1"/>
  <c r="F239" i="16" s="1"/>
  <c r="F241" i="16" s="1"/>
  <c r="F243" i="16" s="1"/>
  <c r="F245" i="16" s="1"/>
  <c r="F234" i="16"/>
  <c r="F236" i="16" s="1"/>
  <c r="F238" i="16" s="1"/>
  <c r="F240" i="16" s="1"/>
  <c r="F242" i="16" s="1"/>
  <c r="F244" i="16" s="1"/>
  <c r="F246" i="16" s="1"/>
  <c r="AG63" i="16"/>
  <c r="AG65" i="16" s="1"/>
  <c r="AG67" i="16" s="1"/>
  <c r="AG69" i="16" s="1"/>
  <c r="AG71" i="16" s="1"/>
  <c r="AG73" i="16" s="1"/>
  <c r="AG75" i="16" s="1"/>
  <c r="AG64" i="16"/>
  <c r="AG66" i="16" s="1"/>
  <c r="AG68" i="16" s="1"/>
  <c r="AG70" i="16" s="1"/>
  <c r="AG72" i="16" s="1"/>
  <c r="AG74" i="16" s="1"/>
  <c r="AG76" i="16" s="1"/>
  <c r="F166" i="16"/>
  <c r="F168" i="16" s="1"/>
  <c r="F170" i="16" s="1"/>
  <c r="F172" i="16" s="1"/>
  <c r="F174" i="16" s="1"/>
  <c r="F176" i="16" s="1"/>
  <c r="F178" i="16" s="1"/>
  <c r="F165" i="16"/>
  <c r="F167" i="16" s="1"/>
  <c r="F169" i="16" s="1"/>
  <c r="F171" i="16" s="1"/>
  <c r="F173" i="16" s="1"/>
  <c r="F175" i="16" s="1"/>
  <c r="F177" i="16" s="1"/>
  <c r="AF131" i="16"/>
  <c r="AF133" i="16" s="1"/>
  <c r="AF135" i="16" s="1"/>
  <c r="AF137" i="16" s="1"/>
  <c r="AF139" i="16" s="1"/>
  <c r="AF141" i="16" s="1"/>
  <c r="AF143" i="16" s="1"/>
  <c r="AF132" i="16"/>
  <c r="AF134" i="16" s="1"/>
  <c r="AF136" i="16" s="1"/>
  <c r="AF138" i="16" s="1"/>
  <c r="AF140" i="16" s="1"/>
  <c r="AF142" i="16" s="1"/>
  <c r="AF144" i="16" s="1"/>
  <c r="G165" i="16"/>
  <c r="G167" i="16" s="1"/>
  <c r="G169" i="16" s="1"/>
  <c r="G171" i="16" s="1"/>
  <c r="G173" i="16" s="1"/>
  <c r="G175" i="16" s="1"/>
  <c r="G177" i="16" s="1"/>
  <c r="G166" i="16"/>
  <c r="G168" i="16" s="1"/>
  <c r="G170" i="16" s="1"/>
  <c r="G172" i="16" s="1"/>
  <c r="G174" i="16" s="1"/>
  <c r="G176" i="16" s="1"/>
  <c r="G178" i="16" s="1"/>
  <c r="C30" i="16"/>
  <c r="C32" i="16" s="1"/>
  <c r="C34" i="16" s="1"/>
  <c r="C36" i="16" s="1"/>
  <c r="C38" i="16" s="1"/>
  <c r="C40" i="16" s="1"/>
  <c r="C42" i="16" s="1"/>
  <c r="C29" i="16"/>
  <c r="C31" i="16" s="1"/>
  <c r="C33" i="16" s="1"/>
  <c r="C35" i="16" s="1"/>
  <c r="C37" i="16" s="1"/>
  <c r="C39" i="16" s="1"/>
  <c r="C41" i="16" s="1"/>
  <c r="AE369" i="16"/>
  <c r="AE371" i="16" s="1"/>
  <c r="AE373" i="16" s="1"/>
  <c r="AE375" i="16" s="1"/>
  <c r="AE377" i="16" s="1"/>
  <c r="AE379" i="16" s="1"/>
  <c r="AE381" i="16" s="1"/>
  <c r="AE370" i="16"/>
  <c r="AE372" i="16" s="1"/>
  <c r="AE374" i="16" s="1"/>
  <c r="AE376" i="16" s="1"/>
  <c r="AE378" i="16" s="1"/>
  <c r="AE380" i="16" s="1"/>
  <c r="AE382" i="16" s="1"/>
  <c r="AE302" i="16"/>
  <c r="AE304" i="16" s="1"/>
  <c r="AE306" i="16" s="1"/>
  <c r="AE308" i="16" s="1"/>
  <c r="AE310" i="16" s="1"/>
  <c r="AE312" i="16" s="1"/>
  <c r="AE314" i="16" s="1"/>
  <c r="AE301" i="16"/>
  <c r="AE303" i="16" s="1"/>
  <c r="AE305" i="16" s="1"/>
  <c r="AE307" i="16" s="1"/>
  <c r="AE309" i="16" s="1"/>
  <c r="AE311" i="16" s="1"/>
  <c r="AE313" i="16" s="1"/>
  <c r="C97" i="16"/>
  <c r="C99" i="16" s="1"/>
  <c r="C101" i="16" s="1"/>
  <c r="C103" i="16" s="1"/>
  <c r="C105" i="16" s="1"/>
  <c r="C107" i="16" s="1"/>
  <c r="C109" i="16" s="1"/>
  <c r="C98" i="16"/>
  <c r="C100" i="16" s="1"/>
  <c r="C102" i="16" s="1"/>
  <c r="C104" i="16" s="1"/>
  <c r="C106" i="16" s="1"/>
  <c r="C108" i="16" s="1"/>
  <c r="C110" i="16" s="1"/>
  <c r="D165" i="16"/>
  <c r="D167" i="16" s="1"/>
  <c r="D169" i="16" s="1"/>
  <c r="D171" i="16" s="1"/>
  <c r="D173" i="16" s="1"/>
  <c r="D175" i="16" s="1"/>
  <c r="D177" i="16" s="1"/>
  <c r="D166" i="16"/>
  <c r="D168" i="16" s="1"/>
  <c r="D170" i="16" s="1"/>
  <c r="D172" i="16" s="1"/>
  <c r="D174" i="16" s="1"/>
  <c r="D176" i="16" s="1"/>
  <c r="D178" i="16" s="1"/>
  <c r="AF29" i="16"/>
  <c r="AF31" i="16" s="1"/>
  <c r="AF33" i="16" s="1"/>
  <c r="AF35" i="16" s="1"/>
  <c r="AF37" i="16" s="1"/>
  <c r="AF39" i="16" s="1"/>
  <c r="AF41" i="16" s="1"/>
  <c r="AF30" i="16"/>
  <c r="AF32" i="16" s="1"/>
  <c r="AF34" i="16" s="1"/>
  <c r="AF36" i="16" s="1"/>
  <c r="AF38" i="16" s="1"/>
  <c r="AF40" i="16" s="1"/>
  <c r="AF42" i="16" s="1"/>
  <c r="AG165" i="16"/>
  <c r="AG167" i="16" s="1"/>
  <c r="AG169" i="16" s="1"/>
  <c r="AG171" i="16" s="1"/>
  <c r="AG173" i="16" s="1"/>
  <c r="AG175" i="16" s="1"/>
  <c r="AG177" i="16" s="1"/>
  <c r="AG166" i="16"/>
  <c r="AG168" i="16" s="1"/>
  <c r="AG170" i="16" s="1"/>
  <c r="AG172" i="16" s="1"/>
  <c r="AG174" i="16" s="1"/>
  <c r="AG176" i="16" s="1"/>
  <c r="AG178" i="16" s="1"/>
  <c r="AH131" i="16"/>
  <c r="AH133" i="16" s="1"/>
  <c r="AH135" i="16" s="1"/>
  <c r="AH137" i="16" s="1"/>
  <c r="AH139" i="16" s="1"/>
  <c r="AH141" i="16" s="1"/>
  <c r="AH143" i="16" s="1"/>
  <c r="AH132" i="16"/>
  <c r="AH134" i="16" s="1"/>
  <c r="AH136" i="16" s="1"/>
  <c r="AH138" i="16" s="1"/>
  <c r="AH140" i="16" s="1"/>
  <c r="AH142" i="16" s="1"/>
  <c r="AH144" i="16" s="1"/>
  <c r="E166" i="16"/>
  <c r="E168" i="16" s="1"/>
  <c r="E170" i="16" s="1"/>
  <c r="E172" i="16" s="1"/>
  <c r="E174" i="16" s="1"/>
  <c r="E176" i="16" s="1"/>
  <c r="E178" i="16" s="1"/>
  <c r="E165" i="16"/>
  <c r="E167" i="16" s="1"/>
  <c r="E169" i="16" s="1"/>
  <c r="E171" i="16" s="1"/>
  <c r="E173" i="16" s="1"/>
  <c r="E175" i="16" s="1"/>
  <c r="E177" i="16" s="1"/>
  <c r="G30" i="16"/>
  <c r="G32" i="16" s="1"/>
  <c r="G34" i="16" s="1"/>
  <c r="G36" i="16" s="1"/>
  <c r="G38" i="16" s="1"/>
  <c r="G40" i="16" s="1"/>
  <c r="G42" i="16" s="1"/>
  <c r="G29" i="16"/>
  <c r="G31" i="16" s="1"/>
  <c r="G33" i="16" s="1"/>
  <c r="G35" i="16" s="1"/>
  <c r="G37" i="16" s="1"/>
  <c r="G39" i="16" s="1"/>
  <c r="G41" i="16" s="1"/>
  <c r="G199" i="16"/>
  <c r="G201" i="16" s="1"/>
  <c r="G203" i="16" s="1"/>
  <c r="G205" i="16" s="1"/>
  <c r="G207" i="16" s="1"/>
  <c r="G209" i="16" s="1"/>
  <c r="G211" i="16" s="1"/>
  <c r="G200" i="16"/>
  <c r="G202" i="16" s="1"/>
  <c r="G204" i="16" s="1"/>
  <c r="G206" i="16" s="1"/>
  <c r="G208" i="16" s="1"/>
  <c r="G210" i="16" s="1"/>
  <c r="G212" i="16" s="1"/>
  <c r="AG268" i="16"/>
  <c r="AG270" i="16" s="1"/>
  <c r="AG272" i="16" s="1"/>
  <c r="AG274" i="16" s="1"/>
  <c r="AG276" i="16" s="1"/>
  <c r="AG278" i="16" s="1"/>
  <c r="AG280" i="16" s="1"/>
  <c r="AG267" i="16"/>
  <c r="AG269" i="16" s="1"/>
  <c r="AG271" i="16" s="1"/>
  <c r="AG273" i="16" s="1"/>
  <c r="AG275" i="16" s="1"/>
  <c r="AG277" i="16" s="1"/>
  <c r="AG279" i="16" s="1"/>
  <c r="AG370" i="16"/>
  <c r="AG372" i="16" s="1"/>
  <c r="AG374" i="16" s="1"/>
  <c r="AG376" i="16" s="1"/>
  <c r="AG378" i="16" s="1"/>
  <c r="AG380" i="16" s="1"/>
  <c r="AG382" i="16" s="1"/>
  <c r="AG369" i="16"/>
  <c r="AG371" i="16" s="1"/>
  <c r="AG373" i="16" s="1"/>
  <c r="AG375" i="16" s="1"/>
  <c r="AG377" i="16" s="1"/>
  <c r="AG379" i="16" s="1"/>
  <c r="AG381" i="16" s="1"/>
  <c r="AD403" i="16"/>
  <c r="AD405" i="16" s="1"/>
  <c r="AD407" i="16" s="1"/>
  <c r="AD409" i="16" s="1"/>
  <c r="AD411" i="16" s="1"/>
  <c r="AD413" i="16" s="1"/>
  <c r="AD415" i="16" s="1"/>
  <c r="AD404" i="16"/>
  <c r="AD406" i="16" s="1"/>
  <c r="AD408" i="16" s="1"/>
  <c r="AD410" i="16" s="1"/>
  <c r="AD412" i="16" s="1"/>
  <c r="AD414" i="16" s="1"/>
  <c r="AD416" i="16" s="1"/>
  <c r="C335" i="16"/>
  <c r="C337" i="16" s="1"/>
  <c r="C339" i="16" s="1"/>
  <c r="C341" i="16" s="1"/>
  <c r="C343" i="16" s="1"/>
  <c r="C345" i="16" s="1"/>
  <c r="C347" i="16" s="1"/>
  <c r="C336" i="16"/>
  <c r="C338" i="16" s="1"/>
  <c r="C340" i="16" s="1"/>
  <c r="C342" i="16" s="1"/>
  <c r="C344" i="16" s="1"/>
  <c r="C346" i="16" s="1"/>
  <c r="C348" i="16" s="1"/>
  <c r="D30" i="16"/>
  <c r="D32" i="16" s="1"/>
  <c r="D34" i="16" s="1"/>
  <c r="D36" i="16" s="1"/>
  <c r="D38" i="16" s="1"/>
  <c r="D40" i="16" s="1"/>
  <c r="D42" i="16" s="1"/>
  <c r="D29" i="16"/>
  <c r="D31" i="16" s="1"/>
  <c r="D33" i="16" s="1"/>
  <c r="D35" i="16" s="1"/>
  <c r="D37" i="16" s="1"/>
  <c r="D39" i="16" s="1"/>
  <c r="D41" i="16" s="1"/>
  <c r="E200" i="16"/>
  <c r="E202" i="16" s="1"/>
  <c r="E204" i="16" s="1"/>
  <c r="E206" i="16" s="1"/>
  <c r="E208" i="16" s="1"/>
  <c r="E210" i="16" s="1"/>
  <c r="E212" i="16" s="1"/>
  <c r="E199" i="16"/>
  <c r="E201" i="16" s="1"/>
  <c r="E203" i="16" s="1"/>
  <c r="E205" i="16" s="1"/>
  <c r="E207" i="16" s="1"/>
  <c r="E209" i="16" s="1"/>
  <c r="E211" i="16" s="1"/>
  <c r="AD268" i="16"/>
  <c r="AD270" i="16" s="1"/>
  <c r="AD272" i="16" s="1"/>
  <c r="AD274" i="16" s="1"/>
  <c r="AD276" i="16" s="1"/>
  <c r="AD278" i="16" s="1"/>
  <c r="AD280" i="16" s="1"/>
  <c r="AD267" i="16"/>
  <c r="AD269" i="16" s="1"/>
  <c r="AD271" i="16" s="1"/>
  <c r="AD273" i="16" s="1"/>
  <c r="AD275" i="16" s="1"/>
  <c r="AD277" i="16" s="1"/>
  <c r="AD279" i="16" s="1"/>
  <c r="AF403" i="16"/>
  <c r="AF405" i="16" s="1"/>
  <c r="AF407" i="16" s="1"/>
  <c r="AF409" i="16" s="1"/>
  <c r="AF411" i="16" s="1"/>
  <c r="AF413" i="16" s="1"/>
  <c r="AF415" i="16" s="1"/>
  <c r="AF404" i="16"/>
  <c r="AF406" i="16" s="1"/>
  <c r="AF408" i="16" s="1"/>
  <c r="AF410" i="16" s="1"/>
  <c r="AF412" i="16" s="1"/>
  <c r="AF414" i="16" s="1"/>
  <c r="AF416" i="16" s="1"/>
  <c r="D335" i="16"/>
  <c r="D337" i="16" s="1"/>
  <c r="D339" i="16" s="1"/>
  <c r="D341" i="16" s="1"/>
  <c r="D343" i="16" s="1"/>
  <c r="D345" i="16" s="1"/>
  <c r="D347" i="16" s="1"/>
  <c r="D336" i="16"/>
  <c r="D338" i="16" s="1"/>
  <c r="D340" i="16" s="1"/>
  <c r="D342" i="16" s="1"/>
  <c r="D344" i="16" s="1"/>
  <c r="D346" i="16" s="1"/>
  <c r="D348" i="16" s="1"/>
  <c r="AG302" i="16"/>
  <c r="AG304" i="16" s="1"/>
  <c r="AG306" i="16" s="1"/>
  <c r="AG308" i="16" s="1"/>
  <c r="AG310" i="16" s="1"/>
  <c r="AG312" i="16" s="1"/>
  <c r="AG314" i="16" s="1"/>
  <c r="AG301" i="16"/>
  <c r="AG303" i="16" s="1"/>
  <c r="AG305" i="16" s="1"/>
  <c r="AG307" i="16" s="1"/>
  <c r="AG309" i="16" s="1"/>
  <c r="AG311" i="16" s="1"/>
  <c r="AG313" i="16" s="1"/>
  <c r="D97" i="16"/>
  <c r="D99" i="16" s="1"/>
  <c r="D101" i="16" s="1"/>
  <c r="D103" i="16" s="1"/>
  <c r="D105" i="16" s="1"/>
  <c r="D107" i="16" s="1"/>
  <c r="D109" i="16" s="1"/>
  <c r="D98" i="16"/>
  <c r="D100" i="16" s="1"/>
  <c r="D102" i="16" s="1"/>
  <c r="D104" i="16" s="1"/>
  <c r="D106" i="16" s="1"/>
  <c r="D108" i="16" s="1"/>
  <c r="D110" i="16" s="1"/>
  <c r="AH166" i="16"/>
  <c r="AH168" i="16" s="1"/>
  <c r="AH170" i="16" s="1"/>
  <c r="AH172" i="16" s="1"/>
  <c r="AH174" i="16" s="1"/>
  <c r="AH176" i="16" s="1"/>
  <c r="AH178" i="16" s="1"/>
  <c r="AH165" i="16"/>
  <c r="AH167" i="16" s="1"/>
  <c r="AH169" i="16" s="1"/>
  <c r="AH171" i="16" s="1"/>
  <c r="AH173" i="16" s="1"/>
  <c r="AH175" i="16" s="1"/>
  <c r="AH177" i="16" s="1"/>
  <c r="AD200" i="16"/>
  <c r="AD202" i="16" s="1"/>
  <c r="AD204" i="16" s="1"/>
  <c r="AD206" i="16" s="1"/>
  <c r="AD208" i="16" s="1"/>
  <c r="AD210" i="16" s="1"/>
  <c r="AD212" i="16" s="1"/>
  <c r="AD199" i="16"/>
  <c r="AD201" i="16" s="1"/>
  <c r="AD203" i="16" s="1"/>
  <c r="AD205" i="16" s="1"/>
  <c r="AD207" i="16" s="1"/>
  <c r="AD209" i="16" s="1"/>
  <c r="AD211" i="16" s="1"/>
  <c r="N27" i="15"/>
  <c r="BR27" i="15" s="1"/>
  <c r="N34" i="15"/>
  <c r="BR34" i="15" s="1"/>
  <c r="N38" i="15"/>
  <c r="BR38" i="15" s="1"/>
  <c r="N39" i="15"/>
  <c r="BR39" i="15" s="1"/>
  <c r="N32" i="15"/>
  <c r="O32" i="15" s="1"/>
  <c r="N28" i="15"/>
  <c r="BR28" i="15" s="1"/>
  <c r="N30" i="15"/>
  <c r="BR30" i="15" s="1"/>
  <c r="N36" i="15"/>
  <c r="BR36" i="15" s="1"/>
  <c r="N37" i="15"/>
  <c r="BR37" i="15" s="1"/>
  <c r="N31" i="15"/>
  <c r="O31" i="15" s="1"/>
  <c r="O159" i="15"/>
  <c r="Q159" i="15" s="1"/>
  <c r="K53" i="15"/>
  <c r="L53" i="15" s="1"/>
  <c r="L54" i="15" s="1"/>
  <c r="Y122" i="15"/>
  <c r="X282" i="15"/>
  <c r="X248" i="15"/>
  <c r="AT192" i="15"/>
  <c r="O201" i="15"/>
  <c r="S201" i="15" s="1"/>
  <c r="Q239" i="15"/>
  <c r="K189" i="15"/>
  <c r="L189" i="15" s="1"/>
  <c r="L190" i="15" s="1"/>
  <c r="O197" i="15"/>
  <c r="P197" i="15" s="1"/>
  <c r="BR197" i="15"/>
  <c r="U235" i="15"/>
  <c r="AA294" i="15"/>
  <c r="AT53" i="15"/>
  <c r="AT191" i="15"/>
  <c r="Y68" i="15"/>
  <c r="Y84" i="15"/>
  <c r="W255" i="15"/>
  <c r="O255" i="15" s="1"/>
  <c r="AR197" i="15"/>
  <c r="AR269" i="15"/>
  <c r="X79" i="15"/>
  <c r="AR53" i="15"/>
  <c r="AT62" i="15"/>
  <c r="W190" i="15"/>
  <c r="O190" i="15" s="1"/>
  <c r="Q190" i="15" s="1"/>
  <c r="AJ259" i="15"/>
  <c r="B11" i="15" s="1"/>
  <c r="W194" i="15"/>
  <c r="O194" i="15" s="1"/>
  <c r="AA314" i="15"/>
  <c r="X52" i="15"/>
  <c r="W191" i="15"/>
  <c r="O191" i="15" s="1"/>
  <c r="Y52" i="15"/>
  <c r="O74" i="15"/>
  <c r="R74" i="15" s="1"/>
  <c r="O316" i="15"/>
  <c r="Q316" i="15" s="1"/>
  <c r="Y118" i="15"/>
  <c r="AA316" i="15"/>
  <c r="AA221" i="15"/>
  <c r="X277" i="15"/>
  <c r="Y248" i="15"/>
  <c r="W266" i="15"/>
  <c r="X324" i="15"/>
  <c r="Y282" i="15"/>
  <c r="Z291" i="15"/>
  <c r="Z322" i="15"/>
  <c r="Z58" i="15"/>
  <c r="Z133" i="15"/>
  <c r="AA292" i="15"/>
  <c r="AA300" i="15"/>
  <c r="X291" i="15"/>
  <c r="Y322" i="15"/>
  <c r="Z64" i="15"/>
  <c r="Y259" i="15"/>
  <c r="Y273" i="15"/>
  <c r="Y39" i="15"/>
  <c r="AR128" i="15"/>
  <c r="AT131" i="15"/>
  <c r="BR159" i="15"/>
  <c r="Y341" i="15"/>
  <c r="AS23" i="15"/>
  <c r="Z29" i="15"/>
  <c r="AT23" i="15"/>
  <c r="Z36" i="15"/>
  <c r="W195" i="15"/>
  <c r="O195" i="15" s="1"/>
  <c r="U195" i="15" s="1"/>
  <c r="Z307" i="15"/>
  <c r="Z313" i="15"/>
  <c r="AS128" i="15"/>
  <c r="AA29" i="15"/>
  <c r="Z28" i="15"/>
  <c r="W186" i="15"/>
  <c r="O186" i="15" s="1"/>
  <c r="W199" i="15"/>
  <c r="X221" i="15"/>
  <c r="T281" i="15"/>
  <c r="Z290" i="15"/>
  <c r="Y294" i="15"/>
  <c r="AA307" i="15"/>
  <c r="Y277" i="15"/>
  <c r="AA322" i="15"/>
  <c r="Y274" i="15"/>
  <c r="AR296" i="15"/>
  <c r="W313" i="15"/>
  <c r="AA28" i="15"/>
  <c r="AT122" i="15"/>
  <c r="AA145" i="15"/>
  <c r="AT200" i="15"/>
  <c r="Z221" i="15"/>
  <c r="AA223" i="15"/>
  <c r="U281" i="15"/>
  <c r="AA290" i="15"/>
  <c r="Z294" i="15"/>
  <c r="AS235" i="15"/>
  <c r="AR159" i="15"/>
  <c r="X244" i="15"/>
  <c r="Y244" i="15"/>
  <c r="W228" i="15"/>
  <c r="O228" i="15" s="1"/>
  <c r="Y230" i="15"/>
  <c r="X236" i="15"/>
  <c r="Y239" i="15"/>
  <c r="AA341" i="15"/>
  <c r="AR163" i="15"/>
  <c r="AT156" i="15"/>
  <c r="AA93" i="15"/>
  <c r="AR90" i="15"/>
  <c r="Y92" i="15"/>
  <c r="AS228" i="15"/>
  <c r="AS231" i="15"/>
  <c r="O280" i="15"/>
  <c r="P280" i="15" s="1"/>
  <c r="Z316" i="15"/>
  <c r="W324" i="15"/>
  <c r="O324" i="15" s="1"/>
  <c r="Q324" i="15" s="1"/>
  <c r="AT166" i="15"/>
  <c r="W152" i="15"/>
  <c r="O152" i="15" s="1"/>
  <c r="Y223" i="15"/>
  <c r="B223" i="15" s="1"/>
  <c r="X167" i="15"/>
  <c r="W230" i="15"/>
  <c r="O230" i="15" s="1"/>
  <c r="X230" i="15"/>
  <c r="AA338" i="15"/>
  <c r="W31" i="15"/>
  <c r="AA236" i="15"/>
  <c r="Y95" i="15"/>
  <c r="Y137" i="15"/>
  <c r="AR158" i="15"/>
  <c r="Z222" i="15"/>
  <c r="AS225" i="15"/>
  <c r="W235" i="15"/>
  <c r="Y240" i="15"/>
  <c r="X292" i="15"/>
  <c r="O117" i="15"/>
  <c r="P117" i="15" s="1"/>
  <c r="AS166" i="15"/>
  <c r="Y96" i="15"/>
  <c r="W43" i="15"/>
  <c r="AJ157" i="15"/>
  <c r="B8" i="15" s="1"/>
  <c r="BR165" i="15"/>
  <c r="X228" i="15"/>
  <c r="Z230" i="15"/>
  <c r="AS328" i="15"/>
  <c r="AA348" i="15"/>
  <c r="AA222" i="15"/>
  <c r="X235" i="15"/>
  <c r="Z292" i="15"/>
  <c r="Y324" i="15"/>
  <c r="AT337" i="15"/>
  <c r="W244" i="15"/>
  <c r="Z96" i="15"/>
  <c r="AS32" i="15"/>
  <c r="W41" i="15"/>
  <c r="O41" i="15" s="1"/>
  <c r="Y226" i="15"/>
  <c r="Z235" i="15"/>
  <c r="BR268" i="15"/>
  <c r="S281" i="15"/>
  <c r="X300" i="15"/>
  <c r="Z317" i="15"/>
  <c r="X45" i="15"/>
  <c r="Z119" i="15"/>
  <c r="AS22" i="15"/>
  <c r="AS226" i="15"/>
  <c r="Y305" i="15"/>
  <c r="Z309" i="15"/>
  <c r="Y148" i="15"/>
  <c r="O218" i="15"/>
  <c r="U218" i="15" s="1"/>
  <c r="Z293" i="15"/>
  <c r="Z305" i="15"/>
  <c r="O320" i="15"/>
  <c r="U320" i="15" s="1"/>
  <c r="X348" i="15"/>
  <c r="Y25" i="15"/>
  <c r="Y43" i="15"/>
  <c r="AR61" i="15"/>
  <c r="AA64" i="15"/>
  <c r="Z128" i="15"/>
  <c r="Y135" i="15"/>
  <c r="Z139" i="15"/>
  <c r="Z148" i="15"/>
  <c r="O178" i="15"/>
  <c r="S178" i="15" s="1"/>
  <c r="X223" i="15"/>
  <c r="AS230" i="15"/>
  <c r="Y232" i="15"/>
  <c r="AS233" i="15"/>
  <c r="Z265" i="15"/>
  <c r="Z297" i="15"/>
  <c r="AA305" i="15"/>
  <c r="Y348" i="15"/>
  <c r="X21" i="15"/>
  <c r="Y21" i="15"/>
  <c r="Z266" i="15"/>
  <c r="Y22" i="15"/>
  <c r="Y37" i="15"/>
  <c r="X305" i="15"/>
  <c r="AS333" i="15"/>
  <c r="Y46" i="15"/>
  <c r="BR90" i="15"/>
  <c r="Y33" i="15"/>
  <c r="W288" i="15"/>
  <c r="O288" i="15" s="1"/>
  <c r="U288" i="15" s="1"/>
  <c r="AR297" i="15"/>
  <c r="Y310" i="15"/>
  <c r="BR333" i="15"/>
  <c r="AA121" i="15"/>
  <c r="W247" i="15"/>
  <c r="Z288" i="15"/>
  <c r="S294" i="15"/>
  <c r="Y301" i="15"/>
  <c r="BR22" i="15"/>
  <c r="AA24" i="15"/>
  <c r="W30" i="15"/>
  <c r="X31" i="15"/>
  <c r="Y32" i="15"/>
  <c r="Y41" i="15"/>
  <c r="Y79" i="15"/>
  <c r="AS129" i="15"/>
  <c r="Y247" i="15"/>
  <c r="AA288" i="15"/>
  <c r="Z301" i="15"/>
  <c r="AA304" i="15"/>
  <c r="X26" i="15"/>
  <c r="Y26" i="15"/>
  <c r="AT130" i="15"/>
  <c r="Y143" i="15"/>
  <c r="Y17" i="15"/>
  <c r="BR295" i="15"/>
  <c r="Z304" i="15"/>
  <c r="AS325" i="15"/>
  <c r="AT338" i="15"/>
  <c r="X30" i="15"/>
  <c r="Y31" i="15"/>
  <c r="AT124" i="15"/>
  <c r="AR166" i="15"/>
  <c r="Z296" i="15"/>
  <c r="AA301" i="15"/>
  <c r="Y311" i="15"/>
  <c r="X316" i="15"/>
  <c r="AA62" i="15"/>
  <c r="Y34" i="15"/>
  <c r="AA34" i="15"/>
  <c r="Y42" i="15"/>
  <c r="AA61" i="15"/>
  <c r="Y146" i="15"/>
  <c r="Z259" i="15"/>
  <c r="X309" i="15"/>
  <c r="Y35" i="15"/>
  <c r="Z132" i="15"/>
  <c r="Y19" i="15"/>
  <c r="Y24" i="15"/>
  <c r="BR130" i="15"/>
  <c r="X28" i="15"/>
  <c r="W29" i="15"/>
  <c r="O29" i="15" s="1"/>
  <c r="Y30" i="15"/>
  <c r="Z31" i="15"/>
  <c r="Y145" i="15"/>
  <c r="Y267" i="15"/>
  <c r="W274" i="15"/>
  <c r="X294" i="15"/>
  <c r="AA296" i="15"/>
  <c r="O307" i="15"/>
  <c r="R307" i="15" s="1"/>
  <c r="Y316" i="15"/>
  <c r="AS326" i="15"/>
  <c r="Y344" i="15"/>
  <c r="T231" i="15"/>
  <c r="W339" i="15"/>
  <c r="O339" i="15" s="1"/>
  <c r="R339" i="15" s="1"/>
  <c r="X121" i="15"/>
  <c r="X134" i="15"/>
  <c r="BR137" i="15"/>
  <c r="BR179" i="15"/>
  <c r="AT226" i="15"/>
  <c r="BR281" i="15"/>
  <c r="W323" i="15"/>
  <c r="O323" i="15" s="1"/>
  <c r="W338" i="15"/>
  <c r="X339" i="15"/>
  <c r="X19" i="15"/>
  <c r="W21" i="15"/>
  <c r="O21" i="15" s="1"/>
  <c r="W24" i="15"/>
  <c r="O24" i="15" s="1"/>
  <c r="AR27" i="15"/>
  <c r="Y51" i="15"/>
  <c r="AR63" i="15"/>
  <c r="AR65" i="15"/>
  <c r="AR66" i="15"/>
  <c r="W118" i="15"/>
  <c r="O118" i="15" s="1"/>
  <c r="Z121" i="15"/>
  <c r="O131" i="15"/>
  <c r="R131" i="15" s="1"/>
  <c r="Y132" i="15"/>
  <c r="AA133" i="15"/>
  <c r="Y134" i="15"/>
  <c r="O138" i="15"/>
  <c r="S138" i="15" s="1"/>
  <c r="Z143" i="15"/>
  <c r="W146" i="15"/>
  <c r="Z194" i="15"/>
  <c r="AA212" i="15"/>
  <c r="BR226" i="15"/>
  <c r="O240" i="15"/>
  <c r="T240" i="15" s="1"/>
  <c r="O314" i="15"/>
  <c r="P314" i="15" s="1"/>
  <c r="X323" i="15"/>
  <c r="W327" i="15"/>
  <c r="O327" i="15" s="1"/>
  <c r="AS332" i="15"/>
  <c r="X338" i="15"/>
  <c r="X349" i="15"/>
  <c r="AX271" i="15"/>
  <c r="B256" i="15" s="1"/>
  <c r="X51" i="15"/>
  <c r="AT232" i="15"/>
  <c r="BR140" i="15"/>
  <c r="AS158" i="15"/>
  <c r="AT223" i="15"/>
  <c r="BR310" i="15"/>
  <c r="Y327" i="15"/>
  <c r="Y337" i="15"/>
  <c r="Y346" i="15"/>
  <c r="K19" i="15"/>
  <c r="AS24" i="15"/>
  <c r="AT25" i="15"/>
  <c r="AT26" i="15"/>
  <c r="W44" i="15"/>
  <c r="O44" i="15" s="1"/>
  <c r="Y54" i="15"/>
  <c r="Z72" i="15"/>
  <c r="X77" i="15"/>
  <c r="AT95" i="15"/>
  <c r="Z118" i="15"/>
  <c r="K121" i="15"/>
  <c r="X138" i="15"/>
  <c r="W166" i="15"/>
  <c r="BR185" i="15"/>
  <c r="BR206" i="15"/>
  <c r="Y279" i="15"/>
  <c r="Z300" i="15"/>
  <c r="Z314" i="15"/>
  <c r="AS329" i="15"/>
  <c r="Y331" i="15"/>
  <c r="Z337" i="15"/>
  <c r="AA346" i="15"/>
  <c r="X346" i="15"/>
  <c r="AS96" i="15"/>
  <c r="AR267" i="15"/>
  <c r="AR19" i="15"/>
  <c r="W40" i="15"/>
  <c r="O40" i="15" s="1"/>
  <c r="X42" i="15"/>
  <c r="X44" i="15"/>
  <c r="AR57" i="15"/>
  <c r="AR60" i="15"/>
  <c r="Y77" i="15"/>
  <c r="AA118" i="15"/>
  <c r="Y138" i="15"/>
  <c r="BB152" i="15"/>
  <c r="AT164" i="15"/>
  <c r="BR181" i="15"/>
  <c r="W224" i="15"/>
  <c r="O224" i="15" s="1"/>
  <c r="AT327" i="15"/>
  <c r="AT329" i="15"/>
  <c r="AS331" i="15"/>
  <c r="W340" i="15"/>
  <c r="O340" i="15" s="1"/>
  <c r="X342" i="15"/>
  <c r="AS25" i="15"/>
  <c r="W77" i="15"/>
  <c r="Z40" i="15"/>
  <c r="AR54" i="15"/>
  <c r="Y75" i="15"/>
  <c r="Z127" i="15"/>
  <c r="W136" i="15"/>
  <c r="O136" i="15" s="1"/>
  <c r="Q136" i="15" s="1"/>
  <c r="W141" i="15"/>
  <c r="W144" i="15"/>
  <c r="Z147" i="15"/>
  <c r="BR192" i="15"/>
  <c r="W325" i="15"/>
  <c r="O325" i="15" s="1"/>
  <c r="AT331" i="15"/>
  <c r="AA333" i="15"/>
  <c r="BR335" i="15"/>
  <c r="X340" i="15"/>
  <c r="X343" i="15"/>
  <c r="X350" i="15"/>
  <c r="AT20" i="15"/>
  <c r="W51" i="15"/>
  <c r="O51" i="15" s="1"/>
  <c r="P51" i="15" s="1"/>
  <c r="AR25" i="15"/>
  <c r="W33" i="15"/>
  <c r="O33" i="15" s="1"/>
  <c r="W35" i="15"/>
  <c r="O35" i="15" s="1"/>
  <c r="X146" i="15"/>
  <c r="W18" i="15"/>
  <c r="O18" i="15" s="1"/>
  <c r="AT19" i="15"/>
  <c r="X18" i="15"/>
  <c r="Z22" i="15"/>
  <c r="AS29" i="15"/>
  <c r="AR30" i="15"/>
  <c r="W38" i="15"/>
  <c r="O38" i="15" s="1"/>
  <c r="P38" i="15" s="1"/>
  <c r="X56" i="15"/>
  <c r="O64" i="15"/>
  <c r="S64" i="15" s="1"/>
  <c r="Y105" i="15"/>
  <c r="AA127" i="15"/>
  <c r="X136" i="15"/>
  <c r="Z141" i="15"/>
  <c r="Z144" i="15"/>
  <c r="AA147" i="15"/>
  <c r="W153" i="15"/>
  <c r="O153" i="15" s="1"/>
  <c r="W215" i="15"/>
  <c r="Z220" i="15"/>
  <c r="AT234" i="15"/>
  <c r="AT235" i="15"/>
  <c r="X237" i="15"/>
  <c r="W241" i="15"/>
  <c r="X246" i="15"/>
  <c r="Z258" i="15"/>
  <c r="Z264" i="15"/>
  <c r="X325" i="15"/>
  <c r="X328" i="15"/>
  <c r="Y330" i="15"/>
  <c r="Y340" i="15"/>
  <c r="Y343" i="15"/>
  <c r="Y347" i="15"/>
  <c r="Y350" i="15"/>
  <c r="AT233" i="15"/>
  <c r="AS20" i="15"/>
  <c r="W135" i="15"/>
  <c r="O135" i="15" s="1"/>
  <c r="Y323" i="15"/>
  <c r="X327" i="15"/>
  <c r="W16" i="15"/>
  <c r="O16" i="15" s="1"/>
  <c r="Y18" i="15"/>
  <c r="AT30" i="15"/>
  <c r="Y38" i="15"/>
  <c r="Y56" i="15"/>
  <c r="X59" i="15"/>
  <c r="X70" i="15"/>
  <c r="Z108" i="15"/>
  <c r="AR133" i="15"/>
  <c r="Y136" i="15"/>
  <c r="AA141" i="15"/>
  <c r="AA144" i="15"/>
  <c r="AT155" i="15"/>
  <c r="AA220" i="15"/>
  <c r="X229" i="15"/>
  <c r="AT230" i="15"/>
  <c r="Y237" i="15"/>
  <c r="Y246" i="15"/>
  <c r="W268" i="15"/>
  <c r="Z280" i="15"/>
  <c r="Y315" i="15"/>
  <c r="Z318" i="15"/>
  <c r="Y325" i="15"/>
  <c r="B325" i="15" s="1"/>
  <c r="Y328" i="15"/>
  <c r="Z330" i="15"/>
  <c r="AS334" i="15"/>
  <c r="Z340" i="15"/>
  <c r="AA343" i="15"/>
  <c r="Z347" i="15"/>
  <c r="AA350" i="15"/>
  <c r="U231" i="15"/>
  <c r="BR142" i="15"/>
  <c r="X345" i="15"/>
  <c r="AS27" i="15"/>
  <c r="W32" i="15"/>
  <c r="AR26" i="15"/>
  <c r="Z131" i="15"/>
  <c r="Y16" i="15"/>
  <c r="Z18" i="15"/>
  <c r="W20" i="15"/>
  <c r="O20" i="15" s="1"/>
  <c r="AR31" i="15"/>
  <c r="Z38" i="15"/>
  <c r="Y53" i="15"/>
  <c r="B53" i="15" s="1"/>
  <c r="Y63" i="15"/>
  <c r="X64" i="15"/>
  <c r="Y70" i="15"/>
  <c r="O81" i="15"/>
  <c r="U81" i="15" s="1"/>
  <c r="Y124" i="15"/>
  <c r="Z126" i="15"/>
  <c r="Z129" i="15"/>
  <c r="AT133" i="15"/>
  <c r="AA136" i="15"/>
  <c r="X161" i="15"/>
  <c r="W187" i="15"/>
  <c r="O187" i="15" s="1"/>
  <c r="U187" i="15" s="1"/>
  <c r="AA225" i="15"/>
  <c r="AA237" i="15"/>
  <c r="Z276" i="15"/>
  <c r="Y289" i="15"/>
  <c r="W297" i="15"/>
  <c r="O297" i="15" s="1"/>
  <c r="AA299" i="15"/>
  <c r="Y312" i="15"/>
  <c r="Z315" i="15"/>
  <c r="W322" i="15"/>
  <c r="O322" i="15" s="1"/>
  <c r="Z325" i="15"/>
  <c r="AA328" i="15"/>
  <c r="AA330" i="15"/>
  <c r="X332" i="15"/>
  <c r="AT334" i="15"/>
  <c r="AA340" i="15"/>
  <c r="X118" i="15"/>
  <c r="BR149" i="15"/>
  <c r="AT332" i="15"/>
  <c r="W337" i="15"/>
  <c r="Y338" i="15"/>
  <c r="W257" i="15"/>
  <c r="O257" i="15" s="1"/>
  <c r="AR23" i="15"/>
  <c r="W26" i="15"/>
  <c r="O26" i="15" s="1"/>
  <c r="U26" i="15" s="1"/>
  <c r="AR32" i="15"/>
  <c r="X34" i="15"/>
  <c r="AA53" i="15"/>
  <c r="Y58" i="15"/>
  <c r="Y64" i="15"/>
  <c r="Y65" i="15"/>
  <c r="Y66" i="15"/>
  <c r="Y73" i="15"/>
  <c r="X122" i="15"/>
  <c r="AA126" i="15"/>
  <c r="AA129" i="15"/>
  <c r="AT132" i="15"/>
  <c r="AT134" i="15"/>
  <c r="AT227" i="15"/>
  <c r="AX237" i="15"/>
  <c r="B222" i="15" s="1"/>
  <c r="W232" i="15"/>
  <c r="BR235" i="15"/>
  <c r="W242" i="15"/>
  <c r="W259" i="15"/>
  <c r="O259" i="15" s="1"/>
  <c r="Z289" i="15"/>
  <c r="Z312" i="15"/>
  <c r="X322" i="15"/>
  <c r="AA325" i="15"/>
  <c r="AS330" i="15"/>
  <c r="Z332" i="15"/>
  <c r="AS338" i="15"/>
  <c r="O300" i="15"/>
  <c r="BR300" i="15"/>
  <c r="X113" i="15"/>
  <c r="X85" i="15"/>
  <c r="X109" i="15"/>
  <c r="X102" i="15"/>
  <c r="X89" i="15"/>
  <c r="X110" i="15"/>
  <c r="X87" i="15"/>
  <c r="X90" i="15"/>
  <c r="X94" i="15"/>
  <c r="X107" i="15"/>
  <c r="X105" i="15"/>
  <c r="X99" i="15"/>
  <c r="X88" i="15"/>
  <c r="X98" i="15"/>
  <c r="X97" i="15"/>
  <c r="X100" i="15"/>
  <c r="X106" i="15"/>
  <c r="X101" i="15"/>
  <c r="X114" i="15"/>
  <c r="X111" i="15"/>
  <c r="O299" i="15"/>
  <c r="U299" i="15" s="1"/>
  <c r="AS267" i="15"/>
  <c r="AS257" i="15"/>
  <c r="AS264" i="15"/>
  <c r="AS266" i="15"/>
  <c r="AS262" i="15"/>
  <c r="AS261" i="15"/>
  <c r="AS263" i="15"/>
  <c r="AS258" i="15"/>
  <c r="AS268" i="15"/>
  <c r="AS260" i="15"/>
  <c r="AS269" i="15"/>
  <c r="AT257" i="15"/>
  <c r="AT264" i="15"/>
  <c r="AT260" i="15"/>
  <c r="AT258" i="15"/>
  <c r="AT262" i="15"/>
  <c r="AT263" i="15"/>
  <c r="AT267" i="15"/>
  <c r="AT259" i="15"/>
  <c r="AT261" i="15"/>
  <c r="AT266" i="15"/>
  <c r="AT268" i="15"/>
  <c r="AT270" i="15"/>
  <c r="AT269" i="15"/>
  <c r="BR31" i="15"/>
  <c r="O146" i="15"/>
  <c r="U146" i="15" s="1"/>
  <c r="BR146" i="15"/>
  <c r="U90" i="15"/>
  <c r="S90" i="15"/>
  <c r="R90" i="15"/>
  <c r="BR151" i="15"/>
  <c r="O151" i="15"/>
  <c r="S151" i="15" s="1"/>
  <c r="O167" i="15"/>
  <c r="U167" i="15" s="1"/>
  <c r="BR167" i="15"/>
  <c r="O193" i="15"/>
  <c r="S193" i="15" s="1"/>
  <c r="BR336" i="15"/>
  <c r="O336" i="15"/>
  <c r="S336" i="15" s="1"/>
  <c r="BR324" i="15"/>
  <c r="W111" i="15"/>
  <c r="W105" i="15"/>
  <c r="AJ89" i="15"/>
  <c r="B6" i="15" s="1"/>
  <c r="W89" i="15"/>
  <c r="O89" i="15" s="1"/>
  <c r="P89" i="15" s="1"/>
  <c r="W87" i="15"/>
  <c r="O87" i="15" s="1"/>
  <c r="W103" i="15"/>
  <c r="W94" i="15"/>
  <c r="O94" i="15" s="1"/>
  <c r="W97" i="15"/>
  <c r="O97" i="15" s="1"/>
  <c r="W90" i="15"/>
  <c r="O90" i="15" s="1"/>
  <c r="W100" i="15"/>
  <c r="W85" i="15"/>
  <c r="O85" i="15" s="1"/>
  <c r="Q85" i="15" s="1"/>
  <c r="W106" i="15"/>
  <c r="W86" i="15"/>
  <c r="O86" i="15" s="1"/>
  <c r="W104" i="15"/>
  <c r="W114" i="15"/>
  <c r="O114" i="15" s="1"/>
  <c r="O354" i="15"/>
  <c r="S354" i="15" s="1"/>
  <c r="Y182" i="15"/>
  <c r="Y178" i="15"/>
  <c r="Y157" i="15"/>
  <c r="Y166" i="15"/>
  <c r="Y162" i="15"/>
  <c r="Y169" i="15"/>
  <c r="Y160" i="15"/>
  <c r="Y175" i="15"/>
  <c r="Y155" i="15"/>
  <c r="B155" i="15" s="1"/>
  <c r="Y171" i="15"/>
  <c r="Y168" i="15"/>
  <c r="Y153" i="15"/>
  <c r="Y174" i="15"/>
  <c r="Y170" i="15"/>
  <c r="Y154" i="15"/>
  <c r="Y152" i="15"/>
  <c r="BR267" i="15"/>
  <c r="O267" i="15"/>
  <c r="P267" i="15" s="1"/>
  <c r="AA179" i="15"/>
  <c r="AA157" i="15"/>
  <c r="AA155" i="15"/>
  <c r="AA176" i="15"/>
  <c r="AA174" i="15"/>
  <c r="AA161" i="15"/>
  <c r="BR202" i="15"/>
  <c r="O202" i="15"/>
  <c r="R202" i="15" s="1"/>
  <c r="O66" i="15"/>
  <c r="R66" i="15" s="1"/>
  <c r="AA177" i="15"/>
  <c r="O141" i="15"/>
  <c r="P141" i="15" s="1"/>
  <c r="O233" i="15"/>
  <c r="S233" i="15" s="1"/>
  <c r="BR233" i="15"/>
  <c r="Z42" i="15"/>
  <c r="Z25" i="15"/>
  <c r="Z24" i="15"/>
  <c r="Z20" i="15"/>
  <c r="Z37" i="15"/>
  <c r="Z17" i="15"/>
  <c r="Z46" i="15"/>
  <c r="Z44" i="15"/>
  <c r="Z35" i="15"/>
  <c r="Z30" i="15"/>
  <c r="Z26" i="15"/>
  <c r="Z39" i="15"/>
  <c r="Z27" i="15"/>
  <c r="Z21" i="15"/>
  <c r="Z45" i="15"/>
  <c r="Z43" i="15"/>
  <c r="Z41" i="15"/>
  <c r="Z19" i="15"/>
  <c r="Z33" i="15"/>
  <c r="Z32" i="15"/>
  <c r="AA77" i="15"/>
  <c r="AA73" i="15"/>
  <c r="AA66" i="15"/>
  <c r="AA78" i="15"/>
  <c r="AA56" i="15"/>
  <c r="AA76" i="15"/>
  <c r="AA74" i="15"/>
  <c r="AA55" i="15"/>
  <c r="AA80" i="15"/>
  <c r="AA67" i="15"/>
  <c r="AA50" i="15"/>
  <c r="AA54" i="15"/>
  <c r="AA68" i="15"/>
  <c r="AA58" i="15"/>
  <c r="AA51" i="15"/>
  <c r="AA52" i="15"/>
  <c r="W84" i="15"/>
  <c r="O84" i="15" s="1"/>
  <c r="W92" i="15"/>
  <c r="O92" i="15" s="1"/>
  <c r="Q92" i="15" s="1"/>
  <c r="X93" i="15"/>
  <c r="BB220" i="15"/>
  <c r="AR235" i="15"/>
  <c r="AR234" i="15"/>
  <c r="AR223" i="15"/>
  <c r="AR229" i="15"/>
  <c r="AR228" i="15"/>
  <c r="AR226" i="15"/>
  <c r="AR232" i="15"/>
  <c r="AR231" i="15"/>
  <c r="AR230" i="15"/>
  <c r="AR233" i="15"/>
  <c r="O304" i="15"/>
  <c r="S304" i="15" s="1"/>
  <c r="BR304" i="15"/>
  <c r="BR64" i="15"/>
  <c r="AA46" i="15"/>
  <c r="AA18" i="15"/>
  <c r="AA17" i="15"/>
  <c r="AA44" i="15"/>
  <c r="AA35" i="15"/>
  <c r="AA21" i="15"/>
  <c r="AA45" i="15"/>
  <c r="AA43" i="15"/>
  <c r="X92" i="15"/>
  <c r="W96" i="15"/>
  <c r="O96" i="15" s="1"/>
  <c r="Z171" i="15"/>
  <c r="Z176" i="15"/>
  <c r="Z153" i="15"/>
  <c r="Z164" i="15"/>
  <c r="Z179" i="15"/>
  <c r="Z152" i="15"/>
  <c r="Z161" i="15"/>
  <c r="P244" i="15"/>
  <c r="U244" i="15"/>
  <c r="T244" i="15"/>
  <c r="S244" i="15"/>
  <c r="R244" i="15"/>
  <c r="Q244" i="15"/>
  <c r="Y167" i="15"/>
  <c r="BR244" i="15"/>
  <c r="X170" i="15"/>
  <c r="X181" i="15"/>
  <c r="X153" i="15"/>
  <c r="X178" i="15"/>
  <c r="X158" i="15"/>
  <c r="X155" i="15"/>
  <c r="X152" i="15"/>
  <c r="AA262" i="15"/>
  <c r="AA268" i="15"/>
  <c r="AS270" i="15"/>
  <c r="O184" i="15"/>
  <c r="S184" i="15" s="1"/>
  <c r="AR193" i="15"/>
  <c r="AR192" i="15"/>
  <c r="AR190" i="15"/>
  <c r="AR198" i="15"/>
  <c r="AR191" i="15"/>
  <c r="AR199" i="15"/>
  <c r="AR195" i="15"/>
  <c r="Y211" i="15"/>
  <c r="Y189" i="15"/>
  <c r="B189" i="15" s="1"/>
  <c r="Y201" i="15"/>
  <c r="Y187" i="15"/>
  <c r="BR266" i="15"/>
  <c r="O266" i="15"/>
  <c r="Q266" i="15" s="1"/>
  <c r="K52" i="15"/>
  <c r="L52" i="15" s="1"/>
  <c r="Y106" i="15"/>
  <c r="Y111" i="15"/>
  <c r="Y114" i="15"/>
  <c r="W124" i="15"/>
  <c r="W140" i="15"/>
  <c r="W129" i="15"/>
  <c r="W128" i="15"/>
  <c r="O128" i="15" s="1"/>
  <c r="W119" i="15"/>
  <c r="O119" i="15" s="1"/>
  <c r="W147" i="15"/>
  <c r="W139" i="15"/>
  <c r="BB186" i="15"/>
  <c r="AS192" i="15"/>
  <c r="AS190" i="15"/>
  <c r="AS199" i="15"/>
  <c r="AS194" i="15"/>
  <c r="Z201" i="15"/>
  <c r="Z189" i="15"/>
  <c r="Z215" i="15"/>
  <c r="Y198" i="15"/>
  <c r="O317" i="15"/>
  <c r="P317" i="15" s="1"/>
  <c r="BR317" i="15"/>
  <c r="O343" i="15"/>
  <c r="Q343" i="15" s="1"/>
  <c r="X132" i="15"/>
  <c r="X124" i="15"/>
  <c r="X140" i="15"/>
  <c r="X129" i="15"/>
  <c r="X128" i="15"/>
  <c r="X119" i="15"/>
  <c r="X120" i="15"/>
  <c r="X147" i="15"/>
  <c r="X126" i="15"/>
  <c r="W137" i="15"/>
  <c r="O174" i="15"/>
  <c r="S174" i="15" s="1"/>
  <c r="BR174" i="15"/>
  <c r="AA208" i="15"/>
  <c r="AA213" i="15"/>
  <c r="AA196" i="15"/>
  <c r="AA210" i="15"/>
  <c r="AA191" i="15"/>
  <c r="AX203" i="15"/>
  <c r="B188" i="15" s="1"/>
  <c r="BR242" i="15"/>
  <c r="O242" i="15"/>
  <c r="T242" i="15" s="1"/>
  <c r="O252" i="15"/>
  <c r="R252" i="15" s="1"/>
  <c r="AR58" i="15"/>
  <c r="AR64" i="15"/>
  <c r="AR56" i="15"/>
  <c r="BB50" i="15"/>
  <c r="AT60" i="15"/>
  <c r="AX67" i="15"/>
  <c r="B52" i="15" s="1"/>
  <c r="O109" i="15"/>
  <c r="T109" i="15" s="1"/>
  <c r="BR109" i="15"/>
  <c r="Y130" i="15"/>
  <c r="Y133" i="15"/>
  <c r="Y129" i="15"/>
  <c r="Y128" i="15"/>
  <c r="Y119" i="15"/>
  <c r="Y142" i="15"/>
  <c r="Y120" i="15"/>
  <c r="Y131" i="15"/>
  <c r="Y144" i="15"/>
  <c r="Y121" i="15"/>
  <c r="B121" i="15" s="1"/>
  <c r="Y147" i="15"/>
  <c r="Y127" i="15"/>
  <c r="Y126" i="15"/>
  <c r="Y123" i="15"/>
  <c r="X137" i="15"/>
  <c r="BR158" i="15"/>
  <c r="P206" i="15"/>
  <c r="T206" i="15"/>
  <c r="R206" i="15"/>
  <c r="Q206" i="15"/>
  <c r="O265" i="15"/>
  <c r="BR265" i="15"/>
  <c r="Q295" i="15"/>
  <c r="U295" i="15"/>
  <c r="T295" i="15"/>
  <c r="R295" i="15"/>
  <c r="P295" i="15"/>
  <c r="Y113" i="15"/>
  <c r="Y109" i="15"/>
  <c r="Y102" i="15"/>
  <c r="Y94" i="15"/>
  <c r="Y89" i="15"/>
  <c r="Y112" i="15"/>
  <c r="Y103" i="15"/>
  <c r="Y90" i="15"/>
  <c r="Z100" i="15"/>
  <c r="Z110" i="15"/>
  <c r="Z95" i="15"/>
  <c r="Z84" i="15"/>
  <c r="Z105" i="15"/>
  <c r="Z206" i="15"/>
  <c r="BR243" i="15"/>
  <c r="O243" i="15"/>
  <c r="P243" i="15" s="1"/>
  <c r="W278" i="15"/>
  <c r="W283" i="15"/>
  <c r="W275" i="15"/>
  <c r="W263" i="15"/>
  <c r="O263" i="15" s="1"/>
  <c r="Q263" i="15" s="1"/>
  <c r="W258" i="15"/>
  <c r="O258" i="15" s="1"/>
  <c r="W270" i="15"/>
  <c r="W269" i="15"/>
  <c r="W265" i="15"/>
  <c r="W281" i="15"/>
  <c r="W260" i="15"/>
  <c r="W254" i="15"/>
  <c r="O254" i="15" s="1"/>
  <c r="W256" i="15"/>
  <c r="O256" i="15" s="1"/>
  <c r="S256" i="15" s="1"/>
  <c r="W276" i="15"/>
  <c r="AR293" i="15"/>
  <c r="AR291" i="15"/>
  <c r="AR298" i="15"/>
  <c r="AR299" i="15"/>
  <c r="X71" i="15"/>
  <c r="X67" i="15"/>
  <c r="X53" i="15"/>
  <c r="X61" i="15"/>
  <c r="X78" i="15"/>
  <c r="X60" i="15"/>
  <c r="X69" i="15"/>
  <c r="AT59" i="15"/>
  <c r="AT66" i="15"/>
  <c r="Y85" i="15"/>
  <c r="AT100" i="15"/>
  <c r="AT99" i="15"/>
  <c r="Y99" i="15"/>
  <c r="Y100" i="15"/>
  <c r="Q140" i="15"/>
  <c r="P140" i="15"/>
  <c r="X145" i="15"/>
  <c r="Y200" i="15"/>
  <c r="AR202" i="15"/>
  <c r="BR231" i="15"/>
  <c r="X283" i="15"/>
  <c r="X275" i="15"/>
  <c r="X262" i="15"/>
  <c r="W272" i="15"/>
  <c r="O272" i="15" s="1"/>
  <c r="AS300" i="15"/>
  <c r="AS291" i="15"/>
  <c r="AS304" i="15"/>
  <c r="S338" i="15"/>
  <c r="AS60" i="15"/>
  <c r="AS57" i="15"/>
  <c r="AS58" i="15"/>
  <c r="BR49" i="15"/>
  <c r="AJ55" i="15"/>
  <c r="B5" i="15" s="1"/>
  <c r="W79" i="15"/>
  <c r="W62" i="15"/>
  <c r="O62" i="15" s="1"/>
  <c r="W54" i="15"/>
  <c r="O54" i="15" s="1"/>
  <c r="W80" i="15"/>
  <c r="O80" i="15" s="1"/>
  <c r="U80" i="15" s="1"/>
  <c r="W76" i="15"/>
  <c r="W78" i="15"/>
  <c r="W60" i="15"/>
  <c r="O60" i="15" s="1"/>
  <c r="Q60" i="15" s="1"/>
  <c r="AS59" i="15"/>
  <c r="W68" i="15"/>
  <c r="O68" i="15" s="1"/>
  <c r="Y88" i="15"/>
  <c r="AS193" i="15"/>
  <c r="X50" i="15"/>
  <c r="Y76" i="15"/>
  <c r="Y60" i="15"/>
  <c r="Y61" i="15"/>
  <c r="Y78" i="15"/>
  <c r="Y74" i="15"/>
  <c r="Y55" i="15"/>
  <c r="Y80" i="15"/>
  <c r="Y69" i="15"/>
  <c r="Y67" i="15"/>
  <c r="Y97" i="15"/>
  <c r="Y98" i="15"/>
  <c r="AT127" i="15"/>
  <c r="AT126" i="15"/>
  <c r="AT123" i="15"/>
  <c r="O124" i="15"/>
  <c r="BR124" i="15"/>
  <c r="Y275" i="15"/>
  <c r="Y263" i="15"/>
  <c r="Y262" i="15"/>
  <c r="Y269" i="15"/>
  <c r="Y265" i="15"/>
  <c r="Y264" i="15"/>
  <c r="Y260" i="15"/>
  <c r="Y254" i="15"/>
  <c r="Y278" i="15"/>
  <c r="Y256" i="15"/>
  <c r="Y272" i="15"/>
  <c r="AT297" i="15"/>
  <c r="AT299" i="15"/>
  <c r="T338" i="15"/>
  <c r="BR338" i="15"/>
  <c r="BR348" i="15"/>
  <c r="O348" i="15"/>
  <c r="T348" i="15" s="1"/>
  <c r="O111" i="15"/>
  <c r="U111" i="15" s="1"/>
  <c r="BR111" i="15"/>
  <c r="Z109" i="15"/>
  <c r="Y206" i="15"/>
  <c r="AT56" i="15"/>
  <c r="AT64" i="15"/>
  <c r="AT63" i="15"/>
  <c r="AT57" i="15"/>
  <c r="AT58" i="15"/>
  <c r="AS100" i="15"/>
  <c r="AS97" i="15"/>
  <c r="AS90" i="15"/>
  <c r="AS91" i="15"/>
  <c r="O164" i="15"/>
  <c r="Q164" i="15" s="1"/>
  <c r="BR164" i="15"/>
  <c r="Y50" i="15"/>
  <c r="Z54" i="15"/>
  <c r="Z66" i="15"/>
  <c r="Z60" i="15"/>
  <c r="Z50" i="15"/>
  <c r="X62" i="15"/>
  <c r="X63" i="15"/>
  <c r="Y71" i="15"/>
  <c r="BR92" i="15"/>
  <c r="AT125" i="15"/>
  <c r="U159" i="15"/>
  <c r="T159" i="15"/>
  <c r="R159" i="15"/>
  <c r="Q181" i="15"/>
  <c r="U181" i="15"/>
  <c r="S181" i="15"/>
  <c r="R181" i="15"/>
  <c r="P181" i="15"/>
  <c r="AA192" i="15"/>
  <c r="Z263" i="15"/>
  <c r="Z262" i="15"/>
  <c r="Z269" i="15"/>
  <c r="Z268" i="15"/>
  <c r="Z267" i="15"/>
  <c r="Z254" i="15"/>
  <c r="Z281" i="15"/>
  <c r="Z278" i="15"/>
  <c r="Z275" i="15"/>
  <c r="Z256" i="15"/>
  <c r="Z272" i="15"/>
  <c r="BR276" i="15"/>
  <c r="AA297" i="15"/>
  <c r="AA306" i="15"/>
  <c r="AA298" i="15"/>
  <c r="AA311" i="15"/>
  <c r="AA308" i="15"/>
  <c r="AA303" i="15"/>
  <c r="AA318" i="15"/>
  <c r="AA313" i="15"/>
  <c r="AA302" i="15"/>
  <c r="AA291" i="15"/>
  <c r="AA293" i="15"/>
  <c r="AA289" i="15"/>
  <c r="AA315" i="15"/>
  <c r="AA317" i="15"/>
  <c r="AA309" i="15"/>
  <c r="BR339" i="15"/>
  <c r="AR21" i="15"/>
  <c r="AS31" i="15"/>
  <c r="O110" i="15"/>
  <c r="U110" i="15" s="1"/>
  <c r="BR110" i="15"/>
  <c r="O150" i="15"/>
  <c r="T150" i="15" s="1"/>
  <c r="O173" i="15"/>
  <c r="T173" i="15" s="1"/>
  <c r="O216" i="15"/>
  <c r="U216" i="15" s="1"/>
  <c r="Y249" i="15"/>
  <c r="Y245" i="15"/>
  <c r="Y224" i="15"/>
  <c r="Y233" i="15"/>
  <c r="O245" i="15"/>
  <c r="Q245" i="15" s="1"/>
  <c r="BR245" i="15"/>
  <c r="Y250" i="15"/>
  <c r="Q281" i="15"/>
  <c r="P281" i="15"/>
  <c r="Y332" i="15"/>
  <c r="Y335" i="15"/>
  <c r="Y334" i="15"/>
  <c r="Y326" i="15"/>
  <c r="Y339" i="15"/>
  <c r="Y336" i="15"/>
  <c r="O313" i="15"/>
  <c r="T313" i="15" s="1"/>
  <c r="BR313" i="15"/>
  <c r="W225" i="15"/>
  <c r="O225" i="15" s="1"/>
  <c r="X238" i="15"/>
  <c r="X249" i="15"/>
  <c r="X245" i="15"/>
  <c r="X241" i="15"/>
  <c r="X224" i="15"/>
  <c r="W231" i="15"/>
  <c r="AS21" i="15"/>
  <c r="K257" i="15"/>
  <c r="L257" i="15" s="1"/>
  <c r="L258" i="15" s="1"/>
  <c r="K87" i="15"/>
  <c r="O115" i="15"/>
  <c r="P115" i="15" s="1"/>
  <c r="K155" i="15"/>
  <c r="K156" i="15" s="1"/>
  <c r="W197" i="15"/>
  <c r="W222" i="15"/>
  <c r="O222" i="15" s="1"/>
  <c r="Y225" i="15"/>
  <c r="Z224" i="15"/>
  <c r="Z233" i="15"/>
  <c r="Z232" i="15"/>
  <c r="Z231" i="15"/>
  <c r="Z250" i="15"/>
  <c r="X299" i="15"/>
  <c r="X288" i="15"/>
  <c r="BR302" i="15"/>
  <c r="O302" i="15"/>
  <c r="R302" i="15" s="1"/>
  <c r="S342" i="15"/>
  <c r="Q342" i="15"/>
  <c r="X40" i="15"/>
  <c r="X36" i="15"/>
  <c r="X27" i="15"/>
  <c r="W39" i="15"/>
  <c r="AX135" i="15"/>
  <c r="B120" i="15" s="1"/>
  <c r="O177" i="15"/>
  <c r="S177" i="15" s="1"/>
  <c r="W200" i="15"/>
  <c r="W189" i="15"/>
  <c r="O189" i="15" s="1"/>
  <c r="P189" i="15" s="1"/>
  <c r="W196" i="15"/>
  <c r="O196" i="15" s="1"/>
  <c r="X222" i="15"/>
  <c r="Z225" i="15"/>
  <c r="Y308" i="15"/>
  <c r="Y302" i="15"/>
  <c r="Y306" i="15"/>
  <c r="Y298" i="15"/>
  <c r="AA337" i="15"/>
  <c r="AA352" i="15"/>
  <c r="AA334" i="15"/>
  <c r="AA336" i="15"/>
  <c r="Y351" i="15"/>
  <c r="W250" i="15"/>
  <c r="O250" i="15" s="1"/>
  <c r="W229" i="15"/>
  <c r="O229" i="15" s="1"/>
  <c r="AT21" i="15"/>
  <c r="AT27" i="15"/>
  <c r="Y45" i="15"/>
  <c r="Y28" i="15"/>
  <c r="Y27" i="15"/>
  <c r="X39" i="15"/>
  <c r="O125" i="15"/>
  <c r="P125" i="15" s="1"/>
  <c r="X201" i="15"/>
  <c r="X190" i="15"/>
  <c r="Y222" i="15"/>
  <c r="X240" i="15"/>
  <c r="BR251" i="15"/>
  <c r="AR265" i="15"/>
  <c r="AR263" i="15"/>
  <c r="Z302" i="15"/>
  <c r="Z299" i="15"/>
  <c r="Z306" i="15"/>
  <c r="Z298" i="15"/>
  <c r="Z311" i="15"/>
  <c r="Z308" i="15"/>
  <c r="Z303" i="15"/>
  <c r="Y307" i="15"/>
  <c r="BR342" i="15"/>
  <c r="Z138" i="15"/>
  <c r="Z146" i="15"/>
  <c r="AS160" i="15"/>
  <c r="W178" i="15"/>
  <c r="W334" i="15"/>
  <c r="O113" i="15"/>
  <c r="T113" i="15" s="1"/>
  <c r="AT160" i="15"/>
  <c r="W332" i="15"/>
  <c r="O332" i="15" s="1"/>
  <c r="S332" i="15" s="1"/>
  <c r="W335" i="15"/>
  <c r="W352" i="15"/>
  <c r="O352" i="15" s="1"/>
  <c r="P352" i="15" s="1"/>
  <c r="BR134" i="15"/>
  <c r="W181" i="15"/>
  <c r="O261" i="15"/>
  <c r="P261" i="15" s="1"/>
  <c r="X352" i="15"/>
  <c r="Z130" i="15"/>
  <c r="AA131" i="15"/>
  <c r="AT225" i="15"/>
  <c r="O293" i="15"/>
  <c r="P293" i="15" s="1"/>
  <c r="O321" i="15"/>
  <c r="R321" i="15" s="1"/>
  <c r="BR337" i="15"/>
  <c r="O337" i="15"/>
  <c r="BR47" i="15"/>
  <c r="O47" i="15"/>
  <c r="AB70" i="15"/>
  <c r="AB71" i="15" s="1"/>
  <c r="BR86" i="15"/>
  <c r="O145" i="15"/>
  <c r="BR145" i="15"/>
  <c r="AX101" i="15"/>
  <c r="B86" i="15" s="1"/>
  <c r="BR327" i="15"/>
  <c r="BR144" i="15"/>
  <c r="O144" i="15"/>
  <c r="BR41" i="15"/>
  <c r="BR84" i="15"/>
  <c r="BR42" i="15"/>
  <c r="BR78" i="15"/>
  <c r="O78" i="15"/>
  <c r="O315" i="15"/>
  <c r="BR133" i="15"/>
  <c r="O133" i="15"/>
  <c r="T142" i="15"/>
  <c r="S142" i="15"/>
  <c r="U142" i="15"/>
  <c r="P142" i="15"/>
  <c r="R142" i="15"/>
  <c r="Q142" i="15"/>
  <c r="O277" i="15"/>
  <c r="BR118" i="15"/>
  <c r="O147" i="15"/>
  <c r="BR147" i="15"/>
  <c r="O57" i="15"/>
  <c r="O180" i="15"/>
  <c r="BR180" i="15"/>
  <c r="O183" i="15"/>
  <c r="BR183" i="15"/>
  <c r="AA112" i="15"/>
  <c r="AA108" i="15"/>
  <c r="AA103" i="15"/>
  <c r="AA86" i="15"/>
  <c r="AA84" i="15"/>
  <c r="AA107" i="15"/>
  <c r="AA94" i="15"/>
  <c r="AA88" i="15"/>
  <c r="AA105" i="15"/>
  <c r="AA97" i="15"/>
  <c r="AA89" i="15"/>
  <c r="AA104" i="15"/>
  <c r="AA113" i="15"/>
  <c r="AA85" i="15"/>
  <c r="AA87" i="15"/>
  <c r="AA90" i="15"/>
  <c r="AA114" i="15"/>
  <c r="AA102" i="15"/>
  <c r="AA98" i="15"/>
  <c r="AA99" i="15"/>
  <c r="AA100" i="15"/>
  <c r="AA110" i="15"/>
  <c r="AA96" i="15"/>
  <c r="AA101" i="15"/>
  <c r="AA106" i="15"/>
  <c r="AA95" i="15"/>
  <c r="AA111" i="15"/>
  <c r="BR29" i="15"/>
  <c r="BR259" i="15"/>
  <c r="O279" i="15"/>
  <c r="BR279" i="15"/>
  <c r="BR40" i="15"/>
  <c r="BR88" i="15"/>
  <c r="O107" i="15"/>
  <c r="BR107" i="15"/>
  <c r="P137" i="15"/>
  <c r="U137" i="15"/>
  <c r="S137" i="15"/>
  <c r="T137" i="15"/>
  <c r="R137" i="15"/>
  <c r="Q137" i="15"/>
  <c r="BR264" i="15"/>
  <c r="O275" i="15"/>
  <c r="BR275" i="15"/>
  <c r="AA109" i="15"/>
  <c r="BR249" i="15"/>
  <c r="O249" i="15"/>
  <c r="K324" i="15"/>
  <c r="L324" i="15" s="1"/>
  <c r="B191" i="15"/>
  <c r="K290" i="15"/>
  <c r="L290" i="15" s="1"/>
  <c r="B157" i="15"/>
  <c r="K256" i="15"/>
  <c r="L256" i="15" s="1"/>
  <c r="K222" i="15"/>
  <c r="L222" i="15" s="1"/>
  <c r="B21" i="15"/>
  <c r="B293" i="15"/>
  <c r="K86" i="15"/>
  <c r="L86" i="15" s="1"/>
  <c r="B259" i="15"/>
  <c r="B327" i="15"/>
  <c r="K18" i="15"/>
  <c r="L18" i="15" s="1"/>
  <c r="B89" i="15"/>
  <c r="B123" i="15"/>
  <c r="K120" i="15"/>
  <c r="L120" i="15" s="1"/>
  <c r="B225" i="15"/>
  <c r="B224" i="15" s="1"/>
  <c r="K154" i="15"/>
  <c r="L154" i="15" s="1"/>
  <c r="BR139" i="15"/>
  <c r="O139" i="15"/>
  <c r="O209" i="15"/>
  <c r="BR209" i="15"/>
  <c r="O99" i="15"/>
  <c r="BR99" i="15"/>
  <c r="BR290" i="15"/>
  <c r="AX305" i="15"/>
  <c r="B290" i="15" s="1"/>
  <c r="O351" i="15"/>
  <c r="BR351" i="15"/>
  <c r="O65" i="15"/>
  <c r="AR95" i="15"/>
  <c r="AR91" i="15"/>
  <c r="AR99" i="15"/>
  <c r="AR98" i="15"/>
  <c r="AR100" i="15"/>
  <c r="AR96" i="15"/>
  <c r="AR87" i="15"/>
  <c r="AR93" i="15"/>
  <c r="AR89" i="15"/>
  <c r="AR92" i="15"/>
  <c r="BB84" i="15"/>
  <c r="BR122" i="15"/>
  <c r="Q185" i="15"/>
  <c r="AS98" i="15"/>
  <c r="AS89" i="15"/>
  <c r="AS87" i="15"/>
  <c r="AS92" i="15"/>
  <c r="AS93" i="15"/>
  <c r="AS88" i="15"/>
  <c r="O273" i="15"/>
  <c r="O303" i="15"/>
  <c r="O75" i="15"/>
  <c r="T248" i="15"/>
  <c r="U248" i="15"/>
  <c r="S248" i="15"/>
  <c r="Q248" i="15"/>
  <c r="P248" i="15"/>
  <c r="R248" i="15"/>
  <c r="Q251" i="15"/>
  <c r="P22" i="15"/>
  <c r="AR94" i="15"/>
  <c r="O132" i="15"/>
  <c r="BR153" i="15"/>
  <c r="AR165" i="15"/>
  <c r="AR168" i="15"/>
  <c r="AR160" i="15"/>
  <c r="AR167" i="15"/>
  <c r="AR164" i="15"/>
  <c r="AR162" i="15"/>
  <c r="AR161" i="15"/>
  <c r="BR345" i="15"/>
  <c r="O345" i="15"/>
  <c r="R49" i="15"/>
  <c r="AS94" i="15"/>
  <c r="BR283" i="15"/>
  <c r="O283" i="15"/>
  <c r="S49" i="15"/>
  <c r="AR130" i="15"/>
  <c r="AR125" i="15"/>
  <c r="AR126" i="15"/>
  <c r="AR124" i="15"/>
  <c r="BB118" i="15"/>
  <c r="AR129" i="15"/>
  <c r="AR121" i="15"/>
  <c r="AR132" i="15"/>
  <c r="AR127" i="15"/>
  <c r="AR131" i="15"/>
  <c r="AR123" i="15"/>
  <c r="AT167" i="15"/>
  <c r="AT158" i="15"/>
  <c r="AT161" i="15"/>
  <c r="AT162" i="15"/>
  <c r="AT159" i="15"/>
  <c r="AT163" i="15"/>
  <c r="AT165" i="15"/>
  <c r="AT157" i="15"/>
  <c r="O166" i="15"/>
  <c r="BR166" i="15"/>
  <c r="O171" i="15"/>
  <c r="O176" i="15"/>
  <c r="BR176" i="15"/>
  <c r="Q235" i="15"/>
  <c r="P235" i="15"/>
  <c r="R235" i="15"/>
  <c r="S235" i="15"/>
  <c r="BR248" i="15"/>
  <c r="BR257" i="15"/>
  <c r="BR103" i="15"/>
  <c r="O103" i="15"/>
  <c r="O105" i="15"/>
  <c r="BR105" i="15"/>
  <c r="O129" i="15"/>
  <c r="BR129" i="15"/>
  <c r="O143" i="15"/>
  <c r="BR150" i="15"/>
  <c r="BR168" i="15"/>
  <c r="O168" i="15"/>
  <c r="X214" i="15"/>
  <c r="X213" i="15"/>
  <c r="X212" i="15"/>
  <c r="X211" i="15"/>
  <c r="X210" i="15"/>
  <c r="X209" i="15"/>
  <c r="X208" i="15"/>
  <c r="X207" i="15"/>
  <c r="X206" i="15"/>
  <c r="X205" i="15"/>
  <c r="X194" i="15"/>
  <c r="X215" i="15"/>
  <c r="X200" i="15"/>
  <c r="X192" i="15"/>
  <c r="X189" i="15"/>
  <c r="X204" i="15"/>
  <c r="X197" i="15"/>
  <c r="X196" i="15"/>
  <c r="X191" i="15"/>
  <c r="X186" i="15"/>
  <c r="X198" i="15"/>
  <c r="X187" i="15"/>
  <c r="X202" i="15"/>
  <c r="X195" i="15"/>
  <c r="X216" i="15"/>
  <c r="X199" i="15"/>
  <c r="X203" i="15"/>
  <c r="BR260" i="15"/>
  <c r="O260" i="15"/>
  <c r="O43" i="15"/>
  <c r="BR43" i="15"/>
  <c r="BR62" i="15"/>
  <c r="T226" i="15"/>
  <c r="S226" i="15"/>
  <c r="R226" i="15"/>
  <c r="U226" i="15"/>
  <c r="Q226" i="15"/>
  <c r="BR246" i="15"/>
  <c r="O246" i="15"/>
  <c r="AA270" i="15"/>
  <c r="AA279" i="15"/>
  <c r="AA280" i="15"/>
  <c r="AA284" i="15"/>
  <c r="AA260" i="15"/>
  <c r="AA281" i="15"/>
  <c r="AA273" i="15"/>
  <c r="AA271" i="15"/>
  <c r="AA254" i="15"/>
  <c r="AA263" i="15"/>
  <c r="AA272" i="15"/>
  <c r="AA256" i="15"/>
  <c r="AA277" i="15"/>
  <c r="AA265" i="15"/>
  <c r="AA264" i="15"/>
  <c r="AA257" i="15"/>
  <c r="AA267" i="15"/>
  <c r="AA269" i="15"/>
  <c r="AA266" i="15"/>
  <c r="AA282" i="15"/>
  <c r="AA275" i="15"/>
  <c r="AA258" i="15"/>
  <c r="AA274" i="15"/>
  <c r="AA276" i="15"/>
  <c r="AA259" i="15"/>
  <c r="AA255" i="15"/>
  <c r="AA36" i="15"/>
  <c r="O82" i="15"/>
  <c r="O83" i="15"/>
  <c r="BR119" i="15"/>
  <c r="AR122" i="15"/>
  <c r="U140" i="15"/>
  <c r="T140" i="15"/>
  <c r="R140" i="15"/>
  <c r="AR156" i="15"/>
  <c r="Z174" i="15"/>
  <c r="Z163" i="15"/>
  <c r="Z177" i="15"/>
  <c r="Z180" i="15"/>
  <c r="Z154" i="15"/>
  <c r="Z167" i="15"/>
  <c r="Z162" i="15"/>
  <c r="Z172" i="15"/>
  <c r="Z181" i="15"/>
  <c r="Z168" i="15"/>
  <c r="Z156" i="15"/>
  <c r="Z169" i="15"/>
  <c r="Z157" i="15"/>
  <c r="Z155" i="15"/>
  <c r="Z175" i="15"/>
  <c r="Z170" i="15"/>
  <c r="Z160" i="15"/>
  <c r="Z158" i="15"/>
  <c r="Z182" i="15"/>
  <c r="Z165" i="15"/>
  <c r="Z166" i="15"/>
  <c r="Z173" i="15"/>
  <c r="Z178" i="15"/>
  <c r="AA162" i="15"/>
  <c r="AA164" i="15"/>
  <c r="X188" i="15"/>
  <c r="Z197" i="15"/>
  <c r="Z216" i="15"/>
  <c r="Z212" i="15"/>
  <c r="Z199" i="15"/>
  <c r="Z190" i="15"/>
  <c r="Z213" i="15"/>
  <c r="Z204" i="15"/>
  <c r="Z202" i="15"/>
  <c r="Z191" i="15"/>
  <c r="Z203" i="15"/>
  <c r="Z196" i="15"/>
  <c r="Z211" i="15"/>
  <c r="Z198" i="15"/>
  <c r="Z187" i="15"/>
  <c r="Z208" i="15"/>
  <c r="Z195" i="15"/>
  <c r="Z205" i="15"/>
  <c r="Z207" i="15"/>
  <c r="Z200" i="15"/>
  <c r="Z210" i="15"/>
  <c r="Z192" i="15"/>
  <c r="Z214" i="15"/>
  <c r="Z209" i="15"/>
  <c r="Z186" i="15"/>
  <c r="O215" i="15"/>
  <c r="BR215" i="15"/>
  <c r="AA278" i="15"/>
  <c r="AA283" i="15"/>
  <c r="T185" i="15"/>
  <c r="S185" i="15"/>
  <c r="BR33" i="15"/>
  <c r="AB36" i="15"/>
  <c r="AB37" i="15" s="1"/>
  <c r="AB38" i="15" s="1"/>
  <c r="BR63" i="15"/>
  <c r="BR77" i="15"/>
  <c r="O77" i="15"/>
  <c r="O104" i="15"/>
  <c r="BR104" i="15"/>
  <c r="O106" i="15"/>
  <c r="BR106" i="15"/>
  <c r="P185" i="15"/>
  <c r="O213" i="15"/>
  <c r="BR213" i="15"/>
  <c r="O309" i="15"/>
  <c r="BR68" i="15"/>
  <c r="O76" i="15"/>
  <c r="AR88" i="15"/>
  <c r="O199" i="15"/>
  <c r="O79" i="15"/>
  <c r="BR79" i="15"/>
  <c r="BR108" i="15"/>
  <c r="O108" i="15"/>
  <c r="U134" i="15"/>
  <c r="P134" i="15"/>
  <c r="O205" i="15"/>
  <c r="P251" i="15"/>
  <c r="T251" i="15"/>
  <c r="S251" i="15"/>
  <c r="BR44" i="15"/>
  <c r="AT90" i="15"/>
  <c r="AT94" i="15"/>
  <c r="AT98" i="15"/>
  <c r="AT87" i="15"/>
  <c r="AT97" i="15"/>
  <c r="AT91" i="15"/>
  <c r="AT92" i="15"/>
  <c r="AT89" i="15"/>
  <c r="AT93" i="15"/>
  <c r="AT88" i="15"/>
  <c r="U185" i="15"/>
  <c r="BR253" i="15"/>
  <c r="O253" i="15"/>
  <c r="O301" i="15"/>
  <c r="BR301" i="15"/>
  <c r="Q49" i="15"/>
  <c r="P49" i="15"/>
  <c r="U49" i="15"/>
  <c r="AS53" i="15"/>
  <c r="AS54" i="15"/>
  <c r="AS65" i="15"/>
  <c r="AS55" i="15"/>
  <c r="AS61" i="15"/>
  <c r="AS66" i="15"/>
  <c r="AS64" i="15"/>
  <c r="AS56" i="15"/>
  <c r="BR96" i="15"/>
  <c r="R134" i="15"/>
  <c r="BR198" i="15"/>
  <c r="O198" i="15"/>
  <c r="O23" i="15"/>
  <c r="AS62" i="15"/>
  <c r="O100" i="15"/>
  <c r="BR100" i="15"/>
  <c r="S134" i="15"/>
  <c r="AS163" i="15"/>
  <c r="AS155" i="15"/>
  <c r="AS159" i="15"/>
  <c r="AS167" i="15"/>
  <c r="AS161" i="15"/>
  <c r="AS164" i="15"/>
  <c r="AS162" i="15"/>
  <c r="AS157" i="15"/>
  <c r="AS165" i="15"/>
  <c r="AR157" i="15"/>
  <c r="O211" i="15"/>
  <c r="U251" i="15"/>
  <c r="X280" i="15"/>
  <c r="X278" i="15"/>
  <c r="X279" i="15"/>
  <c r="X276" i="15"/>
  <c r="X266" i="15"/>
  <c r="X274" i="15"/>
  <c r="X263" i="15"/>
  <c r="X272" i="15"/>
  <c r="X271" i="15"/>
  <c r="X265" i="15"/>
  <c r="X264" i="15"/>
  <c r="X259" i="15"/>
  <c r="X269" i="15"/>
  <c r="X270" i="15"/>
  <c r="X254" i="15"/>
  <c r="X260" i="15"/>
  <c r="X267" i="15"/>
  <c r="X257" i="15"/>
  <c r="X284" i="15"/>
  <c r="X258" i="15"/>
  <c r="X256" i="15"/>
  <c r="X281" i="15"/>
  <c r="X255" i="15"/>
  <c r="X273" i="15"/>
  <c r="T134" i="15"/>
  <c r="AS130" i="15"/>
  <c r="AS124" i="15"/>
  <c r="AS132" i="15"/>
  <c r="AS121" i="15"/>
  <c r="AS131" i="15"/>
  <c r="AS122" i="15"/>
  <c r="AS133" i="15"/>
  <c r="AS123" i="15"/>
  <c r="AS127" i="15"/>
  <c r="U239" i="15"/>
  <c r="R239" i="15"/>
  <c r="T239" i="15"/>
  <c r="S239" i="15"/>
  <c r="O319" i="15"/>
  <c r="BR319" i="15"/>
  <c r="AR333" i="15"/>
  <c r="AR325" i="15"/>
  <c r="AR328" i="15"/>
  <c r="BB322" i="15"/>
  <c r="AR338" i="15"/>
  <c r="AR337" i="15"/>
  <c r="AR334" i="15"/>
  <c r="AR332" i="15"/>
  <c r="AR336" i="15"/>
  <c r="AR331" i="15"/>
  <c r="AR330" i="15"/>
  <c r="AR327" i="15"/>
  <c r="AR326" i="15"/>
  <c r="AR335" i="15"/>
  <c r="AS126" i="15"/>
  <c r="Y215" i="15"/>
  <c r="Y195" i="15"/>
  <c r="Y190" i="15"/>
  <c r="Y204" i="15"/>
  <c r="Y213" i="15"/>
  <c r="Y205" i="15"/>
  <c r="Y196" i="15"/>
  <c r="Y192" i="15"/>
  <c r="Y214" i="15"/>
  <c r="Y209" i="15"/>
  <c r="Y199" i="15"/>
  <c r="Y197" i="15"/>
  <c r="Y191" i="15"/>
  <c r="Y186" i="15"/>
  <c r="Y203" i="15"/>
  <c r="Y208" i="15"/>
  <c r="Y202" i="15"/>
  <c r="Y212" i="15"/>
  <c r="Y194" i="15"/>
  <c r="Y210" i="15"/>
  <c r="Y207" i="15"/>
  <c r="Y216" i="15"/>
  <c r="AA32" i="15"/>
  <c r="AA20" i="15"/>
  <c r="AA25" i="15"/>
  <c r="AA40" i="15"/>
  <c r="AA19" i="15"/>
  <c r="AA37" i="15"/>
  <c r="AA38" i="15"/>
  <c r="AA33" i="15"/>
  <c r="AA42" i="15"/>
  <c r="AA30" i="15"/>
  <c r="AA26" i="15"/>
  <c r="AA39" i="15"/>
  <c r="AA41" i="15"/>
  <c r="AA31" i="15"/>
  <c r="AA27" i="15"/>
  <c r="AA16" i="15"/>
  <c r="BR52" i="15"/>
  <c r="Z101" i="15"/>
  <c r="Z98" i="15"/>
  <c r="Z93" i="15"/>
  <c r="Z102" i="15"/>
  <c r="Z92" i="15"/>
  <c r="Z87" i="15"/>
  <c r="Z107" i="15"/>
  <c r="Z106" i="15"/>
  <c r="Z94" i="15"/>
  <c r="Z103" i="15"/>
  <c r="Z97" i="15"/>
  <c r="Z89" i="15"/>
  <c r="Z86" i="15"/>
  <c r="Z112" i="15"/>
  <c r="Z111" i="15"/>
  <c r="Z88" i="15"/>
  <c r="Z113" i="15"/>
  <c r="Z99" i="15"/>
  <c r="Z90" i="15"/>
  <c r="Z114" i="15"/>
  <c r="Z85" i="15"/>
  <c r="AS95" i="15"/>
  <c r="AS125" i="15"/>
  <c r="U130" i="15"/>
  <c r="S130" i="15"/>
  <c r="R130" i="15"/>
  <c r="T130" i="15"/>
  <c r="Q130" i="15"/>
  <c r="P130" i="15"/>
  <c r="AS156" i="15"/>
  <c r="AA175" i="15"/>
  <c r="AA178" i="15"/>
  <c r="AA167" i="15"/>
  <c r="AA168" i="15"/>
  <c r="AA172" i="15"/>
  <c r="AA154" i="15"/>
  <c r="AA153" i="15"/>
  <c r="AA152" i="15"/>
  <c r="AA156" i="15"/>
  <c r="AA170" i="15"/>
  <c r="AA160" i="15"/>
  <c r="AA158" i="15"/>
  <c r="AA182" i="15"/>
  <c r="AA165" i="15"/>
  <c r="AA171" i="15"/>
  <c r="AA173" i="15"/>
  <c r="AA163" i="15"/>
  <c r="AA180" i="15"/>
  <c r="AA166" i="15"/>
  <c r="AA169" i="15"/>
  <c r="AA181" i="15"/>
  <c r="Y188" i="15"/>
  <c r="AA216" i="15"/>
  <c r="AA199" i="15"/>
  <c r="AA200" i="15"/>
  <c r="AA214" i="15"/>
  <c r="AA206" i="15"/>
  <c r="AA188" i="15"/>
  <c r="AA189" i="15"/>
  <c r="AA205" i="15"/>
  <c r="AA203" i="15"/>
  <c r="AA198" i="15"/>
  <c r="AA211" i="15"/>
  <c r="AA187" i="15"/>
  <c r="AA190" i="15"/>
  <c r="AA215" i="15"/>
  <c r="AA207" i="15"/>
  <c r="AA204" i="15"/>
  <c r="AA202" i="15"/>
  <c r="AA186" i="15"/>
  <c r="AA201" i="15"/>
  <c r="AA197" i="15"/>
  <c r="AA209" i="15"/>
  <c r="AA195" i="15"/>
  <c r="BR239" i="15"/>
  <c r="BR254" i="15"/>
  <c r="AX339" i="15"/>
  <c r="B324" i="15" s="1"/>
  <c r="BR346" i="15"/>
  <c r="O346" i="15"/>
  <c r="BR35" i="15"/>
  <c r="W61" i="15"/>
  <c r="O61" i="15" s="1"/>
  <c r="W53" i="15"/>
  <c r="O53" i="15" s="1"/>
  <c r="W50" i="15"/>
  <c r="O50" i="15" s="1"/>
  <c r="W74" i="15"/>
  <c r="W65" i="15"/>
  <c r="W63" i="15"/>
  <c r="O63" i="15" s="1"/>
  <c r="W56" i="15"/>
  <c r="O56" i="15" s="1"/>
  <c r="W52" i="15"/>
  <c r="O52" i="15" s="1"/>
  <c r="W72" i="15"/>
  <c r="O72" i="15" s="1"/>
  <c r="W55" i="15"/>
  <c r="O55" i="15" s="1"/>
  <c r="W59" i="15"/>
  <c r="O59" i="15" s="1"/>
  <c r="W75" i="15"/>
  <c r="P91" i="15"/>
  <c r="BR116" i="15"/>
  <c r="O116" i="15"/>
  <c r="O175" i="15"/>
  <c r="O232" i="15"/>
  <c r="BR232" i="15"/>
  <c r="U270" i="15"/>
  <c r="R270" i="15"/>
  <c r="Q91" i="15"/>
  <c r="O214" i="15"/>
  <c r="U234" i="15"/>
  <c r="T234" i="15"/>
  <c r="BR250" i="15"/>
  <c r="P270" i="15"/>
  <c r="BR278" i="15"/>
  <c r="O278" i="15"/>
  <c r="O329" i="15"/>
  <c r="BR331" i="15"/>
  <c r="X33" i="15"/>
  <c r="X38" i="15"/>
  <c r="W66" i="15"/>
  <c r="BR69" i="15"/>
  <c r="W73" i="15"/>
  <c r="O73" i="15" s="1"/>
  <c r="R91" i="15"/>
  <c r="O163" i="15"/>
  <c r="BR163" i="15"/>
  <c r="W173" i="15"/>
  <c r="O208" i="15"/>
  <c r="O212" i="15"/>
  <c r="BR224" i="15"/>
  <c r="P234" i="15"/>
  <c r="O236" i="15"/>
  <c r="BR236" i="15"/>
  <c r="Q270" i="15"/>
  <c r="Q276" i="15"/>
  <c r="T276" i="15"/>
  <c r="P276" i="15"/>
  <c r="R276" i="15"/>
  <c r="S276" i="15"/>
  <c r="U276" i="15"/>
  <c r="U335" i="15"/>
  <c r="R335" i="15"/>
  <c r="T335" i="15"/>
  <c r="O350" i="15"/>
  <c r="AR24" i="15"/>
  <c r="AR29" i="15"/>
  <c r="AR20" i="15"/>
  <c r="AR22" i="15"/>
  <c r="Z80" i="15"/>
  <c r="Z75" i="15"/>
  <c r="Z71" i="15"/>
  <c r="Z74" i="15"/>
  <c r="Z63" i="15"/>
  <c r="Z61" i="15"/>
  <c r="Z56" i="15"/>
  <c r="Z52" i="15"/>
  <c r="Z78" i="15"/>
  <c r="Z77" i="15"/>
  <c r="Z76" i="15"/>
  <c r="Z68" i="15"/>
  <c r="Z53" i="15"/>
  <c r="Z51" i="15"/>
  <c r="Z79" i="15"/>
  <c r="Z70" i="15"/>
  <c r="Z69" i="15"/>
  <c r="Z59" i="15"/>
  <c r="W88" i="15"/>
  <c r="O88" i="15" s="1"/>
  <c r="S91" i="15"/>
  <c r="W113" i="15"/>
  <c r="AA128" i="15"/>
  <c r="AA139" i="15"/>
  <c r="AA134" i="15"/>
  <c r="AA119" i="15"/>
  <c r="AA146" i="15"/>
  <c r="AA130" i="15"/>
  <c r="AA123" i="15"/>
  <c r="AA148" i="15"/>
  <c r="AA143" i="15"/>
  <c r="AA137" i="15"/>
  <c r="AA124" i="15"/>
  <c r="AA122" i="15"/>
  <c r="AA138" i="15"/>
  <c r="AA135" i="15"/>
  <c r="AA132" i="15"/>
  <c r="T149" i="15"/>
  <c r="S149" i="15"/>
  <c r="R149" i="15"/>
  <c r="P149" i="15"/>
  <c r="X163" i="15"/>
  <c r="W165" i="15"/>
  <c r="O172" i="15"/>
  <c r="W182" i="15"/>
  <c r="O182" i="15" s="1"/>
  <c r="AS197" i="15"/>
  <c r="AS189" i="15"/>
  <c r="AS191" i="15"/>
  <c r="AS201" i="15"/>
  <c r="AS202" i="15"/>
  <c r="AS198" i="15"/>
  <c r="AS195" i="15"/>
  <c r="Q234" i="15"/>
  <c r="BR238" i="15"/>
  <c r="S270" i="15"/>
  <c r="P335" i="15"/>
  <c r="BB16" i="15"/>
  <c r="W46" i="15"/>
  <c r="O46" i="15" s="1"/>
  <c r="W28" i="15"/>
  <c r="O28" i="15" s="1"/>
  <c r="W27" i="15"/>
  <c r="O27" i="15" s="1"/>
  <c r="W22" i="15"/>
  <c r="O22" i="15" s="1"/>
  <c r="T22" i="15" s="1"/>
  <c r="W19" i="15"/>
  <c r="O19" i="15" s="1"/>
  <c r="W17" i="15"/>
  <c r="O17" i="15" s="1"/>
  <c r="AJ21" i="15"/>
  <c r="B4" i="15" s="1"/>
  <c r="W42" i="15"/>
  <c r="O42" i="15" s="1"/>
  <c r="W34" i="15"/>
  <c r="O34" i="15" s="1"/>
  <c r="W25" i="15"/>
  <c r="O25" i="15" s="1"/>
  <c r="W37" i="15"/>
  <c r="O37" i="15" s="1"/>
  <c r="AA65" i="15"/>
  <c r="AA59" i="15"/>
  <c r="AA72" i="15"/>
  <c r="AA79" i="15"/>
  <c r="AA75" i="15"/>
  <c r="AA71" i="15"/>
  <c r="AA70" i="15"/>
  <c r="AA69" i="15"/>
  <c r="AA60" i="15"/>
  <c r="Z65" i="15"/>
  <c r="W67" i="15"/>
  <c r="O67" i="15" s="1"/>
  <c r="W71" i="15"/>
  <c r="O71" i="15" s="1"/>
  <c r="Z73" i="15"/>
  <c r="U91" i="15"/>
  <c r="O112" i="15"/>
  <c r="BR112" i="15"/>
  <c r="Q149" i="15"/>
  <c r="W155" i="15"/>
  <c r="O155" i="15" s="1"/>
  <c r="W158" i="15"/>
  <c r="O158" i="15" s="1"/>
  <c r="T158" i="15" s="1"/>
  <c r="W160" i="15"/>
  <c r="O160" i="15" s="1"/>
  <c r="BR161" i="15"/>
  <c r="X165" i="15"/>
  <c r="AT199" i="15"/>
  <c r="AT195" i="15"/>
  <c r="AT194" i="15"/>
  <c r="AT190" i="15"/>
  <c r="AT193" i="15"/>
  <c r="AT202" i="15"/>
  <c r="AT196" i="15"/>
  <c r="AT189" i="15"/>
  <c r="AT198" i="15"/>
  <c r="AT197" i="15"/>
  <c r="T192" i="15"/>
  <c r="S192" i="15"/>
  <c r="U192" i="15"/>
  <c r="Q192" i="15"/>
  <c r="AS200" i="15"/>
  <c r="S206" i="15"/>
  <c r="BR216" i="15"/>
  <c r="R234" i="15"/>
  <c r="T270" i="15"/>
  <c r="O308" i="15"/>
  <c r="Q335" i="15"/>
  <c r="S165" i="15"/>
  <c r="P165" i="15"/>
  <c r="T165" i="15"/>
  <c r="R165" i="15"/>
  <c r="BR247" i="15"/>
  <c r="O247" i="15"/>
  <c r="O269" i="15"/>
  <c r="BR269" i="15"/>
  <c r="W318" i="15"/>
  <c r="O318" i="15" s="1"/>
  <c r="W301" i="15"/>
  <c r="W302" i="15"/>
  <c r="W316" i="15"/>
  <c r="W308" i="15"/>
  <c r="W299" i="15"/>
  <c r="W309" i="15"/>
  <c r="W296" i="15"/>
  <c r="O296" i="15" s="1"/>
  <c r="W307" i="15"/>
  <c r="W311" i="15"/>
  <c r="W292" i="15"/>
  <c r="O292" i="15" s="1"/>
  <c r="W290" i="15"/>
  <c r="O290" i="15" s="1"/>
  <c r="W312" i="15"/>
  <c r="W298" i="15"/>
  <c r="O298" i="15" s="1"/>
  <c r="W294" i="15"/>
  <c r="O294" i="15" s="1"/>
  <c r="R294" i="15" s="1"/>
  <c r="W291" i="15"/>
  <c r="O291" i="15" s="1"/>
  <c r="W317" i="15"/>
  <c r="W310" i="15"/>
  <c r="W315" i="15"/>
  <c r="W303" i="15"/>
  <c r="W300" i="15"/>
  <c r="W289" i="15"/>
  <c r="O289" i="15" s="1"/>
  <c r="W304" i="15"/>
  <c r="Q333" i="15"/>
  <c r="S333" i="15"/>
  <c r="U333" i="15"/>
  <c r="P333" i="15"/>
  <c r="T333" i="15"/>
  <c r="R333" i="15"/>
  <c r="R334" i="15"/>
  <c r="Q334" i="15"/>
  <c r="U334" i="15"/>
  <c r="S334" i="15"/>
  <c r="P334" i="15"/>
  <c r="T334" i="15"/>
  <c r="BR334" i="15"/>
  <c r="BR162" i="15"/>
  <c r="U165" i="15"/>
  <c r="AT32" i="15"/>
  <c r="AT24" i="15"/>
  <c r="AT29" i="15"/>
  <c r="AT22" i="15"/>
  <c r="X41" i="15"/>
  <c r="X37" i="15"/>
  <c r="X32" i="15"/>
  <c r="X20" i="15"/>
  <c r="X43" i="15"/>
  <c r="X22" i="15"/>
  <c r="X17" i="15"/>
  <c r="X16" i="15"/>
  <c r="X29" i="15"/>
  <c r="BR24" i="15"/>
  <c r="X25" i="15"/>
  <c r="W70" i="15"/>
  <c r="O70" i="15" s="1"/>
  <c r="W109" i="15"/>
  <c r="W101" i="15"/>
  <c r="O101" i="15" s="1"/>
  <c r="W98" i="15"/>
  <c r="O98" i="15" s="1"/>
  <c r="W93" i="15"/>
  <c r="O93" i="15" s="1"/>
  <c r="W99" i="15"/>
  <c r="W95" i="15"/>
  <c r="O95" i="15" s="1"/>
  <c r="W108" i="15"/>
  <c r="W107" i="15"/>
  <c r="W102" i="15"/>
  <c r="O102" i="15" s="1"/>
  <c r="BR91" i="15"/>
  <c r="W110" i="15"/>
  <c r="W112" i="15"/>
  <c r="W170" i="15"/>
  <c r="O170" i="15" s="1"/>
  <c r="W168" i="15"/>
  <c r="W174" i="15"/>
  <c r="W163" i="15"/>
  <c r="W164" i="15"/>
  <c r="W180" i="15"/>
  <c r="W154" i="15"/>
  <c r="O154" i="15" s="1"/>
  <c r="W171" i="15"/>
  <c r="W176" i="15"/>
  <c r="W157" i="15"/>
  <c r="O157" i="15" s="1"/>
  <c r="W172" i="15"/>
  <c r="W177" i="15"/>
  <c r="W169" i="15"/>
  <c r="O169" i="15" s="1"/>
  <c r="U179" i="15"/>
  <c r="T179" i="15"/>
  <c r="S179" i="15"/>
  <c r="R179" i="15"/>
  <c r="P179" i="15"/>
  <c r="Q179" i="15"/>
  <c r="BR210" i="15"/>
  <c r="O210" i="15"/>
  <c r="BR217" i="15"/>
  <c r="O217" i="15"/>
  <c r="S234" i="15"/>
  <c r="BR234" i="15"/>
  <c r="O241" i="15"/>
  <c r="BR241" i="15"/>
  <c r="AS303" i="15"/>
  <c r="AS294" i="15"/>
  <c r="AS301" i="15"/>
  <c r="AS299" i="15"/>
  <c r="AS296" i="15"/>
  <c r="AS297" i="15"/>
  <c r="AS293" i="15"/>
  <c r="AS298" i="15"/>
  <c r="AS292" i="15"/>
  <c r="AJ293" i="15"/>
  <c r="B12" i="15" s="1"/>
  <c r="BR298" i="15"/>
  <c r="W306" i="15"/>
  <c r="O306" i="15" s="1"/>
  <c r="T310" i="15"/>
  <c r="S310" i="15"/>
  <c r="Q310" i="15"/>
  <c r="P310" i="15"/>
  <c r="U310" i="15"/>
  <c r="R310" i="15"/>
  <c r="X46" i="15"/>
  <c r="W58" i="15"/>
  <c r="O58" i="15" s="1"/>
  <c r="BR94" i="15"/>
  <c r="X182" i="15"/>
  <c r="X172" i="15"/>
  <c r="X171" i="15"/>
  <c r="X160" i="15"/>
  <c r="X175" i="15"/>
  <c r="X179" i="15"/>
  <c r="X173" i="15"/>
  <c r="X169" i="15"/>
  <c r="X156" i="15"/>
  <c r="X174" i="15"/>
  <c r="X168" i="15"/>
  <c r="X176" i="15"/>
  <c r="X157" i="15"/>
  <c r="X180" i="15"/>
  <c r="X154" i="15"/>
  <c r="X164" i="15"/>
  <c r="W162" i="15"/>
  <c r="O162" i="15" s="1"/>
  <c r="W179" i="15"/>
  <c r="BR270" i="15"/>
  <c r="AT296" i="15"/>
  <c r="AT292" i="15"/>
  <c r="AT300" i="15"/>
  <c r="AT303" i="15"/>
  <c r="AT302" i="15"/>
  <c r="AT298" i="15"/>
  <c r="AT293" i="15"/>
  <c r="AT291" i="15"/>
  <c r="AT301" i="15"/>
  <c r="AT294" i="15"/>
  <c r="AT295" i="15"/>
  <c r="AT304" i="15"/>
  <c r="AS295" i="15"/>
  <c r="AT28" i="15"/>
  <c r="X35" i="15"/>
  <c r="W36" i="15"/>
  <c r="O48" i="15"/>
  <c r="Z55" i="15"/>
  <c r="Z67" i="15"/>
  <c r="W69" i="15"/>
  <c r="O69" i="15" s="1"/>
  <c r="Y108" i="15"/>
  <c r="Y101" i="15"/>
  <c r="Y86" i="15"/>
  <c r="Y107" i="15"/>
  <c r="Y87" i="15"/>
  <c r="B87" i="15" s="1"/>
  <c r="Y93" i="15"/>
  <c r="Y110" i="15"/>
  <c r="AA120" i="15"/>
  <c r="AA142" i="15"/>
  <c r="W156" i="15"/>
  <c r="O156" i="15" s="1"/>
  <c r="Y173" i="15"/>
  <c r="Y161" i="15"/>
  <c r="Y156" i="15"/>
  <c r="Y176" i="15"/>
  <c r="Y165" i="15"/>
  <c r="Y163" i="15"/>
  <c r="Y158" i="15"/>
  <c r="Y181" i="15"/>
  <c r="Y180" i="15"/>
  <c r="Y177" i="15"/>
  <c r="Y164" i="15"/>
  <c r="W161" i="15"/>
  <c r="O161" i="15" s="1"/>
  <c r="X162" i="15"/>
  <c r="W167" i="15"/>
  <c r="X177" i="15"/>
  <c r="Y179" i="15"/>
  <c r="BR188" i="15"/>
  <c r="W204" i="15"/>
  <c r="O204" i="15" s="1"/>
  <c r="W202" i="15"/>
  <c r="W214" i="15"/>
  <c r="W213" i="15"/>
  <c r="W212" i="15"/>
  <c r="W211" i="15"/>
  <c r="W210" i="15"/>
  <c r="W209" i="15"/>
  <c r="W208" i="15"/>
  <c r="W207" i="15"/>
  <c r="W206" i="15"/>
  <c r="W205" i="15"/>
  <c r="W201" i="15"/>
  <c r="AJ191" i="15"/>
  <c r="B9" i="15" s="1"/>
  <c r="W192" i="15"/>
  <c r="O192" i="15" s="1"/>
  <c r="R192" i="15" s="1"/>
  <c r="W188" i="15"/>
  <c r="O188" i="15" s="1"/>
  <c r="W203" i="15"/>
  <c r="O203" i="15" s="1"/>
  <c r="W198" i="15"/>
  <c r="AS196" i="15"/>
  <c r="BR200" i="15"/>
  <c r="O200" i="15"/>
  <c r="S231" i="15"/>
  <c r="R231" i="15"/>
  <c r="P231" i="15"/>
  <c r="O282" i="15"/>
  <c r="BR282" i="15"/>
  <c r="O286" i="15"/>
  <c r="AS302" i="15"/>
  <c r="W305" i="15"/>
  <c r="O305" i="15" s="1"/>
  <c r="W314" i="15"/>
  <c r="BR328" i="15"/>
  <c r="AT65" i="15"/>
  <c r="AT54" i="15"/>
  <c r="AT61" i="15"/>
  <c r="X68" i="15"/>
  <c r="X54" i="15"/>
  <c r="X65" i="15"/>
  <c r="X75" i="15"/>
  <c r="X58" i="15"/>
  <c r="X73" i="15"/>
  <c r="X74" i="15"/>
  <c r="X76" i="15"/>
  <c r="X80" i="15"/>
  <c r="Q90" i="15"/>
  <c r="T90" i="15"/>
  <c r="W132" i="15"/>
  <c r="W126" i="15"/>
  <c r="O126" i="15" s="1"/>
  <c r="W123" i="15"/>
  <c r="O123" i="15" s="1"/>
  <c r="W148" i="15"/>
  <c r="O148" i="15" s="1"/>
  <c r="W142" i="15"/>
  <c r="AJ123" i="15"/>
  <c r="B7" i="15" s="1"/>
  <c r="W121" i="15"/>
  <c r="O121" i="15" s="1"/>
  <c r="W122" i="15"/>
  <c r="O122" i="15" s="1"/>
  <c r="W143" i="15"/>
  <c r="W127" i="15"/>
  <c r="O127" i="15" s="1"/>
  <c r="W145" i="15"/>
  <c r="W130" i="15"/>
  <c r="W120" i="15"/>
  <c r="O120" i="15" s="1"/>
  <c r="W133" i="15"/>
  <c r="AR268" i="15"/>
  <c r="AR266" i="15"/>
  <c r="AR259" i="15"/>
  <c r="AR264" i="15"/>
  <c r="AR260" i="15"/>
  <c r="AR257" i="15"/>
  <c r="BB254" i="15"/>
  <c r="AR258" i="15"/>
  <c r="AR261" i="15"/>
  <c r="AR262" i="15"/>
  <c r="T268" i="15"/>
  <c r="U268" i="15"/>
  <c r="S268" i="15"/>
  <c r="Q268" i="15"/>
  <c r="P268" i="15"/>
  <c r="O341" i="15"/>
  <c r="BR341" i="15"/>
  <c r="BR353" i="15"/>
  <c r="O353" i="15"/>
  <c r="AX33" i="15"/>
  <c r="B18" i="15" s="1"/>
  <c r="BR45" i="15"/>
  <c r="O45" i="15"/>
  <c r="X55" i="15"/>
  <c r="X72" i="15"/>
  <c r="P90" i="15"/>
  <c r="X141" i="15"/>
  <c r="X135" i="15"/>
  <c r="X130" i="15"/>
  <c r="X139" i="15"/>
  <c r="X143" i="15"/>
  <c r="X142" i="15"/>
  <c r="X127" i="15"/>
  <c r="X144" i="15"/>
  <c r="X131" i="15"/>
  <c r="X123" i="15"/>
  <c r="W131" i="15"/>
  <c r="X133" i="15"/>
  <c r="W134" i="15"/>
  <c r="O219" i="15"/>
  <c r="BR219" i="15"/>
  <c r="BR225" i="15"/>
  <c r="O227" i="15"/>
  <c r="AS236" i="15"/>
  <c r="AS227" i="15"/>
  <c r="AS229" i="15"/>
  <c r="AS224" i="15"/>
  <c r="L223" i="15"/>
  <c r="L224" i="15" s="1"/>
  <c r="W223" i="15"/>
  <c r="O223" i="15" s="1"/>
  <c r="W221" i="15"/>
  <c r="O221" i="15" s="1"/>
  <c r="W234" i="15"/>
  <c r="W226" i="15"/>
  <c r="O226" i="15" s="1"/>
  <c r="P226" i="15" s="1"/>
  <c r="W248" i="15"/>
  <c r="W240" i="15"/>
  <c r="W220" i="15"/>
  <c r="O220" i="15" s="1"/>
  <c r="W249" i="15"/>
  <c r="W237" i="15"/>
  <c r="O237" i="15" s="1"/>
  <c r="W236" i="15"/>
  <c r="W246" i="15"/>
  <c r="W238" i="15"/>
  <c r="O238" i="15" s="1"/>
  <c r="AJ225" i="15"/>
  <c r="B10" i="15" s="1"/>
  <c r="AS234" i="15"/>
  <c r="W243" i="15"/>
  <c r="Z352" i="15"/>
  <c r="Z335" i="15"/>
  <c r="Z343" i="15"/>
  <c r="Z336" i="15"/>
  <c r="Z346" i="15"/>
  <c r="Z339" i="15"/>
  <c r="Z350" i="15"/>
  <c r="Z331" i="15"/>
  <c r="Z328" i="15"/>
  <c r="Z351" i="15"/>
  <c r="Z348" i="15"/>
  <c r="Z324" i="15"/>
  <c r="Z345" i="15"/>
  <c r="Z334" i="15"/>
  <c r="Z349" i="15"/>
  <c r="Z323" i="15"/>
  <c r="Z344" i="15"/>
  <c r="O347" i="15"/>
  <c r="BR347" i="15"/>
  <c r="AS26" i="15"/>
  <c r="Z140" i="15"/>
  <c r="Z124" i="15"/>
  <c r="Z122" i="15"/>
  <c r="Z137" i="15"/>
  <c r="Z136" i="15"/>
  <c r="Z123" i="15"/>
  <c r="Z134" i="15"/>
  <c r="Z135" i="15"/>
  <c r="X234" i="15"/>
  <c r="X226" i="15"/>
  <c r="X220" i="15"/>
  <c r="X242" i="15"/>
  <c r="X231" i="15"/>
  <c r="X250" i="15"/>
  <c r="X247" i="15"/>
  <c r="X233" i="15"/>
  <c r="X232" i="15"/>
  <c r="X243" i="15"/>
  <c r="O285" i="15"/>
  <c r="Y296" i="15"/>
  <c r="Z338" i="15"/>
  <c r="Z341" i="15"/>
  <c r="Z238" i="15"/>
  <c r="Z236" i="15"/>
  <c r="Z248" i="15"/>
  <c r="Z247" i="15"/>
  <c r="Z246" i="15"/>
  <c r="Z245" i="15"/>
  <c r="Z244" i="15"/>
  <c r="Z243" i="15"/>
  <c r="Z242" i="15"/>
  <c r="Z241" i="15"/>
  <c r="Z240" i="15"/>
  <c r="Z239" i="15"/>
  <c r="Z228" i="15"/>
  <c r="Z249" i="15"/>
  <c r="Z237" i="15"/>
  <c r="Z226" i="15"/>
  <c r="Z223" i="15"/>
  <c r="Z234" i="15"/>
  <c r="W239" i="15"/>
  <c r="BR274" i="15"/>
  <c r="O274" i="15"/>
  <c r="X301" i="15"/>
  <c r="X315" i="15"/>
  <c r="X307" i="15"/>
  <c r="X296" i="15"/>
  <c r="X290" i="15"/>
  <c r="X297" i="15"/>
  <c r="X308" i="15"/>
  <c r="X304" i="15"/>
  <c r="X303" i="15"/>
  <c r="X302" i="15"/>
  <c r="X293" i="15"/>
  <c r="X298" i="15"/>
  <c r="X311" i="15"/>
  <c r="X318" i="15"/>
  <c r="X317" i="15"/>
  <c r="X314" i="15"/>
  <c r="X306" i="15"/>
  <c r="X313" i="15"/>
  <c r="X289" i="15"/>
  <c r="O312" i="15"/>
  <c r="BR312" i="15"/>
  <c r="Z327" i="15"/>
  <c r="Z333" i="15"/>
  <c r="AS28" i="15"/>
  <c r="AS30" i="15"/>
  <c r="Z34" i="15"/>
  <c r="Z120" i="15"/>
  <c r="Z145" i="15"/>
  <c r="BR207" i="15"/>
  <c r="O207" i="15"/>
  <c r="AA248" i="15"/>
  <c r="AA247" i="15"/>
  <c r="AA246" i="15"/>
  <c r="AA245" i="15"/>
  <c r="AA244" i="15"/>
  <c r="AA243" i="15"/>
  <c r="AA242" i="15"/>
  <c r="AA241" i="15"/>
  <c r="AA240" i="15"/>
  <c r="AA239" i="15"/>
  <c r="AA228" i="15"/>
  <c r="AA249" i="15"/>
  <c r="AA229" i="15"/>
  <c r="AA224" i="15"/>
  <c r="AA231" i="15"/>
  <c r="AA250" i="15"/>
  <c r="AA235" i="15"/>
  <c r="AA233" i="15"/>
  <c r="AA232" i="15"/>
  <c r="AA230" i="15"/>
  <c r="AA226" i="15"/>
  <c r="AS232" i="15"/>
  <c r="W233" i="15"/>
  <c r="AA234" i="15"/>
  <c r="X239" i="15"/>
  <c r="BR255" i="15"/>
  <c r="O287" i="15"/>
  <c r="Y303" i="15"/>
  <c r="Y309" i="15"/>
  <c r="Y300" i="15"/>
  <c r="Y293" i="15"/>
  <c r="Y313" i="15"/>
  <c r="Y314" i="15"/>
  <c r="Y290" i="15"/>
  <c r="Y318" i="15"/>
  <c r="Y292" i="15"/>
  <c r="Y304" i="15"/>
  <c r="Y291" i="15"/>
  <c r="B291" i="15" s="1"/>
  <c r="Y299" i="15"/>
  <c r="Y288" i="15"/>
  <c r="X310" i="15"/>
  <c r="Y317" i="15"/>
  <c r="Z326" i="15"/>
  <c r="U342" i="15"/>
  <c r="R342" i="15"/>
  <c r="P342" i="15"/>
  <c r="O349" i="15"/>
  <c r="BR349" i="15"/>
  <c r="Y29" i="15"/>
  <c r="Y36" i="15"/>
  <c r="Y40" i="15"/>
  <c r="Y44" i="15"/>
  <c r="AR55" i="15"/>
  <c r="Y62" i="15"/>
  <c r="AR62" i="15"/>
  <c r="X84" i="15"/>
  <c r="X86" i="15"/>
  <c r="X103" i="15"/>
  <c r="X108" i="15"/>
  <c r="X112" i="15"/>
  <c r="Y220" i="15"/>
  <c r="Y238" i="15"/>
  <c r="Y236" i="15"/>
  <c r="Y241" i="15"/>
  <c r="Y221" i="15"/>
  <c r="Y231" i="15"/>
  <c r="Y234" i="15"/>
  <c r="Y235" i="15"/>
  <c r="Y243" i="15"/>
  <c r="W279" i="15"/>
  <c r="W271" i="15"/>
  <c r="O271" i="15" s="1"/>
  <c r="W282" i="15"/>
  <c r="W284" i="15"/>
  <c r="O284" i="15" s="1"/>
  <c r="W273" i="15"/>
  <c r="W264" i="15"/>
  <c r="O264" i="15" s="1"/>
  <c r="W280" i="15"/>
  <c r="W262" i="15"/>
  <c r="O262" i="15" s="1"/>
  <c r="W277" i="15"/>
  <c r="AA335" i="15"/>
  <c r="AA344" i="15"/>
  <c r="AA331" i="15"/>
  <c r="AA347" i="15"/>
  <c r="AA324" i="15"/>
  <c r="AA327" i="15"/>
  <c r="AA351" i="15"/>
  <c r="AA342" i="15"/>
  <c r="AA332" i="15"/>
  <c r="AA326" i="15"/>
  <c r="Y72" i="15"/>
  <c r="X96" i="15"/>
  <c r="X104" i="15"/>
  <c r="K291" i="15"/>
  <c r="K325" i="15"/>
  <c r="AT128" i="15"/>
  <c r="AT121" i="15"/>
  <c r="Y140" i="15"/>
  <c r="Y141" i="15"/>
  <c r="AX169" i="15"/>
  <c r="B154" i="15" s="1"/>
  <c r="AR194" i="15"/>
  <c r="AR200" i="15"/>
  <c r="AR196" i="15"/>
  <c r="AR189" i="15"/>
  <c r="AR236" i="15"/>
  <c r="AR227" i="15"/>
  <c r="AR225" i="15"/>
  <c r="Y228" i="15"/>
  <c r="Y242" i="15"/>
  <c r="Z271" i="15"/>
  <c r="Z282" i="15"/>
  <c r="Z284" i="15"/>
  <c r="Z273" i="15"/>
  <c r="Z274" i="15"/>
  <c r="Z270" i="15"/>
  <c r="Z257" i="15"/>
  <c r="Z255" i="15"/>
  <c r="Z260" i="15"/>
  <c r="Z283" i="15"/>
  <c r="Z277" i="15"/>
  <c r="S295" i="15"/>
  <c r="AA323" i="15"/>
  <c r="AA339" i="15"/>
  <c r="AA349" i="15"/>
  <c r="AT224" i="15"/>
  <c r="AT229" i="15"/>
  <c r="AT236" i="15"/>
  <c r="Y281" i="15"/>
  <c r="Y268" i="15"/>
  <c r="Y283" i="15"/>
  <c r="Y271" i="15"/>
  <c r="Y280" i="15"/>
  <c r="Y276" i="15"/>
  <c r="Y266" i="15"/>
  <c r="Y284" i="15"/>
  <c r="Y270" i="15"/>
  <c r="Y257" i="15"/>
  <c r="B257" i="15" s="1"/>
  <c r="Y255" i="15"/>
  <c r="AT228" i="15"/>
  <c r="BR311" i="15"/>
  <c r="O311" i="15"/>
  <c r="AS335" i="15"/>
  <c r="AS336" i="15"/>
  <c r="AS327" i="15"/>
  <c r="W350" i="15"/>
  <c r="W349" i="15"/>
  <c r="W348" i="15"/>
  <c r="W347" i="15"/>
  <c r="W346" i="15"/>
  <c r="W345" i="15"/>
  <c r="W344" i="15"/>
  <c r="W343" i="15"/>
  <c r="W342" i="15"/>
  <c r="W341" i="15"/>
  <c r="W330" i="15"/>
  <c r="O330" i="15" s="1"/>
  <c r="AJ327" i="15"/>
  <c r="B13" i="15" s="1"/>
  <c r="W351" i="15"/>
  <c r="W331" i="15"/>
  <c r="O331" i="15" s="1"/>
  <c r="W326" i="15"/>
  <c r="O326" i="15" s="1"/>
  <c r="W336" i="15"/>
  <c r="W328" i="15"/>
  <c r="O328" i="15" s="1"/>
  <c r="U338" i="15"/>
  <c r="R338" i="15"/>
  <c r="AS259" i="15"/>
  <c r="AR303" i="15"/>
  <c r="AR294" i="15"/>
  <c r="BB288" i="15"/>
  <c r="AR301" i="15"/>
  <c r="AR292" i="15"/>
  <c r="AR304" i="15"/>
  <c r="AR300" i="15"/>
  <c r="AR295" i="15"/>
  <c r="BR322" i="15"/>
  <c r="AT335" i="15"/>
  <c r="AT325" i="15"/>
  <c r="AT336" i="15"/>
  <c r="AT333" i="15"/>
  <c r="AT326" i="15"/>
  <c r="AT330" i="15"/>
  <c r="P338" i="15"/>
  <c r="O344" i="15"/>
  <c r="X351" i="15"/>
  <c r="X331" i="15"/>
  <c r="X326" i="15"/>
  <c r="X333" i="15"/>
  <c r="X341" i="15"/>
  <c r="X330" i="15"/>
  <c r="X344" i="15"/>
  <c r="X335" i="15"/>
  <c r="X334" i="15"/>
  <c r="X336" i="15"/>
  <c r="X337" i="15"/>
  <c r="AA310" i="15"/>
  <c r="Y333" i="15"/>
  <c r="Y352" i="15"/>
  <c r="Y345" i="15"/>
  <c r="BR294" i="15"/>
  <c r="Y342" i="15"/>
  <c r="B16" i="14"/>
  <c r="B15" i="14" s="1"/>
  <c r="AA6" i="14"/>
  <c r="AL16" i="14"/>
  <c r="Q40" i="14"/>
  <c r="Q31" i="14"/>
  <c r="R31" i="14"/>
  <c r="R25" i="14"/>
  <c r="AL23" i="14"/>
  <c r="S31" i="14"/>
  <c r="S25" i="14"/>
  <c r="R40" i="14"/>
  <c r="P27" i="14"/>
  <c r="K15" i="14"/>
  <c r="S37" i="14"/>
  <c r="P21" i="14"/>
  <c r="P12" i="14"/>
  <c r="O15" i="14"/>
  <c r="Q21" i="14"/>
  <c r="Q26" i="14"/>
  <c r="Q15" i="14"/>
  <c r="O17" i="14"/>
  <c r="R36" i="14"/>
  <c r="AB16" i="14"/>
  <c r="O19" i="14"/>
  <c r="P26" i="14"/>
  <c r="P19" i="14"/>
  <c r="P34" i="14"/>
  <c r="Q12" i="14"/>
  <c r="P15" i="14"/>
  <c r="Q19" i="14"/>
  <c r="R26" i="14"/>
  <c r="R34" i="14"/>
  <c r="R12" i="14"/>
  <c r="S21" i="14"/>
  <c r="AJ24" i="14"/>
  <c r="R28" i="14"/>
  <c r="Q36" i="14"/>
  <c r="R22" i="14"/>
  <c r="S28" i="14"/>
  <c r="Q20" i="14"/>
  <c r="S22" i="14"/>
  <c r="AK18" i="14"/>
  <c r="O33" i="14"/>
  <c r="O39" i="14"/>
  <c r="R17" i="14"/>
  <c r="AL18" i="14"/>
  <c r="AK25" i="14"/>
  <c r="S30" i="14"/>
  <c r="P33" i="14"/>
  <c r="P38" i="14"/>
  <c r="P39" i="14"/>
  <c r="Q41" i="14"/>
  <c r="O14" i="14"/>
  <c r="S17" i="14"/>
  <c r="AK20" i="14"/>
  <c r="AL25" i="14"/>
  <c r="Q33" i="14"/>
  <c r="Q38" i="14"/>
  <c r="Q39" i="14"/>
  <c r="R41" i="14"/>
  <c r="O11" i="14"/>
  <c r="P14" i="14"/>
  <c r="AL20" i="14"/>
  <c r="O24" i="14"/>
  <c r="O32" i="14"/>
  <c r="R33" i="14"/>
  <c r="R38" i="14"/>
  <c r="S39" i="14"/>
  <c r="Q27" i="14"/>
  <c r="R27" i="14"/>
  <c r="O20" i="14"/>
  <c r="Q22" i="14"/>
  <c r="S27" i="14"/>
  <c r="AK19" i="14"/>
  <c r="P41" i="14"/>
  <c r="Q11" i="14"/>
  <c r="R14" i="14"/>
  <c r="Q24" i="14"/>
  <c r="O37" i="14"/>
  <c r="R11" i="14"/>
  <c r="P13" i="14"/>
  <c r="Q16" i="14"/>
  <c r="AL22" i="14"/>
  <c r="R24" i="14"/>
  <c r="O25" i="14"/>
  <c r="AL27" i="14"/>
  <c r="P29" i="14"/>
  <c r="R32" i="14"/>
  <c r="Q35" i="14"/>
  <c r="P37" i="14"/>
  <c r="O21" i="14"/>
  <c r="O27" i="14"/>
  <c r="R21" i="14"/>
  <c r="R15" i="14"/>
  <c r="P20" i="14"/>
  <c r="S15" i="14"/>
  <c r="P17" i="14"/>
  <c r="AL19" i="14"/>
  <c r="Q17" i="14"/>
  <c r="R20" i="14"/>
  <c r="O38" i="14"/>
  <c r="AL21" i="14"/>
  <c r="S23" i="14"/>
  <c r="AJ27" i="14"/>
  <c r="O35" i="14"/>
  <c r="P16" i="14"/>
  <c r="Q32" i="14"/>
  <c r="P35" i="14"/>
  <c r="Q13" i="14"/>
  <c r="AL14" i="14"/>
  <c r="R16" i="14"/>
  <c r="P25" i="14"/>
  <c r="Q29" i="14"/>
  <c r="Q37" i="14"/>
  <c r="O12" i="14"/>
  <c r="O34" i="14"/>
  <c r="R19" i="14"/>
  <c r="S36" i="14"/>
  <c r="P11" i="14"/>
  <c r="Q14" i="14"/>
  <c r="B14" i="14" s="1"/>
  <c r="P24" i="14"/>
  <c r="P32" i="14"/>
  <c r="R13" i="14"/>
  <c r="Q25" i="14"/>
  <c r="R29" i="14"/>
  <c r="P31" i="14"/>
  <c r="R37" i="14"/>
  <c r="AJ22" i="14"/>
  <c r="AJ23" i="14"/>
  <c r="AT11" i="14"/>
  <c r="AJ26" i="14"/>
  <c r="AJ15" i="14"/>
  <c r="AJ25" i="14"/>
  <c r="AJ14" i="14"/>
  <c r="AJ21" i="14"/>
  <c r="AJ16" i="14"/>
  <c r="AJ17" i="14"/>
  <c r="AG25" i="14"/>
  <c r="AG20" i="14"/>
  <c r="AO11" i="14"/>
  <c r="AG14" i="14"/>
  <c r="AG19" i="14"/>
  <c r="AG22" i="14"/>
  <c r="AG26" i="14"/>
  <c r="AG15" i="14"/>
  <c r="AG21" i="14"/>
  <c r="AG27" i="14"/>
  <c r="AG24" i="14"/>
  <c r="AG18" i="14"/>
  <c r="AG17" i="14"/>
  <c r="AG16" i="14"/>
  <c r="AJ18" i="14"/>
  <c r="AJ19" i="14"/>
  <c r="AP28" i="14"/>
  <c r="AK23" i="14"/>
  <c r="AK26" i="14"/>
  <c r="AK15" i="14"/>
  <c r="AK17" i="14"/>
  <c r="AK24" i="14"/>
  <c r="AK14" i="14"/>
  <c r="AK22" i="14"/>
  <c r="AK16" i="14"/>
  <c r="S35" i="14"/>
  <c r="S41" i="14"/>
  <c r="S29" i="14"/>
  <c r="S26" i="14"/>
  <c r="S16" i="14"/>
  <c r="S34" i="14"/>
  <c r="S40" i="14"/>
  <c r="S20" i="14"/>
  <c r="S24" i="14"/>
  <c r="S19" i="14"/>
  <c r="S11" i="14"/>
  <c r="S33" i="14"/>
  <c r="S14" i="14"/>
  <c r="S38" i="14"/>
  <c r="S13" i="14"/>
  <c r="AK21" i="14"/>
  <c r="S32" i="14"/>
  <c r="O40" i="14"/>
  <c r="O16" i="14"/>
  <c r="AL24" i="14"/>
  <c r="O26" i="14"/>
  <c r="O29" i="14"/>
  <c r="Q34" i="14"/>
  <c r="R39" i="14"/>
  <c r="P40" i="14"/>
  <c r="O41" i="14"/>
  <c r="O23" i="14"/>
  <c r="AL17" i="14"/>
  <c r="O22" i="14"/>
  <c r="P23" i="14"/>
  <c r="O28" i="14"/>
  <c r="P30" i="14"/>
  <c r="O13" i="14"/>
  <c r="O30" i="14"/>
  <c r="AL15" i="14"/>
  <c r="P22" i="14"/>
  <c r="Q23" i="14"/>
  <c r="P28" i="14"/>
  <c r="Q30" i="14"/>
  <c r="R35" i="14"/>
  <c r="O36" i="14"/>
  <c r="R23" i="14"/>
  <c r="AE64" i="13"/>
  <c r="AE66" i="13" s="1"/>
  <c r="AE68" i="13" s="1"/>
  <c r="AE70" i="13" s="1"/>
  <c r="AE72" i="13" s="1"/>
  <c r="AE74" i="13" s="1"/>
  <c r="AE76" i="13" s="1"/>
  <c r="AE63" i="13"/>
  <c r="AE65" i="13" s="1"/>
  <c r="AE67" i="13" s="1"/>
  <c r="AE69" i="13" s="1"/>
  <c r="AE71" i="13" s="1"/>
  <c r="AE73" i="13" s="1"/>
  <c r="AE75" i="13" s="1"/>
  <c r="AG132" i="13"/>
  <c r="AG134" i="13" s="1"/>
  <c r="AG136" i="13" s="1"/>
  <c r="AG138" i="13" s="1"/>
  <c r="AG140" i="13" s="1"/>
  <c r="AG142" i="13" s="1"/>
  <c r="AG144" i="13" s="1"/>
  <c r="AG131" i="13"/>
  <c r="AG133" i="13" s="1"/>
  <c r="AG135" i="13" s="1"/>
  <c r="AG137" i="13" s="1"/>
  <c r="AG139" i="13" s="1"/>
  <c r="AG141" i="13" s="1"/>
  <c r="AG143" i="13" s="1"/>
  <c r="D16" i="13"/>
  <c r="C16" i="13"/>
  <c r="G16" i="13"/>
  <c r="F16" i="13"/>
  <c r="E16" i="13"/>
  <c r="AF12" i="13"/>
  <c r="AD12" i="13"/>
  <c r="AH12" i="13"/>
  <c r="AE12" i="13"/>
  <c r="AG12" i="13"/>
  <c r="AG220" i="13"/>
  <c r="AE220" i="13"/>
  <c r="AH220" i="13"/>
  <c r="AF220" i="13"/>
  <c r="AC330" i="13"/>
  <c r="BF330" i="13"/>
  <c r="BF435" i="13"/>
  <c r="AC435" i="13"/>
  <c r="N20" i="13"/>
  <c r="E159" i="13"/>
  <c r="AE180" i="13"/>
  <c r="AD180" i="13"/>
  <c r="AG180" i="13"/>
  <c r="AH180" i="13"/>
  <c r="AF180" i="13"/>
  <c r="C217" i="13"/>
  <c r="B258" i="13"/>
  <c r="BC258" i="13"/>
  <c r="AG301" i="13"/>
  <c r="AG303" i="13" s="1"/>
  <c r="AG305" i="13" s="1"/>
  <c r="AG307" i="13" s="1"/>
  <c r="AG309" i="13" s="1"/>
  <c r="AG311" i="13" s="1"/>
  <c r="AG313" i="13" s="1"/>
  <c r="AG302" i="13"/>
  <c r="AG304" i="13" s="1"/>
  <c r="AG306" i="13" s="1"/>
  <c r="AG308" i="13" s="1"/>
  <c r="AG310" i="13" s="1"/>
  <c r="AG312" i="13" s="1"/>
  <c r="AG314" i="13" s="1"/>
  <c r="AC122" i="13"/>
  <c r="AC186" i="13"/>
  <c r="AC321" i="13"/>
  <c r="D331" i="13"/>
  <c r="G331" i="13"/>
  <c r="E331" i="13"/>
  <c r="F331" i="13"/>
  <c r="C331" i="13"/>
  <c r="F10" i="13"/>
  <c r="G10" i="13"/>
  <c r="D50" i="13"/>
  <c r="C50" i="13"/>
  <c r="F50" i="13"/>
  <c r="E50" i="13"/>
  <c r="G50" i="13"/>
  <c r="F86" i="13"/>
  <c r="AE125" i="13"/>
  <c r="B162" i="13"/>
  <c r="AG224" i="13"/>
  <c r="AE224" i="13"/>
  <c r="AF224" i="13"/>
  <c r="AD224" i="13"/>
  <c r="E283" i="13"/>
  <c r="C283" i="13"/>
  <c r="BF23" i="13"/>
  <c r="AC52" i="13"/>
  <c r="BF52" i="13"/>
  <c r="B123" i="13"/>
  <c r="AF128" i="13"/>
  <c r="AD128" i="13"/>
  <c r="AG128" i="13"/>
  <c r="AE128" i="13"/>
  <c r="AG181" i="13"/>
  <c r="AF181" i="13"/>
  <c r="AH181" i="13"/>
  <c r="AE181" i="13"/>
  <c r="AD181" i="13"/>
  <c r="B255" i="13"/>
  <c r="E10" i="13"/>
  <c r="D25" i="13"/>
  <c r="C25" i="13"/>
  <c r="G25" i="13"/>
  <c r="E25" i="13"/>
  <c r="F25" i="13"/>
  <c r="B94" i="13"/>
  <c r="AH125" i="13"/>
  <c r="BF283" i="13"/>
  <c r="AC283" i="13"/>
  <c r="AH18" i="13"/>
  <c r="AG18" i="13"/>
  <c r="AF18" i="13"/>
  <c r="AE18" i="13"/>
  <c r="AD18" i="13"/>
  <c r="B22" i="13"/>
  <c r="BF61" i="13"/>
  <c r="AC61" i="13"/>
  <c r="B121" i="13"/>
  <c r="AH160" i="13"/>
  <c r="AG160" i="13"/>
  <c r="B55" i="13"/>
  <c r="B80" i="13"/>
  <c r="AC82" i="13"/>
  <c r="B90" i="13"/>
  <c r="F112" i="13"/>
  <c r="E112" i="13"/>
  <c r="D112" i="13"/>
  <c r="G112" i="13"/>
  <c r="C112" i="13"/>
  <c r="AG151" i="13"/>
  <c r="AH151" i="13"/>
  <c r="AD151" i="13"/>
  <c r="AE151" i="13"/>
  <c r="AF151" i="13"/>
  <c r="AD160" i="13"/>
  <c r="AH187" i="13"/>
  <c r="AG187" i="13"/>
  <c r="AF187" i="13"/>
  <c r="AD187" i="13"/>
  <c r="AE187" i="13"/>
  <c r="AC294" i="13"/>
  <c r="BF294" i="13"/>
  <c r="G316" i="13"/>
  <c r="F316" i="13"/>
  <c r="E316" i="13"/>
  <c r="E353" i="13"/>
  <c r="C353" i="13"/>
  <c r="D353" i="13"/>
  <c r="F353" i="13"/>
  <c r="G353" i="13"/>
  <c r="BC365" i="13"/>
  <c r="B365" i="13"/>
  <c r="AE403" i="13"/>
  <c r="AE405" i="13" s="1"/>
  <c r="AE407" i="13" s="1"/>
  <c r="AE409" i="13" s="1"/>
  <c r="AE411" i="13" s="1"/>
  <c r="AE413" i="13" s="1"/>
  <c r="AE415" i="13" s="1"/>
  <c r="AE404" i="13"/>
  <c r="AE406" i="13" s="1"/>
  <c r="AE408" i="13" s="1"/>
  <c r="AE410" i="13" s="1"/>
  <c r="AE412" i="13" s="1"/>
  <c r="AE414" i="13" s="1"/>
  <c r="AE416" i="13" s="1"/>
  <c r="AC11" i="13"/>
  <c r="E21" i="13"/>
  <c r="AH28" i="13"/>
  <c r="AG28" i="13"/>
  <c r="AF28" i="13"/>
  <c r="AC29" i="13"/>
  <c r="AC31" i="13" s="1"/>
  <c r="AC33" i="13" s="1"/>
  <c r="AC35" i="13" s="1"/>
  <c r="AC37" i="13" s="1"/>
  <c r="AC39" i="13" s="1"/>
  <c r="AC41" i="13" s="1"/>
  <c r="AE28" i="13"/>
  <c r="AD28" i="13"/>
  <c r="B85" i="13"/>
  <c r="B117" i="13"/>
  <c r="AC263" i="13"/>
  <c r="BF263" i="13"/>
  <c r="F17" i="13"/>
  <c r="E17" i="13"/>
  <c r="D17" i="13"/>
  <c r="G17" i="13"/>
  <c r="C17" i="13"/>
  <c r="F21" i="13"/>
  <c r="E23" i="13"/>
  <c r="D23" i="13"/>
  <c r="C23" i="13"/>
  <c r="AC25" i="13"/>
  <c r="AC53" i="13"/>
  <c r="D58" i="13"/>
  <c r="C58" i="13"/>
  <c r="F58" i="13"/>
  <c r="E58" i="13"/>
  <c r="G58" i="13"/>
  <c r="F152" i="13"/>
  <c r="E152" i="13"/>
  <c r="D152" i="13"/>
  <c r="C152" i="13"/>
  <c r="B154" i="13"/>
  <c r="BC154" i="13"/>
  <c r="AF160" i="13"/>
  <c r="AG165" i="13"/>
  <c r="AG167" i="13" s="1"/>
  <c r="AG169" i="13" s="1"/>
  <c r="AG171" i="13" s="1"/>
  <c r="AG173" i="13" s="1"/>
  <c r="AG175" i="13" s="1"/>
  <c r="AG177" i="13" s="1"/>
  <c r="AG166" i="13"/>
  <c r="AG168" i="13" s="1"/>
  <c r="AG170" i="13" s="1"/>
  <c r="AG172" i="13" s="1"/>
  <c r="AG174" i="13" s="1"/>
  <c r="AG176" i="13" s="1"/>
  <c r="AG178" i="13" s="1"/>
  <c r="AC222" i="13"/>
  <c r="BF222" i="13"/>
  <c r="D249" i="13"/>
  <c r="G261" i="13"/>
  <c r="E261" i="13"/>
  <c r="C261" i="13"/>
  <c r="D261" i="13"/>
  <c r="D265" i="13"/>
  <c r="E295" i="13"/>
  <c r="C295" i="13"/>
  <c r="G295" i="13"/>
  <c r="F295" i="13"/>
  <c r="D295" i="13"/>
  <c r="D316" i="13"/>
  <c r="AC390" i="13"/>
  <c r="G21" i="13"/>
  <c r="D45" i="13"/>
  <c r="C45" i="13"/>
  <c r="F45" i="13"/>
  <c r="E45" i="13"/>
  <c r="G45" i="13"/>
  <c r="AD49" i="13"/>
  <c r="F63" i="13"/>
  <c r="F65" i="13" s="1"/>
  <c r="F67" i="13" s="1"/>
  <c r="F69" i="13" s="1"/>
  <c r="F71" i="13" s="1"/>
  <c r="F73" i="13" s="1"/>
  <c r="F75" i="13" s="1"/>
  <c r="F64" i="13"/>
  <c r="F66" i="13" s="1"/>
  <c r="F68" i="13" s="1"/>
  <c r="F70" i="13" s="1"/>
  <c r="F72" i="13" s="1"/>
  <c r="F74" i="13" s="1"/>
  <c r="F76" i="13" s="1"/>
  <c r="B95" i="13"/>
  <c r="AF114" i="13"/>
  <c r="AE114" i="13"/>
  <c r="AD114" i="13"/>
  <c r="AH114" i="13"/>
  <c r="B127" i="13"/>
  <c r="F146" i="13"/>
  <c r="E146" i="13"/>
  <c r="D146" i="13"/>
  <c r="G146" i="13"/>
  <c r="C146" i="13"/>
  <c r="G152" i="13"/>
  <c r="AH165" i="13"/>
  <c r="AH167" i="13" s="1"/>
  <c r="AH169" i="13" s="1"/>
  <c r="AH171" i="13" s="1"/>
  <c r="AH173" i="13" s="1"/>
  <c r="AH175" i="13" s="1"/>
  <c r="AH177" i="13" s="1"/>
  <c r="AH166" i="13"/>
  <c r="AH168" i="13" s="1"/>
  <c r="AH170" i="13" s="1"/>
  <c r="AH172" i="13" s="1"/>
  <c r="AH174" i="13" s="1"/>
  <c r="AH176" i="13" s="1"/>
  <c r="AH178" i="13" s="1"/>
  <c r="B188" i="13"/>
  <c r="BC188" i="13"/>
  <c r="B190" i="13"/>
  <c r="BC190" i="13"/>
  <c r="AC193" i="13"/>
  <c r="B251" i="13"/>
  <c r="F261" i="13"/>
  <c r="AH316" i="13"/>
  <c r="AF316" i="13"/>
  <c r="AD316" i="13"/>
  <c r="AC350" i="13"/>
  <c r="AF23" i="13"/>
  <c r="AE23" i="13"/>
  <c r="AH23" i="13"/>
  <c r="AG23" i="13"/>
  <c r="AD23" i="13"/>
  <c r="AH62" i="13"/>
  <c r="AG62" i="13"/>
  <c r="AC63" i="13"/>
  <c r="AC65" i="13" s="1"/>
  <c r="AC67" i="13" s="1"/>
  <c r="AC69" i="13" s="1"/>
  <c r="AC71" i="13" s="1"/>
  <c r="AC73" i="13" s="1"/>
  <c r="AC75" i="13" s="1"/>
  <c r="AC64" i="13"/>
  <c r="AC66" i="13" s="1"/>
  <c r="AC68" i="13" s="1"/>
  <c r="AC70" i="13" s="1"/>
  <c r="AC72" i="13" s="1"/>
  <c r="AC74" i="13" s="1"/>
  <c r="AC76" i="13" s="1"/>
  <c r="D132" i="13"/>
  <c r="D134" i="13" s="1"/>
  <c r="D136" i="13" s="1"/>
  <c r="D138" i="13" s="1"/>
  <c r="D140" i="13" s="1"/>
  <c r="D142" i="13" s="1"/>
  <c r="D144" i="13" s="1"/>
  <c r="D131" i="13"/>
  <c r="D133" i="13" s="1"/>
  <c r="D135" i="13" s="1"/>
  <c r="D137" i="13" s="1"/>
  <c r="D139" i="13" s="1"/>
  <c r="D141" i="13" s="1"/>
  <c r="D143" i="13" s="1"/>
  <c r="AF183" i="13"/>
  <c r="AH183" i="13"/>
  <c r="AG183" i="13"/>
  <c r="AG196" i="13"/>
  <c r="AF196" i="13"/>
  <c r="G260" i="13"/>
  <c r="C260" i="13"/>
  <c r="F260" i="13"/>
  <c r="B52" i="13"/>
  <c r="D54" i="13"/>
  <c r="C54" i="13"/>
  <c r="E54" i="13"/>
  <c r="F54" i="13"/>
  <c r="G54" i="13"/>
  <c r="B60" i="13"/>
  <c r="AD62" i="13"/>
  <c r="C86" i="13"/>
  <c r="F115" i="13"/>
  <c r="E115" i="13"/>
  <c r="C115" i="13"/>
  <c r="D115" i="13"/>
  <c r="E132" i="13"/>
  <c r="E134" i="13" s="1"/>
  <c r="E136" i="13" s="1"/>
  <c r="E138" i="13" s="1"/>
  <c r="E140" i="13" s="1"/>
  <c r="E142" i="13" s="1"/>
  <c r="E144" i="13" s="1"/>
  <c r="E131" i="13"/>
  <c r="E133" i="13" s="1"/>
  <c r="E135" i="13" s="1"/>
  <c r="E137" i="13" s="1"/>
  <c r="E139" i="13" s="1"/>
  <c r="E141" i="13" s="1"/>
  <c r="E143" i="13" s="1"/>
  <c r="C148" i="13"/>
  <c r="C159" i="13"/>
  <c r="AF191" i="13"/>
  <c r="AE191" i="13"/>
  <c r="AD191" i="13"/>
  <c r="AD196" i="13"/>
  <c r="D260" i="13"/>
  <c r="BF292" i="13"/>
  <c r="AC292" i="13"/>
  <c r="BF56" i="13"/>
  <c r="AC56" i="13"/>
  <c r="AE183" i="13"/>
  <c r="N15" i="13"/>
  <c r="AF62" i="13"/>
  <c r="E86" i="13"/>
  <c r="C230" i="13"/>
  <c r="F230" i="13"/>
  <c r="D230" i="13"/>
  <c r="E230" i="13"/>
  <c r="E293" i="13"/>
  <c r="C293" i="13"/>
  <c r="G293" i="13"/>
  <c r="D293" i="13"/>
  <c r="F293" i="13"/>
  <c r="AD290" i="13"/>
  <c r="AC428" i="13"/>
  <c r="C10" i="13"/>
  <c r="G29" i="13"/>
  <c r="G31" i="13" s="1"/>
  <c r="G33" i="13" s="1"/>
  <c r="G35" i="13" s="1"/>
  <c r="G37" i="13" s="1"/>
  <c r="G39" i="13" s="1"/>
  <c r="G41" i="13" s="1"/>
  <c r="G30" i="13"/>
  <c r="G32" i="13" s="1"/>
  <c r="G34" i="13" s="1"/>
  <c r="G36" i="13" s="1"/>
  <c r="G38" i="13" s="1"/>
  <c r="G40" i="13" s="1"/>
  <c r="G42" i="13" s="1"/>
  <c r="N30" i="13"/>
  <c r="AC48" i="13"/>
  <c r="AF50" i="13"/>
  <c r="AE50" i="13"/>
  <c r="AD50" i="13"/>
  <c r="B61" i="13"/>
  <c r="AF125" i="13"/>
  <c r="AD148" i="13"/>
  <c r="AH148" i="13"/>
  <c r="AG148" i="13"/>
  <c r="AF148" i="13"/>
  <c r="AE148" i="13"/>
  <c r="B158" i="13"/>
  <c r="AF159" i="13"/>
  <c r="AE159" i="13"/>
  <c r="AH159" i="13"/>
  <c r="AD159" i="13"/>
  <c r="AG159" i="13"/>
  <c r="BF191" i="13"/>
  <c r="F217" i="13"/>
  <c r="AH224" i="13"/>
  <c r="D283" i="13"/>
  <c r="E356" i="13"/>
  <c r="C356" i="13"/>
  <c r="G356" i="13"/>
  <c r="D356" i="13"/>
  <c r="BF433" i="13"/>
  <c r="AC433" i="13"/>
  <c r="D10" i="13"/>
  <c r="D12" i="13"/>
  <c r="C12" i="13"/>
  <c r="E12" i="13"/>
  <c r="AD14" i="13"/>
  <c r="AG86" i="13"/>
  <c r="AH86" i="13"/>
  <c r="AE86" i="13"/>
  <c r="AD86" i="13"/>
  <c r="AF86" i="13"/>
  <c r="AE14" i="13"/>
  <c r="AC44" i="13"/>
  <c r="BF44" i="13"/>
  <c r="F160" i="13"/>
  <c r="E160" i="13"/>
  <c r="G160" i="13"/>
  <c r="C160" i="13"/>
  <c r="D160" i="13"/>
  <c r="BF224" i="13"/>
  <c r="G259" i="13"/>
  <c r="E259" i="13"/>
  <c r="F259" i="13"/>
  <c r="C259" i="13"/>
  <c r="D259" i="13"/>
  <c r="G283" i="13"/>
  <c r="AC324" i="13"/>
  <c r="C332" i="13"/>
  <c r="AC356" i="13"/>
  <c r="BF356" i="13"/>
  <c r="AF14" i="13"/>
  <c r="B116" i="13"/>
  <c r="AG155" i="13"/>
  <c r="AH155" i="13"/>
  <c r="AE162" i="13"/>
  <c r="AH162" i="13"/>
  <c r="AF162" i="13"/>
  <c r="AG162" i="13"/>
  <c r="AC299" i="13"/>
  <c r="AG14" i="13"/>
  <c r="C21" i="13"/>
  <c r="F24" i="13"/>
  <c r="E24" i="13"/>
  <c r="BF128" i="13"/>
  <c r="AD162" i="13"/>
  <c r="B198" i="13"/>
  <c r="BC198" i="13"/>
  <c r="B215" i="13"/>
  <c r="BC215" i="13"/>
  <c r="AG13" i="13"/>
  <c r="AF13" i="13"/>
  <c r="AH13" i="13"/>
  <c r="AE13" i="13"/>
  <c r="AD13" i="13"/>
  <c r="BC16" i="13"/>
  <c r="BD5" i="13" s="1"/>
  <c r="AC27" i="13"/>
  <c r="B51" i="13"/>
  <c r="BF87" i="13"/>
  <c r="AC87" i="13"/>
  <c r="AC92" i="13"/>
  <c r="AF112" i="13"/>
  <c r="AE112" i="13"/>
  <c r="AH112" i="13"/>
  <c r="AG112" i="13"/>
  <c r="AD112" i="13"/>
  <c r="B129" i="13"/>
  <c r="AF155" i="13"/>
  <c r="AE160" i="13"/>
  <c r="B185" i="13"/>
  <c r="BC185" i="13"/>
  <c r="G249" i="13"/>
  <c r="C249" i="13"/>
  <c r="G265" i="13"/>
  <c r="C265" i="13"/>
  <c r="F265" i="13"/>
  <c r="C316" i="13"/>
  <c r="AH320" i="13"/>
  <c r="AF320" i="13"/>
  <c r="AG320" i="13"/>
  <c r="AE320" i="13"/>
  <c r="AD320" i="13"/>
  <c r="B323" i="13"/>
  <c r="BC323" i="13"/>
  <c r="BC325" i="13"/>
  <c r="B325" i="13"/>
  <c r="BF12" i="13"/>
  <c r="AH24" i="13"/>
  <c r="AG24" i="13"/>
  <c r="AE24" i="13"/>
  <c r="AD24" i="13"/>
  <c r="BF47" i="13"/>
  <c r="BG4" i="13" s="1"/>
  <c r="AC47" i="13"/>
  <c r="AE49" i="13"/>
  <c r="D56" i="13"/>
  <c r="C56" i="13"/>
  <c r="G63" i="13"/>
  <c r="G65" i="13" s="1"/>
  <c r="G67" i="13" s="1"/>
  <c r="G69" i="13" s="1"/>
  <c r="G71" i="13" s="1"/>
  <c r="G73" i="13" s="1"/>
  <c r="G75" i="13" s="1"/>
  <c r="G64" i="13"/>
  <c r="G66" i="13" s="1"/>
  <c r="G68" i="13" s="1"/>
  <c r="G70" i="13" s="1"/>
  <c r="G72" i="13" s="1"/>
  <c r="G74" i="13" s="1"/>
  <c r="G76" i="13" s="1"/>
  <c r="B81" i="13"/>
  <c r="AG114" i="13"/>
  <c r="AD121" i="13"/>
  <c r="AG121" i="13"/>
  <c r="AF121" i="13"/>
  <c r="AH121" i="13"/>
  <c r="AE121" i="13"/>
  <c r="AG226" i="13"/>
  <c r="AE226" i="13"/>
  <c r="AF226" i="13"/>
  <c r="AH226" i="13"/>
  <c r="AD226" i="13"/>
  <c r="B232" i="13"/>
  <c r="F249" i="13"/>
  <c r="BC254" i="13"/>
  <c r="B254" i="13"/>
  <c r="AC261" i="13"/>
  <c r="BF261" i="13"/>
  <c r="E292" i="13"/>
  <c r="C292" i="13"/>
  <c r="D292" i="13"/>
  <c r="AE316" i="13"/>
  <c r="F148" i="13"/>
  <c r="G148" i="13"/>
  <c r="F159" i="13"/>
  <c r="D159" i="13"/>
  <c r="AG232" i="13"/>
  <c r="AE232" i="13"/>
  <c r="AC233" i="13"/>
  <c r="AC235" i="13" s="1"/>
  <c r="AC237" i="13" s="1"/>
  <c r="AC239" i="13" s="1"/>
  <c r="AC241" i="13" s="1"/>
  <c r="AC243" i="13" s="1"/>
  <c r="AC245" i="13" s="1"/>
  <c r="AC234" i="13"/>
  <c r="AC236" i="13" s="1"/>
  <c r="AC238" i="13" s="1"/>
  <c r="AC240" i="13" s="1"/>
  <c r="AC242" i="13" s="1"/>
  <c r="AC244" i="13" s="1"/>
  <c r="AC246" i="13" s="1"/>
  <c r="AF232" i="13"/>
  <c r="AH232" i="13"/>
  <c r="AD232" i="13"/>
  <c r="N12" i="13"/>
  <c r="N39" i="13"/>
  <c r="N32" i="13"/>
  <c r="N26" i="13"/>
  <c r="N22" i="13"/>
  <c r="N11" i="13"/>
  <c r="N28" i="13"/>
  <c r="N21" i="13"/>
  <c r="N13" i="13"/>
  <c r="N35" i="13"/>
  <c r="N29" i="13"/>
  <c r="N24" i="13"/>
  <c r="N18" i="13"/>
  <c r="N37" i="13"/>
  <c r="N19" i="13"/>
  <c r="N14" i="13"/>
  <c r="N33" i="13"/>
  <c r="N16" i="13"/>
  <c r="N31" i="13"/>
  <c r="N27" i="13"/>
  <c r="N10" i="13"/>
  <c r="AF88" i="13"/>
  <c r="AE88" i="13"/>
  <c r="AD183" i="13"/>
  <c r="BF188" i="13"/>
  <c r="AC188" i="13"/>
  <c r="AD220" i="13"/>
  <c r="BC227" i="13"/>
  <c r="B227" i="13"/>
  <c r="N40" i="13"/>
  <c r="D86" i="13"/>
  <c r="G115" i="13"/>
  <c r="AF127" i="13"/>
  <c r="AD127" i="13"/>
  <c r="AH127" i="13"/>
  <c r="AG127" i="13"/>
  <c r="AE127" i="13"/>
  <c r="D148" i="13"/>
  <c r="D268" i="13"/>
  <c r="D270" i="13" s="1"/>
  <c r="D272" i="13" s="1"/>
  <c r="D274" i="13" s="1"/>
  <c r="D276" i="13" s="1"/>
  <c r="D278" i="13" s="1"/>
  <c r="D280" i="13" s="1"/>
  <c r="D267" i="13"/>
  <c r="D269" i="13" s="1"/>
  <c r="D271" i="13" s="1"/>
  <c r="D273" i="13" s="1"/>
  <c r="D275" i="13" s="1"/>
  <c r="D277" i="13" s="1"/>
  <c r="D279" i="13" s="1"/>
  <c r="AG88" i="13"/>
  <c r="AH191" i="13"/>
  <c r="AH196" i="13"/>
  <c r="D217" i="13"/>
  <c r="AC258" i="13"/>
  <c r="BF258" i="13"/>
  <c r="AG290" i="13"/>
  <c r="AH290" i="13"/>
  <c r="AF290" i="13"/>
  <c r="B327" i="13"/>
  <c r="AH88" i="13"/>
  <c r="AC115" i="13"/>
  <c r="F128" i="13"/>
  <c r="E128" i="13"/>
  <c r="C128" i="13"/>
  <c r="D128" i="13"/>
  <c r="AF130" i="13"/>
  <c r="AD130" i="13"/>
  <c r="AE130" i="13"/>
  <c r="AC131" i="13"/>
  <c r="AC133" i="13" s="1"/>
  <c r="AC135" i="13" s="1"/>
  <c r="AC137" i="13" s="1"/>
  <c r="AC139" i="13" s="1"/>
  <c r="AC141" i="13" s="1"/>
  <c r="AC143" i="13" s="1"/>
  <c r="AC132" i="13"/>
  <c r="AC134" i="13" s="1"/>
  <c r="AC136" i="13" s="1"/>
  <c r="AC138" i="13" s="1"/>
  <c r="AC140" i="13" s="1"/>
  <c r="AC142" i="13" s="1"/>
  <c r="AC144" i="13" s="1"/>
  <c r="B147" i="13"/>
  <c r="E217" i="13"/>
  <c r="B288" i="13"/>
  <c r="BC296" i="13"/>
  <c r="B296" i="13"/>
  <c r="AF298" i="13"/>
  <c r="AD298" i="13"/>
  <c r="AE298" i="13"/>
  <c r="AG298" i="13"/>
  <c r="AH298" i="13"/>
  <c r="F426" i="13"/>
  <c r="D426" i="13"/>
  <c r="G426" i="13"/>
  <c r="AC17" i="13"/>
  <c r="D28" i="13"/>
  <c r="C28" i="13"/>
  <c r="F28" i="13"/>
  <c r="E28" i="13"/>
  <c r="B30" i="13"/>
  <c r="B32" i="13" s="1"/>
  <c r="B34" i="13" s="1"/>
  <c r="B36" i="13" s="1"/>
  <c r="B38" i="13" s="1"/>
  <c r="B40" i="13" s="1"/>
  <c r="B42" i="13" s="1"/>
  <c r="N34" i="13"/>
  <c r="N36" i="13"/>
  <c r="B46" i="13"/>
  <c r="AG50" i="13"/>
  <c r="D59" i="13"/>
  <c r="C59" i="13"/>
  <c r="G59" i="13"/>
  <c r="F59" i="13"/>
  <c r="E59" i="13"/>
  <c r="B89" i="13"/>
  <c r="B120" i="13"/>
  <c r="AG125" i="13"/>
  <c r="AH130" i="13"/>
  <c r="AC230" i="13"/>
  <c r="F283" i="13"/>
  <c r="E332" i="13"/>
  <c r="G332" i="13"/>
  <c r="F356" i="13"/>
  <c r="E426" i="13"/>
  <c r="AH46" i="13"/>
  <c r="AG46" i="13"/>
  <c r="AF46" i="13"/>
  <c r="AD46" i="13"/>
  <c r="AE46" i="13"/>
  <c r="AH50" i="13"/>
  <c r="AC91" i="13"/>
  <c r="AH128" i="13"/>
  <c r="B151" i="13"/>
  <c r="N38" i="13"/>
  <c r="AC57" i="13"/>
  <c r="D332" i="13"/>
  <c r="B397" i="13"/>
  <c r="AC96" i="13"/>
  <c r="AC118" i="13"/>
  <c r="AD155" i="13"/>
  <c r="B182" i="13"/>
  <c r="BC182" i="13"/>
  <c r="B47" i="13"/>
  <c r="F126" i="13"/>
  <c r="E126" i="13"/>
  <c r="D126" i="13"/>
  <c r="G126" i="13"/>
  <c r="C126" i="13"/>
  <c r="E363" i="13"/>
  <c r="C363" i="13"/>
  <c r="G363" i="13"/>
  <c r="D363" i="13"/>
  <c r="C423" i="13"/>
  <c r="G423" i="13"/>
  <c r="E423" i="13"/>
  <c r="F423" i="13"/>
  <c r="N23" i="13"/>
  <c r="BC28" i="13"/>
  <c r="G113" i="13"/>
  <c r="F113" i="13"/>
  <c r="AC124" i="13"/>
  <c r="BF124" i="13"/>
  <c r="F132" i="13"/>
  <c r="F134" i="13" s="1"/>
  <c r="F136" i="13" s="1"/>
  <c r="F138" i="13" s="1"/>
  <c r="F140" i="13" s="1"/>
  <c r="F142" i="13" s="1"/>
  <c r="F144" i="13" s="1"/>
  <c r="BC161" i="13"/>
  <c r="B161" i="13"/>
  <c r="B180" i="13"/>
  <c r="BC180" i="13"/>
  <c r="G219" i="13"/>
  <c r="F219" i="13"/>
  <c r="AG289" i="13"/>
  <c r="AH289" i="13"/>
  <c r="AE289" i="13"/>
  <c r="AF289" i="13"/>
  <c r="AD289" i="13"/>
  <c r="F391" i="13"/>
  <c r="E391" i="13"/>
  <c r="D391" i="13"/>
  <c r="C391" i="13"/>
  <c r="G391" i="13"/>
  <c r="G418" i="13"/>
  <c r="E418" i="13"/>
  <c r="F418" i="13"/>
  <c r="D418" i="13"/>
  <c r="C418" i="13"/>
  <c r="AF420" i="13"/>
  <c r="AE420" i="13"/>
  <c r="AD420" i="13"/>
  <c r="AH420" i="13"/>
  <c r="AG215" i="13"/>
  <c r="AE215" i="13"/>
  <c r="AF215" i="13"/>
  <c r="AD215" i="13"/>
  <c r="AC217" i="13"/>
  <c r="BF217" i="13"/>
  <c r="AH255" i="13"/>
  <c r="AG255" i="13"/>
  <c r="AF255" i="13"/>
  <c r="AC90" i="13"/>
  <c r="AF113" i="13"/>
  <c r="AE113" i="13"/>
  <c r="AC117" i="13"/>
  <c r="AH185" i="13"/>
  <c r="AG185" i="13"/>
  <c r="AF185" i="13"/>
  <c r="AG195" i="13"/>
  <c r="AF195" i="13"/>
  <c r="AE195" i="13"/>
  <c r="AG227" i="13"/>
  <c r="AE227" i="13"/>
  <c r="AF227" i="13"/>
  <c r="E282" i="13"/>
  <c r="C282" i="13"/>
  <c r="AF285" i="13"/>
  <c r="B79" i="13"/>
  <c r="D150" i="13"/>
  <c r="AD154" i="13"/>
  <c r="D157" i="13"/>
  <c r="AF200" i="13"/>
  <c r="AF202" i="13" s="1"/>
  <c r="AF204" i="13" s="1"/>
  <c r="AF206" i="13" s="1"/>
  <c r="AF208" i="13" s="1"/>
  <c r="AF210" i="13" s="1"/>
  <c r="AF212" i="13" s="1"/>
  <c r="BF215" i="13"/>
  <c r="AC223" i="13"/>
  <c r="AN12" i="13"/>
  <c r="M14" i="13"/>
  <c r="AL15" i="13"/>
  <c r="K38" i="13"/>
  <c r="K30" i="13"/>
  <c r="K25" i="13"/>
  <c r="K21" i="13"/>
  <c r="K39" i="13"/>
  <c r="K36" i="13"/>
  <c r="AO38" i="13"/>
  <c r="AO25" i="13"/>
  <c r="AO21" i="13"/>
  <c r="AO18" i="13"/>
  <c r="AO14" i="13"/>
  <c r="AO31" i="13"/>
  <c r="AO33" i="13"/>
  <c r="AO27" i="13"/>
  <c r="AO36" i="13"/>
  <c r="K19" i="13"/>
  <c r="AG21" i="13"/>
  <c r="AL23" i="13"/>
  <c r="BC25" i="13"/>
  <c r="AM28" i="13"/>
  <c r="AL30" i="13"/>
  <c r="AM32" i="13"/>
  <c r="M37" i="13"/>
  <c r="AG51" i="13"/>
  <c r="AG60" i="13"/>
  <c r="B82" i="13"/>
  <c r="AC84" i="13"/>
  <c r="B87" i="13"/>
  <c r="AC93" i="13"/>
  <c r="AF94" i="13"/>
  <c r="B96" i="13"/>
  <c r="AC116" i="13"/>
  <c r="G119" i="13"/>
  <c r="AE146" i="13"/>
  <c r="AF150" i="13"/>
  <c r="AG150" i="13"/>
  <c r="AE150" i="13"/>
  <c r="G153" i="13"/>
  <c r="AG161" i="13"/>
  <c r="D164" i="13"/>
  <c r="E181" i="13"/>
  <c r="AH184" i="13"/>
  <c r="AD184" i="13"/>
  <c r="C186" i="13"/>
  <c r="AD194" i="13"/>
  <c r="D196" i="13"/>
  <c r="F196" i="13"/>
  <c r="E196" i="13"/>
  <c r="AF197" i="13"/>
  <c r="C214" i="13"/>
  <c r="G214" i="13"/>
  <c r="F214" i="13"/>
  <c r="E214" i="13"/>
  <c r="C226" i="13"/>
  <c r="B228" i="13"/>
  <c r="G229" i="13"/>
  <c r="F266" i="13"/>
  <c r="AE291" i="13"/>
  <c r="AD291" i="13"/>
  <c r="AH291" i="13"/>
  <c r="AG291" i="13"/>
  <c r="B297" i="13"/>
  <c r="BF298" i="13"/>
  <c r="AF300" i="13"/>
  <c r="AC317" i="13"/>
  <c r="E319" i="13"/>
  <c r="E354" i="13"/>
  <c r="C354" i="13"/>
  <c r="G354" i="13"/>
  <c r="F354" i="13"/>
  <c r="D354" i="13"/>
  <c r="E360" i="13"/>
  <c r="C360" i="13"/>
  <c r="B362" i="13"/>
  <c r="BC362" i="13"/>
  <c r="BF366" i="13"/>
  <c r="AC366" i="13"/>
  <c r="F425" i="13"/>
  <c r="E425" i="13"/>
  <c r="D425" i="13"/>
  <c r="C425" i="13"/>
  <c r="B192" i="13"/>
  <c r="BC192" i="13"/>
  <c r="BF95" i="13"/>
  <c r="AC95" i="13"/>
  <c r="AC81" i="13"/>
  <c r="B84" i="13"/>
  <c r="B93" i="13"/>
  <c r="C150" i="13"/>
  <c r="AE255" i="13"/>
  <c r="B287" i="13"/>
  <c r="AE359" i="13"/>
  <c r="AE388" i="13"/>
  <c r="AH393" i="13"/>
  <c r="AF393" i="13"/>
  <c r="AG393" i="13"/>
  <c r="AE393" i="13"/>
  <c r="B400" i="13"/>
  <c r="AC85" i="13"/>
  <c r="B88" i="13"/>
  <c r="AD185" i="13"/>
  <c r="B11" i="13"/>
  <c r="B15" i="13"/>
  <c r="AL37" i="13"/>
  <c r="AL29" i="13"/>
  <c r="AL11" i="13"/>
  <c r="AL20" i="13"/>
  <c r="AL16" i="13"/>
  <c r="AL12" i="13"/>
  <c r="AD51" i="13"/>
  <c r="AG113" i="13"/>
  <c r="E150" i="13"/>
  <c r="C153" i="13"/>
  <c r="AE154" i="13"/>
  <c r="AD161" i="13"/>
  <c r="D184" i="13"/>
  <c r="E184" i="13"/>
  <c r="C184" i="13"/>
  <c r="AE185" i="13"/>
  <c r="AF190" i="13"/>
  <c r="D194" i="13"/>
  <c r="F194" i="13"/>
  <c r="E194" i="13"/>
  <c r="G194" i="13"/>
  <c r="AH195" i="13"/>
  <c r="AH227" i="13"/>
  <c r="D229" i="13"/>
  <c r="G248" i="13"/>
  <c r="F248" i="13"/>
  <c r="E248" i="13"/>
  <c r="D248" i="13"/>
  <c r="F282" i="13"/>
  <c r="AH285" i="13"/>
  <c r="F326" i="13"/>
  <c r="D326" i="13"/>
  <c r="E326" i="13"/>
  <c r="C326" i="13"/>
  <c r="E358" i="13"/>
  <c r="C358" i="13"/>
  <c r="AG359" i="13"/>
  <c r="B366" i="13"/>
  <c r="BC366" i="13"/>
  <c r="AC384" i="13"/>
  <c r="F386" i="13"/>
  <c r="E386" i="13"/>
  <c r="D386" i="13"/>
  <c r="G386" i="13"/>
  <c r="C386" i="13"/>
  <c r="AH388" i="13"/>
  <c r="AD395" i="13"/>
  <c r="AH400" i="13"/>
  <c r="AG400" i="13"/>
  <c r="AF400" i="13"/>
  <c r="AE400" i="13"/>
  <c r="BF429" i="13"/>
  <c r="AC429" i="13"/>
  <c r="F432" i="13"/>
  <c r="E432" i="13"/>
  <c r="D432" i="13"/>
  <c r="C432" i="13"/>
  <c r="G432" i="13"/>
  <c r="AM11" i="13"/>
  <c r="AM30" i="13"/>
  <c r="AM20" i="13"/>
  <c r="AM16" i="13"/>
  <c r="AM12" i="13"/>
  <c r="AM14" i="13"/>
  <c r="AE21" i="13"/>
  <c r="AL25" i="13"/>
  <c r="D49" i="13"/>
  <c r="C49" i="13"/>
  <c r="AE60" i="13"/>
  <c r="AD94" i="13"/>
  <c r="AD126" i="13"/>
  <c r="AF126" i="13"/>
  <c r="AE126" i="13"/>
  <c r="G150" i="13"/>
  <c r="D153" i="13"/>
  <c r="F166" i="13"/>
  <c r="F168" i="13" s="1"/>
  <c r="F170" i="13" s="1"/>
  <c r="F172" i="13" s="1"/>
  <c r="F174" i="13" s="1"/>
  <c r="F176" i="13" s="1"/>
  <c r="F178" i="13" s="1"/>
  <c r="F165" i="13"/>
  <c r="F167" i="13" s="1"/>
  <c r="F169" i="13" s="1"/>
  <c r="F171" i="13" s="1"/>
  <c r="F173" i="13" s="1"/>
  <c r="F175" i="13" s="1"/>
  <c r="F177" i="13" s="1"/>
  <c r="C194" i="13"/>
  <c r="AD197" i="13"/>
  <c r="B216" i="13"/>
  <c r="E231" i="13"/>
  <c r="C231" i="13"/>
  <c r="C248" i="13"/>
  <c r="B20" i="13"/>
  <c r="AF21" i="13"/>
  <c r="AM25" i="13"/>
  <c r="AL28" i="13"/>
  <c r="AL32" i="13"/>
  <c r="AL34" i="13"/>
  <c r="E49" i="13"/>
  <c r="AF51" i="13"/>
  <c r="AF60" i="13"/>
  <c r="B78" i="13"/>
  <c r="AC80" i="13"/>
  <c r="AC89" i="13"/>
  <c r="B92" i="13"/>
  <c r="AE94" i="13"/>
  <c r="AG126" i="13"/>
  <c r="AD146" i="13"/>
  <c r="E153" i="13"/>
  <c r="AG154" i="13"/>
  <c r="AF161" i="13"/>
  <c r="C164" i="13"/>
  <c r="C181" i="13"/>
  <c r="G184" i="13"/>
  <c r="AH190" i="13"/>
  <c r="AC192" i="13"/>
  <c r="AE197" i="13"/>
  <c r="F229" i="13"/>
  <c r="D231" i="13"/>
  <c r="AC248" i="13"/>
  <c r="BF248" i="13"/>
  <c r="AF282" i="13"/>
  <c r="AE282" i="13"/>
  <c r="AD282" i="13"/>
  <c r="AG282" i="13"/>
  <c r="AC284" i="13"/>
  <c r="AE287" i="13"/>
  <c r="AH287" i="13"/>
  <c r="AG287" i="13"/>
  <c r="AF287" i="13"/>
  <c r="BF293" i="13"/>
  <c r="AC293" i="13"/>
  <c r="AE300" i="13"/>
  <c r="D319" i="13"/>
  <c r="AC333" i="13"/>
  <c r="BF333" i="13"/>
  <c r="F358" i="13"/>
  <c r="B394" i="13"/>
  <c r="B398" i="13"/>
  <c r="AC419" i="13"/>
  <c r="AM15" i="13"/>
  <c r="AE16" i="13"/>
  <c r="AD16" i="13"/>
  <c r="L31" i="13"/>
  <c r="L39" i="13"/>
  <c r="L36" i="13"/>
  <c r="L30" i="13"/>
  <c r="L25" i="13"/>
  <c r="L23" i="13"/>
  <c r="L19" i="13"/>
  <c r="AH21" i="13"/>
  <c r="AM23" i="13"/>
  <c r="AN28" i="13"/>
  <c r="AN32" i="13"/>
  <c r="AM36" i="13"/>
  <c r="AL38" i="13"/>
  <c r="D44" i="13"/>
  <c r="C44" i="13"/>
  <c r="D48" i="13"/>
  <c r="C48" i="13"/>
  <c r="G49" i="13"/>
  <c r="AH51" i="13"/>
  <c r="D53" i="13"/>
  <c r="C53" i="13"/>
  <c r="AH60" i="13"/>
  <c r="D62" i="13"/>
  <c r="C62" i="13"/>
  <c r="AG94" i="13"/>
  <c r="E125" i="13"/>
  <c r="C125" i="13"/>
  <c r="G125" i="13"/>
  <c r="F125" i="13"/>
  <c r="D125" i="13"/>
  <c r="BC126" i="13"/>
  <c r="BD4" i="13" s="1"/>
  <c r="AF146" i="13"/>
  <c r="AH161" i="13"/>
  <c r="F163" i="13"/>
  <c r="G163" i="13"/>
  <c r="E164" i="13"/>
  <c r="F181" i="13"/>
  <c r="E186" i="13"/>
  <c r="BF190" i="13"/>
  <c r="AE194" i="13"/>
  <c r="AG197" i="13"/>
  <c r="AG216" i="13"/>
  <c r="AE216" i="13"/>
  <c r="AF216" i="13"/>
  <c r="AH216" i="13"/>
  <c r="D226" i="13"/>
  <c r="G231" i="13"/>
  <c r="AC266" i="13"/>
  <c r="BF266" i="13"/>
  <c r="B286" i="13"/>
  <c r="AF291" i="13"/>
  <c r="F319" i="13"/>
  <c r="BF320" i="13"/>
  <c r="G328" i="13"/>
  <c r="E328" i="13"/>
  <c r="F328" i="13"/>
  <c r="BC331" i="13"/>
  <c r="D360" i="13"/>
  <c r="G422" i="13"/>
  <c r="F422" i="13"/>
  <c r="E422" i="13"/>
  <c r="D422" i="13"/>
  <c r="G425" i="13"/>
  <c r="F157" i="13"/>
  <c r="G157" i="13"/>
  <c r="E157" i="13"/>
  <c r="AG199" i="13"/>
  <c r="AG201" i="13" s="1"/>
  <c r="AG203" i="13" s="1"/>
  <c r="AG205" i="13" s="1"/>
  <c r="AG207" i="13" s="1"/>
  <c r="AG209" i="13" s="1"/>
  <c r="AG211" i="13" s="1"/>
  <c r="AG200" i="13"/>
  <c r="AG202" i="13" s="1"/>
  <c r="AG204" i="13" s="1"/>
  <c r="AG206" i="13" s="1"/>
  <c r="AG208" i="13" s="1"/>
  <c r="AG210" i="13" s="1"/>
  <c r="AG212" i="13" s="1"/>
  <c r="AH215" i="13"/>
  <c r="G221" i="13"/>
  <c r="E221" i="13"/>
  <c r="F221" i="13"/>
  <c r="D221" i="13"/>
  <c r="E223" i="13"/>
  <c r="C223" i="13"/>
  <c r="G223" i="13"/>
  <c r="F223" i="13"/>
  <c r="D223" i="13"/>
  <c r="AD255" i="13"/>
  <c r="G257" i="13"/>
  <c r="C257" i="13"/>
  <c r="E257" i="13"/>
  <c r="F257" i="13"/>
  <c r="G262" i="13"/>
  <c r="F262" i="13"/>
  <c r="E262" i="13"/>
  <c r="AE285" i="13"/>
  <c r="B351" i="13"/>
  <c r="AG357" i="13"/>
  <c r="AF357" i="13"/>
  <c r="AE357" i="13"/>
  <c r="AD357" i="13"/>
  <c r="AD359" i="13"/>
  <c r="AC361" i="13"/>
  <c r="AD365" i="13"/>
  <c r="AH365" i="13"/>
  <c r="AG365" i="13"/>
  <c r="AE365" i="13"/>
  <c r="F384" i="13"/>
  <c r="E384" i="13"/>
  <c r="D384" i="13"/>
  <c r="C384" i="13"/>
  <c r="AD388" i="13"/>
  <c r="AG26" i="13"/>
  <c r="AF26" i="13"/>
  <c r="AD113" i="13"/>
  <c r="AE190" i="13"/>
  <c r="AD195" i="13"/>
  <c r="AC225" i="13"/>
  <c r="BF225" i="13"/>
  <c r="AD227" i="13"/>
  <c r="C229" i="13"/>
  <c r="BF255" i="13"/>
  <c r="D262" i="13"/>
  <c r="D282" i="13"/>
  <c r="AG285" i="13"/>
  <c r="AG296" i="13"/>
  <c r="AE296" i="13"/>
  <c r="AH296" i="13"/>
  <c r="AF296" i="13"/>
  <c r="AD296" i="13"/>
  <c r="E317" i="13"/>
  <c r="C317" i="13"/>
  <c r="D317" i="13"/>
  <c r="AF359" i="13"/>
  <c r="AF388" i="13"/>
  <c r="AD393" i="13"/>
  <c r="AG395" i="13"/>
  <c r="AF395" i="13"/>
  <c r="AC403" i="13"/>
  <c r="AC405" i="13" s="1"/>
  <c r="AC407" i="13" s="1"/>
  <c r="AC409" i="13" s="1"/>
  <c r="AC411" i="13" s="1"/>
  <c r="AC413" i="13" s="1"/>
  <c r="AC415" i="13" s="1"/>
  <c r="AD402" i="13"/>
  <c r="AG402" i="13"/>
  <c r="AH402" i="13"/>
  <c r="AC404" i="13"/>
  <c r="AC406" i="13" s="1"/>
  <c r="AC408" i="13" s="1"/>
  <c r="AC410" i="13" s="1"/>
  <c r="AC412" i="13" s="1"/>
  <c r="AC414" i="13" s="1"/>
  <c r="AC416" i="13" s="1"/>
  <c r="AF402" i="13"/>
  <c r="E424" i="13"/>
  <c r="D424" i="13"/>
  <c r="C424" i="13"/>
  <c r="G424" i="13"/>
  <c r="BF434" i="13"/>
  <c r="AC434" i="13"/>
  <c r="AD26" i="13"/>
  <c r="D119" i="13"/>
  <c r="C119" i="13"/>
  <c r="AC120" i="13"/>
  <c r="AC129" i="13"/>
  <c r="AC182" i="13"/>
  <c r="G301" i="13"/>
  <c r="G303" i="13" s="1"/>
  <c r="G305" i="13" s="1"/>
  <c r="G307" i="13" s="1"/>
  <c r="G309" i="13" s="1"/>
  <c r="G311" i="13" s="1"/>
  <c r="G313" i="13" s="1"/>
  <c r="G302" i="13"/>
  <c r="G304" i="13" s="1"/>
  <c r="G306" i="13" s="1"/>
  <c r="G308" i="13" s="1"/>
  <c r="G310" i="13" s="1"/>
  <c r="G312" i="13" s="1"/>
  <c r="G314" i="13" s="1"/>
  <c r="AE26" i="13"/>
  <c r="AC55" i="13"/>
  <c r="AH113" i="13"/>
  <c r="E119" i="13"/>
  <c r="B122" i="13"/>
  <c r="BC122" i="13"/>
  <c r="AC123" i="13"/>
  <c r="B149" i="13"/>
  <c r="AF154" i="13"/>
  <c r="F184" i="13"/>
  <c r="AG190" i="13"/>
  <c r="E218" i="13"/>
  <c r="D218" i="13"/>
  <c r="C218" i="13"/>
  <c r="F218" i="13"/>
  <c r="G218" i="13"/>
  <c r="G266" i="13"/>
  <c r="E266" i="13"/>
  <c r="C266" i="13"/>
  <c r="B268" i="13"/>
  <c r="B270" i="13" s="1"/>
  <c r="B272" i="13" s="1"/>
  <c r="B274" i="13" s="1"/>
  <c r="B276" i="13" s="1"/>
  <c r="B278" i="13" s="1"/>
  <c r="B280" i="13" s="1"/>
  <c r="B267" i="13"/>
  <c r="B269" i="13" s="1"/>
  <c r="B271" i="13" s="1"/>
  <c r="B273" i="13" s="1"/>
  <c r="B275" i="13" s="1"/>
  <c r="B277" i="13" s="1"/>
  <c r="B279" i="13" s="1"/>
  <c r="G282" i="13"/>
  <c r="AC302" i="13"/>
  <c r="AC304" i="13" s="1"/>
  <c r="AC306" i="13" s="1"/>
  <c r="AC308" i="13" s="1"/>
  <c r="AC310" i="13" s="1"/>
  <c r="AC312" i="13" s="1"/>
  <c r="AC314" i="13" s="1"/>
  <c r="AD300" i="13"/>
  <c r="AC301" i="13"/>
  <c r="AC303" i="13" s="1"/>
  <c r="AC305" i="13" s="1"/>
  <c r="AC307" i="13" s="1"/>
  <c r="AC309" i="13" s="1"/>
  <c r="AC311" i="13" s="1"/>
  <c r="AC313" i="13" s="1"/>
  <c r="G317" i="13"/>
  <c r="C319" i="13"/>
  <c r="G326" i="13"/>
  <c r="AC329" i="13"/>
  <c r="BF329" i="13"/>
  <c r="AH336" i="13"/>
  <c r="AH338" i="13" s="1"/>
  <c r="AH340" i="13" s="1"/>
  <c r="AH342" i="13" s="1"/>
  <c r="AH344" i="13" s="1"/>
  <c r="AH346" i="13" s="1"/>
  <c r="AH348" i="13" s="1"/>
  <c r="AH335" i="13"/>
  <c r="AH337" i="13" s="1"/>
  <c r="AH339" i="13" s="1"/>
  <c r="AH341" i="13" s="1"/>
  <c r="AH343" i="13" s="1"/>
  <c r="AH345" i="13" s="1"/>
  <c r="AH347" i="13" s="1"/>
  <c r="D358" i="13"/>
  <c r="AC386" i="13"/>
  <c r="BF386" i="13"/>
  <c r="B389" i="13"/>
  <c r="BC389" i="13"/>
  <c r="AE395" i="13"/>
  <c r="AD400" i="13"/>
  <c r="J18" i="13"/>
  <c r="B18" i="13" s="1"/>
  <c r="W15" i="13"/>
  <c r="J14" i="13"/>
  <c r="B14" i="13" s="1"/>
  <c r="J38" i="13"/>
  <c r="J30" i="13"/>
  <c r="J25" i="13"/>
  <c r="J21" i="13"/>
  <c r="J33" i="13"/>
  <c r="J27" i="13"/>
  <c r="B27" i="13" s="1"/>
  <c r="AN30" i="13"/>
  <c r="AN38" i="13"/>
  <c r="AN25" i="13"/>
  <c r="AN21" i="13"/>
  <c r="AN18" i="13"/>
  <c r="AN14" i="13"/>
  <c r="AN33" i="13"/>
  <c r="AN27" i="13"/>
  <c r="J19" i="13"/>
  <c r="B19" i="13" s="1"/>
  <c r="AE10" i="13"/>
  <c r="AD10" i="13"/>
  <c r="AH10" i="13"/>
  <c r="AN15" i="13"/>
  <c r="M31" i="13"/>
  <c r="M12" i="13"/>
  <c r="M23" i="13"/>
  <c r="M19" i="13"/>
  <c r="M11" i="13"/>
  <c r="AN23" i="13"/>
  <c r="AL26" i="13"/>
  <c r="AN36" i="13"/>
  <c r="AM38" i="13"/>
  <c r="J40" i="13"/>
  <c r="AF45" i="13"/>
  <c r="AE45" i="13"/>
  <c r="AH54" i="13"/>
  <c r="AG54" i="13"/>
  <c r="D57" i="13"/>
  <c r="C57" i="13"/>
  <c r="BF79" i="13"/>
  <c r="AC79" i="13"/>
  <c r="AF119" i="13"/>
  <c r="AE119" i="13"/>
  <c r="BF126" i="13"/>
  <c r="AF153" i="13"/>
  <c r="AE153" i="13"/>
  <c r="AD153" i="13"/>
  <c r="F155" i="13"/>
  <c r="D155" i="13"/>
  <c r="C155" i="13"/>
  <c r="G164" i="13"/>
  <c r="G181" i="13"/>
  <c r="F186" i="13"/>
  <c r="AH189" i="13"/>
  <c r="AG189" i="13"/>
  <c r="D191" i="13"/>
  <c r="G191" i="13"/>
  <c r="F191" i="13"/>
  <c r="E191" i="13"/>
  <c r="AG214" i="13"/>
  <c r="AE214" i="13"/>
  <c r="AD214" i="13"/>
  <c r="G224" i="13"/>
  <c r="E224" i="13"/>
  <c r="D224" i="13"/>
  <c r="C224" i="13"/>
  <c r="AG229" i="13"/>
  <c r="AE229" i="13"/>
  <c r="AH229" i="13"/>
  <c r="AF229" i="13"/>
  <c r="AD229" i="13"/>
  <c r="AG253" i="13"/>
  <c r="AE253" i="13"/>
  <c r="AC256" i="13"/>
  <c r="BF256" i="13"/>
  <c r="G263" i="13"/>
  <c r="E263" i="13"/>
  <c r="D263" i="13"/>
  <c r="C263" i="13"/>
  <c r="BF287" i="13"/>
  <c r="E299" i="13"/>
  <c r="C299" i="13"/>
  <c r="G299" i="13"/>
  <c r="F299" i="13"/>
  <c r="D299" i="13"/>
  <c r="AH300" i="13"/>
  <c r="AH354" i="13"/>
  <c r="AF354" i="13"/>
  <c r="AH358" i="13"/>
  <c r="AG358" i="13"/>
  <c r="AF358" i="13"/>
  <c r="E364" i="13"/>
  <c r="C364" i="13"/>
  <c r="F364" i="13"/>
  <c r="G364" i="13"/>
  <c r="AC368" i="13"/>
  <c r="BF368" i="13"/>
  <c r="F387" i="13"/>
  <c r="E387" i="13"/>
  <c r="D387" i="13"/>
  <c r="C387" i="13"/>
  <c r="F392" i="13"/>
  <c r="E392" i="13"/>
  <c r="D392" i="13"/>
  <c r="G392" i="13"/>
  <c r="C392" i="13"/>
  <c r="B396" i="13"/>
  <c r="BC396" i="13"/>
  <c r="D187" i="13"/>
  <c r="C187" i="13"/>
  <c r="B197" i="13"/>
  <c r="BC197" i="13"/>
  <c r="AG231" i="13"/>
  <c r="AE231" i="13"/>
  <c r="AF231" i="13"/>
  <c r="AD231" i="13"/>
  <c r="AF325" i="13"/>
  <c r="AE325" i="13"/>
  <c r="AD325" i="13"/>
  <c r="E355" i="13"/>
  <c r="C355" i="13"/>
  <c r="G355" i="13"/>
  <c r="F355" i="13"/>
  <c r="AF360" i="13"/>
  <c r="AD360" i="13"/>
  <c r="AH360" i="13"/>
  <c r="AE360" i="13"/>
  <c r="AG360" i="13"/>
  <c r="AG398" i="13"/>
  <c r="AF398" i="13"/>
  <c r="AE398" i="13"/>
  <c r="F156" i="13"/>
  <c r="E156" i="13"/>
  <c r="D156" i="13"/>
  <c r="AE164" i="13"/>
  <c r="C183" i="13"/>
  <c r="E187" i="13"/>
  <c r="B225" i="13"/>
  <c r="AH231" i="13"/>
  <c r="B250" i="13"/>
  <c r="G264" i="13"/>
  <c r="F264" i="13"/>
  <c r="E264" i="13"/>
  <c r="C264" i="13"/>
  <c r="D264" i="13"/>
  <c r="B290" i="13"/>
  <c r="F322" i="13"/>
  <c r="E322" i="13"/>
  <c r="D322" i="13"/>
  <c r="AG325" i="13"/>
  <c r="AC332" i="13"/>
  <c r="BF332" i="13"/>
  <c r="D355" i="13"/>
  <c r="BC388" i="13"/>
  <c r="B388" i="13"/>
  <c r="AC396" i="13"/>
  <c r="BF396" i="13"/>
  <c r="AD398" i="13"/>
  <c r="AC15" i="13"/>
  <c r="B83" i="13"/>
  <c r="B91" i="13"/>
  <c r="AD152" i="13"/>
  <c r="C156" i="13"/>
  <c r="AF164" i="13"/>
  <c r="E183" i="13"/>
  <c r="F187" i="13"/>
  <c r="B193" i="13"/>
  <c r="BC193" i="13"/>
  <c r="AE198" i="13"/>
  <c r="AC221" i="13"/>
  <c r="AG262" i="13"/>
  <c r="AH262" i="13"/>
  <c r="AF262" i="13"/>
  <c r="AG288" i="13"/>
  <c r="AE288" i="13"/>
  <c r="AC319" i="13"/>
  <c r="C322" i="13"/>
  <c r="AH325" i="13"/>
  <c r="AC351" i="13"/>
  <c r="AG353" i="13"/>
  <c r="AF353" i="13"/>
  <c r="AH353" i="13"/>
  <c r="AH398" i="13"/>
  <c r="BF418" i="13"/>
  <c r="AC418" i="13"/>
  <c r="BF427" i="13"/>
  <c r="AC427" i="13"/>
  <c r="AG432" i="13"/>
  <c r="AF432" i="13"/>
  <c r="AE432" i="13"/>
  <c r="AD432" i="13"/>
  <c r="AK29" i="13"/>
  <c r="AK37" i="13"/>
  <c r="AC318" i="13"/>
  <c r="AC322" i="13"/>
  <c r="B357" i="13"/>
  <c r="E361" i="13"/>
  <c r="C361" i="13"/>
  <c r="D361" i="13"/>
  <c r="AG265" i="13"/>
  <c r="AF265" i="13"/>
  <c r="AE265" i="13"/>
  <c r="E291" i="13"/>
  <c r="C291" i="13"/>
  <c r="E352" i="13"/>
  <c r="C352" i="13"/>
  <c r="G352" i="13"/>
  <c r="BC393" i="13"/>
  <c r="B393" i="13"/>
  <c r="G421" i="13"/>
  <c r="F421" i="13"/>
  <c r="E421" i="13"/>
  <c r="C421" i="13"/>
  <c r="BF431" i="13"/>
  <c r="AC431" i="13"/>
  <c r="AK20" i="13"/>
  <c r="AC20" i="13" s="1"/>
  <c r="AD149" i="13"/>
  <c r="D189" i="13"/>
  <c r="G189" i="13"/>
  <c r="AG218" i="13"/>
  <c r="AE218" i="13"/>
  <c r="AF218" i="13"/>
  <c r="AH250" i="13"/>
  <c r="AG250" i="13"/>
  <c r="G253" i="13"/>
  <c r="D253" i="13"/>
  <c r="C253" i="13"/>
  <c r="C256" i="13"/>
  <c r="AH265" i="13"/>
  <c r="E284" i="13"/>
  <c r="C284" i="13"/>
  <c r="D284" i="13"/>
  <c r="F291" i="13"/>
  <c r="E300" i="13"/>
  <c r="C300" i="13"/>
  <c r="D300" i="13"/>
  <c r="AD328" i="13"/>
  <c r="AH328" i="13"/>
  <c r="AG328" i="13"/>
  <c r="AF328" i="13"/>
  <c r="B350" i="13"/>
  <c r="F352" i="13"/>
  <c r="F361" i="13"/>
  <c r="B368" i="13"/>
  <c r="BC368" i="13"/>
  <c r="BF389" i="13"/>
  <c r="AC389" i="13"/>
  <c r="BF423" i="13"/>
  <c r="AC423" i="13"/>
  <c r="AC436" i="13"/>
  <c r="C195" i="13"/>
  <c r="C321" i="13"/>
  <c r="AC323" i="13"/>
  <c r="AC336" i="13"/>
  <c r="AC338" i="13" s="1"/>
  <c r="AC340" i="13" s="1"/>
  <c r="AC342" i="13" s="1"/>
  <c r="AC344" i="13" s="1"/>
  <c r="AC346" i="13" s="1"/>
  <c r="AC348" i="13" s="1"/>
  <c r="AC335" i="13"/>
  <c r="AC337" i="13" s="1"/>
  <c r="AC339" i="13" s="1"/>
  <c r="AC341" i="13" s="1"/>
  <c r="AC343" i="13" s="1"/>
  <c r="AC345" i="13" s="1"/>
  <c r="AC347" i="13" s="1"/>
  <c r="AD362" i="13"/>
  <c r="AC387" i="13"/>
  <c r="BF424" i="13"/>
  <c r="AC424" i="13"/>
  <c r="C430" i="13"/>
  <c r="AG219" i="13"/>
  <c r="AE219" i="13"/>
  <c r="AF219" i="13"/>
  <c r="AG228" i="13"/>
  <c r="AE228" i="13"/>
  <c r="E285" i="13"/>
  <c r="C285" i="13"/>
  <c r="G285" i="13"/>
  <c r="D285" i="13"/>
  <c r="E289" i="13"/>
  <c r="C289" i="13"/>
  <c r="E294" i="13"/>
  <c r="C294" i="13"/>
  <c r="G294" i="13"/>
  <c r="E298" i="13"/>
  <c r="C298" i="13"/>
  <c r="C330" i="13"/>
  <c r="F330" i="13"/>
  <c r="D330" i="13"/>
  <c r="AD336" i="13"/>
  <c r="AD338" i="13" s="1"/>
  <c r="AD340" i="13" s="1"/>
  <c r="AD342" i="13" s="1"/>
  <c r="AD344" i="13" s="1"/>
  <c r="AD346" i="13" s="1"/>
  <c r="AD348" i="13" s="1"/>
  <c r="AD335" i="13"/>
  <c r="AD337" i="13" s="1"/>
  <c r="AD339" i="13" s="1"/>
  <c r="AD341" i="13" s="1"/>
  <c r="AD343" i="13" s="1"/>
  <c r="AD345" i="13" s="1"/>
  <c r="AD347" i="13" s="1"/>
  <c r="E359" i="13"/>
  <c r="C359" i="13"/>
  <c r="F359" i="13"/>
  <c r="D359" i="13"/>
  <c r="B390" i="13"/>
  <c r="BC390" i="13"/>
  <c r="AC426" i="13"/>
  <c r="D430" i="13"/>
  <c r="F434" i="13"/>
  <c r="D434" i="13"/>
  <c r="G434" i="13"/>
  <c r="C434" i="13"/>
  <c r="AC326" i="13"/>
  <c r="BF326" i="13"/>
  <c r="AC331" i="13"/>
  <c r="BF331" i="13"/>
  <c r="G334" i="13"/>
  <c r="D334" i="13"/>
  <c r="F385" i="13"/>
  <c r="E385" i="13"/>
  <c r="D385" i="13"/>
  <c r="C385" i="13"/>
  <c r="BC399" i="13"/>
  <c r="B399" i="13"/>
  <c r="E334" i="13"/>
  <c r="AD364" i="13"/>
  <c r="AF364" i="13"/>
  <c r="AE364" i="13"/>
  <c r="G429" i="13"/>
  <c r="F429" i="13"/>
  <c r="E429" i="13"/>
  <c r="AH364" i="13"/>
  <c r="D429" i="13"/>
  <c r="B438" i="13"/>
  <c r="B440" i="13" s="1"/>
  <c r="B442" i="13" s="1"/>
  <c r="B444" i="13" s="1"/>
  <c r="B446" i="13" s="1"/>
  <c r="B448" i="13" s="1"/>
  <c r="B450" i="13" s="1"/>
  <c r="B437" i="13"/>
  <c r="B439" i="13" s="1"/>
  <c r="B441" i="13" s="1"/>
  <c r="B443" i="13" s="1"/>
  <c r="B445" i="13" s="1"/>
  <c r="B447" i="13" s="1"/>
  <c r="B449" i="13" s="1"/>
  <c r="E436" i="13"/>
  <c r="D436" i="13"/>
  <c r="C436" i="13"/>
  <c r="F395" i="13"/>
  <c r="E395" i="13"/>
  <c r="D395" i="13"/>
  <c r="AC421" i="13"/>
  <c r="AC425" i="13"/>
  <c r="E428" i="13"/>
  <c r="D428" i="13"/>
  <c r="C428" i="13"/>
  <c r="F436" i="13"/>
  <c r="F402" i="13"/>
  <c r="E402" i="13"/>
  <c r="D402" i="13"/>
  <c r="G402" i="13"/>
  <c r="E420" i="13"/>
  <c r="D420" i="13"/>
  <c r="C420" i="13"/>
  <c r="F428" i="13"/>
  <c r="G436" i="13"/>
  <c r="F401" i="13"/>
  <c r="E401" i="13"/>
  <c r="D401" i="13"/>
  <c r="C401" i="13"/>
  <c r="AC422" i="13"/>
  <c r="AC430" i="13"/>
  <c r="X5" i="12"/>
  <c r="B1" i="12"/>
  <c r="C1" i="12"/>
  <c r="D1" i="12"/>
  <c r="E1" i="12"/>
  <c r="F1" i="12"/>
  <c r="G1" i="12"/>
  <c r="I1" i="12"/>
  <c r="J1" i="12"/>
  <c r="K1" i="12"/>
  <c r="L1" i="12"/>
  <c r="M1" i="12"/>
  <c r="N1" i="12"/>
  <c r="O1" i="12"/>
  <c r="P1" i="12"/>
  <c r="Q1" i="12"/>
  <c r="R1" i="12"/>
  <c r="S1" i="12"/>
  <c r="T1" i="12"/>
  <c r="U1" i="12"/>
  <c r="V1" i="12"/>
  <c r="W1" i="12"/>
  <c r="X1" i="12"/>
  <c r="Y1" i="12"/>
  <c r="Z1" i="12"/>
  <c r="AC1" i="12"/>
  <c r="AD1" i="12"/>
  <c r="AE1" i="12"/>
  <c r="AF1" i="12"/>
  <c r="AG1" i="12"/>
  <c r="AH1" i="12"/>
  <c r="AJ1" i="12"/>
  <c r="AK1" i="12"/>
  <c r="AL1" i="12"/>
  <c r="AM1" i="12"/>
  <c r="AN1" i="12"/>
  <c r="AO1" i="12"/>
  <c r="AP1" i="12"/>
  <c r="AQ1" i="12"/>
  <c r="AR1" i="12"/>
  <c r="AS1" i="12"/>
  <c r="AT1" i="12"/>
  <c r="AU1" i="12"/>
  <c r="AV1" i="12"/>
  <c r="AW1" i="12"/>
  <c r="AX1" i="12"/>
  <c r="AY1" i="12"/>
  <c r="AZ1" i="12"/>
  <c r="BA1" i="12"/>
  <c r="B3" i="12"/>
  <c r="C3" i="12"/>
  <c r="D3" i="12"/>
  <c r="E3" i="12"/>
  <c r="F3" i="12"/>
  <c r="G3" i="12"/>
  <c r="O6" i="12"/>
  <c r="AC6" i="12"/>
  <c r="AD6" i="12"/>
  <c r="AE6" i="12"/>
  <c r="AF6" i="12"/>
  <c r="AG6" i="12"/>
  <c r="AH6" i="12"/>
  <c r="AC8" i="12"/>
  <c r="AD8" i="12"/>
  <c r="AE8" i="12"/>
  <c r="AF8" i="12"/>
  <c r="AG8" i="12"/>
  <c r="AH8" i="12"/>
  <c r="AK12" i="12"/>
  <c r="AC12" i="12" s="1"/>
  <c r="AL12" i="12"/>
  <c r="O15" i="12"/>
  <c r="AP15" i="12"/>
  <c r="AC16" i="12"/>
  <c r="AG16" i="12" s="1"/>
  <c r="AL16" i="12"/>
  <c r="AM16" i="12"/>
  <c r="B17" i="12"/>
  <c r="J17" i="12"/>
  <c r="J13" i="12" s="1"/>
  <c r="B13" i="12" s="1"/>
  <c r="K17" i="12"/>
  <c r="K14" i="12" s="1"/>
  <c r="L17" i="12"/>
  <c r="L13" i="12" s="1"/>
  <c r="M17" i="12"/>
  <c r="M40" i="12" s="1"/>
  <c r="N17" i="12"/>
  <c r="O17" i="12"/>
  <c r="P17" i="12"/>
  <c r="AC17" i="12"/>
  <c r="AF17" i="12" s="1"/>
  <c r="AD17" i="12"/>
  <c r="AK17" i="12"/>
  <c r="AX15" i="12" s="1"/>
  <c r="AL17" i="12"/>
  <c r="AL14" i="12" s="1"/>
  <c r="AM17" i="12"/>
  <c r="AM14" i="12" s="1"/>
  <c r="AN17" i="12"/>
  <c r="AN22" i="12" s="1"/>
  <c r="AO17" i="12"/>
  <c r="AO14" i="12" s="1"/>
  <c r="AP17" i="12"/>
  <c r="AQ17" i="12"/>
  <c r="I21" i="12"/>
  <c r="A21" i="12" s="1"/>
  <c r="BC21" i="12" s="1"/>
  <c r="L21" i="12"/>
  <c r="M21" i="12"/>
  <c r="AJ21" i="12"/>
  <c r="I22" i="12"/>
  <c r="A22" i="12" s="1"/>
  <c r="BC22" i="12" s="1"/>
  <c r="AJ22" i="12"/>
  <c r="AB22" i="12" s="1"/>
  <c r="BF22" i="12" s="1"/>
  <c r="I23" i="12"/>
  <c r="A23" i="12" s="1"/>
  <c r="BC23" i="12" s="1"/>
  <c r="AJ23" i="12"/>
  <c r="AK23" i="12"/>
  <c r="AL23" i="12"/>
  <c r="AM23" i="12"/>
  <c r="I24" i="12"/>
  <c r="A24" i="12" s="1"/>
  <c r="BC24" i="12" s="1"/>
  <c r="AJ24" i="12"/>
  <c r="I25" i="12"/>
  <c r="A25" i="12" s="1"/>
  <c r="BC25" i="12" s="1"/>
  <c r="L25" i="12"/>
  <c r="M25" i="12"/>
  <c r="AJ25" i="12"/>
  <c r="AB25" i="12" s="1"/>
  <c r="BF25" i="12" s="1"/>
  <c r="AK25" i="12"/>
  <c r="I26" i="12"/>
  <c r="A26" i="12" s="1"/>
  <c r="BC26" i="12" s="1"/>
  <c r="AJ26" i="12"/>
  <c r="AK26" i="12"/>
  <c r="P27" i="12"/>
  <c r="Z27" i="12"/>
  <c r="AQ27" i="12"/>
  <c r="BA27" i="12"/>
  <c r="I28" i="12"/>
  <c r="A28" i="12" s="1"/>
  <c r="BC28" i="12" s="1"/>
  <c r="AJ28" i="12"/>
  <c r="AB28" i="12" s="1"/>
  <c r="BF28" i="12" s="1"/>
  <c r="I29" i="12"/>
  <c r="A29" i="12" s="1"/>
  <c r="BC29" i="12" s="1"/>
  <c r="O29" i="12"/>
  <c r="AJ29" i="12"/>
  <c r="AB29" i="12" s="1"/>
  <c r="BF29" i="12" s="1"/>
  <c r="AP29" i="12"/>
  <c r="I30" i="12"/>
  <c r="A30" i="12" s="1"/>
  <c r="BC30" i="12" s="1"/>
  <c r="O30" i="12"/>
  <c r="AJ30" i="12"/>
  <c r="AB30" i="12" s="1"/>
  <c r="BF30" i="12" s="1"/>
  <c r="AP30" i="12"/>
  <c r="I31" i="12"/>
  <c r="A31" i="12" s="1"/>
  <c r="BC31" i="12" s="1"/>
  <c r="O31" i="12"/>
  <c r="AJ31" i="12"/>
  <c r="AB31" i="12" s="1"/>
  <c r="BF31" i="12" s="1"/>
  <c r="AP31" i="12"/>
  <c r="I32" i="12"/>
  <c r="A32" i="12" s="1"/>
  <c r="BC32" i="12" s="1"/>
  <c r="O32" i="12"/>
  <c r="AJ32" i="12"/>
  <c r="AB32" i="12" s="1"/>
  <c r="BF32" i="12" s="1"/>
  <c r="AP32" i="12"/>
  <c r="I33" i="12"/>
  <c r="A33" i="12" s="1"/>
  <c r="BC33" i="12" s="1"/>
  <c r="O33" i="12"/>
  <c r="AJ33" i="12"/>
  <c r="AB33" i="12" s="1"/>
  <c r="BF33" i="12" s="1"/>
  <c r="AK33" i="12"/>
  <c r="AL33" i="12"/>
  <c r="AP33" i="12"/>
  <c r="I34" i="12"/>
  <c r="A34" i="12" s="1"/>
  <c r="BC34" i="12" s="1"/>
  <c r="O34" i="12"/>
  <c r="AJ34" i="12"/>
  <c r="AB34" i="12" s="1"/>
  <c r="BF34" i="12" s="1"/>
  <c r="AP34" i="12"/>
  <c r="I35" i="12"/>
  <c r="A35" i="12" s="1"/>
  <c r="BC35" i="12" s="1"/>
  <c r="M35" i="12"/>
  <c r="O35" i="12"/>
  <c r="AJ35" i="12"/>
  <c r="AB35" i="12" s="1"/>
  <c r="BF35" i="12" s="1"/>
  <c r="AK35" i="12"/>
  <c r="AL35" i="12"/>
  <c r="AP35" i="12"/>
  <c r="I36" i="12"/>
  <c r="A36" i="12" s="1"/>
  <c r="BC36" i="12" s="1"/>
  <c r="O36" i="12"/>
  <c r="AJ36" i="12"/>
  <c r="AB36" i="12" s="1"/>
  <c r="BF36" i="12" s="1"/>
  <c r="AP36" i="12"/>
  <c r="I37" i="12"/>
  <c r="A37" i="12" s="1"/>
  <c r="BC37" i="12" s="1"/>
  <c r="O37" i="12"/>
  <c r="AJ37" i="12"/>
  <c r="AB37" i="12" s="1"/>
  <c r="BF37" i="12" s="1"/>
  <c r="AP37" i="12"/>
  <c r="I38" i="12"/>
  <c r="A38" i="12" s="1"/>
  <c r="BC38" i="12" s="1"/>
  <c r="AJ38" i="12"/>
  <c r="AB38" i="12" s="1"/>
  <c r="BF38" i="12" s="1"/>
  <c r="AJ39" i="12"/>
  <c r="AB39" i="12" s="1"/>
  <c r="BF39" i="12" s="1"/>
  <c r="AK40" i="12"/>
  <c r="AL40" i="12"/>
  <c r="AM40" i="12"/>
  <c r="AO40" i="12"/>
  <c r="J42" i="12"/>
  <c r="K42" i="12"/>
  <c r="L42" i="12"/>
  <c r="M42" i="12"/>
  <c r="N42" i="12"/>
  <c r="O42" i="12"/>
  <c r="P42" i="12"/>
  <c r="Q42" i="12"/>
  <c r="R42" i="12"/>
  <c r="S42" i="12"/>
  <c r="T42" i="12"/>
  <c r="U42" i="12"/>
  <c r="V42" i="12"/>
  <c r="W42" i="12"/>
  <c r="X42" i="12"/>
  <c r="Z42" i="12"/>
  <c r="AK42" i="12"/>
  <c r="AL42" i="12"/>
  <c r="AM42" i="12"/>
  <c r="AN42" i="12"/>
  <c r="AO42" i="12"/>
  <c r="AP42" i="12"/>
  <c r="AQ42" i="12"/>
  <c r="AR42" i="12"/>
  <c r="AS42" i="12"/>
  <c r="AT42" i="12"/>
  <c r="AU42" i="12"/>
  <c r="AV42" i="12"/>
  <c r="AW42" i="12"/>
  <c r="AX42" i="12"/>
  <c r="AY42" i="12"/>
  <c r="BA42" i="12"/>
  <c r="B44" i="12"/>
  <c r="AC44" i="12"/>
  <c r="AG44" i="12" s="1"/>
  <c r="B45" i="12"/>
  <c r="E45" i="12" s="1"/>
  <c r="AC45" i="12"/>
  <c r="AD45" i="12" s="1"/>
  <c r="B46" i="12"/>
  <c r="D46" i="12" s="1"/>
  <c r="AC46" i="12"/>
  <c r="AE46" i="12" s="1"/>
  <c r="AD46" i="12"/>
  <c r="AG46" i="12"/>
  <c r="AH46" i="12"/>
  <c r="B47" i="12"/>
  <c r="F47" i="12" s="1"/>
  <c r="E47" i="12"/>
  <c r="AC47" i="12"/>
  <c r="B48" i="12"/>
  <c r="AC48" i="12"/>
  <c r="AE48" i="12" s="1"/>
  <c r="B49" i="12"/>
  <c r="G49" i="12" s="1"/>
  <c r="AC49" i="12"/>
  <c r="AD49" i="12"/>
  <c r="B50" i="12"/>
  <c r="C50" i="12" s="1"/>
  <c r="D50" i="12"/>
  <c r="AC50" i="12"/>
  <c r="B51" i="12"/>
  <c r="AC51" i="12"/>
  <c r="B52" i="12"/>
  <c r="AC52" i="12"/>
  <c r="AF52" i="12" s="1"/>
  <c r="AD52" i="12"/>
  <c r="AE52" i="12"/>
  <c r="B53" i="12"/>
  <c r="D53" i="12" s="1"/>
  <c r="AC53" i="12"/>
  <c r="AE53" i="12"/>
  <c r="B54" i="12"/>
  <c r="C54" i="12" s="1"/>
  <c r="AC54" i="12"/>
  <c r="AF54" i="12" s="1"/>
  <c r="B55" i="12"/>
  <c r="G55" i="12" s="1"/>
  <c r="AC55" i="12"/>
  <c r="AH55" i="12" s="1"/>
  <c r="AG55" i="12"/>
  <c r="B56" i="12"/>
  <c r="C56" i="12"/>
  <c r="AC56" i="12"/>
  <c r="B57" i="12"/>
  <c r="D57" i="12" s="1"/>
  <c r="C57" i="12"/>
  <c r="F57" i="12"/>
  <c r="AC57" i="12"/>
  <c r="AD57" i="12" s="1"/>
  <c r="B58" i="12"/>
  <c r="C58" i="12" s="1"/>
  <c r="AC58" i="12"/>
  <c r="AD58" i="12" s="1"/>
  <c r="AF58" i="12"/>
  <c r="B59" i="12"/>
  <c r="AC59" i="12"/>
  <c r="AD59" i="12"/>
  <c r="B60" i="12"/>
  <c r="C60" i="12" s="1"/>
  <c r="AC60" i="12"/>
  <c r="AG60" i="12" s="1"/>
  <c r="AD60" i="12"/>
  <c r="AE60" i="12"/>
  <c r="AF60" i="12"/>
  <c r="B61" i="12"/>
  <c r="D61" i="12" s="1"/>
  <c r="C61" i="12"/>
  <c r="AC61" i="12"/>
  <c r="AH61" i="12" s="1"/>
  <c r="B62" i="12"/>
  <c r="B63" i="12" s="1"/>
  <c r="B65" i="12" s="1"/>
  <c r="B67" i="12" s="1"/>
  <c r="B69" i="12" s="1"/>
  <c r="B71" i="12" s="1"/>
  <c r="B73" i="12" s="1"/>
  <c r="B75" i="12" s="1"/>
  <c r="C62" i="12"/>
  <c r="C64" i="12" s="1"/>
  <c r="C66" i="12" s="1"/>
  <c r="C68" i="12" s="1"/>
  <c r="C70" i="12" s="1"/>
  <c r="C72" i="12" s="1"/>
  <c r="C74" i="12" s="1"/>
  <c r="C76" i="12" s="1"/>
  <c r="D62" i="12"/>
  <c r="AC62" i="12"/>
  <c r="AD62" i="12" s="1"/>
  <c r="AC63" i="12"/>
  <c r="AC65" i="12" s="1"/>
  <c r="AC67" i="12" s="1"/>
  <c r="AC69" i="12" s="1"/>
  <c r="AC71" i="12"/>
  <c r="AC73" i="12" s="1"/>
  <c r="AC75" i="12" s="1"/>
  <c r="B78" i="12"/>
  <c r="G78" i="12" s="1"/>
  <c r="AC78" i="12"/>
  <c r="AD78" i="12" s="1"/>
  <c r="AE78" i="12"/>
  <c r="B79" i="12"/>
  <c r="F79" i="12" s="1"/>
  <c r="AC79" i="12"/>
  <c r="AE79" i="12"/>
  <c r="B80" i="12"/>
  <c r="AC80" i="12"/>
  <c r="B81" i="12"/>
  <c r="C81" i="12" s="1"/>
  <c r="AC81" i="12"/>
  <c r="AD81" i="12"/>
  <c r="B82" i="12"/>
  <c r="C82" i="12" s="1"/>
  <c r="AC82" i="12"/>
  <c r="AG82" i="12" s="1"/>
  <c r="B83" i="12"/>
  <c r="E83" i="12" s="1"/>
  <c r="F83" i="12"/>
  <c r="AC83" i="12"/>
  <c r="AF83" i="12" s="1"/>
  <c r="AE83" i="12"/>
  <c r="B84" i="12"/>
  <c r="F84" i="12" s="1"/>
  <c r="AC84" i="12"/>
  <c r="AD84" i="12" s="1"/>
  <c r="AE84" i="12"/>
  <c r="AF84" i="12"/>
  <c r="AH84" i="12"/>
  <c r="B85" i="12"/>
  <c r="C85" i="12" s="1"/>
  <c r="AC85" i="12"/>
  <c r="B86" i="12"/>
  <c r="C86" i="12"/>
  <c r="D86" i="12"/>
  <c r="AC86" i="12"/>
  <c r="AD86" i="12" s="1"/>
  <c r="AE86" i="12"/>
  <c r="AF86" i="12"/>
  <c r="AG86" i="12"/>
  <c r="B87" i="12"/>
  <c r="AC87" i="12"/>
  <c r="B88" i="12"/>
  <c r="AC88" i="12"/>
  <c r="AD88" i="12" s="1"/>
  <c r="B89" i="12"/>
  <c r="AC89" i="12"/>
  <c r="AG89" i="12" s="1"/>
  <c r="AD89" i="12"/>
  <c r="B90" i="12"/>
  <c r="C90" i="12"/>
  <c r="F90" i="12"/>
  <c r="G90" i="12"/>
  <c r="AC90" i="12"/>
  <c r="AF90" i="12" s="1"/>
  <c r="B91" i="12"/>
  <c r="C91" i="12" s="1"/>
  <c r="AC91" i="12"/>
  <c r="B92" i="12"/>
  <c r="C92" i="12"/>
  <c r="AC92" i="12"/>
  <c r="AH92" i="12" s="1"/>
  <c r="AD92" i="12"/>
  <c r="B93" i="12"/>
  <c r="C93" i="12" s="1"/>
  <c r="AC93" i="12"/>
  <c r="AE93" i="12" s="1"/>
  <c r="AD93" i="12"/>
  <c r="B94" i="12"/>
  <c r="AC94" i="12"/>
  <c r="AD94" i="12"/>
  <c r="B95" i="12"/>
  <c r="E95" i="12" s="1"/>
  <c r="AC95" i="12"/>
  <c r="AF95" i="12" s="1"/>
  <c r="B96" i="12"/>
  <c r="AC96" i="12"/>
  <c r="AC97" i="12" s="1"/>
  <c r="AC99" i="12" s="1"/>
  <c r="AC101" i="12" s="1"/>
  <c r="AC103" i="12" s="1"/>
  <c r="AC105" i="12" s="1"/>
  <c r="AC107" i="12" s="1"/>
  <c r="AC109" i="12" s="1"/>
  <c r="AG96" i="12"/>
  <c r="B112" i="12"/>
  <c r="AC112" i="12"/>
  <c r="AD112" i="12" s="1"/>
  <c r="AF112" i="12"/>
  <c r="AG112" i="12"/>
  <c r="B113" i="12"/>
  <c r="D113" i="12" s="1"/>
  <c r="AC113" i="12"/>
  <c r="AE113" i="12" s="1"/>
  <c r="B114" i="12"/>
  <c r="D114" i="12"/>
  <c r="AC114" i="12"/>
  <c r="AE114" i="12" s="1"/>
  <c r="B115" i="12"/>
  <c r="C115" i="12" s="1"/>
  <c r="AC115" i="12"/>
  <c r="AH115" i="12" s="1"/>
  <c r="B116" i="12"/>
  <c r="E116" i="12"/>
  <c r="F116" i="12"/>
  <c r="AC116" i="12"/>
  <c r="B117" i="12"/>
  <c r="G117" i="12" s="1"/>
  <c r="AC117" i="12"/>
  <c r="B118" i="12"/>
  <c r="AC118" i="12"/>
  <c r="AH118" i="12" s="1"/>
  <c r="AD118" i="12"/>
  <c r="AE118" i="12"/>
  <c r="B119" i="12"/>
  <c r="AC119" i="12"/>
  <c r="B120" i="12"/>
  <c r="C120" i="12" s="1"/>
  <c r="AC120" i="12"/>
  <c r="B121" i="12"/>
  <c r="C121" i="12" s="1"/>
  <c r="AC121" i="12"/>
  <c r="AD121" i="12"/>
  <c r="AF121" i="12"/>
  <c r="B122" i="12"/>
  <c r="AC122" i="12"/>
  <c r="B123" i="12"/>
  <c r="D123" i="12" s="1"/>
  <c r="AC123" i="12"/>
  <c r="AD123" i="12" s="1"/>
  <c r="B124" i="12"/>
  <c r="D124" i="12" s="1"/>
  <c r="AC124" i="12"/>
  <c r="AH124" i="12" s="1"/>
  <c r="AG124" i="12"/>
  <c r="B125" i="12"/>
  <c r="AC125" i="12"/>
  <c r="AF125" i="12" s="1"/>
  <c r="B126" i="12"/>
  <c r="AC126" i="12"/>
  <c r="B127" i="12"/>
  <c r="C127" i="12" s="1"/>
  <c r="G127" i="12"/>
  <c r="AC127" i="12"/>
  <c r="AH127" i="12" s="1"/>
  <c r="B128" i="12"/>
  <c r="E128" i="12" s="1"/>
  <c r="D128" i="12"/>
  <c r="AC128" i="12"/>
  <c r="AE128" i="12" s="1"/>
  <c r="AD128" i="12"/>
  <c r="B129" i="12"/>
  <c r="E129" i="12" s="1"/>
  <c r="AC129" i="12"/>
  <c r="AD129" i="12" s="1"/>
  <c r="B130" i="12"/>
  <c r="AC130" i="12"/>
  <c r="AH130" i="12" s="1"/>
  <c r="AG130" i="12"/>
  <c r="B132" i="12"/>
  <c r="B134" i="12" s="1"/>
  <c r="B136" i="12" s="1"/>
  <c r="B138" i="12" s="1"/>
  <c r="B140" i="12" s="1"/>
  <c r="B142" i="12" s="1"/>
  <c r="B144" i="12" s="1"/>
  <c r="B146" i="12"/>
  <c r="AC146" i="12"/>
  <c r="AD146" i="12" s="1"/>
  <c r="B147" i="12"/>
  <c r="D147" i="12" s="1"/>
  <c r="AC147" i="12"/>
  <c r="AG147" i="12" s="1"/>
  <c r="AE147" i="12"/>
  <c r="B148" i="12"/>
  <c r="F148" i="12"/>
  <c r="AC148" i="12"/>
  <c r="B149" i="12"/>
  <c r="D149" i="12" s="1"/>
  <c r="AC149" i="12"/>
  <c r="AE149" i="12" s="1"/>
  <c r="B150" i="12"/>
  <c r="E150" i="12" s="1"/>
  <c r="C150" i="12"/>
  <c r="D150" i="12"/>
  <c r="AC150" i="12"/>
  <c r="AF150" i="12"/>
  <c r="AH150" i="12"/>
  <c r="B151" i="12"/>
  <c r="C151" i="12" s="1"/>
  <c r="AC151" i="12"/>
  <c r="B152" i="12"/>
  <c r="E152" i="12" s="1"/>
  <c r="C152" i="12"/>
  <c r="AC152" i="12"/>
  <c r="B153" i="12"/>
  <c r="AC153" i="12"/>
  <c r="AD153" i="12" s="1"/>
  <c r="B154" i="12"/>
  <c r="C154" i="12" s="1"/>
  <c r="D154" i="12"/>
  <c r="E154" i="12"/>
  <c r="F154" i="12"/>
  <c r="AC154" i="12"/>
  <c r="AF154" i="12" s="1"/>
  <c r="B155" i="12"/>
  <c r="D155" i="12" s="1"/>
  <c r="AC155" i="12"/>
  <c r="AG155" i="12" s="1"/>
  <c r="B156" i="12"/>
  <c r="D156" i="12" s="1"/>
  <c r="AC156" i="12"/>
  <c r="AD156" i="12" s="1"/>
  <c r="B157" i="12"/>
  <c r="G157" i="12" s="1"/>
  <c r="E157" i="12"/>
  <c r="AC157" i="12"/>
  <c r="B158" i="12"/>
  <c r="C158" i="12" s="1"/>
  <c r="AC158" i="12"/>
  <c r="B159" i="12"/>
  <c r="C159" i="12" s="1"/>
  <c r="AC159" i="12"/>
  <c r="AD159" i="12" s="1"/>
  <c r="B160" i="12"/>
  <c r="G160" i="12" s="1"/>
  <c r="AC160" i="12"/>
  <c r="AD160" i="12" s="1"/>
  <c r="B161" i="12"/>
  <c r="AC161" i="12"/>
  <c r="AF161" i="12" s="1"/>
  <c r="B162" i="12"/>
  <c r="C162" i="12" s="1"/>
  <c r="AC162" i="12"/>
  <c r="AG162" i="12"/>
  <c r="B163" i="12"/>
  <c r="G163" i="12" s="1"/>
  <c r="E163" i="12"/>
  <c r="AC163" i="12"/>
  <c r="AG163" i="12" s="1"/>
  <c r="B164" i="12"/>
  <c r="B165" i="12" s="1"/>
  <c r="B167" i="12" s="1"/>
  <c r="B169" i="12" s="1"/>
  <c r="B171" i="12" s="1"/>
  <c r="B173" i="12" s="1"/>
  <c r="B175" i="12" s="1"/>
  <c r="B177" i="12" s="1"/>
  <c r="AC164" i="12"/>
  <c r="AC165" i="12" s="1"/>
  <c r="AC167" i="12" s="1"/>
  <c r="AC169" i="12" s="1"/>
  <c r="AC171" i="12" s="1"/>
  <c r="AC173" i="12" s="1"/>
  <c r="AC175" i="12" s="1"/>
  <c r="AC177" i="12" s="1"/>
  <c r="B180" i="12"/>
  <c r="D180" i="12"/>
  <c r="E180" i="12"/>
  <c r="AC180" i="12"/>
  <c r="AF180" i="12" s="1"/>
  <c r="B181" i="12"/>
  <c r="D181" i="12" s="1"/>
  <c r="C181" i="12"/>
  <c r="AC181" i="12"/>
  <c r="AF181" i="12" s="1"/>
  <c r="AG181" i="12"/>
  <c r="AH181" i="12"/>
  <c r="B182" i="12"/>
  <c r="E182" i="12" s="1"/>
  <c r="C182" i="12"/>
  <c r="AC182" i="12"/>
  <c r="AH182" i="12" s="1"/>
  <c r="B183" i="12"/>
  <c r="AC183" i="12"/>
  <c r="AE183" i="12"/>
  <c r="AG183" i="12"/>
  <c r="B184" i="12"/>
  <c r="C184" i="12" s="1"/>
  <c r="AC184" i="12"/>
  <c r="B185" i="12"/>
  <c r="E185" i="12" s="1"/>
  <c r="C185" i="12"/>
  <c r="D185" i="12"/>
  <c r="AC185" i="12"/>
  <c r="AD185" i="12" s="1"/>
  <c r="B186" i="12"/>
  <c r="E186" i="12" s="1"/>
  <c r="AC186" i="12"/>
  <c r="B187" i="12"/>
  <c r="AC187" i="12"/>
  <c r="AH187" i="12" s="1"/>
  <c r="B188" i="12"/>
  <c r="F188" i="12" s="1"/>
  <c r="AC188" i="12"/>
  <c r="AG188" i="12" s="1"/>
  <c r="AH188" i="12"/>
  <c r="B189" i="12"/>
  <c r="AC189" i="12"/>
  <c r="AG189" i="12" s="1"/>
  <c r="AD189" i="12"/>
  <c r="AE189" i="12"/>
  <c r="B190" i="12"/>
  <c r="E190" i="12" s="1"/>
  <c r="AC190" i="12"/>
  <c r="AG190" i="12" s="1"/>
  <c r="AF190" i="12"/>
  <c r="B191" i="12"/>
  <c r="G191" i="12" s="1"/>
  <c r="D191" i="12"/>
  <c r="E191" i="12"/>
  <c r="AC191" i="12"/>
  <c r="AF191" i="12" s="1"/>
  <c r="B192" i="12"/>
  <c r="G192" i="12" s="1"/>
  <c r="AC192" i="12"/>
  <c r="AD192" i="12" s="1"/>
  <c r="B193" i="12"/>
  <c r="C193" i="12" s="1"/>
  <c r="AC193" i="12"/>
  <c r="AE193" i="12"/>
  <c r="AH193" i="12"/>
  <c r="B194" i="12"/>
  <c r="C194" i="12" s="1"/>
  <c r="AC194" i="12"/>
  <c r="AF194" i="12" s="1"/>
  <c r="B195" i="12"/>
  <c r="D195" i="12" s="1"/>
  <c r="C195" i="12"/>
  <c r="AC195" i="12"/>
  <c r="AG195" i="12" s="1"/>
  <c r="AE195" i="12"/>
  <c r="B196" i="12"/>
  <c r="F196" i="12" s="1"/>
  <c r="AC196" i="12"/>
  <c r="AF196" i="12" s="1"/>
  <c r="B197" i="12"/>
  <c r="AC197" i="12"/>
  <c r="AH197" i="12" s="1"/>
  <c r="AD197" i="12"/>
  <c r="B198" i="12"/>
  <c r="G198" i="12" s="1"/>
  <c r="G199" i="12" s="1"/>
  <c r="G201" i="12" s="1"/>
  <c r="G203" i="12" s="1"/>
  <c r="G205" i="12" s="1"/>
  <c r="G207" i="12" s="1"/>
  <c r="G209" i="12" s="1"/>
  <c r="G211" i="12" s="1"/>
  <c r="C198" i="12"/>
  <c r="AC198" i="12"/>
  <c r="AD198" i="12"/>
  <c r="AE198" i="12"/>
  <c r="AE199" i="12" s="1"/>
  <c r="AE201" i="12" s="1"/>
  <c r="AE203" i="12" s="1"/>
  <c r="AE205" i="12" s="1"/>
  <c r="AE207" i="12" s="1"/>
  <c r="AE209" i="12" s="1"/>
  <c r="AE211" i="12" s="1"/>
  <c r="AF198" i="12"/>
  <c r="AF199" i="12" s="1"/>
  <c r="AF201" i="12" s="1"/>
  <c r="AF203" i="12" s="1"/>
  <c r="AF205" i="12" s="1"/>
  <c r="AF207" i="12" s="1"/>
  <c r="AF209" i="12" s="1"/>
  <c r="AF211" i="12" s="1"/>
  <c r="B214" i="12"/>
  <c r="D214" i="12" s="1"/>
  <c r="AC214" i="12"/>
  <c r="B215" i="12"/>
  <c r="AC215" i="12"/>
  <c r="AG215" i="12" s="1"/>
  <c r="B216" i="12"/>
  <c r="C216" i="12" s="1"/>
  <c r="F216" i="12"/>
  <c r="AC216" i="12"/>
  <c r="AD216" i="12"/>
  <c r="B217" i="12"/>
  <c r="D217" i="12" s="1"/>
  <c r="AC217" i="12"/>
  <c r="AH217" i="12" s="1"/>
  <c r="B218" i="12"/>
  <c r="C218" i="12" s="1"/>
  <c r="G218" i="12"/>
  <c r="AC218" i="12"/>
  <c r="AD218" i="12" s="1"/>
  <c r="B219" i="12"/>
  <c r="C219" i="12" s="1"/>
  <c r="AC219" i="12"/>
  <c r="AF219" i="12" s="1"/>
  <c r="AD219" i="12"/>
  <c r="B220" i="12"/>
  <c r="AC220" i="12"/>
  <c r="AG220" i="12" s="1"/>
  <c r="B221" i="12"/>
  <c r="F221" i="12" s="1"/>
  <c r="AC221" i="12"/>
  <c r="B222" i="12"/>
  <c r="AC222" i="12"/>
  <c r="AD222" i="12" s="1"/>
  <c r="B223" i="12"/>
  <c r="AC223" i="12"/>
  <c r="AG223" i="12" s="1"/>
  <c r="AD223" i="12"/>
  <c r="AF223" i="12"/>
  <c r="B224" i="12"/>
  <c r="D224" i="12"/>
  <c r="AC224" i="12"/>
  <c r="AE224" i="12" s="1"/>
  <c r="B225" i="12"/>
  <c r="C225" i="12" s="1"/>
  <c r="AC225" i="12"/>
  <c r="AD225" i="12" s="1"/>
  <c r="B226" i="12"/>
  <c r="AC226" i="12"/>
  <c r="AH226" i="12"/>
  <c r="B227" i="12"/>
  <c r="D227" i="12" s="1"/>
  <c r="C227" i="12"/>
  <c r="AC227" i="12"/>
  <c r="AH227" i="12" s="1"/>
  <c r="B228" i="12"/>
  <c r="AC228" i="12"/>
  <c r="AD228" i="12" s="1"/>
  <c r="AG228" i="12"/>
  <c r="B229" i="12"/>
  <c r="G229" i="12" s="1"/>
  <c r="F229" i="12"/>
  <c r="AC229" i="12"/>
  <c r="B230" i="12"/>
  <c r="F230" i="12" s="1"/>
  <c r="G230" i="12"/>
  <c r="AC230" i="12"/>
  <c r="AE230" i="12" s="1"/>
  <c r="AD230" i="12"/>
  <c r="AF230" i="12"/>
  <c r="B231" i="12"/>
  <c r="C231" i="12" s="1"/>
  <c r="AC231" i="12"/>
  <c r="AH231" i="12" s="1"/>
  <c r="AD231" i="12"/>
  <c r="AE231" i="12"/>
  <c r="B232" i="12"/>
  <c r="F232" i="12" s="1"/>
  <c r="AC232" i="12"/>
  <c r="AG232" i="12"/>
  <c r="AG233" i="12" s="1"/>
  <c r="AG235" i="12" s="1"/>
  <c r="AG237" i="12" s="1"/>
  <c r="AG239" i="12" s="1"/>
  <c r="AG241" i="12" s="1"/>
  <c r="AG243" i="12" s="1"/>
  <c r="AG245" i="12" s="1"/>
  <c r="B248" i="12"/>
  <c r="C248" i="12" s="1"/>
  <c r="AC248" i="12"/>
  <c r="AH248" i="12" s="1"/>
  <c r="B249" i="12"/>
  <c r="F249" i="12" s="1"/>
  <c r="C249" i="12"/>
  <c r="AC249" i="12"/>
  <c r="AD249" i="12"/>
  <c r="AH249" i="12"/>
  <c r="B250" i="12"/>
  <c r="G250" i="12"/>
  <c r="AC250" i="12"/>
  <c r="AE250" i="12" s="1"/>
  <c r="AD250" i="12"/>
  <c r="B251" i="12"/>
  <c r="AC251" i="12"/>
  <c r="B252" i="12"/>
  <c r="C252" i="12" s="1"/>
  <c r="AC252" i="12"/>
  <c r="AG252" i="12" s="1"/>
  <c r="B253" i="12"/>
  <c r="C253" i="12" s="1"/>
  <c r="D253" i="12"/>
  <c r="E253" i="12"/>
  <c r="F253" i="12"/>
  <c r="G253" i="12"/>
  <c r="AC253" i="12"/>
  <c r="AE253" i="12" s="1"/>
  <c r="B254" i="12"/>
  <c r="F254" i="12" s="1"/>
  <c r="AC254" i="12"/>
  <c r="AE254" i="12" s="1"/>
  <c r="B255" i="12"/>
  <c r="C255" i="12" s="1"/>
  <c r="D255" i="12"/>
  <c r="E255" i="12"/>
  <c r="G255" i="12"/>
  <c r="AC255" i="12"/>
  <c r="AD255" i="12" s="1"/>
  <c r="B256" i="12"/>
  <c r="F256" i="12" s="1"/>
  <c r="E256" i="12"/>
  <c r="AC256" i="12"/>
  <c r="B257" i="12"/>
  <c r="G257" i="12" s="1"/>
  <c r="F257" i="12"/>
  <c r="AC257" i="12"/>
  <c r="B258" i="12"/>
  <c r="G258" i="12" s="1"/>
  <c r="AC258" i="12"/>
  <c r="AD258" i="12" s="1"/>
  <c r="AF258" i="12"/>
  <c r="AG258" i="12"/>
  <c r="AH258" i="12"/>
  <c r="B259" i="12"/>
  <c r="D259" i="12" s="1"/>
  <c r="AC259" i="12"/>
  <c r="B260" i="12"/>
  <c r="E260" i="12" s="1"/>
  <c r="AC260" i="12"/>
  <c r="B261" i="12"/>
  <c r="D261" i="12" s="1"/>
  <c r="C261" i="12"/>
  <c r="F261" i="12"/>
  <c r="AC261" i="12"/>
  <c r="AD261" i="12" s="1"/>
  <c r="AE261" i="12"/>
  <c r="AF261" i="12"/>
  <c r="B262" i="12"/>
  <c r="E262" i="12" s="1"/>
  <c r="AC262" i="12"/>
  <c r="AD262" i="12" s="1"/>
  <c r="AG262" i="12"/>
  <c r="AH262" i="12"/>
  <c r="B263" i="12"/>
  <c r="AC263" i="12"/>
  <c r="AH263" i="12" s="1"/>
  <c r="B264" i="12"/>
  <c r="D264" i="12" s="1"/>
  <c r="AC264" i="12"/>
  <c r="AG264" i="12" s="1"/>
  <c r="AH264" i="12"/>
  <c r="B265" i="12"/>
  <c r="G265" i="12" s="1"/>
  <c r="AC265" i="12"/>
  <c r="AH265" i="12" s="1"/>
  <c r="B266" i="12"/>
  <c r="AC266" i="12"/>
  <c r="AC267" i="12" s="1"/>
  <c r="AC269" i="12" s="1"/>
  <c r="AC271" i="12" s="1"/>
  <c r="AC273" i="12" s="1"/>
  <c r="AC275" i="12" s="1"/>
  <c r="AC277" i="12" s="1"/>
  <c r="AC279" i="12" s="1"/>
  <c r="B282" i="12"/>
  <c r="D282" i="12" s="1"/>
  <c r="AC282" i="12"/>
  <c r="AD282" i="12" s="1"/>
  <c r="B283" i="12"/>
  <c r="C283" i="12" s="1"/>
  <c r="AC283" i="12"/>
  <c r="AF283" i="12"/>
  <c r="AG283" i="12"/>
  <c r="AH283" i="12"/>
  <c r="B284" i="12"/>
  <c r="C284" i="12" s="1"/>
  <c r="AC284" i="12"/>
  <c r="AG284" i="12" s="1"/>
  <c r="B285" i="12"/>
  <c r="F285" i="12" s="1"/>
  <c r="AC285" i="12"/>
  <c r="B286" i="12"/>
  <c r="F286" i="12" s="1"/>
  <c r="AC286" i="12"/>
  <c r="AE286" i="12" s="1"/>
  <c r="AD286" i="12"/>
  <c r="B287" i="12"/>
  <c r="C287" i="12"/>
  <c r="AC287" i="12"/>
  <c r="AE287" i="12"/>
  <c r="B288" i="12"/>
  <c r="C288" i="12" s="1"/>
  <c r="AC288" i="12"/>
  <c r="B289" i="12"/>
  <c r="F289" i="12" s="1"/>
  <c r="AC289" i="12"/>
  <c r="AD289" i="12" s="1"/>
  <c r="B290" i="12"/>
  <c r="AC290" i="12"/>
  <c r="AH290" i="12" s="1"/>
  <c r="AE290" i="12"/>
  <c r="AF290" i="12"/>
  <c r="AG290" i="12"/>
  <c r="B291" i="12"/>
  <c r="C291" i="12" s="1"/>
  <c r="AC291" i="12"/>
  <c r="AD291" i="12" s="1"/>
  <c r="B292" i="12"/>
  <c r="AC292" i="12"/>
  <c r="AD292" i="12"/>
  <c r="AH292" i="12"/>
  <c r="B293" i="12"/>
  <c r="G293" i="12" s="1"/>
  <c r="AC293" i="12"/>
  <c r="AG293" i="12" s="1"/>
  <c r="B294" i="12"/>
  <c r="AC294" i="12"/>
  <c r="AH294" i="12" s="1"/>
  <c r="AE294" i="12"/>
  <c r="B295" i="12"/>
  <c r="AC295" i="12"/>
  <c r="AD295" i="12"/>
  <c r="AE295" i="12"/>
  <c r="B296" i="12"/>
  <c r="D296" i="12" s="1"/>
  <c r="E296" i="12"/>
  <c r="AC296" i="12"/>
  <c r="AD296" i="12"/>
  <c r="AE296" i="12"/>
  <c r="B297" i="12"/>
  <c r="C297" i="12" s="1"/>
  <c r="AC297" i="12"/>
  <c r="AD297" i="12" s="1"/>
  <c r="B298" i="12"/>
  <c r="AC298" i="12"/>
  <c r="AD298" i="12" s="1"/>
  <c r="B299" i="12"/>
  <c r="C299" i="12" s="1"/>
  <c r="AC299" i="12"/>
  <c r="AF299" i="12"/>
  <c r="AG299" i="12"/>
  <c r="AH299" i="12"/>
  <c r="B300" i="12"/>
  <c r="C300" i="12" s="1"/>
  <c r="AC300" i="12"/>
  <c r="AG300" i="12"/>
  <c r="B316" i="12"/>
  <c r="AC316" i="12"/>
  <c r="AH316" i="12" s="1"/>
  <c r="B317" i="12"/>
  <c r="AC317" i="12"/>
  <c r="B318" i="12"/>
  <c r="E318" i="12" s="1"/>
  <c r="AC318" i="12"/>
  <c r="AD318" i="12" s="1"/>
  <c r="AH318" i="12"/>
  <c r="B319" i="12"/>
  <c r="AC319" i="12"/>
  <c r="AF319" i="12"/>
  <c r="B320" i="12"/>
  <c r="D320" i="12" s="1"/>
  <c r="AC320" i="12"/>
  <c r="AG320" i="12" s="1"/>
  <c r="B321" i="12"/>
  <c r="C321" i="12"/>
  <c r="D321" i="12"/>
  <c r="E321" i="12"/>
  <c r="AC321" i="12"/>
  <c r="AD321" i="12" s="1"/>
  <c r="B322" i="12"/>
  <c r="F322" i="12" s="1"/>
  <c r="AC322" i="12"/>
  <c r="B323" i="12"/>
  <c r="D323" i="12" s="1"/>
  <c r="AC323" i="12"/>
  <c r="B324" i="12"/>
  <c r="AC324" i="12"/>
  <c r="AH324" i="12" s="1"/>
  <c r="AD324" i="12"/>
  <c r="AE324" i="12"/>
  <c r="B325" i="12"/>
  <c r="E325" i="12" s="1"/>
  <c r="AC325" i="12"/>
  <c r="AD325" i="12"/>
  <c r="AE325" i="12"/>
  <c r="B326" i="12"/>
  <c r="D326" i="12" s="1"/>
  <c r="C326" i="12"/>
  <c r="AC326" i="12"/>
  <c r="AD326" i="12" s="1"/>
  <c r="AF326" i="12"/>
  <c r="AG326" i="12"/>
  <c r="AH326" i="12"/>
  <c r="B327" i="12"/>
  <c r="D327" i="12" s="1"/>
  <c r="C327" i="12"/>
  <c r="AC327" i="12"/>
  <c r="AH327" i="12" s="1"/>
  <c r="AE327" i="12"/>
  <c r="AG327" i="12"/>
  <c r="B328" i="12"/>
  <c r="E328" i="12" s="1"/>
  <c r="AC328" i="12"/>
  <c r="AE328" i="12"/>
  <c r="AF328" i="12"/>
  <c r="B329" i="12"/>
  <c r="F329" i="12" s="1"/>
  <c r="AC329" i="12"/>
  <c r="AD329" i="12"/>
  <c r="AE329" i="12"/>
  <c r="AF329" i="12"/>
  <c r="B330" i="12"/>
  <c r="AC330" i="12"/>
  <c r="AF330" i="12" s="1"/>
  <c r="B331" i="12"/>
  <c r="D331" i="12" s="1"/>
  <c r="AC331" i="12"/>
  <c r="AF331" i="12" s="1"/>
  <c r="B332" i="12"/>
  <c r="C332" i="12" s="1"/>
  <c r="AC332" i="12"/>
  <c r="AE332" i="12" s="1"/>
  <c r="B333" i="12"/>
  <c r="C333" i="12"/>
  <c r="AC333" i="12"/>
  <c r="AE333" i="12" s="1"/>
  <c r="AD333" i="12"/>
  <c r="B334" i="12"/>
  <c r="E334" i="12" s="1"/>
  <c r="G334" i="12"/>
  <c r="G336" i="12" s="1"/>
  <c r="G338" i="12" s="1"/>
  <c r="G340" i="12" s="1"/>
  <c r="G342" i="12" s="1"/>
  <c r="G344" i="12" s="1"/>
  <c r="G346" i="12" s="1"/>
  <c r="G348" i="12" s="1"/>
  <c r="AC334" i="12"/>
  <c r="B350" i="12"/>
  <c r="C350" i="12" s="1"/>
  <c r="AC350" i="12"/>
  <c r="AE350" i="12" s="1"/>
  <c r="B351" i="12"/>
  <c r="AC351" i="12"/>
  <c r="AG351" i="12" s="1"/>
  <c r="B352" i="12"/>
  <c r="D352" i="12"/>
  <c r="E352" i="12"/>
  <c r="AC352" i="12"/>
  <c r="AE352" i="12" s="1"/>
  <c r="B353" i="12"/>
  <c r="F353" i="12" s="1"/>
  <c r="AC353" i="12"/>
  <c r="AF353" i="12" s="1"/>
  <c r="AG353" i="12"/>
  <c r="AH353" i="12"/>
  <c r="B354" i="12"/>
  <c r="G354" i="12" s="1"/>
  <c r="AC354" i="12"/>
  <c r="AF354" i="12" s="1"/>
  <c r="AE354" i="12"/>
  <c r="B355" i="12"/>
  <c r="F355" i="12" s="1"/>
  <c r="C355" i="12"/>
  <c r="D355" i="12"/>
  <c r="E355" i="12"/>
  <c r="AC355" i="12"/>
  <c r="B356" i="12"/>
  <c r="AC356" i="12"/>
  <c r="AH356" i="12" s="1"/>
  <c r="B357" i="12"/>
  <c r="D357" i="12" s="1"/>
  <c r="C357" i="12"/>
  <c r="E357" i="12"/>
  <c r="AC357" i="12"/>
  <c r="B358" i="12"/>
  <c r="E358" i="12"/>
  <c r="AC358" i="12"/>
  <c r="AH358" i="12" s="1"/>
  <c r="B359" i="12"/>
  <c r="C359" i="12" s="1"/>
  <c r="F359" i="12"/>
  <c r="AC359" i="12"/>
  <c r="AG359" i="12" s="1"/>
  <c r="AD359" i="12"/>
  <c r="AE359" i="12"/>
  <c r="B360" i="12"/>
  <c r="C360" i="12" s="1"/>
  <c r="AC360" i="12"/>
  <c r="B361" i="12"/>
  <c r="E361" i="12" s="1"/>
  <c r="AC361" i="12"/>
  <c r="AG361" i="12" s="1"/>
  <c r="B362" i="12"/>
  <c r="AC362" i="12"/>
  <c r="AF362" i="12" s="1"/>
  <c r="AE362" i="12"/>
  <c r="AG362" i="12"/>
  <c r="B363" i="12"/>
  <c r="C363" i="12" s="1"/>
  <c r="AC363" i="12"/>
  <c r="AH363" i="12" s="1"/>
  <c r="AD363" i="12"/>
  <c r="AE363" i="12"/>
  <c r="B364" i="12"/>
  <c r="G364" i="12" s="1"/>
  <c r="F364" i="12"/>
  <c r="AC364" i="12"/>
  <c r="AE364" i="12" s="1"/>
  <c r="B365" i="12"/>
  <c r="C365" i="12" s="1"/>
  <c r="AC365" i="12"/>
  <c r="AF365" i="12"/>
  <c r="AG365" i="12"/>
  <c r="AH365" i="12"/>
  <c r="B366" i="12"/>
  <c r="C366" i="12" s="1"/>
  <c r="AC366" i="12"/>
  <c r="AG366" i="12" s="1"/>
  <c r="B367" i="12"/>
  <c r="F367" i="12" s="1"/>
  <c r="E367" i="12"/>
  <c r="AC367" i="12"/>
  <c r="B368" i="12"/>
  <c r="AC368" i="12"/>
  <c r="AC370" i="12" s="1"/>
  <c r="AC372" i="12" s="1"/>
  <c r="AC374" i="12" s="1"/>
  <c r="AC376" i="12" s="1"/>
  <c r="AC378" i="12" s="1"/>
  <c r="AC380" i="12" s="1"/>
  <c r="AC382" i="12" s="1"/>
  <c r="B384" i="12"/>
  <c r="AC384" i="12"/>
  <c r="AF384" i="12" s="1"/>
  <c r="B385" i="12"/>
  <c r="AC385" i="12"/>
  <c r="AF385" i="12"/>
  <c r="B386" i="12"/>
  <c r="D386" i="12"/>
  <c r="F386" i="12"/>
  <c r="AC386" i="12"/>
  <c r="AD386" i="12" s="1"/>
  <c r="B387" i="12"/>
  <c r="G387" i="12" s="1"/>
  <c r="D387" i="12"/>
  <c r="F387" i="12"/>
  <c r="AC387" i="12"/>
  <c r="AE387" i="12" s="1"/>
  <c r="AD387" i="12"/>
  <c r="B388" i="12"/>
  <c r="C388" i="12" s="1"/>
  <c r="AC388" i="12"/>
  <c r="AE388" i="12" s="1"/>
  <c r="B389" i="12"/>
  <c r="AC389" i="12"/>
  <c r="AF389" i="12" s="1"/>
  <c r="AD389" i="12"/>
  <c r="B390" i="12"/>
  <c r="C390" i="12" s="1"/>
  <c r="AC390" i="12"/>
  <c r="B391" i="12"/>
  <c r="G391" i="12" s="1"/>
  <c r="C391" i="12"/>
  <c r="AC391" i="12"/>
  <c r="AG391" i="12" s="1"/>
  <c r="B392" i="12"/>
  <c r="G392" i="12" s="1"/>
  <c r="C392" i="12"/>
  <c r="AC392" i="12"/>
  <c r="AD392" i="12" s="1"/>
  <c r="AG392" i="12"/>
  <c r="AH392" i="12"/>
  <c r="B393" i="12"/>
  <c r="D393" i="12" s="1"/>
  <c r="E393" i="12"/>
  <c r="AC393" i="12"/>
  <c r="AF393" i="12" s="1"/>
  <c r="AG393" i="12"/>
  <c r="B394" i="12"/>
  <c r="E394" i="12" s="1"/>
  <c r="AC394" i="12"/>
  <c r="B395" i="12"/>
  <c r="G395" i="12" s="1"/>
  <c r="C395" i="12"/>
  <c r="F395" i="12"/>
  <c r="AC395" i="12"/>
  <c r="AH395" i="12" s="1"/>
  <c r="AE395" i="12"/>
  <c r="AF395" i="12"/>
  <c r="B396" i="12"/>
  <c r="C396" i="12" s="1"/>
  <c r="G396" i="12"/>
  <c r="AC396" i="12"/>
  <c r="AD396" i="12" s="1"/>
  <c r="AE396" i="12"/>
  <c r="B397" i="12"/>
  <c r="D397" i="12" s="1"/>
  <c r="AC397" i="12"/>
  <c r="AF397" i="12" s="1"/>
  <c r="B398" i="12"/>
  <c r="C398" i="12"/>
  <c r="AC398" i="12"/>
  <c r="AF398" i="12" s="1"/>
  <c r="AE398" i="12"/>
  <c r="B399" i="12"/>
  <c r="AC399" i="12"/>
  <c r="AE399" i="12" s="1"/>
  <c r="AH399" i="12"/>
  <c r="B400" i="12"/>
  <c r="C400" i="12"/>
  <c r="D400" i="12"/>
  <c r="AC400" i="12"/>
  <c r="AG400" i="12" s="1"/>
  <c r="B401" i="12"/>
  <c r="D401" i="12" s="1"/>
  <c r="AC401" i="12"/>
  <c r="AD401" i="12" s="1"/>
  <c r="B402" i="12"/>
  <c r="AC402" i="12"/>
  <c r="AF402" i="12" s="1"/>
  <c r="AF404" i="12" s="1"/>
  <c r="AF406" i="12" s="1"/>
  <c r="AF408" i="12" s="1"/>
  <c r="AF410" i="12" s="1"/>
  <c r="AF412" i="12" s="1"/>
  <c r="AF414" i="12" s="1"/>
  <c r="AF416" i="12" s="1"/>
  <c r="AH402" i="12"/>
  <c r="B418" i="12"/>
  <c r="AC418" i="12"/>
  <c r="AE418" i="12" s="1"/>
  <c r="B419" i="12"/>
  <c r="G419" i="12" s="1"/>
  <c r="C419" i="12"/>
  <c r="AC419" i="12"/>
  <c r="AE419" i="12" s="1"/>
  <c r="B420" i="12"/>
  <c r="C420" i="12" s="1"/>
  <c r="E420" i="12"/>
  <c r="F420" i="12"/>
  <c r="G420" i="12"/>
  <c r="AC420" i="12"/>
  <c r="AF420" i="12" s="1"/>
  <c r="AD420" i="12"/>
  <c r="AG420" i="12"/>
  <c r="B421" i="12"/>
  <c r="AC421" i="12"/>
  <c r="AE421" i="12"/>
  <c r="AG421" i="12"/>
  <c r="AH421" i="12"/>
  <c r="B422" i="12"/>
  <c r="AC422" i="12"/>
  <c r="AH422" i="12" s="1"/>
  <c r="B423" i="12"/>
  <c r="G423" i="12" s="1"/>
  <c r="E423" i="12"/>
  <c r="F423" i="12"/>
  <c r="AC423" i="12"/>
  <c r="B424" i="12"/>
  <c r="C424" i="12" s="1"/>
  <c r="AC424" i="12"/>
  <c r="AE424" i="12" s="1"/>
  <c r="B425" i="12"/>
  <c r="D425" i="12"/>
  <c r="AC425" i="12"/>
  <c r="AH425" i="12" s="1"/>
  <c r="AD425" i="12"/>
  <c r="AE425" i="12"/>
  <c r="B426" i="12"/>
  <c r="C426" i="12"/>
  <c r="E426" i="12"/>
  <c r="AC426" i="12"/>
  <c r="AE426" i="12" s="1"/>
  <c r="AD426" i="12"/>
  <c r="B427" i="12"/>
  <c r="C427" i="12" s="1"/>
  <c r="AC427" i="12"/>
  <c r="AD427" i="12" s="1"/>
  <c r="B428" i="12"/>
  <c r="E428" i="12" s="1"/>
  <c r="G428" i="12"/>
  <c r="AC428" i="12"/>
  <c r="B429" i="12"/>
  <c r="C429" i="12" s="1"/>
  <c r="AC429" i="12"/>
  <c r="AD429" i="12" s="1"/>
  <c r="B430" i="12"/>
  <c r="AC430" i="12"/>
  <c r="AH430" i="12" s="1"/>
  <c r="B431" i="12"/>
  <c r="G431" i="12" s="1"/>
  <c r="AC431" i="12"/>
  <c r="AH431" i="12" s="1"/>
  <c r="AD431" i="12"/>
  <c r="B432" i="12"/>
  <c r="C432" i="12" s="1"/>
  <c r="AC432" i="12"/>
  <c r="AE432" i="12" s="1"/>
  <c r="B433" i="12"/>
  <c r="AC433" i="12"/>
  <c r="AE433" i="12" s="1"/>
  <c r="B434" i="12"/>
  <c r="C434" i="12"/>
  <c r="D434" i="12"/>
  <c r="AC434" i="12"/>
  <c r="AD434" i="12" s="1"/>
  <c r="AG434" i="12"/>
  <c r="B435" i="12"/>
  <c r="G435" i="12" s="1"/>
  <c r="D435" i="12"/>
  <c r="E435" i="12"/>
  <c r="F435" i="12"/>
  <c r="AC435" i="12"/>
  <c r="AH435" i="12" s="1"/>
  <c r="AE435" i="12"/>
  <c r="B436" i="12"/>
  <c r="AC436" i="12"/>
  <c r="AG436" i="12"/>
  <c r="AG438" i="12" s="1"/>
  <c r="AG440" i="12" s="1"/>
  <c r="AG442" i="12" s="1"/>
  <c r="AG444" i="12" s="1"/>
  <c r="AG446" i="12" s="1"/>
  <c r="AG448" i="12" s="1"/>
  <c r="AG450" i="12" s="1"/>
  <c r="AO290" i="15" l="1"/>
  <c r="AO52" i="15"/>
  <c r="H49" i="15"/>
  <c r="D49" i="15"/>
  <c r="AO256" i="15"/>
  <c r="AO18" i="15"/>
  <c r="AO120" i="15"/>
  <c r="AO154" i="15"/>
  <c r="AO86" i="15"/>
  <c r="H83" i="15"/>
  <c r="D83" i="15"/>
  <c r="AO324" i="15"/>
  <c r="AO222" i="15"/>
  <c r="AO188" i="15"/>
  <c r="AY114" i="18"/>
  <c r="AV114" i="18" s="1" a="1"/>
  <c r="AV114" i="18" s="1"/>
  <c r="BB114" i="18"/>
  <c r="BA115" i="18" s="1"/>
  <c r="AY76" i="18"/>
  <c r="AV76" i="18" s="1" a="1"/>
  <c r="AV76" i="18" s="1"/>
  <c r="BB76" i="18"/>
  <c r="BA77" i="18" s="1"/>
  <c r="AW75" i="18" a="1"/>
  <c r="AW75" i="18" s="1"/>
  <c r="AU75" i="18" s="1"/>
  <c r="BB102" i="18"/>
  <c r="BA103" i="18" s="1"/>
  <c r="AY102" i="18"/>
  <c r="AV102" i="18" s="1" a="1"/>
  <c r="AV102" i="18" s="1"/>
  <c r="AY90" i="18"/>
  <c r="AV90" i="18" s="1" a="1"/>
  <c r="AV90" i="18" s="1"/>
  <c r="BB90" i="18"/>
  <c r="BA91" i="18" s="1"/>
  <c r="AW76" i="18" a="1"/>
  <c r="AW76" i="18" s="1"/>
  <c r="AU76" i="18" s="1"/>
  <c r="AX76" i="18" s="1"/>
  <c r="F22" i="17"/>
  <c r="E22" i="17"/>
  <c r="AU22" i="17"/>
  <c r="D22" i="17"/>
  <c r="L22" i="17" s="1"/>
  <c r="AT22" i="17"/>
  <c r="AS26" i="17"/>
  <c r="AR26" i="17"/>
  <c r="AS25" i="17"/>
  <c r="AR25" i="17"/>
  <c r="AR23" i="17"/>
  <c r="AS23" i="17"/>
  <c r="AS27" i="17"/>
  <c r="AR27" i="17"/>
  <c r="AS21" i="17"/>
  <c r="AR21" i="17"/>
  <c r="AQ28" i="17"/>
  <c r="AS24" i="17"/>
  <c r="AR24" i="17"/>
  <c r="BJ4" i="16"/>
  <c r="BJ3" i="16" a="1"/>
  <c r="BJ3" i="16" s="1"/>
  <c r="BJ5" i="16"/>
  <c r="Q31" i="15"/>
  <c r="P31" i="15"/>
  <c r="S31" i="15"/>
  <c r="R31" i="15"/>
  <c r="U31" i="15"/>
  <c r="T31" i="15"/>
  <c r="R22" i="15"/>
  <c r="O39" i="15"/>
  <c r="S39" i="15" s="1"/>
  <c r="U294" i="15"/>
  <c r="P294" i="15"/>
  <c r="O36" i="15"/>
  <c r="R36" i="15" s="1"/>
  <c r="Q22" i="15"/>
  <c r="T294" i="15"/>
  <c r="S22" i="15"/>
  <c r="BR11" i="15"/>
  <c r="BS14" i="15" s="1"/>
  <c r="P159" i="15"/>
  <c r="R89" i="15"/>
  <c r="P192" i="15"/>
  <c r="O30" i="15"/>
  <c r="R30" i="15" s="1"/>
  <c r="AP324" i="15"/>
  <c r="AP332" i="15" s="1"/>
  <c r="BR32" i="15"/>
  <c r="BS11" i="15" s="1"/>
  <c r="U22" i="15"/>
  <c r="S159" i="15"/>
  <c r="Q294" i="15"/>
  <c r="B54" i="15"/>
  <c r="K54" i="15"/>
  <c r="F59" i="15" s="1"/>
  <c r="U74" i="15"/>
  <c r="U280" i="15"/>
  <c r="P131" i="15"/>
  <c r="S321" i="15"/>
  <c r="U321" i="15"/>
  <c r="Q280" i="15"/>
  <c r="R201" i="15"/>
  <c r="Q201" i="15"/>
  <c r="U307" i="15"/>
  <c r="U197" i="15"/>
  <c r="K190" i="15"/>
  <c r="T201" i="15"/>
  <c r="T74" i="15"/>
  <c r="I259" i="15"/>
  <c r="C262" i="15" s="1"/>
  <c r="P178" i="15"/>
  <c r="R178" i="15"/>
  <c r="R197" i="15"/>
  <c r="S197" i="15"/>
  <c r="R280" i="15"/>
  <c r="U201" i="15"/>
  <c r="T197" i="15"/>
  <c r="U316" i="15"/>
  <c r="S280" i="15"/>
  <c r="S316" i="15"/>
  <c r="T316" i="15"/>
  <c r="T178" i="15"/>
  <c r="S307" i="15"/>
  <c r="Q117" i="15"/>
  <c r="AQ52" i="15"/>
  <c r="AQ64" i="15" s="1"/>
  <c r="U178" i="15"/>
  <c r="P316" i="15"/>
  <c r="Q178" i="15"/>
  <c r="T117" i="15"/>
  <c r="S74" i="15"/>
  <c r="Q151" i="15"/>
  <c r="S38" i="15"/>
  <c r="T177" i="15"/>
  <c r="U138" i="15"/>
  <c r="T280" i="15"/>
  <c r="P307" i="15"/>
  <c r="P74" i="15"/>
  <c r="Q74" i="15"/>
  <c r="R316" i="15"/>
  <c r="Q307" i="15"/>
  <c r="Q197" i="15"/>
  <c r="P201" i="15"/>
  <c r="S117" i="15"/>
  <c r="B190" i="15"/>
  <c r="AP18" i="15"/>
  <c r="AP29" i="15" s="1"/>
  <c r="P177" i="15"/>
  <c r="AP52" i="15"/>
  <c r="S320" i="15"/>
  <c r="R38" i="15"/>
  <c r="T307" i="15"/>
  <c r="T317" i="15"/>
  <c r="R218" i="15"/>
  <c r="P64" i="15"/>
  <c r="U293" i="15"/>
  <c r="S218" i="15"/>
  <c r="T354" i="15"/>
  <c r="AP331" i="15"/>
  <c r="U38" i="15"/>
  <c r="P218" i="15"/>
  <c r="T218" i="15"/>
  <c r="Q321" i="15"/>
  <c r="AP330" i="15"/>
  <c r="AP334" i="15"/>
  <c r="R317" i="15"/>
  <c r="Q317" i="15"/>
  <c r="Q218" i="15"/>
  <c r="U117" i="15"/>
  <c r="R152" i="15"/>
  <c r="U152" i="15"/>
  <c r="T152" i="15"/>
  <c r="P113" i="15"/>
  <c r="T304" i="15"/>
  <c r="L155" i="15"/>
  <c r="L156" i="15" s="1"/>
  <c r="T314" i="15"/>
  <c r="R304" i="15"/>
  <c r="U302" i="15"/>
  <c r="Q51" i="15"/>
  <c r="Q131" i="15"/>
  <c r="P173" i="15"/>
  <c r="U304" i="15"/>
  <c r="AQ222" i="15"/>
  <c r="AQ230" i="15" s="1"/>
  <c r="S146" i="15"/>
  <c r="R117" i="15"/>
  <c r="R51" i="15"/>
  <c r="T131" i="15"/>
  <c r="T51" i="15"/>
  <c r="U51" i="15"/>
  <c r="S51" i="15"/>
  <c r="S131" i="15"/>
  <c r="Q314" i="15"/>
  <c r="S314" i="15"/>
  <c r="K258" i="15"/>
  <c r="AP325" i="15"/>
  <c r="S313" i="15"/>
  <c r="P242" i="15"/>
  <c r="T321" i="15"/>
  <c r="U113" i="15"/>
  <c r="U354" i="15"/>
  <c r="U131" i="15"/>
  <c r="S242" i="15"/>
  <c r="P321" i="15"/>
  <c r="B20" i="15"/>
  <c r="U40" i="15"/>
  <c r="R40" i="15"/>
  <c r="Q30" i="15"/>
  <c r="U30" i="15"/>
  <c r="P30" i="15"/>
  <c r="T30" i="15"/>
  <c r="S30" i="15"/>
  <c r="R81" i="15"/>
  <c r="T324" i="15"/>
  <c r="R263" i="15"/>
  <c r="I225" i="15"/>
  <c r="F229" i="15" s="1"/>
  <c r="P252" i="15"/>
  <c r="P111" i="15"/>
  <c r="Q167" i="15"/>
  <c r="S263" i="15"/>
  <c r="P320" i="15"/>
  <c r="Q320" i="15"/>
  <c r="T320" i="15"/>
  <c r="T64" i="15"/>
  <c r="S288" i="15"/>
  <c r="R320" i="15"/>
  <c r="P288" i="15"/>
  <c r="R313" i="15"/>
  <c r="S252" i="15"/>
  <c r="P81" i="15"/>
  <c r="T167" i="15"/>
  <c r="T164" i="15"/>
  <c r="B122" i="15"/>
  <c r="Q89" i="15"/>
  <c r="S240" i="15"/>
  <c r="AQ18" i="15"/>
  <c r="AU18" i="15" s="1"/>
  <c r="Q242" i="15"/>
  <c r="R324" i="15"/>
  <c r="T252" i="15"/>
  <c r="P167" i="15"/>
  <c r="S164" i="15"/>
  <c r="Q113" i="15"/>
  <c r="P240" i="15"/>
  <c r="B88" i="15"/>
  <c r="P324" i="15"/>
  <c r="R242" i="15"/>
  <c r="T38" i="15"/>
  <c r="U242" i="15"/>
  <c r="T288" i="15"/>
  <c r="AP327" i="15"/>
  <c r="P164" i="15"/>
  <c r="S81" i="15"/>
  <c r="U252" i="15"/>
  <c r="Q81" i="15"/>
  <c r="S167" i="15"/>
  <c r="AP335" i="15"/>
  <c r="S189" i="15"/>
  <c r="S113" i="15"/>
  <c r="R240" i="15"/>
  <c r="Q38" i="15"/>
  <c r="U240" i="15"/>
  <c r="P233" i="15"/>
  <c r="S324" i="15"/>
  <c r="R167" i="15"/>
  <c r="AP326" i="15"/>
  <c r="U324" i="15"/>
  <c r="AP154" i="15"/>
  <c r="AP156" i="15" s="1"/>
  <c r="T81" i="15"/>
  <c r="Q177" i="15"/>
  <c r="R314" i="15"/>
  <c r="AP333" i="15"/>
  <c r="T184" i="15"/>
  <c r="R113" i="15"/>
  <c r="Q240" i="15"/>
  <c r="U177" i="15"/>
  <c r="R216" i="15"/>
  <c r="U314" i="15"/>
  <c r="R177" i="15"/>
  <c r="S152" i="15"/>
  <c r="U54" i="15"/>
  <c r="T54" i="15"/>
  <c r="S54" i="15"/>
  <c r="Q54" i="15"/>
  <c r="P54" i="15"/>
  <c r="R54" i="15"/>
  <c r="P35" i="15"/>
  <c r="U35" i="15"/>
  <c r="T35" i="15"/>
  <c r="S35" i="15"/>
  <c r="R35" i="15"/>
  <c r="Q35" i="15"/>
  <c r="T325" i="15"/>
  <c r="S325" i="15"/>
  <c r="U317" i="15"/>
  <c r="S299" i="15"/>
  <c r="Q267" i="15"/>
  <c r="Q332" i="15"/>
  <c r="T146" i="15"/>
  <c r="L87" i="15"/>
  <c r="L88" i="15" s="1"/>
  <c r="Q64" i="15"/>
  <c r="P190" i="15"/>
  <c r="S110" i="15"/>
  <c r="P136" i="15"/>
  <c r="U174" i="15"/>
  <c r="R60" i="15"/>
  <c r="T263" i="15"/>
  <c r="Q354" i="15"/>
  <c r="L19" i="15"/>
  <c r="L20" i="15" s="1"/>
  <c r="K20" i="15"/>
  <c r="P174" i="15"/>
  <c r="P146" i="15"/>
  <c r="U339" i="15"/>
  <c r="Q146" i="15"/>
  <c r="P110" i="15"/>
  <c r="U136" i="15"/>
  <c r="T174" i="15"/>
  <c r="P60" i="15"/>
  <c r="U263" i="15"/>
  <c r="P354" i="15"/>
  <c r="U332" i="15"/>
  <c r="S245" i="15"/>
  <c r="K88" i="15"/>
  <c r="Q138" i="15"/>
  <c r="S136" i="15"/>
  <c r="P263" i="15"/>
  <c r="U109" i="15"/>
  <c r="S60" i="15"/>
  <c r="R354" i="15"/>
  <c r="Q80" i="15"/>
  <c r="S302" i="15"/>
  <c r="P343" i="15"/>
  <c r="T352" i="15"/>
  <c r="U151" i="15"/>
  <c r="U267" i="15"/>
  <c r="I157" i="15"/>
  <c r="C160" i="15" s="1"/>
  <c r="S352" i="15"/>
  <c r="P40" i="15"/>
  <c r="T267" i="15"/>
  <c r="T195" i="15"/>
  <c r="Q40" i="15"/>
  <c r="P332" i="15"/>
  <c r="R138" i="15"/>
  <c r="R136" i="15"/>
  <c r="T136" i="15"/>
  <c r="T60" i="15"/>
  <c r="R80" i="15"/>
  <c r="Q252" i="15"/>
  <c r="T138" i="15"/>
  <c r="R64" i="15"/>
  <c r="U60" i="15"/>
  <c r="P152" i="15"/>
  <c r="I55" i="15"/>
  <c r="I54" i="15" s="1"/>
  <c r="P302" i="15"/>
  <c r="Q339" i="15"/>
  <c r="Q352" i="15"/>
  <c r="Q302" i="15"/>
  <c r="S339" i="15"/>
  <c r="I327" i="15"/>
  <c r="F331" i="15" s="1"/>
  <c r="T111" i="15"/>
  <c r="U64" i="15"/>
  <c r="P138" i="15"/>
  <c r="B258" i="15"/>
  <c r="S89" i="15"/>
  <c r="Q152" i="15"/>
  <c r="S317" i="15"/>
  <c r="T302" i="15"/>
  <c r="AB39" i="15"/>
  <c r="L121" i="15"/>
  <c r="L122" i="15" s="1"/>
  <c r="K122" i="15"/>
  <c r="R272" i="15"/>
  <c r="S272" i="15"/>
  <c r="U272" i="15"/>
  <c r="P272" i="15"/>
  <c r="T272" i="15"/>
  <c r="Q272" i="15"/>
  <c r="T254" i="15"/>
  <c r="S254" i="15"/>
  <c r="Q254" i="15"/>
  <c r="U254" i="15"/>
  <c r="R254" i="15"/>
  <c r="P254" i="15"/>
  <c r="R265" i="15"/>
  <c r="S265" i="15"/>
  <c r="U265" i="15"/>
  <c r="AP86" i="15"/>
  <c r="AP88" i="15" s="1"/>
  <c r="T92" i="15"/>
  <c r="U92" i="15"/>
  <c r="R151" i="15"/>
  <c r="P151" i="15"/>
  <c r="T151" i="15"/>
  <c r="Q336" i="15"/>
  <c r="Q141" i="15"/>
  <c r="AP256" i="15"/>
  <c r="AP266" i="15" s="1"/>
  <c r="Q184" i="15"/>
  <c r="R352" i="15"/>
  <c r="T115" i="15"/>
  <c r="S115" i="15"/>
  <c r="B156" i="15"/>
  <c r="P150" i="15"/>
  <c r="U336" i="15"/>
  <c r="R141" i="15"/>
  <c r="R267" i="15"/>
  <c r="T343" i="15"/>
  <c r="U352" i="15"/>
  <c r="U115" i="15"/>
  <c r="Q150" i="15"/>
  <c r="R288" i="15"/>
  <c r="P187" i="15"/>
  <c r="T40" i="15"/>
  <c r="R174" i="15"/>
  <c r="Q174" i="15"/>
  <c r="Q348" i="15"/>
  <c r="P336" i="15"/>
  <c r="Q265" i="15"/>
  <c r="P266" i="15"/>
  <c r="S141" i="15"/>
  <c r="T141" i="15"/>
  <c r="S267" i="15"/>
  <c r="S66" i="15"/>
  <c r="Q109" i="15"/>
  <c r="R343" i="15"/>
  <c r="S173" i="15"/>
  <c r="R150" i="15"/>
  <c r="Q288" i="15"/>
  <c r="R187" i="15"/>
  <c r="S40" i="15"/>
  <c r="R190" i="15"/>
  <c r="U190" i="15"/>
  <c r="T190" i="15"/>
  <c r="S190" i="15"/>
  <c r="U89" i="15"/>
  <c r="T89" i="15"/>
  <c r="T299" i="15"/>
  <c r="R299" i="15"/>
  <c r="P299" i="15"/>
  <c r="Q299" i="15"/>
  <c r="T26" i="15"/>
  <c r="R325" i="15"/>
  <c r="R92" i="15"/>
  <c r="Q115" i="15"/>
  <c r="R115" i="15"/>
  <c r="R26" i="15"/>
  <c r="Q202" i="15"/>
  <c r="Q173" i="15"/>
  <c r="BS13" i="15"/>
  <c r="P109" i="15"/>
  <c r="R336" i="15"/>
  <c r="T265" i="15"/>
  <c r="U141" i="15"/>
  <c r="R158" i="15"/>
  <c r="Q111" i="15"/>
  <c r="Q66" i="15"/>
  <c r="P195" i="15"/>
  <c r="I191" i="15"/>
  <c r="C194" i="15" s="1"/>
  <c r="R109" i="15"/>
  <c r="S343" i="15"/>
  <c r="R173" i="15"/>
  <c r="T125" i="15"/>
  <c r="S150" i="15"/>
  <c r="P256" i="15"/>
  <c r="P80" i="15"/>
  <c r="T187" i="15"/>
  <c r="AP222" i="15"/>
  <c r="T339" i="15"/>
  <c r="P339" i="15"/>
  <c r="Q304" i="15"/>
  <c r="P304" i="15"/>
  <c r="P325" i="15"/>
  <c r="U184" i="15"/>
  <c r="P124" i="15"/>
  <c r="U124" i="15"/>
  <c r="T124" i="15"/>
  <c r="Q124" i="15"/>
  <c r="S124" i="15"/>
  <c r="R124" i="15"/>
  <c r="Q243" i="15"/>
  <c r="U243" i="15"/>
  <c r="T243" i="15"/>
  <c r="R243" i="15"/>
  <c r="S243" i="15"/>
  <c r="U325" i="15"/>
  <c r="R293" i="15"/>
  <c r="P184" i="15"/>
  <c r="P193" i="15"/>
  <c r="T193" i="15"/>
  <c r="Q193" i="15"/>
  <c r="S293" i="15"/>
  <c r="AP188" i="15"/>
  <c r="AP194" i="15" s="1"/>
  <c r="S202" i="15"/>
  <c r="U202" i="15"/>
  <c r="P92" i="15"/>
  <c r="R261" i="15"/>
  <c r="U261" i="15"/>
  <c r="Q261" i="15"/>
  <c r="R125" i="15"/>
  <c r="U150" i="15"/>
  <c r="Q256" i="15"/>
  <c r="Q187" i="15"/>
  <c r="T332" i="15"/>
  <c r="R332" i="15"/>
  <c r="S261" i="15"/>
  <c r="R111" i="15"/>
  <c r="Q110" i="15"/>
  <c r="S109" i="15"/>
  <c r="S187" i="15"/>
  <c r="R193" i="15"/>
  <c r="T261" i="15"/>
  <c r="U266" i="15"/>
  <c r="S216" i="15"/>
  <c r="S111" i="15"/>
  <c r="T202" i="15"/>
  <c r="P202" i="15"/>
  <c r="U158" i="15"/>
  <c r="R146" i="15"/>
  <c r="U66" i="15"/>
  <c r="T110" i="15"/>
  <c r="R195" i="15"/>
  <c r="R184" i="15"/>
  <c r="U125" i="15"/>
  <c r="U256" i="15"/>
  <c r="S80" i="15"/>
  <c r="U164" i="15"/>
  <c r="R164" i="15"/>
  <c r="S85" i="15"/>
  <c r="U85" i="15"/>
  <c r="R85" i="15"/>
  <c r="Q325" i="15"/>
  <c r="P26" i="15"/>
  <c r="P265" i="15"/>
  <c r="P225" i="15"/>
  <c r="U225" i="15"/>
  <c r="T225" i="15"/>
  <c r="S225" i="15"/>
  <c r="R225" i="15"/>
  <c r="T336" i="15"/>
  <c r="Q216" i="15"/>
  <c r="Q195" i="15"/>
  <c r="U343" i="15"/>
  <c r="S195" i="15"/>
  <c r="U173" i="15"/>
  <c r="S125" i="15"/>
  <c r="P85" i="15"/>
  <c r="T256" i="15"/>
  <c r="T189" i="15"/>
  <c r="R189" i="15"/>
  <c r="U245" i="15"/>
  <c r="T245" i="15"/>
  <c r="P245" i="15"/>
  <c r="R245" i="15"/>
  <c r="P348" i="15"/>
  <c r="U348" i="15"/>
  <c r="R348" i="15"/>
  <c r="R258" i="15"/>
  <c r="U258" i="15"/>
  <c r="Q258" i="15"/>
  <c r="T258" i="15"/>
  <c r="P258" i="15"/>
  <c r="S258" i="15"/>
  <c r="S348" i="15"/>
  <c r="U193" i="15"/>
  <c r="P216" i="15"/>
  <c r="Q158" i="15"/>
  <c r="P66" i="15"/>
  <c r="R110" i="15"/>
  <c r="Q189" i="15"/>
  <c r="Q125" i="15"/>
  <c r="T85" i="15"/>
  <c r="R256" i="15"/>
  <c r="T80" i="15"/>
  <c r="Q293" i="15"/>
  <c r="S92" i="15"/>
  <c r="S26" i="15"/>
  <c r="T266" i="15"/>
  <c r="S266" i="15"/>
  <c r="R266" i="15"/>
  <c r="T293" i="15"/>
  <c r="Q26" i="15"/>
  <c r="S158" i="15"/>
  <c r="T66" i="15"/>
  <c r="P158" i="15"/>
  <c r="Q225" i="15"/>
  <c r="T216" i="15"/>
  <c r="U189" i="15"/>
  <c r="BS12" i="15"/>
  <c r="P313" i="15"/>
  <c r="U313" i="15"/>
  <c r="Q313" i="15"/>
  <c r="L293" i="15"/>
  <c r="I293" i="15"/>
  <c r="I292" i="15" s="1"/>
  <c r="AP120" i="15"/>
  <c r="I21" i="15"/>
  <c r="T233" i="15"/>
  <c r="U233" i="15"/>
  <c r="R233" i="15"/>
  <c r="Q233" i="15"/>
  <c r="S300" i="15"/>
  <c r="R300" i="15"/>
  <c r="Q300" i="15"/>
  <c r="P300" i="15"/>
  <c r="T300" i="15"/>
  <c r="U300" i="15"/>
  <c r="U161" i="15"/>
  <c r="P161" i="15"/>
  <c r="S161" i="15"/>
  <c r="R161" i="15"/>
  <c r="T161" i="15"/>
  <c r="Q161" i="15"/>
  <c r="P326" i="15"/>
  <c r="U326" i="15"/>
  <c r="R326" i="15"/>
  <c r="T326" i="15"/>
  <c r="Q326" i="15"/>
  <c r="S326" i="15"/>
  <c r="P169" i="15"/>
  <c r="T169" i="15"/>
  <c r="U169" i="15"/>
  <c r="S169" i="15"/>
  <c r="Q169" i="15"/>
  <c r="R169" i="15"/>
  <c r="S46" i="15"/>
  <c r="P46" i="15"/>
  <c r="U46" i="15"/>
  <c r="T46" i="15"/>
  <c r="R46" i="15"/>
  <c r="Q46" i="15"/>
  <c r="S53" i="15"/>
  <c r="U53" i="15"/>
  <c r="T53" i="15"/>
  <c r="R53" i="15"/>
  <c r="Q53" i="15"/>
  <c r="P53" i="15"/>
  <c r="U331" i="15"/>
  <c r="S331" i="15"/>
  <c r="P331" i="15"/>
  <c r="T331" i="15"/>
  <c r="R331" i="15"/>
  <c r="Q331" i="15"/>
  <c r="T121" i="15"/>
  <c r="R121" i="15"/>
  <c r="U121" i="15"/>
  <c r="Q121" i="15"/>
  <c r="S121" i="15"/>
  <c r="P121" i="15"/>
  <c r="R238" i="15"/>
  <c r="P238" i="15"/>
  <c r="S238" i="15"/>
  <c r="Q238" i="15"/>
  <c r="U238" i="15"/>
  <c r="T238" i="15"/>
  <c r="P162" i="15"/>
  <c r="Q162" i="15"/>
  <c r="U162" i="15"/>
  <c r="T162" i="15"/>
  <c r="S162" i="15"/>
  <c r="R162" i="15"/>
  <c r="T290" i="15"/>
  <c r="R290" i="15"/>
  <c r="Q290" i="15"/>
  <c r="P290" i="15"/>
  <c r="S290" i="15"/>
  <c r="U290" i="15"/>
  <c r="T156" i="15"/>
  <c r="U156" i="15"/>
  <c r="S156" i="15"/>
  <c r="R156" i="15"/>
  <c r="Q156" i="15"/>
  <c r="P156" i="15"/>
  <c r="S120" i="15"/>
  <c r="P120" i="15"/>
  <c r="U120" i="15"/>
  <c r="T120" i="15"/>
  <c r="R120" i="15"/>
  <c r="Q120" i="15"/>
  <c r="Q63" i="15"/>
  <c r="P63" i="15"/>
  <c r="U63" i="15"/>
  <c r="T63" i="15"/>
  <c r="S63" i="15"/>
  <c r="R63" i="15"/>
  <c r="T291" i="15"/>
  <c r="Q291" i="15"/>
  <c r="U291" i="15"/>
  <c r="S291" i="15"/>
  <c r="R291" i="15"/>
  <c r="P291" i="15"/>
  <c r="T27" i="15"/>
  <c r="U27" i="15"/>
  <c r="Q27" i="15"/>
  <c r="R27" i="15"/>
  <c r="P27" i="15"/>
  <c r="S27" i="15"/>
  <c r="U98" i="15"/>
  <c r="T98" i="15"/>
  <c r="Q98" i="15"/>
  <c r="P98" i="15"/>
  <c r="S98" i="15"/>
  <c r="R98" i="15"/>
  <c r="T28" i="15"/>
  <c r="U28" i="15"/>
  <c r="S28" i="15"/>
  <c r="R28" i="15"/>
  <c r="Q28" i="15"/>
  <c r="P28" i="15"/>
  <c r="R182" i="15"/>
  <c r="T182" i="15"/>
  <c r="S182" i="15"/>
  <c r="Q182" i="15"/>
  <c r="U182" i="15"/>
  <c r="P182" i="15"/>
  <c r="T50" i="15"/>
  <c r="Q50" i="15"/>
  <c r="R50" i="15"/>
  <c r="U50" i="15"/>
  <c r="S50" i="15"/>
  <c r="P50" i="15"/>
  <c r="S306" i="15"/>
  <c r="R306" i="15"/>
  <c r="U306" i="15"/>
  <c r="P306" i="15"/>
  <c r="T306" i="15"/>
  <c r="Q306" i="15"/>
  <c r="U36" i="15"/>
  <c r="U154" i="15"/>
  <c r="T154" i="15"/>
  <c r="S154" i="15"/>
  <c r="R154" i="15"/>
  <c r="Q154" i="15"/>
  <c r="P154" i="15"/>
  <c r="S34" i="15"/>
  <c r="P34" i="15"/>
  <c r="T34" i="15"/>
  <c r="U34" i="15"/>
  <c r="R34" i="15"/>
  <c r="Q34" i="15"/>
  <c r="U344" i="15"/>
  <c r="R344" i="15"/>
  <c r="T344" i="15"/>
  <c r="S344" i="15"/>
  <c r="Q344" i="15"/>
  <c r="P344" i="15"/>
  <c r="S287" i="15"/>
  <c r="U287" i="15"/>
  <c r="Q287" i="15"/>
  <c r="T287" i="15"/>
  <c r="R287" i="15"/>
  <c r="P287" i="15"/>
  <c r="T341" i="15"/>
  <c r="R341" i="15"/>
  <c r="U341" i="15"/>
  <c r="P341" i="15"/>
  <c r="S341" i="15"/>
  <c r="Q341" i="15"/>
  <c r="S328" i="15"/>
  <c r="R328" i="15"/>
  <c r="U328" i="15"/>
  <c r="T328" i="15"/>
  <c r="Q328" i="15"/>
  <c r="P328" i="15"/>
  <c r="T93" i="15"/>
  <c r="S93" i="15"/>
  <c r="Q93" i="15"/>
  <c r="U93" i="15"/>
  <c r="R93" i="15"/>
  <c r="P93" i="15"/>
  <c r="T236" i="15"/>
  <c r="S236" i="15"/>
  <c r="U236" i="15"/>
  <c r="R236" i="15"/>
  <c r="Q236" i="15"/>
  <c r="P236" i="15"/>
  <c r="S155" i="15"/>
  <c r="P155" i="15"/>
  <c r="U155" i="15"/>
  <c r="T155" i="15"/>
  <c r="Q155" i="15"/>
  <c r="R155" i="15"/>
  <c r="R319" i="15"/>
  <c r="Q319" i="15"/>
  <c r="U319" i="15"/>
  <c r="S319" i="15"/>
  <c r="P319" i="15"/>
  <c r="T319" i="15"/>
  <c r="Q273" i="15"/>
  <c r="P273" i="15"/>
  <c r="R273" i="15"/>
  <c r="S273" i="15"/>
  <c r="U273" i="15"/>
  <c r="T273" i="15"/>
  <c r="S259" i="15"/>
  <c r="R259" i="15"/>
  <c r="T259" i="15"/>
  <c r="Q259" i="15"/>
  <c r="P259" i="15"/>
  <c r="U259" i="15"/>
  <c r="U133" i="15"/>
  <c r="R133" i="15"/>
  <c r="P133" i="15"/>
  <c r="T133" i="15"/>
  <c r="S133" i="15"/>
  <c r="Q133" i="15"/>
  <c r="T311" i="15"/>
  <c r="S311" i="15"/>
  <c r="Q311" i="15"/>
  <c r="U311" i="15"/>
  <c r="R311" i="15"/>
  <c r="P311" i="15"/>
  <c r="R207" i="15"/>
  <c r="U207" i="15"/>
  <c r="S207" i="15"/>
  <c r="Q207" i="15"/>
  <c r="T207" i="15"/>
  <c r="P207" i="15"/>
  <c r="U241" i="15"/>
  <c r="R241" i="15"/>
  <c r="P241" i="15"/>
  <c r="S241" i="15"/>
  <c r="Q241" i="15"/>
  <c r="T241" i="15"/>
  <c r="T101" i="15"/>
  <c r="R101" i="15"/>
  <c r="Q101" i="15"/>
  <c r="P101" i="15"/>
  <c r="U101" i="15"/>
  <c r="S101" i="15"/>
  <c r="AQ86" i="15"/>
  <c r="U330" i="15"/>
  <c r="R330" i="15"/>
  <c r="Q330" i="15"/>
  <c r="S330" i="15"/>
  <c r="P330" i="15"/>
  <c r="T330" i="15"/>
  <c r="U285" i="15"/>
  <c r="P285" i="15"/>
  <c r="R285" i="15"/>
  <c r="T285" i="15"/>
  <c r="S285" i="15"/>
  <c r="Q285" i="15"/>
  <c r="U114" i="15"/>
  <c r="R114" i="15"/>
  <c r="T114" i="15"/>
  <c r="S114" i="15"/>
  <c r="Q114" i="15"/>
  <c r="P114" i="15"/>
  <c r="S17" i="15"/>
  <c r="R17" i="15"/>
  <c r="Q17" i="15"/>
  <c r="U17" i="15"/>
  <c r="T17" i="15"/>
  <c r="P17" i="15"/>
  <c r="S95" i="15"/>
  <c r="P95" i="15"/>
  <c r="T95" i="15"/>
  <c r="Q95" i="15"/>
  <c r="U95" i="15"/>
  <c r="R95" i="15"/>
  <c r="S298" i="15"/>
  <c r="P298" i="15"/>
  <c r="U298" i="15"/>
  <c r="T298" i="15"/>
  <c r="Q298" i="15"/>
  <c r="R298" i="15"/>
  <c r="T157" i="15"/>
  <c r="U157" i="15"/>
  <c r="S157" i="15"/>
  <c r="R157" i="15"/>
  <c r="Q157" i="15"/>
  <c r="P157" i="15"/>
  <c r="T135" i="15"/>
  <c r="S135" i="15"/>
  <c r="R135" i="15"/>
  <c r="Q135" i="15"/>
  <c r="P135" i="15"/>
  <c r="U135" i="15"/>
  <c r="U224" i="15"/>
  <c r="R224" i="15"/>
  <c r="S224" i="15"/>
  <c r="T224" i="15"/>
  <c r="Q224" i="15"/>
  <c r="P224" i="15"/>
  <c r="U175" i="15"/>
  <c r="S175" i="15"/>
  <c r="R175" i="15"/>
  <c r="P175" i="15"/>
  <c r="Q175" i="15"/>
  <c r="T175" i="15"/>
  <c r="U96" i="15"/>
  <c r="P96" i="15"/>
  <c r="T96" i="15"/>
  <c r="S96" i="15"/>
  <c r="R96" i="15"/>
  <c r="Q96" i="15"/>
  <c r="T143" i="15"/>
  <c r="R143" i="15"/>
  <c r="U143" i="15"/>
  <c r="Q143" i="15"/>
  <c r="S143" i="15"/>
  <c r="P143" i="15"/>
  <c r="S153" i="15"/>
  <c r="Q153" i="15"/>
  <c r="U153" i="15"/>
  <c r="T153" i="15"/>
  <c r="R153" i="15"/>
  <c r="P153" i="15"/>
  <c r="U16" i="15"/>
  <c r="S16" i="15"/>
  <c r="P16" i="15"/>
  <c r="T16" i="15"/>
  <c r="R16" i="15"/>
  <c r="Q16" i="15"/>
  <c r="S88" i="15"/>
  <c r="R88" i="15"/>
  <c r="T88" i="15"/>
  <c r="P88" i="15"/>
  <c r="U88" i="15"/>
  <c r="Q88" i="15"/>
  <c r="S72" i="15"/>
  <c r="Q72" i="15"/>
  <c r="U72" i="15"/>
  <c r="T72" i="15"/>
  <c r="R72" i="15"/>
  <c r="P72" i="15"/>
  <c r="Q277" i="15"/>
  <c r="U277" i="15"/>
  <c r="R277" i="15"/>
  <c r="P277" i="15"/>
  <c r="T277" i="15"/>
  <c r="S277" i="15"/>
  <c r="R84" i="15"/>
  <c r="Q84" i="15"/>
  <c r="P84" i="15"/>
  <c r="U84" i="15"/>
  <c r="T84" i="15"/>
  <c r="S84" i="15"/>
  <c r="AQ188" i="15"/>
  <c r="P94" i="15"/>
  <c r="Q94" i="15"/>
  <c r="U94" i="15"/>
  <c r="S94" i="15"/>
  <c r="T94" i="15"/>
  <c r="R94" i="15"/>
  <c r="S217" i="15"/>
  <c r="U217" i="15"/>
  <c r="P217" i="15"/>
  <c r="R217" i="15"/>
  <c r="Q217" i="15"/>
  <c r="T217" i="15"/>
  <c r="Q70" i="15"/>
  <c r="R70" i="15"/>
  <c r="S70" i="15"/>
  <c r="U70" i="15"/>
  <c r="T70" i="15"/>
  <c r="P70" i="15"/>
  <c r="U318" i="15"/>
  <c r="T318" i="15"/>
  <c r="S318" i="15"/>
  <c r="P318" i="15"/>
  <c r="R318" i="15"/>
  <c r="Q318" i="15"/>
  <c r="P203" i="15"/>
  <c r="U203" i="15"/>
  <c r="S203" i="15"/>
  <c r="R203" i="15"/>
  <c r="Q203" i="15"/>
  <c r="T203" i="15"/>
  <c r="P71" i="15"/>
  <c r="T71" i="15"/>
  <c r="R71" i="15"/>
  <c r="U71" i="15"/>
  <c r="S71" i="15"/>
  <c r="Q71" i="15"/>
  <c r="U172" i="15"/>
  <c r="R172" i="15"/>
  <c r="T172" i="15"/>
  <c r="S172" i="15"/>
  <c r="Q172" i="15"/>
  <c r="P172" i="15"/>
  <c r="P350" i="15"/>
  <c r="U350" i="15"/>
  <c r="T350" i="15"/>
  <c r="Q350" i="15"/>
  <c r="S350" i="15"/>
  <c r="R350" i="15"/>
  <c r="Q278" i="15"/>
  <c r="S278" i="15"/>
  <c r="U278" i="15"/>
  <c r="P278" i="15"/>
  <c r="T278" i="15"/>
  <c r="R278" i="15"/>
  <c r="U264" i="15"/>
  <c r="T264" i="15"/>
  <c r="Q264" i="15"/>
  <c r="S264" i="15"/>
  <c r="P264" i="15"/>
  <c r="R264" i="15"/>
  <c r="P222" i="15"/>
  <c r="T222" i="15"/>
  <c r="Q222" i="15"/>
  <c r="R222" i="15"/>
  <c r="S222" i="15"/>
  <c r="U222" i="15"/>
  <c r="AQ324" i="15"/>
  <c r="S237" i="15"/>
  <c r="R237" i="15"/>
  <c r="Q237" i="15"/>
  <c r="P237" i="15"/>
  <c r="U237" i="15"/>
  <c r="T237" i="15"/>
  <c r="U305" i="15"/>
  <c r="R305" i="15"/>
  <c r="S305" i="15"/>
  <c r="Q305" i="15"/>
  <c r="T305" i="15"/>
  <c r="P305" i="15"/>
  <c r="T160" i="15"/>
  <c r="R160" i="15"/>
  <c r="Q160" i="15"/>
  <c r="U160" i="15"/>
  <c r="S160" i="15"/>
  <c r="P160" i="15"/>
  <c r="U67" i="15"/>
  <c r="R67" i="15"/>
  <c r="Q67" i="15"/>
  <c r="T67" i="15"/>
  <c r="S67" i="15"/>
  <c r="P67" i="15"/>
  <c r="U212" i="15"/>
  <c r="S212" i="15"/>
  <c r="P212" i="15"/>
  <c r="T212" i="15"/>
  <c r="R212" i="15"/>
  <c r="Q212" i="15"/>
  <c r="U183" i="15"/>
  <c r="R183" i="15"/>
  <c r="S183" i="15"/>
  <c r="Q183" i="15"/>
  <c r="T183" i="15"/>
  <c r="P183" i="15"/>
  <c r="U147" i="15"/>
  <c r="R147" i="15"/>
  <c r="T147" i="15"/>
  <c r="S147" i="15"/>
  <c r="P147" i="15"/>
  <c r="Q147" i="15"/>
  <c r="P58" i="15"/>
  <c r="T58" i="15"/>
  <c r="U58" i="15"/>
  <c r="S58" i="15"/>
  <c r="R58" i="15"/>
  <c r="Q58" i="15"/>
  <c r="P87" i="15"/>
  <c r="U87" i="15"/>
  <c r="T87" i="15"/>
  <c r="R87" i="15"/>
  <c r="Q87" i="15"/>
  <c r="S87" i="15"/>
  <c r="P208" i="15"/>
  <c r="S208" i="15"/>
  <c r="U208" i="15"/>
  <c r="T208" i="15"/>
  <c r="R208" i="15"/>
  <c r="Q208" i="15"/>
  <c r="T52" i="15"/>
  <c r="Q52" i="15"/>
  <c r="P52" i="15"/>
  <c r="S52" i="15"/>
  <c r="R52" i="15"/>
  <c r="U52" i="15"/>
  <c r="U23" i="15"/>
  <c r="Q23" i="15"/>
  <c r="P23" i="15"/>
  <c r="T23" i="15"/>
  <c r="S23" i="15"/>
  <c r="R23" i="15"/>
  <c r="U128" i="15"/>
  <c r="R128" i="15"/>
  <c r="S128" i="15"/>
  <c r="Q128" i="15"/>
  <c r="T128" i="15"/>
  <c r="P128" i="15"/>
  <c r="T312" i="15"/>
  <c r="S312" i="15"/>
  <c r="P312" i="15"/>
  <c r="U312" i="15"/>
  <c r="Q312" i="15"/>
  <c r="R312" i="15"/>
  <c r="R269" i="15"/>
  <c r="P269" i="15"/>
  <c r="T269" i="15"/>
  <c r="U269" i="15"/>
  <c r="S269" i="15"/>
  <c r="Q269" i="15"/>
  <c r="T86" i="15"/>
  <c r="Q86" i="15"/>
  <c r="U86" i="15"/>
  <c r="S86" i="15"/>
  <c r="R86" i="15"/>
  <c r="P86" i="15"/>
  <c r="AQ120" i="15"/>
  <c r="T126" i="15"/>
  <c r="S126" i="15"/>
  <c r="Q126" i="15"/>
  <c r="U126" i="15"/>
  <c r="R126" i="15"/>
  <c r="P126" i="15"/>
  <c r="U200" i="15"/>
  <c r="T200" i="15"/>
  <c r="S200" i="15"/>
  <c r="R200" i="15"/>
  <c r="Q200" i="15"/>
  <c r="P200" i="15"/>
  <c r="T213" i="15"/>
  <c r="Q213" i="15"/>
  <c r="P213" i="15"/>
  <c r="R213" i="15"/>
  <c r="U213" i="15"/>
  <c r="S213" i="15"/>
  <c r="Q279" i="15"/>
  <c r="T279" i="15"/>
  <c r="R279" i="15"/>
  <c r="P279" i="15"/>
  <c r="U279" i="15"/>
  <c r="S279" i="15"/>
  <c r="Q78" i="15"/>
  <c r="R78" i="15"/>
  <c r="S78" i="15"/>
  <c r="P78" i="15"/>
  <c r="U78" i="15"/>
  <c r="T78" i="15"/>
  <c r="T42" i="15"/>
  <c r="Q42" i="15"/>
  <c r="S42" i="15"/>
  <c r="R42" i="15"/>
  <c r="P42" i="15"/>
  <c r="U42" i="15"/>
  <c r="S230" i="15"/>
  <c r="R230" i="15"/>
  <c r="Q230" i="15"/>
  <c r="U230" i="15"/>
  <c r="T230" i="15"/>
  <c r="P230" i="15"/>
  <c r="R45" i="15"/>
  <c r="U45" i="15"/>
  <c r="T45" i="15"/>
  <c r="S45" i="15"/>
  <c r="Q45" i="15"/>
  <c r="P45" i="15"/>
  <c r="T170" i="15"/>
  <c r="P170" i="15"/>
  <c r="Q170" i="15"/>
  <c r="S170" i="15"/>
  <c r="U170" i="15"/>
  <c r="R170" i="15"/>
  <c r="U69" i="15"/>
  <c r="R69" i="15"/>
  <c r="S69" i="15"/>
  <c r="T69" i="15"/>
  <c r="Q69" i="15"/>
  <c r="P69" i="15"/>
  <c r="S20" i="15"/>
  <c r="P20" i="15"/>
  <c r="U20" i="15"/>
  <c r="T20" i="15"/>
  <c r="R20" i="15"/>
  <c r="Q20" i="15"/>
  <c r="U340" i="15"/>
  <c r="R340" i="15"/>
  <c r="P340" i="15"/>
  <c r="T340" i="15"/>
  <c r="S340" i="15"/>
  <c r="Q340" i="15"/>
  <c r="S229" i="15"/>
  <c r="P229" i="15"/>
  <c r="U229" i="15"/>
  <c r="T229" i="15"/>
  <c r="R229" i="15"/>
  <c r="Q229" i="15"/>
  <c r="Q227" i="15"/>
  <c r="P227" i="15"/>
  <c r="U227" i="15"/>
  <c r="R227" i="15"/>
  <c r="T227" i="15"/>
  <c r="S227" i="15"/>
  <c r="R102" i="15"/>
  <c r="P102" i="15"/>
  <c r="Q102" i="15"/>
  <c r="S102" i="15"/>
  <c r="U102" i="15"/>
  <c r="T102" i="15"/>
  <c r="S246" i="15"/>
  <c r="P246" i="15"/>
  <c r="T246" i="15"/>
  <c r="U246" i="15"/>
  <c r="R246" i="15"/>
  <c r="Q246" i="15"/>
  <c r="Q103" i="15"/>
  <c r="P103" i="15"/>
  <c r="U103" i="15"/>
  <c r="T103" i="15"/>
  <c r="S103" i="15"/>
  <c r="R103" i="15"/>
  <c r="AB72" i="15"/>
  <c r="AB73" i="15" s="1"/>
  <c r="Q274" i="15"/>
  <c r="R274" i="15"/>
  <c r="U274" i="15"/>
  <c r="T274" i="15"/>
  <c r="P274" i="15"/>
  <c r="S274" i="15"/>
  <c r="P196" i="15"/>
  <c r="U196" i="15"/>
  <c r="T196" i="15"/>
  <c r="S196" i="15"/>
  <c r="R196" i="15"/>
  <c r="Q196" i="15"/>
  <c r="P43" i="15"/>
  <c r="U43" i="15"/>
  <c r="R43" i="15"/>
  <c r="Q43" i="15"/>
  <c r="S43" i="15"/>
  <c r="T43" i="15"/>
  <c r="T168" i="15"/>
  <c r="R168" i="15"/>
  <c r="Q168" i="15"/>
  <c r="U168" i="15"/>
  <c r="P168" i="15"/>
  <c r="S168" i="15"/>
  <c r="Q282" i="15"/>
  <c r="P282" i="15"/>
  <c r="U282" i="15"/>
  <c r="R282" i="15"/>
  <c r="T282" i="15"/>
  <c r="S282" i="15"/>
  <c r="U247" i="15"/>
  <c r="R247" i="15"/>
  <c r="P247" i="15"/>
  <c r="T247" i="15"/>
  <c r="Q247" i="15"/>
  <c r="S247" i="15"/>
  <c r="T308" i="15"/>
  <c r="S308" i="15"/>
  <c r="R308" i="15"/>
  <c r="P308" i="15"/>
  <c r="U308" i="15"/>
  <c r="Q308" i="15"/>
  <c r="U59" i="15"/>
  <c r="S59" i="15"/>
  <c r="R59" i="15"/>
  <c r="T59" i="15"/>
  <c r="Q59" i="15"/>
  <c r="P59" i="15"/>
  <c r="S260" i="15"/>
  <c r="R260" i="15"/>
  <c r="P260" i="15"/>
  <c r="U260" i="15"/>
  <c r="T260" i="15"/>
  <c r="Q260" i="15"/>
  <c r="U176" i="15"/>
  <c r="T176" i="15"/>
  <c r="S176" i="15"/>
  <c r="R176" i="15"/>
  <c r="Q176" i="15"/>
  <c r="P176" i="15"/>
  <c r="U180" i="15"/>
  <c r="T180" i="15"/>
  <c r="R180" i="15"/>
  <c r="S180" i="15"/>
  <c r="Q180" i="15"/>
  <c r="P180" i="15"/>
  <c r="U327" i="15"/>
  <c r="R327" i="15"/>
  <c r="Q327" i="15"/>
  <c r="T327" i="15"/>
  <c r="S327" i="15"/>
  <c r="P327" i="15"/>
  <c r="U337" i="15"/>
  <c r="R337" i="15"/>
  <c r="T337" i="15"/>
  <c r="P337" i="15"/>
  <c r="S337" i="15"/>
  <c r="Q337" i="15"/>
  <c r="S284" i="15"/>
  <c r="Q284" i="15"/>
  <c r="U284" i="15"/>
  <c r="T284" i="15"/>
  <c r="R284" i="15"/>
  <c r="P284" i="15"/>
  <c r="U223" i="15"/>
  <c r="T223" i="15"/>
  <c r="R223" i="15"/>
  <c r="Q223" i="15"/>
  <c r="P223" i="15"/>
  <c r="S223" i="15"/>
  <c r="S353" i="15"/>
  <c r="U353" i="15"/>
  <c r="Q353" i="15"/>
  <c r="T353" i="15"/>
  <c r="P353" i="15"/>
  <c r="R353" i="15"/>
  <c r="R296" i="15"/>
  <c r="T296" i="15"/>
  <c r="Q296" i="15"/>
  <c r="U296" i="15"/>
  <c r="P296" i="15"/>
  <c r="S296" i="15"/>
  <c r="U76" i="15"/>
  <c r="R76" i="15"/>
  <c r="T76" i="15"/>
  <c r="S76" i="15"/>
  <c r="P76" i="15"/>
  <c r="Q76" i="15"/>
  <c r="U171" i="15"/>
  <c r="S171" i="15"/>
  <c r="P171" i="15"/>
  <c r="R171" i="15"/>
  <c r="T171" i="15"/>
  <c r="Q171" i="15"/>
  <c r="R249" i="15"/>
  <c r="P249" i="15"/>
  <c r="U249" i="15"/>
  <c r="T249" i="15"/>
  <c r="S249" i="15"/>
  <c r="Q249" i="15"/>
  <c r="P255" i="15"/>
  <c r="Q255" i="15"/>
  <c r="U255" i="15"/>
  <c r="T255" i="15"/>
  <c r="S255" i="15"/>
  <c r="R255" i="15"/>
  <c r="Q219" i="15"/>
  <c r="P219" i="15"/>
  <c r="T219" i="15"/>
  <c r="S219" i="15"/>
  <c r="R219" i="15"/>
  <c r="U219" i="15"/>
  <c r="T100" i="15"/>
  <c r="Q100" i="15"/>
  <c r="S100" i="15"/>
  <c r="R100" i="15"/>
  <c r="U100" i="15"/>
  <c r="P100" i="15"/>
  <c r="U205" i="15"/>
  <c r="R205" i="15"/>
  <c r="T205" i="15"/>
  <c r="S205" i="15"/>
  <c r="Q205" i="15"/>
  <c r="P205" i="15"/>
  <c r="R106" i="15"/>
  <c r="U106" i="15"/>
  <c r="T106" i="15"/>
  <c r="S106" i="15"/>
  <c r="Q106" i="15"/>
  <c r="P106" i="15"/>
  <c r="T83" i="15"/>
  <c r="R83" i="15"/>
  <c r="P83" i="15"/>
  <c r="U83" i="15"/>
  <c r="S83" i="15"/>
  <c r="Q83" i="15"/>
  <c r="S303" i="15"/>
  <c r="P303" i="15"/>
  <c r="U303" i="15"/>
  <c r="T303" i="15"/>
  <c r="R303" i="15"/>
  <c r="Q303" i="15"/>
  <c r="P57" i="15"/>
  <c r="U57" i="15"/>
  <c r="T57" i="15"/>
  <c r="Q57" i="15"/>
  <c r="S57" i="15"/>
  <c r="R57" i="15"/>
  <c r="T47" i="15"/>
  <c r="Q47" i="15"/>
  <c r="P47" i="15"/>
  <c r="S47" i="15"/>
  <c r="R47" i="15"/>
  <c r="U47" i="15"/>
  <c r="S297" i="15"/>
  <c r="U297" i="15"/>
  <c r="Q297" i="15"/>
  <c r="P297" i="15"/>
  <c r="T297" i="15"/>
  <c r="R297" i="15"/>
  <c r="U104" i="15"/>
  <c r="R104" i="15"/>
  <c r="Q104" i="15"/>
  <c r="P104" i="15"/>
  <c r="T104" i="15"/>
  <c r="S104" i="15"/>
  <c r="U108" i="15"/>
  <c r="T108" i="15"/>
  <c r="S108" i="15"/>
  <c r="R108" i="15"/>
  <c r="Q108" i="15"/>
  <c r="P108" i="15"/>
  <c r="U77" i="15"/>
  <c r="R77" i="15"/>
  <c r="S77" i="15"/>
  <c r="T77" i="15"/>
  <c r="Q77" i="15"/>
  <c r="P77" i="15"/>
  <c r="U122" i="15"/>
  <c r="S122" i="15"/>
  <c r="R122" i="15"/>
  <c r="P122" i="15"/>
  <c r="T122" i="15"/>
  <c r="Q122" i="15"/>
  <c r="S107" i="15"/>
  <c r="R107" i="15"/>
  <c r="Q107" i="15"/>
  <c r="P107" i="15"/>
  <c r="T107" i="15"/>
  <c r="U107" i="15"/>
  <c r="T315" i="15"/>
  <c r="S315" i="15"/>
  <c r="U315" i="15"/>
  <c r="P315" i="15"/>
  <c r="R315" i="15"/>
  <c r="Q315" i="15"/>
  <c r="U37" i="15"/>
  <c r="S37" i="15"/>
  <c r="P37" i="15"/>
  <c r="R37" i="15"/>
  <c r="Q37" i="15"/>
  <c r="T37" i="15"/>
  <c r="P194" i="15"/>
  <c r="S194" i="15"/>
  <c r="R194" i="15"/>
  <c r="Q194" i="15"/>
  <c r="U194" i="15"/>
  <c r="T194" i="15"/>
  <c r="R323" i="15"/>
  <c r="Q323" i="15"/>
  <c r="U323" i="15"/>
  <c r="T323" i="15"/>
  <c r="S323" i="15"/>
  <c r="P323" i="15"/>
  <c r="T123" i="15"/>
  <c r="S123" i="15"/>
  <c r="R123" i="15"/>
  <c r="Q123" i="15"/>
  <c r="P123" i="15"/>
  <c r="U123" i="15"/>
  <c r="T329" i="15"/>
  <c r="R329" i="15"/>
  <c r="U329" i="15"/>
  <c r="S329" i="15"/>
  <c r="Q329" i="15"/>
  <c r="P329" i="15"/>
  <c r="U232" i="15"/>
  <c r="R232" i="15"/>
  <c r="T232" i="15"/>
  <c r="S232" i="15"/>
  <c r="P232" i="15"/>
  <c r="Q232" i="15"/>
  <c r="P62" i="15"/>
  <c r="R62" i="15"/>
  <c r="Q62" i="15"/>
  <c r="U62" i="15"/>
  <c r="T62" i="15"/>
  <c r="S62" i="15"/>
  <c r="T99" i="15"/>
  <c r="S99" i="15"/>
  <c r="R99" i="15"/>
  <c r="U99" i="15"/>
  <c r="P99" i="15"/>
  <c r="Q99" i="15"/>
  <c r="Q275" i="15"/>
  <c r="S275" i="15"/>
  <c r="T275" i="15"/>
  <c r="R275" i="15"/>
  <c r="U275" i="15"/>
  <c r="P275" i="15"/>
  <c r="U301" i="15"/>
  <c r="T301" i="15"/>
  <c r="Q301" i="15"/>
  <c r="S301" i="15"/>
  <c r="R301" i="15"/>
  <c r="P301" i="15"/>
  <c r="Q79" i="15"/>
  <c r="U79" i="15"/>
  <c r="T79" i="15"/>
  <c r="S79" i="15"/>
  <c r="R79" i="15"/>
  <c r="P79" i="15"/>
  <c r="T309" i="15"/>
  <c r="S309" i="15"/>
  <c r="U309" i="15"/>
  <c r="R309" i="15"/>
  <c r="Q309" i="15"/>
  <c r="P309" i="15"/>
  <c r="B326" i="15"/>
  <c r="L325" i="15"/>
  <c r="L326" i="15" s="1"/>
  <c r="K326" i="15"/>
  <c r="T44" i="15"/>
  <c r="Q44" i="15"/>
  <c r="S44" i="15"/>
  <c r="R44" i="15"/>
  <c r="P44" i="15"/>
  <c r="U44" i="15"/>
  <c r="R283" i="15"/>
  <c r="U283" i="15"/>
  <c r="Q283" i="15"/>
  <c r="S283" i="15"/>
  <c r="P283" i="15"/>
  <c r="T283" i="15"/>
  <c r="T132" i="15"/>
  <c r="S132" i="15"/>
  <c r="Q132" i="15"/>
  <c r="U132" i="15"/>
  <c r="R132" i="15"/>
  <c r="P132" i="15"/>
  <c r="R351" i="15"/>
  <c r="U351" i="15"/>
  <c r="T351" i="15"/>
  <c r="Q351" i="15"/>
  <c r="P351" i="15"/>
  <c r="S351" i="15"/>
  <c r="U41" i="15"/>
  <c r="P41" i="15"/>
  <c r="T41" i="15"/>
  <c r="S41" i="15"/>
  <c r="R41" i="15"/>
  <c r="Q41" i="15"/>
  <c r="P145" i="15"/>
  <c r="T145" i="15"/>
  <c r="Q145" i="15"/>
  <c r="U145" i="15"/>
  <c r="S145" i="15"/>
  <c r="R145" i="15"/>
  <c r="L291" i="15"/>
  <c r="L292" i="15" s="1"/>
  <c r="K292" i="15"/>
  <c r="B292" i="15"/>
  <c r="AQ290" i="15"/>
  <c r="AP290" i="15"/>
  <c r="T210" i="15"/>
  <c r="Q210" i="15"/>
  <c r="S210" i="15"/>
  <c r="R210" i="15"/>
  <c r="U210" i="15"/>
  <c r="P210" i="15"/>
  <c r="P24" i="15"/>
  <c r="S24" i="15"/>
  <c r="R24" i="15"/>
  <c r="Q24" i="15"/>
  <c r="T24" i="15"/>
  <c r="U24" i="15"/>
  <c r="T61" i="15"/>
  <c r="U61" i="15"/>
  <c r="Q61" i="15"/>
  <c r="P61" i="15"/>
  <c r="S61" i="15"/>
  <c r="R61" i="15"/>
  <c r="T253" i="15"/>
  <c r="S253" i="15"/>
  <c r="U253" i="15"/>
  <c r="P253" i="15"/>
  <c r="Q253" i="15"/>
  <c r="R253" i="15"/>
  <c r="S345" i="15"/>
  <c r="R345" i="15"/>
  <c r="P345" i="15"/>
  <c r="T345" i="15"/>
  <c r="Q345" i="15"/>
  <c r="U345" i="15"/>
  <c r="R209" i="15"/>
  <c r="U209" i="15"/>
  <c r="T209" i="15"/>
  <c r="S209" i="15"/>
  <c r="P209" i="15"/>
  <c r="Q209" i="15"/>
  <c r="S220" i="15"/>
  <c r="T220" i="15"/>
  <c r="R220" i="15"/>
  <c r="Q220" i="15"/>
  <c r="U220" i="15"/>
  <c r="P220" i="15"/>
  <c r="T127" i="15"/>
  <c r="S127" i="15"/>
  <c r="U127" i="15"/>
  <c r="R127" i="15"/>
  <c r="P127" i="15"/>
  <c r="Q127" i="15"/>
  <c r="U204" i="15"/>
  <c r="T204" i="15"/>
  <c r="R204" i="15"/>
  <c r="Q204" i="15"/>
  <c r="S204" i="15"/>
  <c r="P204" i="15"/>
  <c r="S116" i="15"/>
  <c r="R116" i="15"/>
  <c r="Q116" i="15"/>
  <c r="U116" i="15"/>
  <c r="T116" i="15"/>
  <c r="P116" i="15"/>
  <c r="P119" i="15"/>
  <c r="Q119" i="15"/>
  <c r="T119" i="15"/>
  <c r="S119" i="15"/>
  <c r="R119" i="15"/>
  <c r="U119" i="15"/>
  <c r="R129" i="15"/>
  <c r="U129" i="15"/>
  <c r="T129" i="15"/>
  <c r="Q129" i="15"/>
  <c r="P129" i="15"/>
  <c r="S129" i="15"/>
  <c r="U139" i="15"/>
  <c r="T139" i="15"/>
  <c r="R139" i="15"/>
  <c r="S139" i="15"/>
  <c r="P139" i="15"/>
  <c r="Q139" i="15"/>
  <c r="S148" i="15"/>
  <c r="P148" i="15"/>
  <c r="T148" i="15"/>
  <c r="Q148" i="15"/>
  <c r="U148" i="15"/>
  <c r="R148" i="15"/>
  <c r="U73" i="15"/>
  <c r="R73" i="15"/>
  <c r="S73" i="15"/>
  <c r="T73" i="15"/>
  <c r="Q73" i="15"/>
  <c r="P73" i="15"/>
  <c r="T250" i="15"/>
  <c r="P250" i="15"/>
  <c r="U250" i="15"/>
  <c r="S250" i="15"/>
  <c r="R250" i="15"/>
  <c r="Q250" i="15"/>
  <c r="T25" i="15"/>
  <c r="Q25" i="15"/>
  <c r="P25" i="15"/>
  <c r="U25" i="15"/>
  <c r="S25" i="15"/>
  <c r="R25" i="15"/>
  <c r="S198" i="15"/>
  <c r="Q198" i="15"/>
  <c r="P198" i="15"/>
  <c r="T198" i="15"/>
  <c r="R198" i="15"/>
  <c r="U198" i="15"/>
  <c r="U75" i="15"/>
  <c r="S75" i="15"/>
  <c r="R75" i="15"/>
  <c r="Q75" i="15"/>
  <c r="P75" i="15"/>
  <c r="T75" i="15"/>
  <c r="I89" i="15"/>
  <c r="S118" i="15"/>
  <c r="P118" i="15"/>
  <c r="T118" i="15"/>
  <c r="R118" i="15"/>
  <c r="U118" i="15"/>
  <c r="Q118" i="15"/>
  <c r="S262" i="15"/>
  <c r="U262" i="15"/>
  <c r="Q262" i="15"/>
  <c r="R262" i="15"/>
  <c r="P262" i="15"/>
  <c r="T262" i="15"/>
  <c r="P228" i="15"/>
  <c r="U228" i="15"/>
  <c r="T228" i="15"/>
  <c r="S228" i="15"/>
  <c r="R228" i="15"/>
  <c r="Q228" i="15"/>
  <c r="P33" i="15"/>
  <c r="S33" i="15"/>
  <c r="T33" i="15"/>
  <c r="U33" i="15"/>
  <c r="R33" i="15"/>
  <c r="Q33" i="15"/>
  <c r="Q215" i="15"/>
  <c r="P215" i="15"/>
  <c r="U215" i="15"/>
  <c r="T215" i="15"/>
  <c r="S215" i="15"/>
  <c r="R215" i="15"/>
  <c r="S19" i="15"/>
  <c r="U19" i="15"/>
  <c r="P19" i="15"/>
  <c r="T19" i="15"/>
  <c r="R19" i="15"/>
  <c r="Q19" i="15"/>
  <c r="U105" i="15"/>
  <c r="R105" i="15"/>
  <c r="T105" i="15"/>
  <c r="S105" i="15"/>
  <c r="Q105" i="15"/>
  <c r="P105" i="15"/>
  <c r="P39" i="15"/>
  <c r="Q39" i="15"/>
  <c r="T39" i="15"/>
  <c r="R29" i="15"/>
  <c r="Q29" i="15"/>
  <c r="P29" i="15"/>
  <c r="U29" i="15"/>
  <c r="T29" i="15"/>
  <c r="S29" i="15"/>
  <c r="R144" i="15"/>
  <c r="U144" i="15"/>
  <c r="Q144" i="15"/>
  <c r="T144" i="15"/>
  <c r="P144" i="15"/>
  <c r="S144" i="15"/>
  <c r="T322" i="15"/>
  <c r="S322" i="15"/>
  <c r="U322" i="15"/>
  <c r="Q322" i="15"/>
  <c r="P322" i="15"/>
  <c r="R322" i="15"/>
  <c r="S349" i="15"/>
  <c r="Q349" i="15"/>
  <c r="P349" i="15"/>
  <c r="U349" i="15"/>
  <c r="R349" i="15"/>
  <c r="T349" i="15"/>
  <c r="U286" i="15"/>
  <c r="R286" i="15"/>
  <c r="Q286" i="15"/>
  <c r="T286" i="15"/>
  <c r="S286" i="15"/>
  <c r="P286" i="15"/>
  <c r="T292" i="15"/>
  <c r="U292" i="15"/>
  <c r="Q292" i="15"/>
  <c r="P292" i="15"/>
  <c r="S292" i="15"/>
  <c r="R292" i="15"/>
  <c r="U346" i="15"/>
  <c r="T346" i="15"/>
  <c r="S346" i="15"/>
  <c r="Q346" i="15"/>
  <c r="P346" i="15"/>
  <c r="R346" i="15"/>
  <c r="P18" i="15"/>
  <c r="S18" i="15"/>
  <c r="R18" i="15"/>
  <c r="Q18" i="15"/>
  <c r="T18" i="15"/>
  <c r="U18" i="15"/>
  <c r="U55" i="15"/>
  <c r="R55" i="15"/>
  <c r="T55" i="15"/>
  <c r="P55" i="15"/>
  <c r="S55" i="15"/>
  <c r="Q55" i="15"/>
  <c r="U214" i="15"/>
  <c r="S214" i="15"/>
  <c r="R214" i="15"/>
  <c r="T214" i="15"/>
  <c r="Q214" i="15"/>
  <c r="P214" i="15"/>
  <c r="R199" i="15"/>
  <c r="Q199" i="15"/>
  <c r="U199" i="15"/>
  <c r="S199" i="15"/>
  <c r="P199" i="15"/>
  <c r="T199" i="15"/>
  <c r="U186" i="15"/>
  <c r="R186" i="15"/>
  <c r="S186" i="15"/>
  <c r="T186" i="15"/>
  <c r="Q186" i="15"/>
  <c r="P186" i="15"/>
  <c r="U221" i="15"/>
  <c r="S221" i="15"/>
  <c r="Q221" i="15"/>
  <c r="P221" i="15"/>
  <c r="T221" i="15"/>
  <c r="R221" i="15"/>
  <c r="I123" i="15"/>
  <c r="AQ154" i="15"/>
  <c r="U32" i="15"/>
  <c r="T32" i="15"/>
  <c r="R32" i="15"/>
  <c r="S32" i="15"/>
  <c r="Q32" i="15"/>
  <c r="P32" i="15"/>
  <c r="U97" i="15"/>
  <c r="R97" i="15"/>
  <c r="T97" i="15"/>
  <c r="S97" i="15"/>
  <c r="P97" i="15"/>
  <c r="Q97" i="15"/>
  <c r="U56" i="15"/>
  <c r="R56" i="15"/>
  <c r="S56" i="15"/>
  <c r="Q56" i="15"/>
  <c r="P56" i="15"/>
  <c r="T56" i="15"/>
  <c r="S289" i="15"/>
  <c r="R289" i="15"/>
  <c r="T289" i="15"/>
  <c r="Q289" i="15"/>
  <c r="P289" i="15"/>
  <c r="U289" i="15"/>
  <c r="S271" i="15"/>
  <c r="R271" i="15"/>
  <c r="Q271" i="15"/>
  <c r="T271" i="15"/>
  <c r="U271" i="15"/>
  <c r="P271" i="15"/>
  <c r="R347" i="15"/>
  <c r="T347" i="15"/>
  <c r="P347" i="15"/>
  <c r="U347" i="15"/>
  <c r="Q347" i="15"/>
  <c r="S347" i="15"/>
  <c r="R191" i="15"/>
  <c r="U191" i="15"/>
  <c r="Q191" i="15"/>
  <c r="P191" i="15"/>
  <c r="T191" i="15"/>
  <c r="S191" i="15"/>
  <c r="U188" i="15"/>
  <c r="S188" i="15"/>
  <c r="T188" i="15"/>
  <c r="R188" i="15"/>
  <c r="Q188" i="15"/>
  <c r="P188" i="15"/>
  <c r="T48" i="15"/>
  <c r="R48" i="15"/>
  <c r="S48" i="15"/>
  <c r="P48" i="15"/>
  <c r="U48" i="15"/>
  <c r="Q48" i="15"/>
  <c r="AQ256" i="15"/>
  <c r="Q112" i="15"/>
  <c r="U112" i="15"/>
  <c r="T112" i="15"/>
  <c r="S112" i="15"/>
  <c r="R112" i="15"/>
  <c r="P112" i="15"/>
  <c r="R21" i="15"/>
  <c r="T21" i="15"/>
  <c r="S21" i="15"/>
  <c r="Q21" i="15"/>
  <c r="P21" i="15"/>
  <c r="U21" i="15"/>
  <c r="U163" i="15"/>
  <c r="P163" i="15"/>
  <c r="T163" i="15"/>
  <c r="R163" i="15"/>
  <c r="S163" i="15"/>
  <c r="Q163" i="15"/>
  <c r="S211" i="15"/>
  <c r="P211" i="15"/>
  <c r="U211" i="15"/>
  <c r="R211" i="15"/>
  <c r="Q211" i="15"/>
  <c r="T211" i="15"/>
  <c r="U68" i="15"/>
  <c r="S68" i="15"/>
  <c r="P68" i="15"/>
  <c r="R68" i="15"/>
  <c r="Q68" i="15"/>
  <c r="T68" i="15"/>
  <c r="S82" i="15"/>
  <c r="P82" i="15"/>
  <c r="T82" i="15"/>
  <c r="U82" i="15"/>
  <c r="Q82" i="15"/>
  <c r="R82" i="15"/>
  <c r="S257" i="15"/>
  <c r="P257" i="15"/>
  <c r="U257" i="15"/>
  <c r="T257" i="15"/>
  <c r="R257" i="15"/>
  <c r="Q257" i="15"/>
  <c r="U166" i="15"/>
  <c r="R166" i="15"/>
  <c r="S166" i="15"/>
  <c r="Q166" i="15"/>
  <c r="T166" i="15"/>
  <c r="P166" i="15"/>
  <c r="T65" i="15"/>
  <c r="S65" i="15"/>
  <c r="U65" i="15"/>
  <c r="R65" i="15"/>
  <c r="P65" i="15"/>
  <c r="Q65" i="15"/>
  <c r="I16" i="14"/>
  <c r="C19" i="14" s="1"/>
  <c r="AH13" i="14"/>
  <c r="AH22" i="14" s="1"/>
  <c r="AI13" i="14"/>
  <c r="AM13" i="14" s="1"/>
  <c r="AH26" i="14"/>
  <c r="AH23" i="14"/>
  <c r="G14" i="13"/>
  <c r="E14" i="13"/>
  <c r="D14" i="13"/>
  <c r="F14" i="13"/>
  <c r="C14" i="13"/>
  <c r="AH20" i="13"/>
  <c r="AG20" i="13"/>
  <c r="AF20" i="13"/>
  <c r="AE20" i="13"/>
  <c r="AD20" i="13"/>
  <c r="D182" i="13"/>
  <c r="F182" i="13"/>
  <c r="G182" i="13"/>
  <c r="E182" i="13"/>
  <c r="C182" i="13"/>
  <c r="D51" i="13"/>
  <c r="C51" i="13"/>
  <c r="G51" i="13"/>
  <c r="F51" i="13"/>
  <c r="E51" i="13"/>
  <c r="AH64" i="13"/>
  <c r="AH66" i="13" s="1"/>
  <c r="AH68" i="13" s="1"/>
  <c r="AH70" i="13" s="1"/>
  <c r="AH72" i="13" s="1"/>
  <c r="AH74" i="13" s="1"/>
  <c r="AH76" i="13" s="1"/>
  <c r="AH63" i="13"/>
  <c r="AH65" i="13" s="1"/>
  <c r="AH67" i="13" s="1"/>
  <c r="AH69" i="13" s="1"/>
  <c r="AH71" i="13" s="1"/>
  <c r="AH73" i="13" s="1"/>
  <c r="AH75" i="13" s="1"/>
  <c r="D188" i="13"/>
  <c r="F188" i="13"/>
  <c r="E188" i="13"/>
  <c r="C188" i="13"/>
  <c r="G188" i="13"/>
  <c r="AD52" i="13"/>
  <c r="AH52" i="13"/>
  <c r="AG52" i="13"/>
  <c r="AF52" i="13"/>
  <c r="AE52" i="13"/>
  <c r="AH263" i="13"/>
  <c r="AG263" i="13"/>
  <c r="AF263" i="13"/>
  <c r="AE263" i="13"/>
  <c r="AD263" i="13"/>
  <c r="G121" i="13"/>
  <c r="F121" i="13"/>
  <c r="E121" i="13"/>
  <c r="D121" i="13"/>
  <c r="C121" i="13"/>
  <c r="F389" i="13"/>
  <c r="E389" i="13"/>
  <c r="D389" i="13"/>
  <c r="C389" i="13"/>
  <c r="G389" i="13"/>
  <c r="AH248" i="13"/>
  <c r="AG248" i="13"/>
  <c r="AF248" i="13"/>
  <c r="AE248" i="13"/>
  <c r="AD248" i="13"/>
  <c r="BG6" i="13"/>
  <c r="AG48" i="13"/>
  <c r="AH48" i="13"/>
  <c r="AF48" i="13"/>
  <c r="AD48" i="13"/>
  <c r="AE48" i="13"/>
  <c r="F85" i="13"/>
  <c r="E85" i="13"/>
  <c r="G85" i="13"/>
  <c r="D85" i="13"/>
  <c r="C85" i="13"/>
  <c r="E437" i="13"/>
  <c r="E439" i="13" s="1"/>
  <c r="E441" i="13" s="1"/>
  <c r="E443" i="13" s="1"/>
  <c r="E445" i="13" s="1"/>
  <c r="E447" i="13" s="1"/>
  <c r="E449" i="13" s="1"/>
  <c r="E438" i="13"/>
  <c r="E440" i="13" s="1"/>
  <c r="E442" i="13" s="1"/>
  <c r="E444" i="13" s="1"/>
  <c r="E446" i="13" s="1"/>
  <c r="E448" i="13" s="1"/>
  <c r="E450" i="13" s="1"/>
  <c r="E351" i="13"/>
  <c r="C351" i="13"/>
  <c r="G351" i="13"/>
  <c r="D351" i="13"/>
  <c r="F351" i="13"/>
  <c r="AF80" i="13"/>
  <c r="AE80" i="13"/>
  <c r="AH80" i="13"/>
  <c r="AG80" i="13"/>
  <c r="AD80" i="13"/>
  <c r="AH81" i="13"/>
  <c r="AG81" i="13"/>
  <c r="AF81" i="13"/>
  <c r="AE81" i="13"/>
  <c r="AD81" i="13"/>
  <c r="D165" i="13"/>
  <c r="D167" i="13" s="1"/>
  <c r="D169" i="13" s="1"/>
  <c r="D171" i="13" s="1"/>
  <c r="D173" i="13" s="1"/>
  <c r="D175" i="13" s="1"/>
  <c r="D177" i="13" s="1"/>
  <c r="D166" i="13"/>
  <c r="D168" i="13" s="1"/>
  <c r="D170" i="13" s="1"/>
  <c r="D172" i="13" s="1"/>
  <c r="D174" i="13" s="1"/>
  <c r="D176" i="13" s="1"/>
  <c r="D178" i="13" s="1"/>
  <c r="D185" i="13"/>
  <c r="G185" i="13"/>
  <c r="F185" i="13"/>
  <c r="E185" i="13"/>
  <c r="C185" i="13"/>
  <c r="G255" i="13"/>
  <c r="F255" i="13"/>
  <c r="E255" i="13"/>
  <c r="D255" i="13"/>
  <c r="C255" i="13"/>
  <c r="AE396" i="13"/>
  <c r="AD396" i="13"/>
  <c r="AH396" i="13"/>
  <c r="AF396" i="13"/>
  <c r="AG396" i="13"/>
  <c r="E267" i="13"/>
  <c r="E269" i="13" s="1"/>
  <c r="E271" i="13" s="1"/>
  <c r="E273" i="13" s="1"/>
  <c r="E275" i="13" s="1"/>
  <c r="E277" i="13" s="1"/>
  <c r="E279" i="13" s="1"/>
  <c r="E268" i="13"/>
  <c r="E270" i="13" s="1"/>
  <c r="E272" i="13" s="1"/>
  <c r="E274" i="13" s="1"/>
  <c r="E276" i="13" s="1"/>
  <c r="E278" i="13" s="1"/>
  <c r="E280" i="13" s="1"/>
  <c r="AG55" i="13"/>
  <c r="AF55" i="13"/>
  <c r="AD55" i="13"/>
  <c r="AE55" i="13"/>
  <c r="AH55" i="13"/>
  <c r="AF403" i="13"/>
  <c r="AF405" i="13" s="1"/>
  <c r="AF407" i="13" s="1"/>
  <c r="AF409" i="13" s="1"/>
  <c r="AF411" i="13" s="1"/>
  <c r="AF413" i="13" s="1"/>
  <c r="AF415" i="13" s="1"/>
  <c r="AF404" i="13"/>
  <c r="AF406" i="13" s="1"/>
  <c r="AF408" i="13" s="1"/>
  <c r="AF410" i="13" s="1"/>
  <c r="AF412" i="13" s="1"/>
  <c r="AF414" i="13" s="1"/>
  <c r="AF416" i="13" s="1"/>
  <c r="D64" i="13"/>
  <c r="D66" i="13" s="1"/>
  <c r="D68" i="13" s="1"/>
  <c r="D70" i="13" s="1"/>
  <c r="D72" i="13" s="1"/>
  <c r="D74" i="13" s="1"/>
  <c r="D76" i="13" s="1"/>
  <c r="D63" i="13"/>
  <c r="D65" i="13" s="1"/>
  <c r="D67" i="13" s="1"/>
  <c r="D69" i="13" s="1"/>
  <c r="D71" i="13" s="1"/>
  <c r="D73" i="13" s="1"/>
  <c r="D75" i="13" s="1"/>
  <c r="G78" i="13"/>
  <c r="E78" i="13"/>
  <c r="D78" i="13"/>
  <c r="C78" i="13"/>
  <c r="F78" i="13"/>
  <c r="D88" i="13"/>
  <c r="C88" i="13"/>
  <c r="G88" i="13"/>
  <c r="E88" i="13"/>
  <c r="F88" i="13"/>
  <c r="G228" i="13"/>
  <c r="F228" i="13"/>
  <c r="D228" i="13"/>
  <c r="C228" i="13"/>
  <c r="E228" i="13"/>
  <c r="F397" i="13"/>
  <c r="E397" i="13"/>
  <c r="D397" i="13"/>
  <c r="C397" i="13"/>
  <c r="G397" i="13"/>
  <c r="E296" i="13"/>
  <c r="C296" i="13"/>
  <c r="G296" i="13"/>
  <c r="F296" i="13"/>
  <c r="D296" i="13"/>
  <c r="F327" i="13"/>
  <c r="E327" i="13"/>
  <c r="C327" i="13"/>
  <c r="D327" i="13"/>
  <c r="G327" i="13"/>
  <c r="AE30" i="13"/>
  <c r="AE32" i="13" s="1"/>
  <c r="AE34" i="13" s="1"/>
  <c r="AE36" i="13" s="1"/>
  <c r="AE38" i="13" s="1"/>
  <c r="AE40" i="13" s="1"/>
  <c r="AE42" i="13" s="1"/>
  <c r="AE29" i="13"/>
  <c r="AE31" i="13" s="1"/>
  <c r="AE33" i="13" s="1"/>
  <c r="AE35" i="13" s="1"/>
  <c r="AE37" i="13" s="1"/>
  <c r="AE39" i="13" s="1"/>
  <c r="AE41" i="13" s="1"/>
  <c r="AF427" i="13"/>
  <c r="AD427" i="13"/>
  <c r="AG427" i="13"/>
  <c r="AE427" i="13"/>
  <c r="AH427" i="13"/>
  <c r="F396" i="13"/>
  <c r="E396" i="13"/>
  <c r="D396" i="13"/>
  <c r="G396" i="13"/>
  <c r="C396" i="13"/>
  <c r="AF64" i="13"/>
  <c r="AF66" i="13" s="1"/>
  <c r="AF68" i="13" s="1"/>
  <c r="AF70" i="13" s="1"/>
  <c r="AF72" i="13" s="1"/>
  <c r="AF74" i="13" s="1"/>
  <c r="AF76" i="13" s="1"/>
  <c r="AF63" i="13"/>
  <c r="AF65" i="13" s="1"/>
  <c r="AF67" i="13" s="1"/>
  <c r="AF69" i="13" s="1"/>
  <c r="AF71" i="13" s="1"/>
  <c r="AF73" i="13" s="1"/>
  <c r="AF75" i="13" s="1"/>
  <c r="AH350" i="13"/>
  <c r="AG350" i="13"/>
  <c r="AF350" i="13"/>
  <c r="AE350" i="13"/>
  <c r="AD350" i="13"/>
  <c r="AG222" i="13"/>
  <c r="AE222" i="13"/>
  <c r="AF222" i="13"/>
  <c r="AD222" i="13"/>
  <c r="AH222" i="13"/>
  <c r="AG25" i="13"/>
  <c r="AH25" i="13"/>
  <c r="AF25" i="13"/>
  <c r="AE25" i="13"/>
  <c r="AD25" i="13"/>
  <c r="AE435" i="13"/>
  <c r="AH435" i="13"/>
  <c r="AF435" i="13"/>
  <c r="AG435" i="13"/>
  <c r="AD435" i="13"/>
  <c r="G336" i="13"/>
  <c r="G338" i="13" s="1"/>
  <c r="G340" i="13" s="1"/>
  <c r="G342" i="13" s="1"/>
  <c r="G344" i="13" s="1"/>
  <c r="G346" i="13" s="1"/>
  <c r="G348" i="13" s="1"/>
  <c r="G335" i="13"/>
  <c r="G337" i="13" s="1"/>
  <c r="G339" i="13" s="1"/>
  <c r="G341" i="13" s="1"/>
  <c r="G343" i="13" s="1"/>
  <c r="G345" i="13" s="1"/>
  <c r="G347" i="13" s="1"/>
  <c r="AC438" i="13"/>
  <c r="AC440" i="13" s="1"/>
  <c r="AC442" i="13" s="1"/>
  <c r="AC444" i="13" s="1"/>
  <c r="AC446" i="13" s="1"/>
  <c r="AC448" i="13" s="1"/>
  <c r="AC450" i="13" s="1"/>
  <c r="AC437" i="13"/>
  <c r="AC439" i="13" s="1"/>
  <c r="AC441" i="13" s="1"/>
  <c r="AC443" i="13" s="1"/>
  <c r="AC445" i="13" s="1"/>
  <c r="AC447" i="13" s="1"/>
  <c r="AC449" i="13" s="1"/>
  <c r="AH436" i="13"/>
  <c r="AG436" i="13"/>
  <c r="AF436" i="13"/>
  <c r="AE436" i="13"/>
  <c r="AD436" i="13"/>
  <c r="E302" i="13"/>
  <c r="E304" i="13" s="1"/>
  <c r="E306" i="13" s="1"/>
  <c r="E308" i="13" s="1"/>
  <c r="E310" i="13" s="1"/>
  <c r="E312" i="13" s="1"/>
  <c r="E314" i="13" s="1"/>
  <c r="E301" i="13"/>
  <c r="E303" i="13" s="1"/>
  <c r="E305" i="13" s="1"/>
  <c r="E307" i="13" s="1"/>
  <c r="E309" i="13" s="1"/>
  <c r="E311" i="13" s="1"/>
  <c r="E313" i="13" s="1"/>
  <c r="G225" i="13"/>
  <c r="C225" i="13"/>
  <c r="F225" i="13"/>
  <c r="E225" i="13"/>
  <c r="D225" i="13"/>
  <c r="AH256" i="13"/>
  <c r="AD256" i="13"/>
  <c r="AG256" i="13"/>
  <c r="AF256" i="13"/>
  <c r="AE256" i="13"/>
  <c r="AE293" i="13"/>
  <c r="AD293" i="13"/>
  <c r="AH293" i="13"/>
  <c r="AG293" i="13"/>
  <c r="AF293" i="13"/>
  <c r="AH192" i="13"/>
  <c r="AG192" i="13"/>
  <c r="AF192" i="13"/>
  <c r="AE192" i="13"/>
  <c r="AD192" i="13"/>
  <c r="BG7" i="13"/>
  <c r="AD95" i="13"/>
  <c r="AH95" i="13"/>
  <c r="AG95" i="13"/>
  <c r="AF95" i="13"/>
  <c r="AE95" i="13"/>
  <c r="D79" i="13"/>
  <c r="C79" i="13"/>
  <c r="G79" i="13"/>
  <c r="E79" i="13"/>
  <c r="F79" i="13"/>
  <c r="AE90" i="13"/>
  <c r="AG90" i="13"/>
  <c r="AF90" i="13"/>
  <c r="AH90" i="13"/>
  <c r="AD90" i="13"/>
  <c r="D180" i="13"/>
  <c r="F180" i="13"/>
  <c r="G180" i="13"/>
  <c r="E180" i="13"/>
  <c r="C180" i="13"/>
  <c r="AG57" i="13"/>
  <c r="AF57" i="13"/>
  <c r="AH57" i="13"/>
  <c r="AD57" i="13"/>
  <c r="AE57" i="13"/>
  <c r="E288" i="13"/>
  <c r="C288" i="13"/>
  <c r="F288" i="13"/>
  <c r="G288" i="13"/>
  <c r="D288" i="13"/>
  <c r="AD233" i="13"/>
  <c r="AD235" i="13" s="1"/>
  <c r="AD237" i="13" s="1"/>
  <c r="AD239" i="13" s="1"/>
  <c r="AD241" i="13" s="1"/>
  <c r="AD243" i="13" s="1"/>
  <c r="AD245" i="13" s="1"/>
  <c r="AD234" i="13"/>
  <c r="AD236" i="13" s="1"/>
  <c r="AD238" i="13" s="1"/>
  <c r="AD240" i="13" s="1"/>
  <c r="AD242" i="13" s="1"/>
  <c r="AD244" i="13" s="1"/>
  <c r="AD246" i="13" s="1"/>
  <c r="AG261" i="13"/>
  <c r="AE261" i="13"/>
  <c r="AD261" i="13"/>
  <c r="AH261" i="13"/>
  <c r="AF261" i="13"/>
  <c r="G323" i="13"/>
  <c r="F323" i="13"/>
  <c r="E323" i="13"/>
  <c r="D323" i="13"/>
  <c r="C323" i="13"/>
  <c r="E129" i="13"/>
  <c r="D129" i="13"/>
  <c r="C129" i="13"/>
  <c r="F129" i="13"/>
  <c r="G129" i="13"/>
  <c r="AF30" i="13"/>
  <c r="AF32" i="13" s="1"/>
  <c r="AF34" i="13" s="1"/>
  <c r="AF36" i="13" s="1"/>
  <c r="AF38" i="13" s="1"/>
  <c r="AF40" i="13" s="1"/>
  <c r="AF42" i="13" s="1"/>
  <c r="AF29" i="13"/>
  <c r="AF31" i="13" s="1"/>
  <c r="AF33" i="13" s="1"/>
  <c r="AF35" i="13" s="1"/>
  <c r="AF37" i="13" s="1"/>
  <c r="AF39" i="13" s="1"/>
  <c r="AF41" i="13" s="1"/>
  <c r="AH321" i="13"/>
  <c r="AF321" i="13"/>
  <c r="AE321" i="13"/>
  <c r="AG321" i="13"/>
  <c r="AD321" i="13"/>
  <c r="F30" i="13"/>
  <c r="F32" i="13" s="1"/>
  <c r="F34" i="13" s="1"/>
  <c r="F36" i="13" s="1"/>
  <c r="F38" i="13" s="1"/>
  <c r="F40" i="13" s="1"/>
  <c r="F42" i="13" s="1"/>
  <c r="F29" i="13"/>
  <c r="F31" i="13" s="1"/>
  <c r="F33" i="13" s="1"/>
  <c r="F35" i="13" s="1"/>
  <c r="F37" i="13" s="1"/>
  <c r="F39" i="13" s="1"/>
  <c r="F41" i="13" s="1"/>
  <c r="G254" i="13"/>
  <c r="F254" i="13"/>
  <c r="E254" i="13"/>
  <c r="C254" i="13"/>
  <c r="D254" i="13"/>
  <c r="F158" i="13"/>
  <c r="C158" i="13"/>
  <c r="G158" i="13"/>
  <c r="E158" i="13"/>
  <c r="D158" i="13"/>
  <c r="AG390" i="13"/>
  <c r="AH390" i="13"/>
  <c r="AF390" i="13"/>
  <c r="AE390" i="13"/>
  <c r="AD390" i="13"/>
  <c r="AG29" i="13"/>
  <c r="AG31" i="13" s="1"/>
  <c r="AG33" i="13" s="1"/>
  <c r="AG35" i="13" s="1"/>
  <c r="AG37" i="13" s="1"/>
  <c r="AG39" i="13" s="1"/>
  <c r="AG41" i="13" s="1"/>
  <c r="AG30" i="13"/>
  <c r="AG32" i="13" s="1"/>
  <c r="AG34" i="13" s="1"/>
  <c r="AG36" i="13" s="1"/>
  <c r="AG38" i="13" s="1"/>
  <c r="AG40" i="13" s="1"/>
  <c r="AG42" i="13" s="1"/>
  <c r="F162" i="13"/>
  <c r="G162" i="13"/>
  <c r="E162" i="13"/>
  <c r="C162" i="13"/>
  <c r="D162" i="13"/>
  <c r="AE186" i="13"/>
  <c r="AD186" i="13"/>
  <c r="AF186" i="13"/>
  <c r="AG186" i="13"/>
  <c r="AH186" i="13"/>
  <c r="F437" i="13"/>
  <c r="F439" i="13" s="1"/>
  <c r="F441" i="13" s="1"/>
  <c r="F443" i="13" s="1"/>
  <c r="F445" i="13" s="1"/>
  <c r="F447" i="13" s="1"/>
  <c r="F449" i="13" s="1"/>
  <c r="F438" i="13"/>
  <c r="F440" i="13" s="1"/>
  <c r="F442" i="13" s="1"/>
  <c r="F444" i="13" s="1"/>
  <c r="F446" i="13" s="1"/>
  <c r="F448" i="13" s="1"/>
  <c r="F450" i="13" s="1"/>
  <c r="AH331" i="13"/>
  <c r="AE331" i="13"/>
  <c r="AD331" i="13"/>
  <c r="AG331" i="13"/>
  <c r="AF331" i="13"/>
  <c r="AD182" i="13"/>
  <c r="AH182" i="13"/>
  <c r="AF182" i="13"/>
  <c r="AE182" i="13"/>
  <c r="AG182" i="13"/>
  <c r="AD403" i="13"/>
  <c r="AD405" i="13" s="1"/>
  <c r="AD407" i="13" s="1"/>
  <c r="AD409" i="13" s="1"/>
  <c r="AD411" i="13" s="1"/>
  <c r="AD413" i="13" s="1"/>
  <c r="AD415" i="13" s="1"/>
  <c r="AD404" i="13"/>
  <c r="AD406" i="13" s="1"/>
  <c r="AD408" i="13" s="1"/>
  <c r="AD410" i="13" s="1"/>
  <c r="AD412" i="13" s="1"/>
  <c r="AD414" i="13" s="1"/>
  <c r="AD416" i="13" s="1"/>
  <c r="BD6" i="13"/>
  <c r="AH132" i="13"/>
  <c r="AH134" i="13" s="1"/>
  <c r="AH136" i="13" s="1"/>
  <c r="AH138" i="13" s="1"/>
  <c r="AH140" i="13" s="1"/>
  <c r="AH142" i="13" s="1"/>
  <c r="AH144" i="13" s="1"/>
  <c r="AH131" i="13"/>
  <c r="AH133" i="13" s="1"/>
  <c r="AH135" i="13" s="1"/>
  <c r="AH137" i="13" s="1"/>
  <c r="AH139" i="13" s="1"/>
  <c r="AH141" i="13" s="1"/>
  <c r="AH143" i="13" s="1"/>
  <c r="C29" i="13"/>
  <c r="C31" i="13" s="1"/>
  <c r="C33" i="13" s="1"/>
  <c r="C35" i="13" s="1"/>
  <c r="C37" i="13" s="1"/>
  <c r="C39" i="13" s="1"/>
  <c r="C41" i="13" s="1"/>
  <c r="C30" i="13"/>
  <c r="C32" i="13" s="1"/>
  <c r="C34" i="13" s="1"/>
  <c r="C36" i="13" s="1"/>
  <c r="C38" i="13" s="1"/>
  <c r="C40" i="13" s="1"/>
  <c r="C42" i="13" s="1"/>
  <c r="F147" i="13"/>
  <c r="G147" i="13"/>
  <c r="E147" i="13"/>
  <c r="C147" i="13"/>
  <c r="D147" i="13"/>
  <c r="AF234" i="13"/>
  <c r="AF236" i="13" s="1"/>
  <c r="AF238" i="13" s="1"/>
  <c r="AF240" i="13" s="1"/>
  <c r="AF242" i="13" s="1"/>
  <c r="AF244" i="13" s="1"/>
  <c r="AF246" i="13" s="1"/>
  <c r="AF233" i="13"/>
  <c r="AF235" i="13" s="1"/>
  <c r="AF237" i="13" s="1"/>
  <c r="AF239" i="13" s="1"/>
  <c r="AF241" i="13" s="1"/>
  <c r="AF243" i="13" s="1"/>
  <c r="AF245" i="13" s="1"/>
  <c r="E215" i="13"/>
  <c r="C215" i="13"/>
  <c r="F215" i="13"/>
  <c r="D215" i="13"/>
  <c r="G215" i="13"/>
  <c r="G116" i="13"/>
  <c r="C116" i="13"/>
  <c r="F116" i="13"/>
  <c r="D116" i="13"/>
  <c r="E116" i="13"/>
  <c r="AH433" i="13"/>
  <c r="AG433" i="13"/>
  <c r="AE433" i="13"/>
  <c r="AD433" i="13"/>
  <c r="AF433" i="13"/>
  <c r="AH428" i="13"/>
  <c r="AF428" i="13"/>
  <c r="AG428" i="13"/>
  <c r="AE428" i="13"/>
  <c r="AD428" i="13"/>
  <c r="AH56" i="13"/>
  <c r="AG56" i="13"/>
  <c r="AF56" i="13"/>
  <c r="AE56" i="13"/>
  <c r="AD56" i="13"/>
  <c r="G127" i="13"/>
  <c r="F127" i="13"/>
  <c r="D127" i="13"/>
  <c r="C127" i="13"/>
  <c r="E127" i="13"/>
  <c r="AH29" i="13"/>
  <c r="AH31" i="13" s="1"/>
  <c r="AH33" i="13" s="1"/>
  <c r="AH35" i="13" s="1"/>
  <c r="AH37" i="13" s="1"/>
  <c r="AH39" i="13" s="1"/>
  <c r="AH41" i="13" s="1"/>
  <c r="AH30" i="13"/>
  <c r="AH32" i="13" s="1"/>
  <c r="AH34" i="13" s="1"/>
  <c r="AH36" i="13" s="1"/>
  <c r="AH38" i="13" s="1"/>
  <c r="AH40" i="13" s="1"/>
  <c r="AH42" i="13" s="1"/>
  <c r="AH294" i="13"/>
  <c r="AE294" i="13"/>
  <c r="AG294" i="13"/>
  <c r="AF294" i="13"/>
  <c r="AD294" i="13"/>
  <c r="AD122" i="13"/>
  <c r="AH122" i="13"/>
  <c r="AG122" i="13"/>
  <c r="AF122" i="13"/>
  <c r="AE122" i="13"/>
  <c r="AH330" i="13"/>
  <c r="AF330" i="13"/>
  <c r="AG330" i="13"/>
  <c r="AE330" i="13"/>
  <c r="AD330" i="13"/>
  <c r="G89" i="13"/>
  <c r="F89" i="13"/>
  <c r="E89" i="13"/>
  <c r="D89" i="13"/>
  <c r="C89" i="13"/>
  <c r="AE131" i="13"/>
  <c r="AE133" i="13" s="1"/>
  <c r="AE135" i="13" s="1"/>
  <c r="AE137" i="13" s="1"/>
  <c r="AE139" i="13" s="1"/>
  <c r="AE141" i="13" s="1"/>
  <c r="AE143" i="13" s="1"/>
  <c r="AE132" i="13"/>
  <c r="AE134" i="13" s="1"/>
  <c r="AE136" i="13" s="1"/>
  <c r="AE138" i="13" s="1"/>
  <c r="AE140" i="13" s="1"/>
  <c r="AE142" i="13" s="1"/>
  <c r="AE144" i="13" s="1"/>
  <c r="AE234" i="13"/>
  <c r="AE236" i="13" s="1"/>
  <c r="AE238" i="13" s="1"/>
  <c r="AE240" i="13" s="1"/>
  <c r="AE242" i="13" s="1"/>
  <c r="AE244" i="13" s="1"/>
  <c r="AE246" i="13" s="1"/>
  <c r="AE233" i="13"/>
  <c r="AE235" i="13" s="1"/>
  <c r="AE237" i="13" s="1"/>
  <c r="AE239" i="13" s="1"/>
  <c r="AE241" i="13" s="1"/>
  <c r="AE243" i="13" s="1"/>
  <c r="AE245" i="13" s="1"/>
  <c r="AE356" i="13"/>
  <c r="AD356" i="13"/>
  <c r="AF356" i="13"/>
  <c r="AH356" i="13"/>
  <c r="AG356" i="13"/>
  <c r="D60" i="13"/>
  <c r="C60" i="13"/>
  <c r="G60" i="13"/>
  <c r="E60" i="13"/>
  <c r="F60" i="13"/>
  <c r="AF193" i="13"/>
  <c r="AG193" i="13"/>
  <c r="AH193" i="13"/>
  <c r="AE193" i="13"/>
  <c r="AD193" i="13"/>
  <c r="F80" i="13"/>
  <c r="G80" i="13"/>
  <c r="E80" i="13"/>
  <c r="D80" i="13"/>
  <c r="C80" i="13"/>
  <c r="AH425" i="13"/>
  <c r="AG425" i="13"/>
  <c r="AD425" i="13"/>
  <c r="AE425" i="13"/>
  <c r="AF425" i="13"/>
  <c r="G368" i="13"/>
  <c r="D368" i="13"/>
  <c r="C368" i="13"/>
  <c r="E368" i="13"/>
  <c r="B370" i="13"/>
  <c r="B372" i="13" s="1"/>
  <c r="B374" i="13" s="1"/>
  <c r="B376" i="13" s="1"/>
  <c r="B378" i="13" s="1"/>
  <c r="B380" i="13" s="1"/>
  <c r="B382" i="13" s="1"/>
  <c r="F368" i="13"/>
  <c r="B369" i="13"/>
  <c r="B371" i="13" s="1"/>
  <c r="B373" i="13" s="1"/>
  <c r="B375" i="13" s="1"/>
  <c r="B377" i="13" s="1"/>
  <c r="B379" i="13" s="1"/>
  <c r="B381" i="13" s="1"/>
  <c r="AF166" i="13"/>
  <c r="AF168" i="13" s="1"/>
  <c r="AF170" i="13" s="1"/>
  <c r="AF172" i="13" s="1"/>
  <c r="AF174" i="13" s="1"/>
  <c r="AF176" i="13" s="1"/>
  <c r="AF178" i="13" s="1"/>
  <c r="AF165" i="13"/>
  <c r="AF167" i="13" s="1"/>
  <c r="AF169" i="13" s="1"/>
  <c r="AF171" i="13" s="1"/>
  <c r="AF173" i="13" s="1"/>
  <c r="AF175" i="13" s="1"/>
  <c r="AF177" i="13" s="1"/>
  <c r="AD132" i="13"/>
  <c r="AD134" i="13" s="1"/>
  <c r="AD136" i="13" s="1"/>
  <c r="AD138" i="13" s="1"/>
  <c r="AD140" i="13" s="1"/>
  <c r="AD142" i="13" s="1"/>
  <c r="AD144" i="13" s="1"/>
  <c r="AD131" i="13"/>
  <c r="AD133" i="13" s="1"/>
  <c r="AD135" i="13" s="1"/>
  <c r="AD137" i="13" s="1"/>
  <c r="AD139" i="13" s="1"/>
  <c r="AD141" i="13" s="1"/>
  <c r="AD143" i="13" s="1"/>
  <c r="AE188" i="13"/>
  <c r="AD188" i="13"/>
  <c r="AG188" i="13"/>
  <c r="AH188" i="13"/>
  <c r="AF188" i="13"/>
  <c r="AG234" i="13"/>
  <c r="AG236" i="13" s="1"/>
  <c r="AG238" i="13" s="1"/>
  <c r="AG240" i="13" s="1"/>
  <c r="AG242" i="13" s="1"/>
  <c r="AG244" i="13" s="1"/>
  <c r="AG246" i="13" s="1"/>
  <c r="AG233" i="13"/>
  <c r="AG235" i="13" s="1"/>
  <c r="AG237" i="13" s="1"/>
  <c r="AG239" i="13" s="1"/>
  <c r="AG241" i="13" s="1"/>
  <c r="AG243" i="13" s="1"/>
  <c r="AG245" i="13" s="1"/>
  <c r="AG47" i="13"/>
  <c r="AF47" i="13"/>
  <c r="AE47" i="13"/>
  <c r="AH47" i="13"/>
  <c r="AD47" i="13"/>
  <c r="AG92" i="13"/>
  <c r="AH92" i="13"/>
  <c r="AF92" i="13"/>
  <c r="AE92" i="13"/>
  <c r="AD92" i="13"/>
  <c r="AD421" i="13"/>
  <c r="AG421" i="13"/>
  <c r="AF421" i="13"/>
  <c r="AH421" i="13"/>
  <c r="AE421" i="13"/>
  <c r="AG424" i="13"/>
  <c r="AF424" i="13"/>
  <c r="AE424" i="13"/>
  <c r="AH424" i="13"/>
  <c r="AD424" i="13"/>
  <c r="AH322" i="13"/>
  <c r="AF322" i="13"/>
  <c r="AD322" i="13"/>
  <c r="AE322" i="13"/>
  <c r="AG322" i="13"/>
  <c r="E297" i="13"/>
  <c r="C297" i="13"/>
  <c r="G297" i="13"/>
  <c r="D297" i="13"/>
  <c r="F297" i="13"/>
  <c r="E336" i="13"/>
  <c r="E338" i="13" s="1"/>
  <c r="E340" i="13" s="1"/>
  <c r="E342" i="13" s="1"/>
  <c r="E344" i="13" s="1"/>
  <c r="E346" i="13" s="1"/>
  <c r="E348" i="13" s="1"/>
  <c r="E335" i="13"/>
  <c r="E337" i="13" s="1"/>
  <c r="E339" i="13" s="1"/>
  <c r="E341" i="13" s="1"/>
  <c r="E343" i="13" s="1"/>
  <c r="E345" i="13" s="1"/>
  <c r="E347" i="13" s="1"/>
  <c r="AH318" i="13"/>
  <c r="AF318" i="13"/>
  <c r="AG318" i="13"/>
  <c r="AD318" i="13"/>
  <c r="AE318" i="13"/>
  <c r="AD301" i="13"/>
  <c r="AD303" i="13" s="1"/>
  <c r="AD305" i="13" s="1"/>
  <c r="AD307" i="13" s="1"/>
  <c r="AD309" i="13" s="1"/>
  <c r="AD311" i="13" s="1"/>
  <c r="AD313" i="13" s="1"/>
  <c r="AD302" i="13"/>
  <c r="AD304" i="13" s="1"/>
  <c r="AD306" i="13" s="1"/>
  <c r="AD308" i="13" s="1"/>
  <c r="AD310" i="13" s="1"/>
  <c r="AD312" i="13" s="1"/>
  <c r="AD314" i="13" s="1"/>
  <c r="AH434" i="13"/>
  <c r="AG434" i="13"/>
  <c r="AE434" i="13"/>
  <c r="AD434" i="13"/>
  <c r="AF434" i="13"/>
  <c r="AG225" i="13"/>
  <c r="AE225" i="13"/>
  <c r="AF225" i="13"/>
  <c r="AH225" i="13"/>
  <c r="AD225" i="13"/>
  <c r="AD366" i="13"/>
  <c r="AG366" i="13"/>
  <c r="AF366" i="13"/>
  <c r="AE366" i="13"/>
  <c r="AH366" i="13"/>
  <c r="AE93" i="13"/>
  <c r="AD93" i="13"/>
  <c r="AG93" i="13"/>
  <c r="AH93" i="13"/>
  <c r="AF93" i="13"/>
  <c r="D61" i="13"/>
  <c r="C61" i="13"/>
  <c r="E61" i="13"/>
  <c r="G61" i="13"/>
  <c r="F61" i="13"/>
  <c r="G437" i="13"/>
  <c r="G439" i="13" s="1"/>
  <c r="G441" i="13" s="1"/>
  <c r="G443" i="13" s="1"/>
  <c r="G445" i="13" s="1"/>
  <c r="G447" i="13" s="1"/>
  <c r="G449" i="13" s="1"/>
  <c r="G438" i="13"/>
  <c r="G440" i="13" s="1"/>
  <c r="G442" i="13" s="1"/>
  <c r="G444" i="13" s="1"/>
  <c r="G446" i="13" s="1"/>
  <c r="G448" i="13" s="1"/>
  <c r="G450" i="13" s="1"/>
  <c r="F399" i="13"/>
  <c r="E399" i="13"/>
  <c r="D399" i="13"/>
  <c r="G399" i="13"/>
  <c r="C399" i="13"/>
  <c r="E350" i="13"/>
  <c r="C350" i="13"/>
  <c r="G350" i="13"/>
  <c r="D350" i="13"/>
  <c r="F350" i="13"/>
  <c r="F393" i="13"/>
  <c r="E393" i="13"/>
  <c r="D393" i="13"/>
  <c r="G393" i="13"/>
  <c r="C393" i="13"/>
  <c r="AD123" i="13"/>
  <c r="AH123" i="13"/>
  <c r="AG123" i="13"/>
  <c r="AE123" i="13"/>
  <c r="AF123" i="13"/>
  <c r="F398" i="13"/>
  <c r="E398" i="13"/>
  <c r="D398" i="13"/>
  <c r="G398" i="13"/>
  <c r="C398" i="13"/>
  <c r="D92" i="13"/>
  <c r="C92" i="13"/>
  <c r="G92" i="13"/>
  <c r="F92" i="13"/>
  <c r="E92" i="13"/>
  <c r="G15" i="13"/>
  <c r="F15" i="13"/>
  <c r="D15" i="13"/>
  <c r="C15" i="13"/>
  <c r="E15" i="13"/>
  <c r="F93" i="13"/>
  <c r="E93" i="13"/>
  <c r="G93" i="13"/>
  <c r="D93" i="13"/>
  <c r="C93" i="13"/>
  <c r="D82" i="13"/>
  <c r="C82" i="13"/>
  <c r="G82" i="13"/>
  <c r="F82" i="13"/>
  <c r="E82" i="13"/>
  <c r="AF118" i="13"/>
  <c r="AE118" i="13"/>
  <c r="AH118" i="13"/>
  <c r="AG118" i="13"/>
  <c r="AD118" i="13"/>
  <c r="AH299" i="13"/>
  <c r="AF299" i="13"/>
  <c r="AE299" i="13"/>
  <c r="AG299" i="13"/>
  <c r="AD299" i="13"/>
  <c r="D52" i="13"/>
  <c r="C52" i="13"/>
  <c r="E52" i="13"/>
  <c r="G52" i="13"/>
  <c r="F52" i="13"/>
  <c r="F117" i="13"/>
  <c r="E117" i="13"/>
  <c r="G117" i="13"/>
  <c r="D117" i="13"/>
  <c r="C117" i="13"/>
  <c r="D437" i="13"/>
  <c r="D439" i="13" s="1"/>
  <c r="D441" i="13" s="1"/>
  <c r="D443" i="13" s="1"/>
  <c r="D445" i="13" s="1"/>
  <c r="D447" i="13" s="1"/>
  <c r="D449" i="13" s="1"/>
  <c r="D438" i="13"/>
  <c r="D440" i="13" s="1"/>
  <c r="D442" i="13" s="1"/>
  <c r="D444" i="13" s="1"/>
  <c r="D446" i="13" s="1"/>
  <c r="D448" i="13" s="1"/>
  <c r="D450" i="13" s="1"/>
  <c r="F390" i="13"/>
  <c r="E390" i="13"/>
  <c r="D390" i="13"/>
  <c r="G390" i="13"/>
  <c r="C390" i="13"/>
  <c r="AH323" i="13"/>
  <c r="AD323" i="13"/>
  <c r="AG323" i="13"/>
  <c r="AF323" i="13"/>
  <c r="AE323" i="13"/>
  <c r="AF117" i="13"/>
  <c r="AE117" i="13"/>
  <c r="AH117" i="13"/>
  <c r="AG117" i="13"/>
  <c r="AD117" i="13"/>
  <c r="AD29" i="13"/>
  <c r="AD31" i="13" s="1"/>
  <c r="AD33" i="13" s="1"/>
  <c r="AD35" i="13" s="1"/>
  <c r="AD37" i="13" s="1"/>
  <c r="AD39" i="13" s="1"/>
  <c r="AD41" i="13" s="1"/>
  <c r="AD30" i="13"/>
  <c r="AD32" i="13" s="1"/>
  <c r="AD34" i="13" s="1"/>
  <c r="AD36" i="13" s="1"/>
  <c r="AD38" i="13" s="1"/>
  <c r="AD40" i="13" s="1"/>
  <c r="AD42" i="13" s="1"/>
  <c r="G250" i="13"/>
  <c r="E250" i="13"/>
  <c r="C250" i="13"/>
  <c r="D250" i="13"/>
  <c r="F250" i="13"/>
  <c r="AF53" i="13"/>
  <c r="AE53" i="13"/>
  <c r="AH53" i="13"/>
  <c r="AG53" i="13"/>
  <c r="AD53" i="13"/>
  <c r="D404" i="13"/>
  <c r="D406" i="13" s="1"/>
  <c r="D408" i="13" s="1"/>
  <c r="D410" i="13" s="1"/>
  <c r="D412" i="13" s="1"/>
  <c r="D414" i="13" s="1"/>
  <c r="D416" i="13" s="1"/>
  <c r="D403" i="13"/>
  <c r="D405" i="13" s="1"/>
  <c r="D407" i="13" s="1"/>
  <c r="D409" i="13" s="1"/>
  <c r="D411" i="13" s="1"/>
  <c r="D413" i="13" s="1"/>
  <c r="D415" i="13" s="1"/>
  <c r="D335" i="13"/>
  <c r="D337" i="13" s="1"/>
  <c r="D339" i="13" s="1"/>
  <c r="D341" i="13" s="1"/>
  <c r="D343" i="13" s="1"/>
  <c r="D345" i="13" s="1"/>
  <c r="D347" i="13" s="1"/>
  <c r="D336" i="13"/>
  <c r="D338" i="13" s="1"/>
  <c r="D340" i="13" s="1"/>
  <c r="D342" i="13" s="1"/>
  <c r="D344" i="13" s="1"/>
  <c r="D346" i="13" s="1"/>
  <c r="D348" i="13" s="1"/>
  <c r="C302" i="13"/>
  <c r="C304" i="13" s="1"/>
  <c r="C306" i="13" s="1"/>
  <c r="C308" i="13" s="1"/>
  <c r="C310" i="13" s="1"/>
  <c r="C312" i="13" s="1"/>
  <c r="C314" i="13" s="1"/>
  <c r="C301" i="13"/>
  <c r="C303" i="13" s="1"/>
  <c r="C305" i="13" s="1"/>
  <c r="C307" i="13" s="1"/>
  <c r="C309" i="13" s="1"/>
  <c r="C311" i="13" s="1"/>
  <c r="C313" i="13" s="1"/>
  <c r="AE301" i="13"/>
  <c r="AE303" i="13" s="1"/>
  <c r="AE305" i="13" s="1"/>
  <c r="AE307" i="13" s="1"/>
  <c r="AE309" i="13" s="1"/>
  <c r="AE311" i="13" s="1"/>
  <c r="AE313" i="13" s="1"/>
  <c r="AE302" i="13"/>
  <c r="AE304" i="13" s="1"/>
  <c r="AE306" i="13" s="1"/>
  <c r="AE308" i="13" s="1"/>
  <c r="AE310" i="13" s="1"/>
  <c r="AE312" i="13" s="1"/>
  <c r="AE314" i="13" s="1"/>
  <c r="AH85" i="13"/>
  <c r="AF85" i="13"/>
  <c r="AE85" i="13"/>
  <c r="AD85" i="13"/>
  <c r="AG85" i="13"/>
  <c r="AG221" i="13"/>
  <c r="AE221" i="13"/>
  <c r="AH221" i="13"/>
  <c r="AF221" i="13"/>
  <c r="AD221" i="13"/>
  <c r="G27" i="13"/>
  <c r="F27" i="13"/>
  <c r="D27" i="13"/>
  <c r="E27" i="13"/>
  <c r="C27" i="13"/>
  <c r="E30" i="13"/>
  <c r="E32" i="13" s="1"/>
  <c r="E34" i="13" s="1"/>
  <c r="E36" i="13" s="1"/>
  <c r="E38" i="13" s="1"/>
  <c r="E40" i="13" s="1"/>
  <c r="E42" i="13" s="1"/>
  <c r="E29" i="13"/>
  <c r="E31" i="13" s="1"/>
  <c r="E33" i="13" s="1"/>
  <c r="E35" i="13" s="1"/>
  <c r="E37" i="13" s="1"/>
  <c r="E39" i="13" s="1"/>
  <c r="E41" i="13" s="1"/>
  <c r="C81" i="13"/>
  <c r="G81" i="13"/>
  <c r="F81" i="13"/>
  <c r="D81" i="13"/>
  <c r="E81" i="13"/>
  <c r="D192" i="13"/>
  <c r="F192" i="13"/>
  <c r="C192" i="13"/>
  <c r="G192" i="13"/>
  <c r="E192" i="13"/>
  <c r="D29" i="13"/>
  <c r="D31" i="13" s="1"/>
  <c r="D33" i="13" s="1"/>
  <c r="D35" i="13" s="1"/>
  <c r="D37" i="13" s="1"/>
  <c r="D39" i="13" s="1"/>
  <c r="D41" i="13" s="1"/>
  <c r="D30" i="13"/>
  <c r="D32" i="13" s="1"/>
  <c r="D34" i="13" s="1"/>
  <c r="D36" i="13" s="1"/>
  <c r="D38" i="13" s="1"/>
  <c r="D40" i="13" s="1"/>
  <c r="D42" i="13" s="1"/>
  <c r="G90" i="13"/>
  <c r="F90" i="13"/>
  <c r="E90" i="13"/>
  <c r="D90" i="13"/>
  <c r="C90" i="13"/>
  <c r="AH283" i="13"/>
  <c r="AG283" i="13"/>
  <c r="AE283" i="13"/>
  <c r="AD283" i="13"/>
  <c r="AF283" i="13"/>
  <c r="AC268" i="13"/>
  <c r="AC270" i="13" s="1"/>
  <c r="AC272" i="13" s="1"/>
  <c r="AC274" i="13" s="1"/>
  <c r="AC276" i="13" s="1"/>
  <c r="AC278" i="13" s="1"/>
  <c r="AC280" i="13" s="1"/>
  <c r="AC267" i="13"/>
  <c r="AC269" i="13" s="1"/>
  <c r="AC271" i="13" s="1"/>
  <c r="AC273" i="13" s="1"/>
  <c r="AC275" i="13" s="1"/>
  <c r="AC277" i="13" s="1"/>
  <c r="AC279" i="13" s="1"/>
  <c r="AD266" i="13"/>
  <c r="AG266" i="13"/>
  <c r="AH266" i="13"/>
  <c r="AF266" i="13"/>
  <c r="AE266" i="13"/>
  <c r="G366" i="13"/>
  <c r="E366" i="13"/>
  <c r="D366" i="13"/>
  <c r="C366" i="13"/>
  <c r="F366" i="13"/>
  <c r="AF301" i="13"/>
  <c r="AF303" i="13" s="1"/>
  <c r="AF305" i="13" s="1"/>
  <c r="AF307" i="13" s="1"/>
  <c r="AF309" i="13" s="1"/>
  <c r="AF311" i="13" s="1"/>
  <c r="AF313" i="13" s="1"/>
  <c r="AF302" i="13"/>
  <c r="AF304" i="13" s="1"/>
  <c r="AF306" i="13" s="1"/>
  <c r="AF308" i="13" s="1"/>
  <c r="AF310" i="13" s="1"/>
  <c r="AF312" i="13" s="1"/>
  <c r="AF314" i="13" s="1"/>
  <c r="AF116" i="13"/>
  <c r="AE116" i="13"/>
  <c r="AH116" i="13"/>
  <c r="AG116" i="13"/>
  <c r="AD116" i="13"/>
  <c r="AG217" i="13"/>
  <c r="AE217" i="13"/>
  <c r="AH217" i="13"/>
  <c r="AD217" i="13"/>
  <c r="AF217" i="13"/>
  <c r="AD124" i="13"/>
  <c r="AH124" i="13"/>
  <c r="AG124" i="13"/>
  <c r="AE124" i="13"/>
  <c r="AF124" i="13"/>
  <c r="AG91" i="13"/>
  <c r="AE91" i="13"/>
  <c r="AH91" i="13"/>
  <c r="AF91" i="13"/>
  <c r="AD91" i="13"/>
  <c r="AH17" i="13"/>
  <c r="AG17" i="13"/>
  <c r="AF17" i="13"/>
  <c r="AE17" i="13"/>
  <c r="AD17" i="13"/>
  <c r="AD44" i="13"/>
  <c r="AF44" i="13"/>
  <c r="AH44" i="13"/>
  <c r="AG44" i="13"/>
  <c r="AE44" i="13"/>
  <c r="E357" i="13"/>
  <c r="C357" i="13"/>
  <c r="G357" i="13"/>
  <c r="F357" i="13"/>
  <c r="D357" i="13"/>
  <c r="AF284" i="13"/>
  <c r="AE284" i="13"/>
  <c r="AD284" i="13"/>
  <c r="AH284" i="13"/>
  <c r="AG284" i="13"/>
  <c r="AE429" i="13"/>
  <c r="AD429" i="13"/>
  <c r="AH429" i="13"/>
  <c r="AF429" i="13"/>
  <c r="AG429" i="13"/>
  <c r="D96" i="13"/>
  <c r="C96" i="13"/>
  <c r="B97" i="13"/>
  <c r="B99" i="13" s="1"/>
  <c r="B101" i="13" s="1"/>
  <c r="B103" i="13" s="1"/>
  <c r="B105" i="13" s="1"/>
  <c r="B107" i="13" s="1"/>
  <c r="B109" i="13" s="1"/>
  <c r="G96" i="13"/>
  <c r="F96" i="13"/>
  <c r="B98" i="13"/>
  <c r="B100" i="13" s="1"/>
  <c r="B102" i="13" s="1"/>
  <c r="B104" i="13" s="1"/>
  <c r="B106" i="13" s="1"/>
  <c r="B108" i="13" s="1"/>
  <c r="B110" i="13" s="1"/>
  <c r="E96" i="13"/>
  <c r="D55" i="13"/>
  <c r="C55" i="13"/>
  <c r="G55" i="13"/>
  <c r="E55" i="13"/>
  <c r="F55" i="13"/>
  <c r="G94" i="13"/>
  <c r="E94" i="13"/>
  <c r="F94" i="13"/>
  <c r="C94" i="13"/>
  <c r="D94" i="13"/>
  <c r="G258" i="13"/>
  <c r="E258" i="13"/>
  <c r="C258" i="13"/>
  <c r="F258" i="13"/>
  <c r="D258" i="13"/>
  <c r="AH351" i="13"/>
  <c r="AF351" i="13"/>
  <c r="AD351" i="13"/>
  <c r="AG351" i="13"/>
  <c r="AE351" i="13"/>
  <c r="G166" i="13"/>
  <c r="G168" i="13" s="1"/>
  <c r="G170" i="13" s="1"/>
  <c r="G172" i="13" s="1"/>
  <c r="G174" i="13" s="1"/>
  <c r="G176" i="13" s="1"/>
  <c r="G178" i="13" s="1"/>
  <c r="G165" i="13"/>
  <c r="G167" i="13" s="1"/>
  <c r="G169" i="13" s="1"/>
  <c r="G171" i="13" s="1"/>
  <c r="G173" i="13" s="1"/>
  <c r="G175" i="13" s="1"/>
  <c r="G177" i="13" s="1"/>
  <c r="F19" i="13"/>
  <c r="G19" i="13"/>
  <c r="E19" i="13"/>
  <c r="D19" i="13"/>
  <c r="C19" i="13"/>
  <c r="AH361" i="13"/>
  <c r="AG361" i="13"/>
  <c r="AE361" i="13"/>
  <c r="AF361" i="13"/>
  <c r="AD361" i="13"/>
  <c r="D20" i="13"/>
  <c r="C20" i="13"/>
  <c r="G20" i="13"/>
  <c r="F20" i="13"/>
  <c r="E20" i="13"/>
  <c r="D47" i="13"/>
  <c r="C47" i="13"/>
  <c r="E47" i="13"/>
  <c r="G47" i="13"/>
  <c r="F47" i="13"/>
  <c r="AF132" i="13"/>
  <c r="AF134" i="13" s="1"/>
  <c r="AF136" i="13" s="1"/>
  <c r="AF138" i="13" s="1"/>
  <c r="AF140" i="13" s="1"/>
  <c r="AF142" i="13" s="1"/>
  <c r="AF144" i="13" s="1"/>
  <c r="AF131" i="13"/>
  <c r="AF133" i="13" s="1"/>
  <c r="AF135" i="13" s="1"/>
  <c r="AF137" i="13" s="1"/>
  <c r="AF139" i="13" s="1"/>
  <c r="AF141" i="13" s="1"/>
  <c r="AF143" i="13" s="1"/>
  <c r="AD87" i="13"/>
  <c r="AH87" i="13"/>
  <c r="AG87" i="13"/>
  <c r="AF87" i="13"/>
  <c r="AE87" i="13"/>
  <c r="AH324" i="13"/>
  <c r="AG324" i="13"/>
  <c r="AF324" i="13"/>
  <c r="AE324" i="13"/>
  <c r="AD324" i="13"/>
  <c r="D190" i="13"/>
  <c r="F190" i="13"/>
  <c r="E190" i="13"/>
  <c r="G190" i="13"/>
  <c r="C190" i="13"/>
  <c r="D95" i="13"/>
  <c r="G95" i="13"/>
  <c r="C95" i="13"/>
  <c r="F95" i="13"/>
  <c r="E95" i="13"/>
  <c r="F365" i="13"/>
  <c r="D365" i="13"/>
  <c r="E365" i="13"/>
  <c r="G365" i="13"/>
  <c r="C365" i="13"/>
  <c r="C123" i="13"/>
  <c r="E123" i="13"/>
  <c r="G123" i="13"/>
  <c r="F123" i="13"/>
  <c r="D123" i="13"/>
  <c r="E290" i="13"/>
  <c r="C290" i="13"/>
  <c r="G290" i="13"/>
  <c r="F290" i="13"/>
  <c r="D290" i="13"/>
  <c r="G18" i="13"/>
  <c r="F18" i="13"/>
  <c r="D18" i="13"/>
  <c r="E18" i="13"/>
  <c r="C18" i="13"/>
  <c r="F149" i="13"/>
  <c r="G149" i="13"/>
  <c r="E149" i="13"/>
  <c r="C149" i="13"/>
  <c r="D149" i="13"/>
  <c r="AH419" i="13"/>
  <c r="AG419" i="13"/>
  <c r="AE419" i="13"/>
  <c r="AF419" i="13"/>
  <c r="AD419" i="13"/>
  <c r="E287" i="13"/>
  <c r="C287" i="13"/>
  <c r="G287" i="13"/>
  <c r="D287" i="13"/>
  <c r="F287" i="13"/>
  <c r="AG64" i="13"/>
  <c r="AG66" i="13" s="1"/>
  <c r="AG68" i="13" s="1"/>
  <c r="AG70" i="13" s="1"/>
  <c r="AG72" i="13" s="1"/>
  <c r="AG74" i="13" s="1"/>
  <c r="AG76" i="13" s="1"/>
  <c r="AG63" i="13"/>
  <c r="AG65" i="13" s="1"/>
  <c r="AG67" i="13" s="1"/>
  <c r="AG69" i="13" s="1"/>
  <c r="AG71" i="13" s="1"/>
  <c r="AG73" i="13" s="1"/>
  <c r="AG75" i="13" s="1"/>
  <c r="AF387" i="13"/>
  <c r="AD387" i="13"/>
  <c r="AH387" i="13"/>
  <c r="AE387" i="13"/>
  <c r="AG387" i="13"/>
  <c r="C91" i="13"/>
  <c r="D91" i="13"/>
  <c r="G91" i="13"/>
  <c r="F91" i="13"/>
  <c r="E91" i="13"/>
  <c r="D87" i="13"/>
  <c r="C87" i="13"/>
  <c r="F87" i="13"/>
  <c r="E87" i="13"/>
  <c r="G87" i="13"/>
  <c r="AH426" i="13"/>
  <c r="AG426" i="13"/>
  <c r="AF426" i="13"/>
  <c r="AE426" i="13"/>
  <c r="AD426" i="13"/>
  <c r="AH319" i="13"/>
  <c r="AF319" i="13"/>
  <c r="AG319" i="13"/>
  <c r="AD319" i="13"/>
  <c r="AE319" i="13"/>
  <c r="G83" i="13"/>
  <c r="F83" i="13"/>
  <c r="D83" i="13"/>
  <c r="C83" i="13"/>
  <c r="E83" i="13"/>
  <c r="AD368" i="13"/>
  <c r="AC370" i="13"/>
  <c r="AC372" i="13" s="1"/>
  <c r="AC374" i="13" s="1"/>
  <c r="AC376" i="13" s="1"/>
  <c r="AC378" i="13" s="1"/>
  <c r="AC380" i="13" s="1"/>
  <c r="AC382" i="13" s="1"/>
  <c r="AH368" i="13"/>
  <c r="AG368" i="13"/>
  <c r="AF368" i="13"/>
  <c r="AE368" i="13"/>
  <c r="AC369" i="13"/>
  <c r="AC371" i="13" s="1"/>
  <c r="AC373" i="13" s="1"/>
  <c r="AC375" i="13" s="1"/>
  <c r="AC377" i="13" s="1"/>
  <c r="AC379" i="13" s="1"/>
  <c r="AC381" i="13" s="1"/>
  <c r="F394" i="13"/>
  <c r="E394" i="13"/>
  <c r="D394" i="13"/>
  <c r="C394" i="13"/>
  <c r="G394" i="13"/>
  <c r="AE84" i="13"/>
  <c r="AD84" i="13"/>
  <c r="AH84" i="13"/>
  <c r="AG84" i="13"/>
  <c r="AF84" i="13"/>
  <c r="AG223" i="13"/>
  <c r="AE223" i="13"/>
  <c r="AF223" i="13"/>
  <c r="AH223" i="13"/>
  <c r="AD223" i="13"/>
  <c r="AE27" i="13"/>
  <c r="AD27" i="13"/>
  <c r="AH27" i="13"/>
  <c r="AG27" i="13"/>
  <c r="AF27" i="13"/>
  <c r="C438" i="13"/>
  <c r="C440" i="13" s="1"/>
  <c r="C442" i="13" s="1"/>
  <c r="C444" i="13" s="1"/>
  <c r="C446" i="13" s="1"/>
  <c r="C448" i="13" s="1"/>
  <c r="C450" i="13" s="1"/>
  <c r="C437" i="13"/>
  <c r="C439" i="13" s="1"/>
  <c r="C441" i="13" s="1"/>
  <c r="C443" i="13" s="1"/>
  <c r="C445" i="13" s="1"/>
  <c r="C447" i="13" s="1"/>
  <c r="C449" i="13" s="1"/>
  <c r="AG15" i="13"/>
  <c r="AF15" i="13"/>
  <c r="AH15" i="13"/>
  <c r="AD15" i="13"/>
  <c r="AE15" i="13"/>
  <c r="D197" i="13"/>
  <c r="G197" i="13"/>
  <c r="E197" i="13"/>
  <c r="C197" i="13"/>
  <c r="F197" i="13"/>
  <c r="F122" i="13"/>
  <c r="E122" i="13"/>
  <c r="C122" i="13"/>
  <c r="D122" i="13"/>
  <c r="G122" i="13"/>
  <c r="G216" i="13"/>
  <c r="E216" i="13"/>
  <c r="F216" i="13"/>
  <c r="D216" i="13"/>
  <c r="C216" i="13"/>
  <c r="E362" i="13"/>
  <c r="C362" i="13"/>
  <c r="G362" i="13"/>
  <c r="F362" i="13"/>
  <c r="D362" i="13"/>
  <c r="AF61" i="13"/>
  <c r="AE61" i="13"/>
  <c r="AG61" i="13"/>
  <c r="AH61" i="13"/>
  <c r="AD61" i="13"/>
  <c r="AH89" i="13"/>
  <c r="AG89" i="13"/>
  <c r="AF89" i="13"/>
  <c r="AE89" i="13"/>
  <c r="AD89" i="13"/>
  <c r="F11" i="13"/>
  <c r="E11" i="13"/>
  <c r="D11" i="13"/>
  <c r="C11" i="13"/>
  <c r="G11" i="13"/>
  <c r="D84" i="13"/>
  <c r="C84" i="13"/>
  <c r="G84" i="13"/>
  <c r="F84" i="13"/>
  <c r="E84" i="13"/>
  <c r="F268" i="13"/>
  <c r="F270" i="13" s="1"/>
  <c r="F272" i="13" s="1"/>
  <c r="F274" i="13" s="1"/>
  <c r="F276" i="13" s="1"/>
  <c r="F278" i="13" s="1"/>
  <c r="F280" i="13" s="1"/>
  <c r="F267" i="13"/>
  <c r="F269" i="13" s="1"/>
  <c r="F271" i="13" s="1"/>
  <c r="F273" i="13" s="1"/>
  <c r="F275" i="13" s="1"/>
  <c r="F277" i="13" s="1"/>
  <c r="F279" i="13" s="1"/>
  <c r="AF96" i="13"/>
  <c r="AE96" i="13"/>
  <c r="AH96" i="13"/>
  <c r="AC98" i="13"/>
  <c r="AC100" i="13" s="1"/>
  <c r="AC102" i="13" s="1"/>
  <c r="AC104" i="13" s="1"/>
  <c r="AC106" i="13" s="1"/>
  <c r="AC108" i="13" s="1"/>
  <c r="AC110" i="13" s="1"/>
  <c r="AC97" i="13"/>
  <c r="AC99" i="13" s="1"/>
  <c r="AC101" i="13" s="1"/>
  <c r="AC103" i="13" s="1"/>
  <c r="AC105" i="13" s="1"/>
  <c r="AC107" i="13" s="1"/>
  <c r="AC109" i="13" s="1"/>
  <c r="AG96" i="13"/>
  <c r="AD96" i="13"/>
  <c r="D46" i="13"/>
  <c r="C46" i="13"/>
  <c r="E46" i="13"/>
  <c r="G46" i="13"/>
  <c r="F46" i="13"/>
  <c r="AF115" i="13"/>
  <c r="AE115" i="13"/>
  <c r="AH115" i="13"/>
  <c r="AG115" i="13"/>
  <c r="AD115" i="13"/>
  <c r="C268" i="13"/>
  <c r="C270" i="13" s="1"/>
  <c r="C272" i="13" s="1"/>
  <c r="C274" i="13" s="1"/>
  <c r="C276" i="13" s="1"/>
  <c r="C278" i="13" s="1"/>
  <c r="C280" i="13" s="1"/>
  <c r="C267" i="13"/>
  <c r="C269" i="13" s="1"/>
  <c r="C271" i="13" s="1"/>
  <c r="C273" i="13" s="1"/>
  <c r="C275" i="13" s="1"/>
  <c r="C277" i="13" s="1"/>
  <c r="C279" i="13" s="1"/>
  <c r="C64" i="13"/>
  <c r="C66" i="13" s="1"/>
  <c r="C68" i="13" s="1"/>
  <c r="C70" i="13" s="1"/>
  <c r="C72" i="13" s="1"/>
  <c r="C74" i="13" s="1"/>
  <c r="C76" i="13" s="1"/>
  <c r="C63" i="13"/>
  <c r="C65" i="13" s="1"/>
  <c r="C67" i="13" s="1"/>
  <c r="C69" i="13" s="1"/>
  <c r="C71" i="13" s="1"/>
  <c r="C73" i="13" s="1"/>
  <c r="C75" i="13" s="1"/>
  <c r="AF333" i="13"/>
  <c r="AE333" i="13"/>
  <c r="AD333" i="13"/>
  <c r="AH333" i="13"/>
  <c r="AG333" i="13"/>
  <c r="D325" i="13"/>
  <c r="F325" i="13"/>
  <c r="C325" i="13"/>
  <c r="G325" i="13"/>
  <c r="E325" i="13"/>
  <c r="D22" i="13"/>
  <c r="C22" i="13"/>
  <c r="G22" i="13"/>
  <c r="F22" i="13"/>
  <c r="E22" i="13"/>
  <c r="G404" i="13"/>
  <c r="G406" i="13" s="1"/>
  <c r="G408" i="13" s="1"/>
  <c r="G410" i="13" s="1"/>
  <c r="G412" i="13" s="1"/>
  <c r="G414" i="13" s="1"/>
  <c r="G416" i="13" s="1"/>
  <c r="G403" i="13"/>
  <c r="G405" i="13" s="1"/>
  <c r="G407" i="13" s="1"/>
  <c r="G409" i="13" s="1"/>
  <c r="G411" i="13" s="1"/>
  <c r="G413" i="13" s="1"/>
  <c r="G415" i="13" s="1"/>
  <c r="D301" i="13"/>
  <c r="D303" i="13" s="1"/>
  <c r="D305" i="13" s="1"/>
  <c r="D307" i="13" s="1"/>
  <c r="D309" i="13" s="1"/>
  <c r="D311" i="13" s="1"/>
  <c r="D313" i="13" s="1"/>
  <c r="D302" i="13"/>
  <c r="D304" i="13" s="1"/>
  <c r="D306" i="13" s="1"/>
  <c r="D308" i="13" s="1"/>
  <c r="D310" i="13" s="1"/>
  <c r="D312" i="13" s="1"/>
  <c r="D314" i="13" s="1"/>
  <c r="AH386" i="13"/>
  <c r="AG386" i="13"/>
  <c r="AF386" i="13"/>
  <c r="AD386" i="13"/>
  <c r="AE386" i="13"/>
  <c r="F388" i="13"/>
  <c r="E388" i="13"/>
  <c r="D388" i="13"/>
  <c r="G388" i="13"/>
  <c r="C388" i="13"/>
  <c r="G268" i="13"/>
  <c r="G270" i="13" s="1"/>
  <c r="G272" i="13" s="1"/>
  <c r="G274" i="13" s="1"/>
  <c r="G276" i="13" s="1"/>
  <c r="G278" i="13" s="1"/>
  <c r="G280" i="13" s="1"/>
  <c r="G267" i="13"/>
  <c r="G269" i="13" s="1"/>
  <c r="G271" i="13" s="1"/>
  <c r="G273" i="13" s="1"/>
  <c r="G275" i="13" s="1"/>
  <c r="G277" i="13" s="1"/>
  <c r="G279" i="13" s="1"/>
  <c r="BD7" i="13"/>
  <c r="E404" i="13"/>
  <c r="E406" i="13" s="1"/>
  <c r="E408" i="13" s="1"/>
  <c r="E410" i="13" s="1"/>
  <c r="E412" i="13" s="1"/>
  <c r="E414" i="13" s="1"/>
  <c r="E416" i="13" s="1"/>
  <c r="E403" i="13"/>
  <c r="E405" i="13" s="1"/>
  <c r="E407" i="13" s="1"/>
  <c r="E409" i="13" s="1"/>
  <c r="E411" i="13" s="1"/>
  <c r="E413" i="13" s="1"/>
  <c r="E415" i="13" s="1"/>
  <c r="AH404" i="13"/>
  <c r="AH406" i="13" s="1"/>
  <c r="AH408" i="13" s="1"/>
  <c r="AH410" i="13" s="1"/>
  <c r="AH412" i="13" s="1"/>
  <c r="AH414" i="13" s="1"/>
  <c r="AH416" i="13" s="1"/>
  <c r="AH403" i="13"/>
  <c r="AH405" i="13" s="1"/>
  <c r="AH407" i="13" s="1"/>
  <c r="AH409" i="13" s="1"/>
  <c r="AH411" i="13" s="1"/>
  <c r="AH413" i="13" s="1"/>
  <c r="AH415" i="13" s="1"/>
  <c r="F404" i="13"/>
  <c r="F406" i="13" s="1"/>
  <c r="F408" i="13" s="1"/>
  <c r="F410" i="13" s="1"/>
  <c r="F412" i="13" s="1"/>
  <c r="F414" i="13" s="1"/>
  <c r="F416" i="13" s="1"/>
  <c r="F403" i="13"/>
  <c r="F405" i="13" s="1"/>
  <c r="F407" i="13" s="1"/>
  <c r="F409" i="13" s="1"/>
  <c r="F411" i="13" s="1"/>
  <c r="F413" i="13" s="1"/>
  <c r="F415" i="13" s="1"/>
  <c r="AE423" i="13"/>
  <c r="AD423" i="13"/>
  <c r="AF423" i="13"/>
  <c r="AH423" i="13"/>
  <c r="AG423" i="13"/>
  <c r="AG418" i="13"/>
  <c r="AF418" i="13"/>
  <c r="AE418" i="13"/>
  <c r="AD418" i="13"/>
  <c r="AH418" i="13"/>
  <c r="AE199" i="13"/>
  <c r="AE201" i="13" s="1"/>
  <c r="AE203" i="13" s="1"/>
  <c r="AE205" i="13" s="1"/>
  <c r="AE207" i="13" s="1"/>
  <c r="AE209" i="13" s="1"/>
  <c r="AE211" i="13" s="1"/>
  <c r="AE200" i="13"/>
  <c r="AE202" i="13" s="1"/>
  <c r="AE204" i="13" s="1"/>
  <c r="AE206" i="13" s="1"/>
  <c r="AE208" i="13" s="1"/>
  <c r="AE210" i="13" s="1"/>
  <c r="AE212" i="13" s="1"/>
  <c r="AD79" i="13"/>
  <c r="AH79" i="13"/>
  <c r="AG79" i="13"/>
  <c r="AF79" i="13"/>
  <c r="AE79" i="13"/>
  <c r="AG404" i="13"/>
  <c r="AG406" i="13" s="1"/>
  <c r="AG408" i="13" s="1"/>
  <c r="AG410" i="13" s="1"/>
  <c r="AG412" i="13" s="1"/>
  <c r="AG414" i="13" s="1"/>
  <c r="AG416" i="13" s="1"/>
  <c r="AG403" i="13"/>
  <c r="AG405" i="13" s="1"/>
  <c r="AG407" i="13" s="1"/>
  <c r="AG409" i="13" s="1"/>
  <c r="AG411" i="13" s="1"/>
  <c r="AG413" i="13" s="1"/>
  <c r="AG415" i="13" s="1"/>
  <c r="E166" i="13"/>
  <c r="E168" i="13" s="1"/>
  <c r="E170" i="13" s="1"/>
  <c r="E172" i="13" s="1"/>
  <c r="E174" i="13" s="1"/>
  <c r="E176" i="13" s="1"/>
  <c r="E178" i="13" s="1"/>
  <c r="E165" i="13"/>
  <c r="E167" i="13" s="1"/>
  <c r="E169" i="13" s="1"/>
  <c r="E171" i="13" s="1"/>
  <c r="E173" i="13" s="1"/>
  <c r="E175" i="13" s="1"/>
  <c r="E177" i="13" s="1"/>
  <c r="F400" i="13"/>
  <c r="E400" i="13"/>
  <c r="D400" i="13"/>
  <c r="G400" i="13"/>
  <c r="C400" i="13"/>
  <c r="F161" i="13"/>
  <c r="G161" i="13"/>
  <c r="D161" i="13"/>
  <c r="C161" i="13"/>
  <c r="E161" i="13"/>
  <c r="AG230" i="13"/>
  <c r="AE230" i="13"/>
  <c r="AF230" i="13"/>
  <c r="AH230" i="13"/>
  <c r="AD230" i="13"/>
  <c r="AH234" i="13"/>
  <c r="AH236" i="13" s="1"/>
  <c r="AH238" i="13" s="1"/>
  <c r="AH240" i="13" s="1"/>
  <c r="AH242" i="13" s="1"/>
  <c r="AH244" i="13" s="1"/>
  <c r="AH246" i="13" s="1"/>
  <c r="AH233" i="13"/>
  <c r="AH235" i="13" s="1"/>
  <c r="AH237" i="13" s="1"/>
  <c r="AH239" i="13" s="1"/>
  <c r="AH241" i="13" s="1"/>
  <c r="AH243" i="13" s="1"/>
  <c r="AH245" i="13" s="1"/>
  <c r="AH430" i="13"/>
  <c r="AG430" i="13"/>
  <c r="AF430" i="13"/>
  <c r="AE430" i="13"/>
  <c r="AD430" i="13"/>
  <c r="AF389" i="13"/>
  <c r="AE389" i="13"/>
  <c r="AD389" i="13"/>
  <c r="AH389" i="13"/>
  <c r="AG389" i="13"/>
  <c r="AE431" i="13"/>
  <c r="AD431" i="13"/>
  <c r="AH431" i="13"/>
  <c r="AG431" i="13"/>
  <c r="AF431" i="13"/>
  <c r="D193" i="13"/>
  <c r="C193" i="13"/>
  <c r="E193" i="13"/>
  <c r="G193" i="13"/>
  <c r="F193" i="13"/>
  <c r="AG332" i="13"/>
  <c r="AH332" i="13"/>
  <c r="AD332" i="13"/>
  <c r="AF332" i="13"/>
  <c r="AE332" i="13"/>
  <c r="AE165" i="13"/>
  <c r="AE167" i="13" s="1"/>
  <c r="AE169" i="13" s="1"/>
  <c r="AE171" i="13" s="1"/>
  <c r="AE173" i="13" s="1"/>
  <c r="AE175" i="13" s="1"/>
  <c r="AE177" i="13" s="1"/>
  <c r="AE166" i="13"/>
  <c r="AE168" i="13" s="1"/>
  <c r="AE170" i="13" s="1"/>
  <c r="AE172" i="13" s="1"/>
  <c r="AE174" i="13" s="1"/>
  <c r="AE176" i="13" s="1"/>
  <c r="AE178" i="13" s="1"/>
  <c r="AF329" i="13"/>
  <c r="AD329" i="13"/>
  <c r="AH329" i="13"/>
  <c r="AE329" i="13"/>
  <c r="AG329" i="13"/>
  <c r="AF129" i="13"/>
  <c r="AD129" i="13"/>
  <c r="AG129" i="13"/>
  <c r="AE129" i="13"/>
  <c r="AH129" i="13"/>
  <c r="E286" i="13"/>
  <c r="C286" i="13"/>
  <c r="G286" i="13"/>
  <c r="F286" i="13"/>
  <c r="D286" i="13"/>
  <c r="AG384" i="13"/>
  <c r="AE384" i="13"/>
  <c r="AD384" i="13"/>
  <c r="AF384" i="13"/>
  <c r="AH384" i="13"/>
  <c r="F151" i="13"/>
  <c r="E151" i="13"/>
  <c r="D151" i="13"/>
  <c r="C151" i="13"/>
  <c r="G151" i="13"/>
  <c r="AH258" i="13"/>
  <c r="AG258" i="13"/>
  <c r="AF258" i="13"/>
  <c r="AD258" i="13"/>
  <c r="AE258" i="13"/>
  <c r="E227" i="13"/>
  <c r="D227" i="13"/>
  <c r="C227" i="13"/>
  <c r="F227" i="13"/>
  <c r="G227" i="13"/>
  <c r="AH422" i="13"/>
  <c r="AG422" i="13"/>
  <c r="AF422" i="13"/>
  <c r="AD422" i="13"/>
  <c r="AE422" i="13"/>
  <c r="AE326" i="13"/>
  <c r="AG326" i="13"/>
  <c r="AF326" i="13"/>
  <c r="AD326" i="13"/>
  <c r="AH326" i="13"/>
  <c r="AH301" i="13"/>
  <c r="AH303" i="13" s="1"/>
  <c r="AH305" i="13" s="1"/>
  <c r="AH307" i="13" s="1"/>
  <c r="AH309" i="13" s="1"/>
  <c r="AH311" i="13" s="1"/>
  <c r="AH313" i="13" s="1"/>
  <c r="AH302" i="13"/>
  <c r="AH304" i="13" s="1"/>
  <c r="AH306" i="13" s="1"/>
  <c r="AH308" i="13" s="1"/>
  <c r="AH310" i="13" s="1"/>
  <c r="AH312" i="13" s="1"/>
  <c r="AH314" i="13" s="1"/>
  <c r="AF120" i="13"/>
  <c r="AE120" i="13"/>
  <c r="AG120" i="13"/>
  <c r="AD120" i="13"/>
  <c r="AH120" i="13"/>
  <c r="C165" i="13"/>
  <c r="C167" i="13" s="1"/>
  <c r="C169" i="13" s="1"/>
  <c r="C171" i="13" s="1"/>
  <c r="C173" i="13" s="1"/>
  <c r="C175" i="13" s="1"/>
  <c r="C177" i="13" s="1"/>
  <c r="C166" i="13"/>
  <c r="C168" i="13" s="1"/>
  <c r="C170" i="13" s="1"/>
  <c r="C172" i="13" s="1"/>
  <c r="C174" i="13" s="1"/>
  <c r="C176" i="13" s="1"/>
  <c r="C178" i="13" s="1"/>
  <c r="AH317" i="13"/>
  <c r="AF317" i="13"/>
  <c r="AG317" i="13"/>
  <c r="AE317" i="13"/>
  <c r="AD317" i="13"/>
  <c r="F120" i="13"/>
  <c r="E120" i="13"/>
  <c r="D120" i="13"/>
  <c r="C120" i="13"/>
  <c r="G120" i="13"/>
  <c r="BG5" i="13"/>
  <c r="G232" i="13"/>
  <c r="E232" i="13"/>
  <c r="F232" i="13"/>
  <c r="D232" i="13"/>
  <c r="C232" i="13"/>
  <c r="B233" i="13"/>
  <c r="B235" i="13" s="1"/>
  <c r="B237" i="13" s="1"/>
  <c r="B239" i="13" s="1"/>
  <c r="B241" i="13" s="1"/>
  <c r="B243" i="13" s="1"/>
  <c r="B245" i="13" s="1"/>
  <c r="B234" i="13"/>
  <c r="B236" i="13" s="1"/>
  <c r="B238" i="13" s="1"/>
  <c r="B240" i="13" s="1"/>
  <c r="B242" i="13" s="1"/>
  <c r="B244" i="13" s="1"/>
  <c r="B246" i="13" s="1"/>
  <c r="D198" i="13"/>
  <c r="B200" i="13"/>
  <c r="B202" i="13" s="1"/>
  <c r="B204" i="13" s="1"/>
  <c r="B206" i="13" s="1"/>
  <c r="B208" i="13" s="1"/>
  <c r="B210" i="13" s="1"/>
  <c r="B212" i="13" s="1"/>
  <c r="B199" i="13"/>
  <c r="B201" i="13" s="1"/>
  <c r="B203" i="13" s="1"/>
  <c r="B205" i="13" s="1"/>
  <c r="B207" i="13" s="1"/>
  <c r="B209" i="13" s="1"/>
  <c r="B211" i="13" s="1"/>
  <c r="G198" i="13"/>
  <c r="F198" i="13"/>
  <c r="E198" i="13"/>
  <c r="C198" i="13"/>
  <c r="AH292" i="13"/>
  <c r="AG292" i="13"/>
  <c r="AF292" i="13"/>
  <c r="AD292" i="13"/>
  <c r="AE292" i="13"/>
  <c r="AD64" i="13"/>
  <c r="AD66" i="13" s="1"/>
  <c r="AD68" i="13" s="1"/>
  <c r="AD70" i="13" s="1"/>
  <c r="AD72" i="13" s="1"/>
  <c r="AD74" i="13" s="1"/>
  <c r="AD76" i="13" s="1"/>
  <c r="AD63" i="13"/>
  <c r="AD65" i="13" s="1"/>
  <c r="AD67" i="13" s="1"/>
  <c r="AD69" i="13" s="1"/>
  <c r="AD71" i="13" s="1"/>
  <c r="AD73" i="13" s="1"/>
  <c r="AD75" i="13" s="1"/>
  <c r="G251" i="13"/>
  <c r="E251" i="13"/>
  <c r="F251" i="13"/>
  <c r="D251" i="13"/>
  <c r="C251" i="13"/>
  <c r="F154" i="13"/>
  <c r="C154" i="13"/>
  <c r="G154" i="13"/>
  <c r="E154" i="13"/>
  <c r="D154" i="13"/>
  <c r="AH11" i="13"/>
  <c r="AG11" i="13"/>
  <c r="AF11" i="13"/>
  <c r="AE11" i="13"/>
  <c r="AD11" i="13"/>
  <c r="AG82" i="13"/>
  <c r="AH82" i="13"/>
  <c r="AF82" i="13"/>
  <c r="AE82" i="13"/>
  <c r="AD82" i="13"/>
  <c r="BJ5" i="12"/>
  <c r="BJ3" i="12" a="1"/>
  <c r="BJ3" i="12" s="1"/>
  <c r="BJ4" i="12"/>
  <c r="AM39" i="12"/>
  <c r="AE434" i="12"/>
  <c r="E419" i="12"/>
  <c r="AG399" i="12"/>
  <c r="AH366" i="12"/>
  <c r="AF358" i="12"/>
  <c r="AH350" i="12"/>
  <c r="AF291" i="12"/>
  <c r="F262" i="12"/>
  <c r="AG227" i="12"/>
  <c r="F181" i="12"/>
  <c r="AG115" i="12"/>
  <c r="F91" i="12"/>
  <c r="AF46" i="12"/>
  <c r="AL39" i="12"/>
  <c r="D419" i="12"/>
  <c r="AH362" i="12"/>
  <c r="AD358" i="12"/>
  <c r="AF324" i="12"/>
  <c r="F320" i="12"/>
  <c r="AE291" i="12"/>
  <c r="AD253" i="12"/>
  <c r="AF227" i="12"/>
  <c r="AG217" i="12"/>
  <c r="AF189" i="12"/>
  <c r="E181" i="12"/>
  <c r="AE161" i="12"/>
  <c r="AH155" i="12"/>
  <c r="AG146" i="12"/>
  <c r="AE115" i="12"/>
  <c r="D91" i="12"/>
  <c r="AK39" i="12"/>
  <c r="AO25" i="12"/>
  <c r="AE17" i="12"/>
  <c r="AM12" i="12"/>
  <c r="AM11" i="12"/>
  <c r="AK11" i="12"/>
  <c r="AC11" i="12" s="1"/>
  <c r="AN37" i="12"/>
  <c r="AL28" i="12"/>
  <c r="AM20" i="12"/>
  <c r="AN33" i="12"/>
  <c r="AH427" i="12"/>
  <c r="AH333" i="12"/>
  <c r="AG318" i="12"/>
  <c r="E230" i="12"/>
  <c r="AF220" i="12"/>
  <c r="AH196" i="12"/>
  <c r="C192" i="12"/>
  <c r="E58" i="12"/>
  <c r="AF48" i="12"/>
  <c r="AH44" i="12"/>
  <c r="AM37" i="12"/>
  <c r="AK28" i="12"/>
  <c r="AL20" i="12"/>
  <c r="AM33" i="12"/>
  <c r="AF435" i="12"/>
  <c r="AG427" i="12"/>
  <c r="G424" i="12"/>
  <c r="AE393" i="12"/>
  <c r="AG333" i="12"/>
  <c r="G326" i="12"/>
  <c r="AE182" i="12"/>
  <c r="AH129" i="12"/>
  <c r="AH89" i="12"/>
  <c r="AG61" i="12"/>
  <c r="D58" i="12"/>
  <c r="AD48" i="12"/>
  <c r="AL37" i="12"/>
  <c r="AK20" i="12"/>
  <c r="AC20" i="12" s="1"/>
  <c r="AM25" i="12"/>
  <c r="AL25" i="12"/>
  <c r="AF427" i="12"/>
  <c r="D424" i="12"/>
  <c r="AD393" i="12"/>
  <c r="AG356" i="12"/>
  <c r="AF333" i="12"/>
  <c r="F326" i="12"/>
  <c r="C318" i="12"/>
  <c r="AH297" i="12"/>
  <c r="AD293" i="12"/>
  <c r="AG263" i="12"/>
  <c r="G225" i="12"/>
  <c r="AE187" i="12"/>
  <c r="D158" i="12"/>
  <c r="AG153" i="12"/>
  <c r="C149" i="12"/>
  <c r="AF89" i="12"/>
  <c r="C53" i="12"/>
  <c r="AK37" i="12"/>
  <c r="AL31" i="12"/>
  <c r="J18" i="12"/>
  <c r="AE427" i="12"/>
  <c r="AF396" i="12"/>
  <c r="AD388" i="12"/>
  <c r="AF359" i="12"/>
  <c r="E326" i="12"/>
  <c r="AE297" i="12"/>
  <c r="AF263" i="12"/>
  <c r="AE219" i="12"/>
  <c r="G196" i="12"/>
  <c r="F191" i="12"/>
  <c r="D182" i="12"/>
  <c r="AE153" i="12"/>
  <c r="AH112" i="12"/>
  <c r="AE89" i="12"/>
  <c r="AK31" i="12"/>
  <c r="AF433" i="12"/>
  <c r="K35" i="12"/>
  <c r="AO19" i="12"/>
  <c r="J11" i="12"/>
  <c r="B11" i="12" s="1"/>
  <c r="C11" i="12" s="1"/>
  <c r="J37" i="12"/>
  <c r="AM30" i="12"/>
  <c r="AN19" i="12"/>
  <c r="AO10" i="12"/>
  <c r="AL22" i="12"/>
  <c r="AM19" i="12"/>
  <c r="AN15" i="12"/>
  <c r="AN10" i="12"/>
  <c r="AG402" i="12"/>
  <c r="AG404" i="12" s="1"/>
  <c r="AG406" i="12" s="1"/>
  <c r="AG408" i="12" s="1"/>
  <c r="AG410" i="12" s="1"/>
  <c r="AG412" i="12" s="1"/>
  <c r="AG414" i="12" s="1"/>
  <c r="AG416" i="12" s="1"/>
  <c r="AF392" i="12"/>
  <c r="AF318" i="12"/>
  <c r="AF217" i="12"/>
  <c r="AH160" i="12"/>
  <c r="AN38" i="12"/>
  <c r="AM34" i="12"/>
  <c r="AM32" i="12"/>
  <c r="AK30" i="12"/>
  <c r="AC25" i="12"/>
  <c r="AD25" i="12" s="1"/>
  <c r="AK22" i="12"/>
  <c r="AL19" i="12"/>
  <c r="AM15" i="12"/>
  <c r="AM10" i="12"/>
  <c r="AE402" i="12"/>
  <c r="AE404" i="12" s="1"/>
  <c r="AE406" i="12" s="1"/>
  <c r="AE408" i="12" s="1"/>
  <c r="AE410" i="12" s="1"/>
  <c r="AE412" i="12" s="1"/>
  <c r="AE414" i="12" s="1"/>
  <c r="AE416" i="12" s="1"/>
  <c r="AH398" i="12"/>
  <c r="AE392" i="12"/>
  <c r="AE368" i="12"/>
  <c r="AE370" i="12" s="1"/>
  <c r="AE372" i="12" s="1"/>
  <c r="AE374" i="12" s="1"/>
  <c r="AE376" i="12" s="1"/>
  <c r="AE378" i="12" s="1"/>
  <c r="AE380" i="12" s="1"/>
  <c r="AE382" i="12" s="1"/>
  <c r="E332" i="12"/>
  <c r="AE318" i="12"/>
  <c r="AE217" i="12"/>
  <c r="AH190" i="12"/>
  <c r="AE160" i="12"/>
  <c r="AH125" i="12"/>
  <c r="G121" i="12"/>
  <c r="AM38" i="12"/>
  <c r="AM36" i="12"/>
  <c r="AL34" i="12"/>
  <c r="AL32" i="12"/>
  <c r="AL27" i="12"/>
  <c r="AK19" i="12"/>
  <c r="AC19" i="12" s="1"/>
  <c r="AL15" i="12"/>
  <c r="AL10" i="12"/>
  <c r="AD402" i="12"/>
  <c r="AD403" i="12" s="1"/>
  <c r="AD405" i="12" s="1"/>
  <c r="AD407" i="12" s="1"/>
  <c r="AD409" i="12" s="1"/>
  <c r="AD411" i="12" s="1"/>
  <c r="AD413" i="12" s="1"/>
  <c r="AD415" i="12" s="1"/>
  <c r="AD368" i="12"/>
  <c r="AD370" i="12" s="1"/>
  <c r="AD372" i="12" s="1"/>
  <c r="AD374" i="12" s="1"/>
  <c r="AD376" i="12" s="1"/>
  <c r="AD378" i="12" s="1"/>
  <c r="AD380" i="12" s="1"/>
  <c r="AD382" i="12" s="1"/>
  <c r="C361" i="12"/>
  <c r="D332" i="12"/>
  <c r="AE282" i="12"/>
  <c r="F255" i="12"/>
  <c r="AD217" i="12"/>
  <c r="D152" i="12"/>
  <c r="C129" i="12"/>
  <c r="AG125" i="12"/>
  <c r="F121" i="12"/>
  <c r="AH96" i="12"/>
  <c r="AG84" i="12"/>
  <c r="F58" i="12"/>
  <c r="G54" i="12"/>
  <c r="AL38" i="12"/>
  <c r="AL36" i="12"/>
  <c r="AK34" i="12"/>
  <c r="AK32" i="12"/>
  <c r="AK27" i="12"/>
  <c r="AC27" i="12" s="1"/>
  <c r="AD27" i="12" s="1"/>
  <c r="AO18" i="12"/>
  <c r="AK15" i="12"/>
  <c r="AC15" i="12" s="1"/>
  <c r="AD15" i="12" s="1"/>
  <c r="AK10" i="12"/>
  <c r="AC10" i="12" s="1"/>
  <c r="AK36" i="12"/>
  <c r="F160" i="12"/>
  <c r="AH128" i="12"/>
  <c r="AL21" i="12"/>
  <c r="AL18" i="12"/>
  <c r="AG185" i="12"/>
  <c r="E160" i="12"/>
  <c r="AG128" i="12"/>
  <c r="AM29" i="12"/>
  <c r="AO26" i="12"/>
  <c r="AK21" i="12"/>
  <c r="AK18" i="12"/>
  <c r="AC18" i="12" s="1"/>
  <c r="AD18" i="12" s="1"/>
  <c r="J14" i="12"/>
  <c r="B14" i="12" s="1"/>
  <c r="E14" i="12" s="1"/>
  <c r="AH433" i="12"/>
  <c r="AG425" i="12"/>
  <c r="AF422" i="12"/>
  <c r="C401" i="12"/>
  <c r="AE391" i="12"/>
  <c r="G367" i="12"/>
  <c r="AH359" i="12"/>
  <c r="AF293" i="12"/>
  <c r="AD290" i="12"/>
  <c r="AH261" i="12"/>
  <c r="AE258" i="12"/>
  <c r="AG231" i="12"/>
  <c r="AH219" i="12"/>
  <c r="AH189" i="12"/>
  <c r="AE185" i="12"/>
  <c r="D160" i="12"/>
  <c r="D151" i="12"/>
  <c r="AF128" i="12"/>
  <c r="AH60" i="12"/>
  <c r="AL29" i="12"/>
  <c r="AM26" i="12"/>
  <c r="AL24" i="12"/>
  <c r="AM13" i="12"/>
  <c r="AL30" i="12"/>
  <c r="AK38" i="12"/>
  <c r="K25" i="12"/>
  <c r="AM21" i="12"/>
  <c r="AM18" i="12"/>
  <c r="AM24" i="12"/>
  <c r="AG433" i="12"/>
  <c r="AF425" i="12"/>
  <c r="AD422" i="12"/>
  <c r="AD391" i="12"/>
  <c r="AG324" i="12"/>
  <c r="AH320" i="12"/>
  <c r="AE293" i="12"/>
  <c r="C285" i="12"/>
  <c r="AG261" i="12"/>
  <c r="AF231" i="12"/>
  <c r="AH228" i="12"/>
  <c r="AG219" i="12"/>
  <c r="G216" i="12"/>
  <c r="F163" i="12"/>
  <c r="C160" i="12"/>
  <c r="C147" i="12"/>
  <c r="G124" i="12"/>
  <c r="AG90" i="12"/>
  <c r="AH86" i="12"/>
  <c r="AG83" i="12"/>
  <c r="AF78" i="12"/>
  <c r="AO37" i="12"/>
  <c r="AO33" i="12"/>
  <c r="AM31" i="12"/>
  <c r="AK29" i="12"/>
  <c r="AL26" i="12"/>
  <c r="AK24" i="12"/>
  <c r="AK13" i="12"/>
  <c r="AC13" i="12" s="1"/>
  <c r="AF13" i="12" s="1"/>
  <c r="AE221" i="12"/>
  <c r="AF221" i="12"/>
  <c r="AG221" i="12"/>
  <c r="AH221" i="12"/>
  <c r="AD158" i="12"/>
  <c r="AE158" i="12"/>
  <c r="AD354" i="12"/>
  <c r="AH354" i="12"/>
  <c r="AB23" i="12"/>
  <c r="BF23" i="12" s="1"/>
  <c r="AE257" i="12"/>
  <c r="AD257" i="12"/>
  <c r="AC200" i="12"/>
  <c r="AC202" i="12" s="1"/>
  <c r="AC204" i="12" s="1"/>
  <c r="AC206" i="12" s="1"/>
  <c r="AC208" i="12" s="1"/>
  <c r="AC210" i="12" s="1"/>
  <c r="AC212" i="12" s="1"/>
  <c r="AH198" i="12"/>
  <c r="AC199" i="12"/>
  <c r="AC201" i="12" s="1"/>
  <c r="AC203" i="12" s="1"/>
  <c r="AC205" i="12" s="1"/>
  <c r="AC207" i="12" s="1"/>
  <c r="AC209" i="12" s="1"/>
  <c r="AC211" i="12" s="1"/>
  <c r="F94" i="12"/>
  <c r="C94" i="12"/>
  <c r="AD430" i="12"/>
  <c r="AG430" i="12"/>
  <c r="AE430" i="12"/>
  <c r="AF430" i="12"/>
  <c r="E424" i="12"/>
  <c r="F424" i="12"/>
  <c r="C364" i="12"/>
  <c r="D364" i="12"/>
  <c r="E364" i="12"/>
  <c r="M31" i="12"/>
  <c r="K32" i="12"/>
  <c r="K29" i="12"/>
  <c r="K38" i="12"/>
  <c r="K24" i="12"/>
  <c r="K39" i="12"/>
  <c r="K33" i="12"/>
  <c r="AD224" i="12"/>
  <c r="AF224" i="12"/>
  <c r="AG224" i="12"/>
  <c r="AD56" i="12"/>
  <c r="AH56" i="12"/>
  <c r="M29" i="12"/>
  <c r="AE334" i="12"/>
  <c r="AF334" i="12"/>
  <c r="AF336" i="12" s="1"/>
  <c r="AF338" i="12" s="1"/>
  <c r="AF340" i="12" s="1"/>
  <c r="AF342" i="12" s="1"/>
  <c r="AF344" i="12" s="1"/>
  <c r="AF346" i="12" s="1"/>
  <c r="AF348" i="12" s="1"/>
  <c r="AC336" i="12"/>
  <c r="AC338" i="12" s="1"/>
  <c r="AC340" i="12" s="1"/>
  <c r="AC342" i="12" s="1"/>
  <c r="AC344" i="12" s="1"/>
  <c r="AC346" i="12" s="1"/>
  <c r="AC348" i="12" s="1"/>
  <c r="C295" i="12"/>
  <c r="D295" i="12"/>
  <c r="AE256" i="12"/>
  <c r="AF256" i="12"/>
  <c r="AG256" i="12"/>
  <c r="C367" i="12"/>
  <c r="D367" i="12"/>
  <c r="F263" i="12"/>
  <c r="G263" i="12"/>
  <c r="M13" i="12"/>
  <c r="AF317" i="12"/>
  <c r="AD317" i="12"/>
  <c r="AE317" i="12"/>
  <c r="M34" i="12"/>
  <c r="AB26" i="12"/>
  <c r="BF26" i="12" s="1"/>
  <c r="K22" i="12"/>
  <c r="AG352" i="12"/>
  <c r="AF352" i="12"/>
  <c r="M26" i="12"/>
  <c r="J22" i="12"/>
  <c r="K13" i="12"/>
  <c r="D428" i="12"/>
  <c r="AE400" i="12"/>
  <c r="AF297" i="12"/>
  <c r="AG297" i="12"/>
  <c r="AE266" i="12"/>
  <c r="AE267" i="12" s="1"/>
  <c r="AE269" i="12" s="1"/>
  <c r="AE271" i="12" s="1"/>
  <c r="AE273" i="12" s="1"/>
  <c r="AE275" i="12" s="1"/>
  <c r="AE277" i="12" s="1"/>
  <c r="AE279" i="12" s="1"/>
  <c r="E81" i="12"/>
  <c r="D81" i="12"/>
  <c r="AG54" i="12"/>
  <c r="J28" i="12"/>
  <c r="B28" i="12" s="1"/>
  <c r="E28" i="12" s="1"/>
  <c r="K16" i="12"/>
  <c r="AD436" i="12"/>
  <c r="AD437" i="12" s="1"/>
  <c r="AD439" i="12" s="1"/>
  <c r="AD441" i="12" s="1"/>
  <c r="AD443" i="12" s="1"/>
  <c r="AD445" i="12" s="1"/>
  <c r="AD447" i="12" s="1"/>
  <c r="AD449" i="12" s="1"/>
  <c r="AF436" i="12"/>
  <c r="AF437" i="12" s="1"/>
  <c r="AF439" i="12" s="1"/>
  <c r="AF441" i="12" s="1"/>
  <c r="AF443" i="12" s="1"/>
  <c r="AF445" i="12" s="1"/>
  <c r="AF447" i="12" s="1"/>
  <c r="AF449" i="12" s="1"/>
  <c r="G434" i="12"/>
  <c r="E434" i="12"/>
  <c r="L12" i="12"/>
  <c r="L32" i="12"/>
  <c r="L29" i="12"/>
  <c r="L38" i="12"/>
  <c r="L24" i="12"/>
  <c r="L39" i="12"/>
  <c r="M11" i="12"/>
  <c r="M33" i="12"/>
  <c r="C183" i="12"/>
  <c r="D183" i="12"/>
  <c r="J12" i="12"/>
  <c r="B12" i="12" s="1"/>
  <c r="F12" i="12" s="1"/>
  <c r="J19" i="12"/>
  <c r="B19" i="12" s="1"/>
  <c r="E19" i="12" s="1"/>
  <c r="J29" i="12"/>
  <c r="J38" i="12"/>
  <c r="J26" i="12"/>
  <c r="J10" i="12"/>
  <c r="B10" i="12" s="1"/>
  <c r="G10" i="12" s="1"/>
  <c r="J32" i="12"/>
  <c r="J15" i="12"/>
  <c r="B15" i="12" s="1"/>
  <c r="G15" i="12" s="1"/>
  <c r="J35" i="12"/>
  <c r="J40" i="12"/>
  <c r="J27" i="12"/>
  <c r="B27" i="12" s="1"/>
  <c r="C27" i="12" s="1"/>
  <c r="J39" i="12"/>
  <c r="J33" i="12"/>
  <c r="J16" i="12"/>
  <c r="B16" i="12" s="1"/>
  <c r="E16" i="12" s="1"/>
  <c r="J21" i="12"/>
  <c r="D426" i="12"/>
  <c r="F426" i="12"/>
  <c r="G426" i="12"/>
  <c r="AD331" i="12"/>
  <c r="AG331" i="12"/>
  <c r="AH331" i="12"/>
  <c r="AG186" i="12"/>
  <c r="AE186" i="12"/>
  <c r="AF186" i="12"/>
  <c r="M36" i="12"/>
  <c r="L22" i="12"/>
  <c r="C334" i="12"/>
  <c r="C336" i="12" s="1"/>
  <c r="C338" i="12" s="1"/>
  <c r="C340" i="12" s="1"/>
  <c r="C342" i="12" s="1"/>
  <c r="C344" i="12" s="1"/>
  <c r="C346" i="12" s="1"/>
  <c r="C348" i="12" s="1"/>
  <c r="D334" i="12"/>
  <c r="D336" i="12" s="1"/>
  <c r="D338" i="12" s="1"/>
  <c r="D340" i="12" s="1"/>
  <c r="D342" i="12" s="1"/>
  <c r="D344" i="12" s="1"/>
  <c r="D346" i="12" s="1"/>
  <c r="D348" i="12" s="1"/>
  <c r="AE260" i="12"/>
  <c r="AD260" i="12"/>
  <c r="G231" i="12"/>
  <c r="D231" i="12"/>
  <c r="E231" i="12"/>
  <c r="F231" i="12"/>
  <c r="D197" i="12"/>
  <c r="C197" i="12"/>
  <c r="AE156" i="12"/>
  <c r="AG156" i="12"/>
  <c r="AF156" i="12"/>
  <c r="AH156" i="12"/>
  <c r="AD148" i="12"/>
  <c r="AF148" i="12"/>
  <c r="AH148" i="12"/>
  <c r="J36" i="12"/>
  <c r="AD432" i="12"/>
  <c r="AF432" i="12"/>
  <c r="AH432" i="12"/>
  <c r="AG432" i="12"/>
  <c r="D398" i="12"/>
  <c r="E398" i="12"/>
  <c r="AG385" i="12"/>
  <c r="AH385" i="12"/>
  <c r="J34" i="12"/>
  <c r="L28" i="12"/>
  <c r="L16" i="12"/>
  <c r="AF316" i="12"/>
  <c r="AG316" i="12"/>
  <c r="F297" i="12"/>
  <c r="E285" i="12"/>
  <c r="AD266" i="12"/>
  <c r="AD267" i="12" s="1"/>
  <c r="AD269" i="12" s="1"/>
  <c r="AD271" i="12" s="1"/>
  <c r="AD273" i="12" s="1"/>
  <c r="AD275" i="12" s="1"/>
  <c r="AD277" i="12" s="1"/>
  <c r="AD279" i="12" s="1"/>
  <c r="AE262" i="12"/>
  <c r="AF262" i="12"/>
  <c r="AD214" i="12"/>
  <c r="AF214" i="12"/>
  <c r="AG196" i="12"/>
  <c r="AD196" i="12"/>
  <c r="AE196" i="12"/>
  <c r="AH147" i="12"/>
  <c r="B22" i="12"/>
  <c r="D22" i="12" s="1"/>
  <c r="D319" i="12"/>
  <c r="E319" i="12"/>
  <c r="AG254" i="12"/>
  <c r="AF254" i="12"/>
  <c r="AF232" i="12"/>
  <c r="AC233" i="12"/>
  <c r="AC235" i="12" s="1"/>
  <c r="AC237" i="12" s="1"/>
  <c r="AC239" i="12" s="1"/>
  <c r="AC241" i="12" s="1"/>
  <c r="AC243" i="12" s="1"/>
  <c r="AC245" i="12" s="1"/>
  <c r="N38" i="12"/>
  <c r="N21" i="12"/>
  <c r="N10" i="12"/>
  <c r="N16" i="12"/>
  <c r="N11" i="12"/>
  <c r="M10" i="12"/>
  <c r="M14" i="12"/>
  <c r="M16" i="12"/>
  <c r="M30" i="12"/>
  <c r="M23" i="12"/>
  <c r="M12" i="12"/>
  <c r="M19" i="12"/>
  <c r="M32" i="12"/>
  <c r="M28" i="12"/>
  <c r="M27" i="12"/>
  <c r="M24" i="12"/>
  <c r="M15" i="12"/>
  <c r="E292" i="12"/>
  <c r="F292" i="12"/>
  <c r="G292" i="12"/>
  <c r="M18" i="12"/>
  <c r="M38" i="12"/>
  <c r="L33" i="12"/>
  <c r="J31" i="12"/>
  <c r="J25" i="12"/>
  <c r="AD51" i="12"/>
  <c r="AF51" i="12"/>
  <c r="M22" i="12"/>
  <c r="M20" i="12"/>
  <c r="E386" i="12"/>
  <c r="G386" i="12"/>
  <c r="AG431" i="12"/>
  <c r="G394" i="12"/>
  <c r="AG234" i="12"/>
  <c r="AG236" i="12" s="1"/>
  <c r="AG238" i="12" s="1"/>
  <c r="AG240" i="12" s="1"/>
  <c r="AG242" i="12" s="1"/>
  <c r="AG244" i="12" s="1"/>
  <c r="AG246" i="12" s="1"/>
  <c r="AF88" i="12"/>
  <c r="AE88" i="12"/>
  <c r="J30" i="12"/>
  <c r="J24" i="12"/>
  <c r="AF431" i="12"/>
  <c r="AH396" i="12"/>
  <c r="F394" i="12"/>
  <c r="AH387" i="12"/>
  <c r="AE351" i="12"/>
  <c r="AG319" i="12"/>
  <c r="AH319" i="12"/>
  <c r="D159" i="12"/>
  <c r="N39" i="12"/>
  <c r="AE431" i="12"/>
  <c r="AD424" i="12"/>
  <c r="AG396" i="12"/>
  <c r="AF391" i="12"/>
  <c r="AD361" i="12"/>
  <c r="AG354" i="12"/>
  <c r="AD351" i="12"/>
  <c r="G319" i="12"/>
  <c r="AD265" i="12"/>
  <c r="D251" i="12"/>
  <c r="C251" i="12"/>
  <c r="AC234" i="12"/>
  <c r="AC236" i="12" s="1"/>
  <c r="AC238" i="12" s="1"/>
  <c r="AC240" i="12" s="1"/>
  <c r="AC242" i="12" s="1"/>
  <c r="AC244" i="12" s="1"/>
  <c r="AC246" i="12" s="1"/>
  <c r="AD221" i="12"/>
  <c r="AG198" i="12"/>
  <c r="AG199" i="12" s="1"/>
  <c r="AG201" i="12" s="1"/>
  <c r="AG203" i="12" s="1"/>
  <c r="AG205" i="12" s="1"/>
  <c r="AG207" i="12" s="1"/>
  <c r="AG209" i="12" s="1"/>
  <c r="AG211" i="12" s="1"/>
  <c r="G154" i="12"/>
  <c r="AH79" i="12"/>
  <c r="AF79" i="12"/>
  <c r="C45" i="12"/>
  <c r="M39" i="12"/>
  <c r="M37" i="12"/>
  <c r="AO13" i="12"/>
  <c r="AC28" i="12"/>
  <c r="AF28" i="12" s="1"/>
  <c r="AF30" i="12" s="1"/>
  <c r="AF32" i="12" s="1"/>
  <c r="AF34" i="12" s="1"/>
  <c r="AF36" i="12" s="1"/>
  <c r="AF38" i="12" s="1"/>
  <c r="AF40" i="12" s="1"/>
  <c r="AF42" i="12" s="1"/>
  <c r="AM35" i="12"/>
  <c r="AO29" i="12"/>
  <c r="AC22" i="12"/>
  <c r="AD22" i="12" s="1"/>
  <c r="B21" i="12"/>
  <c r="F21" i="12" s="1"/>
  <c r="AO15" i="12"/>
  <c r="AL13" i="12"/>
  <c r="C435" i="12"/>
  <c r="AD395" i="12"/>
  <c r="F365" i="12"/>
  <c r="AD362" i="12"/>
  <c r="G355" i="12"/>
  <c r="AD332" i="12"/>
  <c r="AE326" i="12"/>
  <c r="F293" i="12"/>
  <c r="C282" i="12"/>
  <c r="C191" i="12"/>
  <c r="C163" i="12"/>
  <c r="AD149" i="12"/>
  <c r="F124" i="12"/>
  <c r="G85" i="12"/>
  <c r="AH52" i="12"/>
  <c r="AH48" i="12"/>
  <c r="AO34" i="12"/>
  <c r="AM27" i="12"/>
  <c r="AB24" i="12"/>
  <c r="BF24" i="12" s="1"/>
  <c r="AO22" i="12"/>
  <c r="AB21" i="12"/>
  <c r="BF21" i="12" s="1"/>
  <c r="AK14" i="12"/>
  <c r="AC14" i="12" s="1"/>
  <c r="AH14" i="12" s="1"/>
  <c r="AO27" i="12"/>
  <c r="AN27" i="12"/>
  <c r="B23" i="12"/>
  <c r="C23" i="12" s="1"/>
  <c r="F419" i="12"/>
  <c r="G181" i="12"/>
  <c r="G91" i="12"/>
  <c r="E62" i="12"/>
  <c r="E64" i="12" s="1"/>
  <c r="E66" i="12" s="1"/>
  <c r="E68" i="12" s="1"/>
  <c r="E70" i="12" s="1"/>
  <c r="E72" i="12" s="1"/>
  <c r="E74" i="12" s="1"/>
  <c r="E76" i="12" s="1"/>
  <c r="AG52" i="12"/>
  <c r="AG48" i="12"/>
  <c r="AN34" i="12"/>
  <c r="AM28" i="12"/>
  <c r="B26" i="12"/>
  <c r="G26" i="12" s="1"/>
  <c r="AH317" i="12"/>
  <c r="AG317" i="12"/>
  <c r="AG282" i="12"/>
  <c r="AF282" i="12"/>
  <c r="AD352" i="12"/>
  <c r="AE331" i="12"/>
  <c r="AD254" i="12"/>
  <c r="AF155" i="12"/>
  <c r="AH298" i="12"/>
  <c r="AH225" i="12"/>
  <c r="AH218" i="12"/>
  <c r="AH260" i="12"/>
  <c r="AH255" i="12"/>
  <c r="AG127" i="12"/>
  <c r="AH114" i="12"/>
  <c r="AG418" i="12"/>
  <c r="AH386" i="12"/>
  <c r="AG332" i="12"/>
  <c r="AF298" i="12"/>
  <c r="AC268" i="12"/>
  <c r="AC270" i="12" s="1"/>
  <c r="AC272" i="12" s="1"/>
  <c r="AC274" i="12" s="1"/>
  <c r="AC276" i="12" s="1"/>
  <c r="AC278" i="12" s="1"/>
  <c r="AC280" i="12" s="1"/>
  <c r="AG260" i="12"/>
  <c r="AG255" i="12"/>
  <c r="AE232" i="12"/>
  <c r="AE234" i="12" s="1"/>
  <c r="AE236" i="12" s="1"/>
  <c r="AE238" i="12" s="1"/>
  <c r="AE240" i="12" s="1"/>
  <c r="AE242" i="12" s="1"/>
  <c r="AE244" i="12" s="1"/>
  <c r="AE246" i="12" s="1"/>
  <c r="AF225" i="12"/>
  <c r="AF218" i="12"/>
  <c r="AE200" i="12"/>
  <c r="AE202" i="12" s="1"/>
  <c r="AE204" i="12" s="1"/>
  <c r="AE206" i="12" s="1"/>
  <c r="AE208" i="12" s="1"/>
  <c r="AE210" i="12" s="1"/>
  <c r="AE212" i="12" s="1"/>
  <c r="AG197" i="12"/>
  <c r="AH154" i="12"/>
  <c r="AG129" i="12"/>
  <c r="AF127" i="12"/>
  <c r="AG114" i="12"/>
  <c r="AH17" i="12"/>
  <c r="AG13" i="12"/>
  <c r="AH332" i="12"/>
  <c r="AG298" i="12"/>
  <c r="AG386" i="12"/>
  <c r="AF332" i="12"/>
  <c r="AG330" i="12"/>
  <c r="AE298" i="12"/>
  <c r="AH291" i="12"/>
  <c r="AF260" i="12"/>
  <c r="AF257" i="12"/>
  <c r="AF255" i="12"/>
  <c r="AE225" i="12"/>
  <c r="AH220" i="12"/>
  <c r="AE218" i="12"/>
  <c r="AF197" i="12"/>
  <c r="AG187" i="12"/>
  <c r="AG161" i="12"/>
  <c r="AE159" i="12"/>
  <c r="AG154" i="12"/>
  <c r="AG149" i="12"/>
  <c r="AE127" i="12"/>
  <c r="AF114" i="12"/>
  <c r="AH88" i="12"/>
  <c r="AG17" i="12"/>
  <c r="AH16" i="12"/>
  <c r="AH426" i="12"/>
  <c r="AH418" i="12"/>
  <c r="AG225" i="12"/>
  <c r="AG218" i="12"/>
  <c r="AF200" i="12"/>
  <c r="AF202" i="12" s="1"/>
  <c r="AF204" i="12" s="1"/>
  <c r="AF206" i="12" s="1"/>
  <c r="AF208" i="12" s="1"/>
  <c r="AF210" i="12" s="1"/>
  <c r="AF212" i="12" s="1"/>
  <c r="AG426" i="12"/>
  <c r="AF426" i="12"/>
  <c r="AF418" i="12"/>
  <c r="AH361" i="12"/>
  <c r="AD418" i="12"/>
  <c r="AG395" i="12"/>
  <c r="AH393" i="12"/>
  <c r="AH293" i="12"/>
  <c r="AG291" i="12"/>
  <c r="AH282" i="12"/>
  <c r="AE255" i="12"/>
  <c r="AE197" i="12"/>
  <c r="AF187" i="12"/>
  <c r="AD127" i="12"/>
  <c r="AD114" i="12"/>
  <c r="AG88" i="12"/>
  <c r="AG79" i="12"/>
  <c r="G282" i="12"/>
  <c r="G249" i="12"/>
  <c r="G291" i="12"/>
  <c r="G123" i="12"/>
  <c r="E354" i="12"/>
  <c r="F291" i="12"/>
  <c r="E289" i="12"/>
  <c r="G195" i="12"/>
  <c r="G193" i="12"/>
  <c r="G147" i="12"/>
  <c r="F123" i="12"/>
  <c r="D354" i="12"/>
  <c r="G325" i="12"/>
  <c r="E291" i="12"/>
  <c r="D289" i="12"/>
  <c r="D260" i="12"/>
  <c r="G254" i="12"/>
  <c r="F219" i="12"/>
  <c r="F195" i="12"/>
  <c r="E193" i="12"/>
  <c r="F147" i="12"/>
  <c r="E123" i="12"/>
  <c r="G94" i="12"/>
  <c r="F434" i="12"/>
  <c r="G401" i="12"/>
  <c r="D360" i="12"/>
  <c r="C354" i="12"/>
  <c r="F325" i="12"/>
  <c r="D291" i="12"/>
  <c r="C289" i="12"/>
  <c r="C260" i="12"/>
  <c r="E219" i="12"/>
  <c r="E195" i="12"/>
  <c r="E147" i="12"/>
  <c r="C123" i="12"/>
  <c r="D120" i="12"/>
  <c r="E94" i="12"/>
  <c r="D219" i="12"/>
  <c r="G155" i="12"/>
  <c r="D94" i="12"/>
  <c r="G57" i="12"/>
  <c r="D45" i="12"/>
  <c r="E431" i="12"/>
  <c r="D385" i="12"/>
  <c r="E385" i="12"/>
  <c r="F385" i="12"/>
  <c r="B370" i="12"/>
  <c r="B372" i="12" s="1"/>
  <c r="B374" i="12" s="1"/>
  <c r="B376" i="12" s="1"/>
  <c r="B378" i="12" s="1"/>
  <c r="B380" i="12" s="1"/>
  <c r="B382" i="12" s="1"/>
  <c r="F368" i="12"/>
  <c r="G368" i="12"/>
  <c r="C431" i="12"/>
  <c r="E429" i="12"/>
  <c r="F429" i="12"/>
  <c r="F391" i="12"/>
  <c r="C95" i="12"/>
  <c r="F95" i="12"/>
  <c r="G95" i="12"/>
  <c r="D80" i="12"/>
  <c r="C80" i="12"/>
  <c r="E80" i="12"/>
  <c r="F80" i="12"/>
  <c r="G80" i="12"/>
  <c r="G224" i="12"/>
  <c r="E224" i="12"/>
  <c r="G184" i="12"/>
  <c r="D184" i="12"/>
  <c r="E184" i="12"/>
  <c r="F184" i="12"/>
  <c r="F182" i="12"/>
  <c r="G182" i="12"/>
  <c r="D218" i="12"/>
  <c r="E218" i="12"/>
  <c r="F218" i="12"/>
  <c r="C425" i="12"/>
  <c r="E425" i="12"/>
  <c r="F425" i="12"/>
  <c r="G425" i="12"/>
  <c r="D423" i="12"/>
  <c r="E390" i="12"/>
  <c r="G300" i="12"/>
  <c r="F265" i="12"/>
  <c r="C423" i="12"/>
  <c r="F400" i="12"/>
  <c r="E400" i="12"/>
  <c r="G398" i="12"/>
  <c r="F398" i="12"/>
  <c r="B369" i="12"/>
  <c r="B371" i="12" s="1"/>
  <c r="B373" i="12" s="1"/>
  <c r="B375" i="12" s="1"/>
  <c r="B377" i="12" s="1"/>
  <c r="B379" i="12" s="1"/>
  <c r="B381" i="12" s="1"/>
  <c r="D324" i="12"/>
  <c r="E324" i="12"/>
  <c r="C265" i="12"/>
  <c r="G384" i="12"/>
  <c r="C384" i="12"/>
  <c r="D384" i="12"/>
  <c r="E384" i="12"/>
  <c r="F384" i="12"/>
  <c r="D402" i="12"/>
  <c r="C402" i="12"/>
  <c r="C404" i="12" s="1"/>
  <c r="C406" i="12" s="1"/>
  <c r="C408" i="12" s="1"/>
  <c r="C410" i="12" s="1"/>
  <c r="C412" i="12" s="1"/>
  <c r="C414" i="12" s="1"/>
  <c r="C416" i="12" s="1"/>
  <c r="E402" i="12"/>
  <c r="E404" i="12" s="1"/>
  <c r="E406" i="12" s="1"/>
  <c r="E408" i="12" s="1"/>
  <c r="E410" i="12" s="1"/>
  <c r="E412" i="12" s="1"/>
  <c r="E414" i="12" s="1"/>
  <c r="E416" i="12" s="1"/>
  <c r="F402" i="12"/>
  <c r="G402" i="12"/>
  <c r="G404" i="12" s="1"/>
  <c r="G406" i="12" s="1"/>
  <c r="G408" i="12" s="1"/>
  <c r="G410" i="12" s="1"/>
  <c r="G412" i="12" s="1"/>
  <c r="G414" i="12" s="1"/>
  <c r="G416" i="12" s="1"/>
  <c r="D390" i="12"/>
  <c r="F390" i="12"/>
  <c r="G390" i="12"/>
  <c r="D356" i="12"/>
  <c r="E356" i="12"/>
  <c r="G356" i="12"/>
  <c r="B301" i="12"/>
  <c r="B303" i="12" s="1"/>
  <c r="B305" i="12" s="1"/>
  <c r="B307" i="12" s="1"/>
  <c r="B309" i="12" s="1"/>
  <c r="B311" i="12" s="1"/>
  <c r="B313" i="12" s="1"/>
  <c r="B302" i="12"/>
  <c r="B304" i="12" s="1"/>
  <c r="B306" i="12" s="1"/>
  <c r="B308" i="12" s="1"/>
  <c r="B310" i="12" s="1"/>
  <c r="B312" i="12" s="1"/>
  <c r="B314" i="12" s="1"/>
  <c r="D300" i="12"/>
  <c r="D302" i="12" s="1"/>
  <c r="D304" i="12" s="1"/>
  <c r="D306" i="12" s="1"/>
  <c r="D308" i="12" s="1"/>
  <c r="D310" i="12" s="1"/>
  <c r="D312" i="12" s="1"/>
  <c r="D314" i="12" s="1"/>
  <c r="E300" i="12"/>
  <c r="F300" i="12"/>
  <c r="E283" i="12"/>
  <c r="F283" i="12"/>
  <c r="D252" i="12"/>
  <c r="E252" i="12"/>
  <c r="F252" i="12"/>
  <c r="G252" i="12"/>
  <c r="C221" i="12"/>
  <c r="F82" i="12"/>
  <c r="D82" i="12"/>
  <c r="E82" i="12"/>
  <c r="G82" i="12"/>
  <c r="D318" i="12"/>
  <c r="G318" i="12"/>
  <c r="C89" i="12"/>
  <c r="E89" i="12"/>
  <c r="F89" i="12"/>
  <c r="G89" i="12"/>
  <c r="G388" i="12"/>
  <c r="D388" i="12"/>
  <c r="E388" i="12"/>
  <c r="F388" i="12"/>
  <c r="F392" i="12"/>
  <c r="D392" i="12"/>
  <c r="E392" i="12"/>
  <c r="G317" i="12"/>
  <c r="C317" i="12"/>
  <c r="D317" i="12"/>
  <c r="E317" i="12"/>
  <c r="F317" i="12"/>
  <c r="D285" i="12"/>
  <c r="G285" i="12"/>
  <c r="E368" i="12"/>
  <c r="E370" i="12" s="1"/>
  <c r="E372" i="12" s="1"/>
  <c r="E374" i="12" s="1"/>
  <c r="E376" i="12" s="1"/>
  <c r="E378" i="12" s="1"/>
  <c r="E380" i="12" s="1"/>
  <c r="E382" i="12" s="1"/>
  <c r="F358" i="12"/>
  <c r="G358" i="12"/>
  <c r="C229" i="12"/>
  <c r="D229" i="12"/>
  <c r="E229" i="12"/>
  <c r="G217" i="12"/>
  <c r="E61" i="12"/>
  <c r="F61" i="12"/>
  <c r="G61" i="12"/>
  <c r="C189" i="12"/>
  <c r="D189" i="12"/>
  <c r="E189" i="12"/>
  <c r="D430" i="12"/>
  <c r="F430" i="12"/>
  <c r="G430" i="12"/>
  <c r="D11" i="12"/>
  <c r="F11" i="12"/>
  <c r="D225" i="12"/>
  <c r="E225" i="12"/>
  <c r="F225" i="12"/>
  <c r="G200" i="12"/>
  <c r="G202" i="12" s="1"/>
  <c r="G204" i="12" s="1"/>
  <c r="G206" i="12" s="1"/>
  <c r="G208" i="12" s="1"/>
  <c r="G210" i="12" s="1"/>
  <c r="G212" i="12" s="1"/>
  <c r="E327" i="12"/>
  <c r="F327" i="12"/>
  <c r="G327" i="12"/>
  <c r="C323" i="12"/>
  <c r="E323" i="12"/>
  <c r="F323" i="12"/>
  <c r="G323" i="12"/>
  <c r="C290" i="12"/>
  <c r="E290" i="12"/>
  <c r="F290" i="12"/>
  <c r="F433" i="12"/>
  <c r="C433" i="12"/>
  <c r="D433" i="12"/>
  <c r="E433" i="12"/>
  <c r="G433" i="12"/>
  <c r="B404" i="12"/>
  <c r="B406" i="12" s="1"/>
  <c r="B408" i="12" s="1"/>
  <c r="B410" i="12" s="1"/>
  <c r="B412" i="12" s="1"/>
  <c r="B414" i="12" s="1"/>
  <c r="B416" i="12" s="1"/>
  <c r="G385" i="12"/>
  <c r="D368" i="12"/>
  <c r="D370" i="12" s="1"/>
  <c r="D372" i="12" s="1"/>
  <c r="D374" i="12" s="1"/>
  <c r="D376" i="12" s="1"/>
  <c r="D378" i="12" s="1"/>
  <c r="D380" i="12" s="1"/>
  <c r="D382" i="12" s="1"/>
  <c r="E217" i="12"/>
  <c r="D54" i="12"/>
  <c r="E54" i="12"/>
  <c r="F54" i="12"/>
  <c r="C418" i="12"/>
  <c r="D418" i="12"/>
  <c r="E418" i="12"/>
  <c r="E401" i="12"/>
  <c r="F401" i="12"/>
  <c r="C385" i="12"/>
  <c r="C368" i="12"/>
  <c r="G299" i="12"/>
  <c r="D299" i="12"/>
  <c r="E299" i="12"/>
  <c r="C217" i="12"/>
  <c r="C44" i="12"/>
  <c r="G44" i="12"/>
  <c r="E250" i="12"/>
  <c r="C250" i="12"/>
  <c r="D250" i="12"/>
  <c r="F250" i="12"/>
  <c r="C153" i="12"/>
  <c r="D153" i="12"/>
  <c r="E153" i="12"/>
  <c r="F153" i="12"/>
  <c r="G153" i="12"/>
  <c r="B199" i="12"/>
  <c r="B201" i="12" s="1"/>
  <c r="B203" i="12" s="1"/>
  <c r="B205" i="12" s="1"/>
  <c r="B207" i="12" s="1"/>
  <c r="B209" i="12" s="1"/>
  <c r="B211" i="12" s="1"/>
  <c r="D198" i="12"/>
  <c r="D200" i="12" s="1"/>
  <c r="D202" i="12" s="1"/>
  <c r="D204" i="12" s="1"/>
  <c r="D206" i="12" s="1"/>
  <c r="D208" i="12" s="1"/>
  <c r="D210" i="12" s="1"/>
  <c r="D212" i="12" s="1"/>
  <c r="E198" i="12"/>
  <c r="E199" i="12" s="1"/>
  <c r="E201" i="12" s="1"/>
  <c r="E203" i="12" s="1"/>
  <c r="E205" i="12" s="1"/>
  <c r="E207" i="12" s="1"/>
  <c r="E209" i="12" s="1"/>
  <c r="E211" i="12" s="1"/>
  <c r="F198" i="12"/>
  <c r="B200" i="12"/>
  <c r="B202" i="12" s="1"/>
  <c r="B204" i="12" s="1"/>
  <c r="B206" i="12" s="1"/>
  <c r="B208" i="12" s="1"/>
  <c r="B210" i="12" s="1"/>
  <c r="B212" i="12" s="1"/>
  <c r="E335" i="12"/>
  <c r="E337" i="12" s="1"/>
  <c r="E339" i="12" s="1"/>
  <c r="E341" i="12" s="1"/>
  <c r="E343" i="12" s="1"/>
  <c r="E345" i="12" s="1"/>
  <c r="E347" i="12" s="1"/>
  <c r="E336" i="12"/>
  <c r="E338" i="12" s="1"/>
  <c r="E340" i="12" s="1"/>
  <c r="E342" i="12" s="1"/>
  <c r="E344" i="12" s="1"/>
  <c r="E346" i="12" s="1"/>
  <c r="E348" i="12" s="1"/>
  <c r="F318" i="12"/>
  <c r="G185" i="12"/>
  <c r="G152" i="12"/>
  <c r="G150" i="12"/>
  <c r="G289" i="12"/>
  <c r="F185" i="12"/>
  <c r="F152" i="12"/>
  <c r="F150" i="12"/>
  <c r="G81" i="12"/>
  <c r="G45" i="12"/>
  <c r="G219" i="12"/>
  <c r="F81" i="12"/>
  <c r="G62" i="12"/>
  <c r="G64" i="12" s="1"/>
  <c r="G66" i="12" s="1"/>
  <c r="G68" i="12" s="1"/>
  <c r="G70" i="12" s="1"/>
  <c r="G72" i="12" s="1"/>
  <c r="G74" i="12" s="1"/>
  <c r="G76" i="12" s="1"/>
  <c r="G58" i="12"/>
  <c r="F45" i="12"/>
  <c r="E216" i="12"/>
  <c r="E365" i="12"/>
  <c r="D363" i="12"/>
  <c r="D420" i="12"/>
  <c r="E320" i="12"/>
  <c r="D216" i="12"/>
  <c r="F186" i="12"/>
  <c r="G359" i="12"/>
  <c r="D163" i="12"/>
  <c r="E91" i="12"/>
  <c r="E53" i="12"/>
  <c r="B64" i="12"/>
  <c r="B66" i="12" s="1"/>
  <c r="B68" i="12" s="1"/>
  <c r="B70" i="12" s="1"/>
  <c r="B72" i="12" s="1"/>
  <c r="B74" i="12" s="1"/>
  <c r="B76" i="12" s="1"/>
  <c r="E215" i="12"/>
  <c r="F215" i="12"/>
  <c r="C215" i="12"/>
  <c r="D215" i="12"/>
  <c r="G215" i="12"/>
  <c r="F316" i="12"/>
  <c r="G316" i="12"/>
  <c r="D316" i="12"/>
  <c r="E316" i="12"/>
  <c r="C316" i="12"/>
  <c r="E422" i="12"/>
  <c r="F422" i="12"/>
  <c r="G422" i="12"/>
  <c r="C422" i="12"/>
  <c r="D422" i="12"/>
  <c r="C146" i="12"/>
  <c r="D146" i="12"/>
  <c r="E146" i="12"/>
  <c r="G146" i="12"/>
  <c r="F146" i="12"/>
  <c r="AF325" i="12"/>
  <c r="AG325" i="12"/>
  <c r="AH325" i="12"/>
  <c r="E427" i="12"/>
  <c r="D427" i="12"/>
  <c r="F427" i="12"/>
  <c r="G427" i="12"/>
  <c r="F418" i="12"/>
  <c r="G418" i="12"/>
  <c r="AH390" i="12"/>
  <c r="AG390" i="12"/>
  <c r="AD390" i="12"/>
  <c r="AE390" i="12"/>
  <c r="AF390" i="12"/>
  <c r="E363" i="12"/>
  <c r="F363" i="12"/>
  <c r="G363" i="12"/>
  <c r="D330" i="12"/>
  <c r="E330" i="12"/>
  <c r="F330" i="12"/>
  <c r="C330" i="12"/>
  <c r="G330" i="12"/>
  <c r="AF289" i="12"/>
  <c r="AG289" i="12"/>
  <c r="AE289" i="12"/>
  <c r="AH289" i="12"/>
  <c r="AE428" i="12"/>
  <c r="AH428" i="12"/>
  <c r="AD428" i="12"/>
  <c r="AG428" i="12"/>
  <c r="AF428" i="12"/>
  <c r="AG357" i="12"/>
  <c r="AF357" i="12"/>
  <c r="AD357" i="12"/>
  <c r="AE357" i="12"/>
  <c r="AH357" i="12"/>
  <c r="AD157" i="12"/>
  <c r="AE157" i="12"/>
  <c r="AF157" i="12"/>
  <c r="AG157" i="12"/>
  <c r="AH157" i="12"/>
  <c r="AE11" i="12"/>
  <c r="AF11" i="12"/>
  <c r="AG11" i="12"/>
  <c r="AD11" i="12"/>
  <c r="AH11" i="12"/>
  <c r="AD191" i="12"/>
  <c r="AE191" i="12"/>
  <c r="AH191" i="12"/>
  <c r="AG191" i="12"/>
  <c r="C122" i="12"/>
  <c r="G122" i="12"/>
  <c r="D122" i="12"/>
  <c r="E122" i="12"/>
  <c r="F122" i="12"/>
  <c r="AF294" i="12"/>
  <c r="AG294" i="12"/>
  <c r="AD294" i="12"/>
  <c r="AF367" i="12"/>
  <c r="AG367" i="12"/>
  <c r="AD367" i="12"/>
  <c r="AE367" i="12"/>
  <c r="AH367" i="12"/>
  <c r="F159" i="12"/>
  <c r="G159" i="12"/>
  <c r="E159" i="12"/>
  <c r="D126" i="12"/>
  <c r="E126" i="12"/>
  <c r="G126" i="12"/>
  <c r="C126" i="12"/>
  <c r="F126" i="12"/>
  <c r="AE249" i="12"/>
  <c r="AF249" i="12"/>
  <c r="AG249" i="12"/>
  <c r="G362" i="12"/>
  <c r="C362" i="12"/>
  <c r="E362" i="12"/>
  <c r="F362" i="12"/>
  <c r="D362" i="12"/>
  <c r="C322" i="12"/>
  <c r="D322" i="12"/>
  <c r="E322" i="12"/>
  <c r="G322" i="12"/>
  <c r="AD300" i="12"/>
  <c r="AE300" i="12"/>
  <c r="AF300" i="12"/>
  <c r="AH300" i="12"/>
  <c r="AC302" i="12"/>
  <c r="AC304" i="12" s="1"/>
  <c r="AC306" i="12" s="1"/>
  <c r="AC308" i="12" s="1"/>
  <c r="AC310" i="12" s="1"/>
  <c r="AC312" i="12" s="1"/>
  <c r="AC314" i="12" s="1"/>
  <c r="AC301" i="12"/>
  <c r="AC303" i="12" s="1"/>
  <c r="AC305" i="12" s="1"/>
  <c r="AC307" i="12" s="1"/>
  <c r="AC309" i="12" s="1"/>
  <c r="AC311" i="12" s="1"/>
  <c r="AC313" i="12" s="1"/>
  <c r="D284" i="12"/>
  <c r="E284" i="12"/>
  <c r="F284" i="12"/>
  <c r="G284" i="12"/>
  <c r="C286" i="12"/>
  <c r="D286" i="12"/>
  <c r="E286" i="12"/>
  <c r="G286" i="12"/>
  <c r="E432" i="12"/>
  <c r="G432" i="12"/>
  <c r="D432" i="12"/>
  <c r="F432" i="12"/>
  <c r="F324" i="12"/>
  <c r="C324" i="12"/>
  <c r="G324" i="12"/>
  <c r="AE397" i="12"/>
  <c r="AD397" i="12"/>
  <c r="AG397" i="12"/>
  <c r="AH397" i="12"/>
  <c r="AG424" i="12"/>
  <c r="AF424" i="12"/>
  <c r="AH424" i="12"/>
  <c r="C328" i="12"/>
  <c r="D328" i="12"/>
  <c r="F328" i="12"/>
  <c r="G328" i="12"/>
  <c r="F421" i="12"/>
  <c r="G421" i="12"/>
  <c r="C421" i="12"/>
  <c r="D421" i="12"/>
  <c r="E421" i="12"/>
  <c r="AF434" i="12"/>
  <c r="AH434" i="12"/>
  <c r="G190" i="12"/>
  <c r="C190" i="12"/>
  <c r="D190" i="12"/>
  <c r="F190" i="12"/>
  <c r="E120" i="12"/>
  <c r="F120" i="12"/>
  <c r="G120" i="12"/>
  <c r="C117" i="12"/>
  <c r="D117" i="12"/>
  <c r="E117" i="12"/>
  <c r="F117" i="12"/>
  <c r="AD364" i="12"/>
  <c r="AH364" i="12"/>
  <c r="AF364" i="12"/>
  <c r="AG364" i="12"/>
  <c r="AF296" i="12"/>
  <c r="AG296" i="12"/>
  <c r="AH296" i="12"/>
  <c r="AE292" i="12"/>
  <c r="AF292" i="12"/>
  <c r="AG292" i="12"/>
  <c r="E366" i="12"/>
  <c r="G366" i="12"/>
  <c r="D366" i="12"/>
  <c r="F366" i="12"/>
  <c r="F298" i="12"/>
  <c r="G298" i="12"/>
  <c r="E298" i="12"/>
  <c r="C298" i="12"/>
  <c r="D298" i="12"/>
  <c r="AG251" i="12"/>
  <c r="AH251" i="12"/>
  <c r="AF251" i="12"/>
  <c r="AD251" i="12"/>
  <c r="AE251" i="12"/>
  <c r="AD360" i="12"/>
  <c r="AE360" i="12"/>
  <c r="AF360" i="12"/>
  <c r="AG360" i="12"/>
  <c r="AH360" i="12"/>
  <c r="AE401" i="12"/>
  <c r="AH401" i="12"/>
  <c r="AF401" i="12"/>
  <c r="AG401" i="12"/>
  <c r="AH404" i="12"/>
  <c r="AH406" i="12" s="1"/>
  <c r="AH408" i="12" s="1"/>
  <c r="AH410" i="12" s="1"/>
  <c r="AH412" i="12" s="1"/>
  <c r="AH414" i="12" s="1"/>
  <c r="AH416" i="12" s="1"/>
  <c r="AH403" i="12"/>
  <c r="AH405" i="12" s="1"/>
  <c r="AH407" i="12" s="1"/>
  <c r="AH409" i="12" s="1"/>
  <c r="AH411" i="12" s="1"/>
  <c r="AH413" i="12" s="1"/>
  <c r="AH415" i="12" s="1"/>
  <c r="AG302" i="12"/>
  <c r="AG304" i="12" s="1"/>
  <c r="AG306" i="12" s="1"/>
  <c r="AG308" i="12" s="1"/>
  <c r="AG310" i="12" s="1"/>
  <c r="AG312" i="12" s="1"/>
  <c r="AG314" i="12" s="1"/>
  <c r="AG301" i="12"/>
  <c r="AG303" i="12" s="1"/>
  <c r="AG305" i="12" s="1"/>
  <c r="AG307" i="12" s="1"/>
  <c r="AG309" i="12" s="1"/>
  <c r="AG311" i="12" s="1"/>
  <c r="AG313" i="12" s="1"/>
  <c r="C266" i="12"/>
  <c r="D266" i="12"/>
  <c r="E266" i="12"/>
  <c r="F266" i="12"/>
  <c r="B268" i="12"/>
  <c r="B270" i="12" s="1"/>
  <c r="B272" i="12" s="1"/>
  <c r="B274" i="12" s="1"/>
  <c r="B276" i="12" s="1"/>
  <c r="B278" i="12" s="1"/>
  <c r="B280" i="12" s="1"/>
  <c r="G266" i="12"/>
  <c r="B267" i="12"/>
  <c r="B269" i="12" s="1"/>
  <c r="B271" i="12" s="1"/>
  <c r="B273" i="12" s="1"/>
  <c r="B275" i="12" s="1"/>
  <c r="B277" i="12" s="1"/>
  <c r="B279" i="12" s="1"/>
  <c r="E264" i="12"/>
  <c r="F264" i="12"/>
  <c r="G264" i="12"/>
  <c r="AD259" i="12"/>
  <c r="AF259" i="12"/>
  <c r="AG259" i="12"/>
  <c r="AH259" i="12"/>
  <c r="F223" i="12"/>
  <c r="G223" i="12"/>
  <c r="D223" i="12"/>
  <c r="E223" i="12"/>
  <c r="AE12" i="12"/>
  <c r="AF12" i="12"/>
  <c r="AG12" i="12"/>
  <c r="AH12" i="12"/>
  <c r="AD12" i="12"/>
  <c r="AF429" i="12"/>
  <c r="AG429" i="12"/>
  <c r="AH429" i="12"/>
  <c r="C389" i="12"/>
  <c r="D389" i="12"/>
  <c r="G389" i="12"/>
  <c r="E389" i="12"/>
  <c r="F389" i="12"/>
  <c r="E351" i="12"/>
  <c r="F351" i="12"/>
  <c r="G351" i="12"/>
  <c r="C351" i="12"/>
  <c r="D351" i="12"/>
  <c r="G228" i="12"/>
  <c r="D228" i="12"/>
  <c r="E228" i="12"/>
  <c r="F228" i="12"/>
  <c r="C228" i="12"/>
  <c r="D288" i="12"/>
  <c r="E288" i="12"/>
  <c r="F288" i="12"/>
  <c r="G288" i="12"/>
  <c r="C399" i="12"/>
  <c r="E399" i="12"/>
  <c r="G399" i="12"/>
  <c r="D399" i="12"/>
  <c r="F399" i="12"/>
  <c r="E436" i="12"/>
  <c r="C436" i="12"/>
  <c r="D436" i="12"/>
  <c r="G436" i="12"/>
  <c r="F436" i="12"/>
  <c r="B438" i="12"/>
  <c r="B440" i="12" s="1"/>
  <c r="B442" i="12" s="1"/>
  <c r="B444" i="12" s="1"/>
  <c r="B446" i="12" s="1"/>
  <c r="B448" i="12" s="1"/>
  <c r="B450" i="12" s="1"/>
  <c r="AD419" i="12"/>
  <c r="AG419" i="12"/>
  <c r="AF419" i="12"/>
  <c r="AH419" i="12"/>
  <c r="AD355" i="12"/>
  <c r="AE355" i="12"/>
  <c r="AF355" i="12"/>
  <c r="AG355" i="12"/>
  <c r="AH355" i="12"/>
  <c r="AF152" i="12"/>
  <c r="AG152" i="12"/>
  <c r="AH152" i="12"/>
  <c r="AE152" i="12"/>
  <c r="AD152" i="12"/>
  <c r="AE336" i="12"/>
  <c r="AE338" i="12" s="1"/>
  <c r="AE340" i="12" s="1"/>
  <c r="AE342" i="12" s="1"/>
  <c r="AE344" i="12" s="1"/>
  <c r="AE346" i="12" s="1"/>
  <c r="AE348" i="12" s="1"/>
  <c r="AE335" i="12"/>
  <c r="AE337" i="12" s="1"/>
  <c r="AE339" i="12" s="1"/>
  <c r="AE341" i="12" s="1"/>
  <c r="AE343" i="12" s="1"/>
  <c r="AE345" i="12" s="1"/>
  <c r="AE347" i="12" s="1"/>
  <c r="C13" i="12"/>
  <c r="D13" i="12"/>
  <c r="E13" i="12"/>
  <c r="F13" i="12"/>
  <c r="G13" i="12"/>
  <c r="C428" i="12"/>
  <c r="F428" i="12"/>
  <c r="B437" i="12"/>
  <c r="B439" i="12" s="1"/>
  <c r="B441" i="12" s="1"/>
  <c r="B443" i="12" s="1"/>
  <c r="B445" i="12" s="1"/>
  <c r="B447" i="12" s="1"/>
  <c r="B449" i="12" s="1"/>
  <c r="AE429" i="12"/>
  <c r="AF423" i="12"/>
  <c r="AH423" i="12"/>
  <c r="AE423" i="12"/>
  <c r="AG423" i="12"/>
  <c r="AD423" i="12"/>
  <c r="AD394" i="12"/>
  <c r="AF394" i="12"/>
  <c r="AE394" i="12"/>
  <c r="AG394" i="12"/>
  <c r="AH394" i="12"/>
  <c r="C264" i="12"/>
  <c r="AE259" i="12"/>
  <c r="C226" i="12"/>
  <c r="D226" i="12"/>
  <c r="E226" i="12"/>
  <c r="F226" i="12"/>
  <c r="G226" i="12"/>
  <c r="C223" i="12"/>
  <c r="C387" i="12"/>
  <c r="E387" i="12"/>
  <c r="G261" i="12"/>
  <c r="E261" i="12"/>
  <c r="AF20" i="12"/>
  <c r="AG20" i="12"/>
  <c r="AH20" i="12"/>
  <c r="F397" i="12"/>
  <c r="G397" i="12"/>
  <c r="C397" i="12"/>
  <c r="E397" i="12"/>
  <c r="AD385" i="12"/>
  <c r="AE385" i="12"/>
  <c r="AG323" i="12"/>
  <c r="AH323" i="12"/>
  <c r="AD323" i="12"/>
  <c r="AE323" i="12"/>
  <c r="AF323" i="12"/>
  <c r="AE265" i="12"/>
  <c r="AF265" i="12"/>
  <c r="AG265" i="12"/>
  <c r="E251" i="12"/>
  <c r="F251" i="12"/>
  <c r="G251" i="12"/>
  <c r="AG216" i="12"/>
  <c r="AF216" i="12"/>
  <c r="AH216" i="12"/>
  <c r="AE216" i="12"/>
  <c r="F183" i="12"/>
  <c r="G183" i="12"/>
  <c r="E183" i="12"/>
  <c r="AE123" i="12"/>
  <c r="AF123" i="12"/>
  <c r="AG123" i="12"/>
  <c r="AH123" i="12"/>
  <c r="F112" i="12"/>
  <c r="G112" i="12"/>
  <c r="E112" i="12"/>
  <c r="C112" i="12"/>
  <c r="D112" i="12"/>
  <c r="AE20" i="12"/>
  <c r="AE420" i="12"/>
  <c r="AH420" i="12"/>
  <c r="AD398" i="12"/>
  <c r="AG398" i="12"/>
  <c r="C186" i="12"/>
  <c r="D186" i="12"/>
  <c r="G186" i="12"/>
  <c r="AD16" i="12"/>
  <c r="AE16" i="12"/>
  <c r="AF16" i="12"/>
  <c r="AF403" i="12"/>
  <c r="AF405" i="12" s="1"/>
  <c r="AF407" i="12" s="1"/>
  <c r="AF409" i="12" s="1"/>
  <c r="AF411" i="12" s="1"/>
  <c r="AF413" i="12" s="1"/>
  <c r="AF415" i="12" s="1"/>
  <c r="E222" i="12"/>
  <c r="F222" i="12"/>
  <c r="C222" i="12"/>
  <c r="D222" i="12"/>
  <c r="G222" i="12"/>
  <c r="B336" i="12"/>
  <c r="B338" i="12" s="1"/>
  <c r="B340" i="12" s="1"/>
  <c r="B342" i="12" s="1"/>
  <c r="B344" i="12" s="1"/>
  <c r="B346" i="12" s="1"/>
  <c r="B348" i="12" s="1"/>
  <c r="F334" i="12"/>
  <c r="D265" i="12"/>
  <c r="E265" i="12"/>
  <c r="AG230" i="12"/>
  <c r="AH230" i="12"/>
  <c r="G52" i="12"/>
  <c r="C52" i="12"/>
  <c r="D52" i="12"/>
  <c r="E52" i="12"/>
  <c r="F52" i="12"/>
  <c r="AE436" i="12"/>
  <c r="AH436" i="12"/>
  <c r="AD399" i="12"/>
  <c r="AF399" i="12"/>
  <c r="F361" i="12"/>
  <c r="G361" i="12"/>
  <c r="D361" i="12"/>
  <c r="AE353" i="12"/>
  <c r="AD353" i="12"/>
  <c r="AF250" i="12"/>
  <c r="AG250" i="12"/>
  <c r="AH250" i="12"/>
  <c r="AE194" i="12"/>
  <c r="AG194" i="12"/>
  <c r="AH194" i="12"/>
  <c r="AD194" i="12"/>
  <c r="F321" i="12"/>
  <c r="G321" i="12"/>
  <c r="AE422" i="12"/>
  <c r="AG422" i="12"/>
  <c r="AH288" i="12"/>
  <c r="AD288" i="12"/>
  <c r="AE288" i="12"/>
  <c r="AF288" i="12"/>
  <c r="AG288" i="12"/>
  <c r="C263" i="12"/>
  <c r="D263" i="12"/>
  <c r="E263" i="12"/>
  <c r="AF253" i="12"/>
  <c r="AG253" i="12"/>
  <c r="AH253" i="12"/>
  <c r="AF185" i="12"/>
  <c r="AH185" i="12"/>
  <c r="E158" i="12"/>
  <c r="G158" i="12"/>
  <c r="F158" i="12"/>
  <c r="AH120" i="12"/>
  <c r="AD120" i="12"/>
  <c r="AE120" i="12"/>
  <c r="AG120" i="12"/>
  <c r="AF120" i="12"/>
  <c r="AD113" i="12"/>
  <c r="AG113" i="12"/>
  <c r="AH113" i="12"/>
  <c r="AF113" i="12"/>
  <c r="F87" i="12"/>
  <c r="G87" i="12"/>
  <c r="C87" i="12"/>
  <c r="D87" i="12"/>
  <c r="E87" i="12"/>
  <c r="D85" i="12"/>
  <c r="E85" i="12"/>
  <c r="F85" i="12"/>
  <c r="AE366" i="12"/>
  <c r="AF366" i="12"/>
  <c r="AD366" i="12"/>
  <c r="G333" i="12"/>
  <c r="D333" i="12"/>
  <c r="E333" i="12"/>
  <c r="F333" i="12"/>
  <c r="AG388" i="12"/>
  <c r="AH388" i="12"/>
  <c r="AF388" i="12"/>
  <c r="F357" i="12"/>
  <c r="G357" i="12"/>
  <c r="AF350" i="12"/>
  <c r="AG350" i="12"/>
  <c r="AD350" i="12"/>
  <c r="D294" i="12"/>
  <c r="E294" i="12"/>
  <c r="F294" i="12"/>
  <c r="C294" i="12"/>
  <c r="G294" i="12"/>
  <c r="B234" i="12"/>
  <c r="B236" i="12" s="1"/>
  <c r="B238" i="12" s="1"/>
  <c r="B240" i="12" s="1"/>
  <c r="B242" i="12" s="1"/>
  <c r="B244" i="12" s="1"/>
  <c r="B246" i="12" s="1"/>
  <c r="C232" i="12"/>
  <c r="D232" i="12"/>
  <c r="E232" i="12"/>
  <c r="G232" i="12"/>
  <c r="C200" i="12"/>
  <c r="C202" i="12" s="1"/>
  <c r="C204" i="12" s="1"/>
  <c r="C206" i="12" s="1"/>
  <c r="C208" i="12" s="1"/>
  <c r="C210" i="12" s="1"/>
  <c r="C212" i="12" s="1"/>
  <c r="C199" i="12"/>
  <c r="C201" i="12" s="1"/>
  <c r="C203" i="12" s="1"/>
  <c r="C205" i="12" s="1"/>
  <c r="C207" i="12" s="1"/>
  <c r="C209" i="12" s="1"/>
  <c r="C211" i="12" s="1"/>
  <c r="C48" i="12"/>
  <c r="D48" i="12"/>
  <c r="E48" i="12"/>
  <c r="F48" i="12"/>
  <c r="G48" i="12"/>
  <c r="AD435" i="12"/>
  <c r="AG435" i="12"/>
  <c r="C394" i="12"/>
  <c r="D394" i="12"/>
  <c r="AG368" i="12"/>
  <c r="AH368" i="12"/>
  <c r="AF368" i="12"/>
  <c r="AE358" i="12"/>
  <c r="AG358" i="12"/>
  <c r="AG329" i="12"/>
  <c r="AH329" i="12"/>
  <c r="AE321" i="12"/>
  <c r="AF321" i="12"/>
  <c r="AG321" i="12"/>
  <c r="AH321" i="12"/>
  <c r="AG287" i="12"/>
  <c r="AH287" i="12"/>
  <c r="AF287" i="12"/>
  <c r="AD287" i="12"/>
  <c r="E259" i="12"/>
  <c r="F259" i="12"/>
  <c r="G259" i="12"/>
  <c r="C259" i="12"/>
  <c r="AE222" i="12"/>
  <c r="AF222" i="12"/>
  <c r="AG222" i="12"/>
  <c r="AH222" i="12"/>
  <c r="AE214" i="12"/>
  <c r="AG214" i="12"/>
  <c r="AH214" i="12"/>
  <c r="E188" i="12"/>
  <c r="G188" i="12"/>
  <c r="C188" i="12"/>
  <c r="D188" i="12"/>
  <c r="AE184" i="12"/>
  <c r="AH184" i="12"/>
  <c r="AD184" i="12"/>
  <c r="AF184" i="12"/>
  <c r="AG184" i="12"/>
  <c r="AD20" i="12"/>
  <c r="AF81" i="12"/>
  <c r="AG81" i="12"/>
  <c r="AH81" i="12"/>
  <c r="AE81" i="12"/>
  <c r="D350" i="12"/>
  <c r="E350" i="12"/>
  <c r="F350" i="12"/>
  <c r="G350" i="12"/>
  <c r="E282" i="12"/>
  <c r="F282" i="12"/>
  <c r="C262" i="12"/>
  <c r="D262" i="12"/>
  <c r="G262" i="12"/>
  <c r="C114" i="12"/>
  <c r="E114" i="12"/>
  <c r="F114" i="12"/>
  <c r="G114" i="12"/>
  <c r="AH95" i="12"/>
  <c r="AD95" i="12"/>
  <c r="AE95" i="12"/>
  <c r="AG95" i="12"/>
  <c r="B25" i="12"/>
  <c r="C329" i="12"/>
  <c r="D329" i="12"/>
  <c r="E329" i="12"/>
  <c r="G329" i="12"/>
  <c r="C125" i="12"/>
  <c r="D125" i="12"/>
  <c r="F125" i="12"/>
  <c r="E125" i="12"/>
  <c r="G125" i="12"/>
  <c r="C116" i="12"/>
  <c r="D116" i="12"/>
  <c r="G116" i="12"/>
  <c r="AE45" i="12"/>
  <c r="AF45" i="12"/>
  <c r="AG45" i="12"/>
  <c r="AH45" i="12"/>
  <c r="AE192" i="12"/>
  <c r="AF192" i="12"/>
  <c r="AG192" i="12"/>
  <c r="AH192" i="12"/>
  <c r="AE87" i="12"/>
  <c r="AD87" i="12"/>
  <c r="AG87" i="12"/>
  <c r="AH87" i="12"/>
  <c r="AF87" i="12"/>
  <c r="G56" i="12"/>
  <c r="D56" i="12"/>
  <c r="E56" i="12"/>
  <c r="F56" i="12"/>
  <c r="D395" i="12"/>
  <c r="E395" i="12"/>
  <c r="AD400" i="12"/>
  <c r="AF400" i="12"/>
  <c r="AH400" i="12"/>
  <c r="AG363" i="12"/>
  <c r="AF363" i="12"/>
  <c r="AF351" i="12"/>
  <c r="AH351" i="12"/>
  <c r="C319" i="12"/>
  <c r="F319" i="12"/>
  <c r="B233" i="12"/>
  <c r="B235" i="12" s="1"/>
  <c r="B237" i="12" s="1"/>
  <c r="B239" i="12" s="1"/>
  <c r="B241" i="12" s="1"/>
  <c r="B243" i="12" s="1"/>
  <c r="B245" i="12" s="1"/>
  <c r="D192" i="12"/>
  <c r="E192" i="12"/>
  <c r="F192" i="12"/>
  <c r="F15" i="12"/>
  <c r="D431" i="12"/>
  <c r="F431" i="12"/>
  <c r="AC404" i="12"/>
  <c r="AC406" i="12" s="1"/>
  <c r="AC408" i="12" s="1"/>
  <c r="AC410" i="12" s="1"/>
  <c r="AC412" i="12" s="1"/>
  <c r="AC414" i="12" s="1"/>
  <c r="AC416" i="12" s="1"/>
  <c r="C356" i="12"/>
  <c r="F356" i="12"/>
  <c r="AD330" i="12"/>
  <c r="AE330" i="12"/>
  <c r="AH330" i="12"/>
  <c r="AD328" i="12"/>
  <c r="AH328" i="12"/>
  <c r="AG328" i="12"/>
  <c r="AF322" i="12"/>
  <c r="AG322" i="12"/>
  <c r="AH322" i="12"/>
  <c r="AD322" i="12"/>
  <c r="AE322" i="12"/>
  <c r="C293" i="12"/>
  <c r="D293" i="12"/>
  <c r="E293" i="12"/>
  <c r="AF286" i="12"/>
  <c r="AG286" i="12"/>
  <c r="AH286" i="12"/>
  <c r="E248" i="12"/>
  <c r="D248" i="12"/>
  <c r="F248" i="12"/>
  <c r="G248" i="12"/>
  <c r="D230" i="12"/>
  <c r="C230" i="12"/>
  <c r="AD199" i="12"/>
  <c r="AD201" i="12" s="1"/>
  <c r="AD203" i="12" s="1"/>
  <c r="AD205" i="12" s="1"/>
  <c r="AD207" i="12" s="1"/>
  <c r="AD209" i="12" s="1"/>
  <c r="AD211" i="12" s="1"/>
  <c r="AD200" i="12"/>
  <c r="AD202" i="12" s="1"/>
  <c r="AD204" i="12" s="1"/>
  <c r="AD206" i="12" s="1"/>
  <c r="AD208" i="12" s="1"/>
  <c r="AD210" i="12" s="1"/>
  <c r="AD212" i="12" s="1"/>
  <c r="AH159" i="12"/>
  <c r="AG159" i="12"/>
  <c r="AF159" i="12"/>
  <c r="AG132" i="12"/>
  <c r="AG134" i="12" s="1"/>
  <c r="AG136" i="12" s="1"/>
  <c r="AG138" i="12" s="1"/>
  <c r="AG140" i="12" s="1"/>
  <c r="AG142" i="12" s="1"/>
  <c r="AG144" i="12" s="1"/>
  <c r="AG131" i="12"/>
  <c r="AG133" i="12" s="1"/>
  <c r="AG135" i="12" s="1"/>
  <c r="AG137" i="12" s="1"/>
  <c r="AG139" i="12" s="1"/>
  <c r="AG141" i="12" s="1"/>
  <c r="AG143" i="12" s="1"/>
  <c r="AH59" i="12"/>
  <c r="AF59" i="12"/>
  <c r="AG59" i="12"/>
  <c r="AE59" i="12"/>
  <c r="C320" i="12"/>
  <c r="G320" i="12"/>
  <c r="AG257" i="12"/>
  <c r="AH257" i="12"/>
  <c r="F234" i="12"/>
  <c r="F236" i="12" s="1"/>
  <c r="F238" i="12" s="1"/>
  <c r="F240" i="12" s="1"/>
  <c r="F242" i="12" s="1"/>
  <c r="F244" i="12" s="1"/>
  <c r="F246" i="12" s="1"/>
  <c r="F233" i="12"/>
  <c r="F235" i="12" s="1"/>
  <c r="F237" i="12" s="1"/>
  <c r="F239" i="12" s="1"/>
  <c r="F241" i="12" s="1"/>
  <c r="F243" i="12" s="1"/>
  <c r="F245" i="12" s="1"/>
  <c r="D221" i="12"/>
  <c r="E221" i="12"/>
  <c r="G221" i="12"/>
  <c r="D157" i="12"/>
  <c r="F157" i="12"/>
  <c r="C157" i="12"/>
  <c r="E360" i="12"/>
  <c r="F360" i="12"/>
  <c r="G360" i="12"/>
  <c r="AE285" i="12"/>
  <c r="AF285" i="12"/>
  <c r="AG285" i="12"/>
  <c r="AD285" i="12"/>
  <c r="AH285" i="12"/>
  <c r="AE361" i="12"/>
  <c r="AF361" i="12"/>
  <c r="F14" i="12"/>
  <c r="G14" i="12"/>
  <c r="C14" i="12"/>
  <c r="D14" i="12"/>
  <c r="AD327" i="12"/>
  <c r="AF327" i="12"/>
  <c r="F296" i="12"/>
  <c r="G296" i="12"/>
  <c r="C296" i="12"/>
  <c r="AH252" i="12"/>
  <c r="AD252" i="12"/>
  <c r="AE252" i="12"/>
  <c r="AF252" i="12"/>
  <c r="AD227" i="12"/>
  <c r="AE227" i="12"/>
  <c r="AD125" i="12"/>
  <c r="AE125" i="12"/>
  <c r="D44" i="12"/>
  <c r="E44" i="12"/>
  <c r="F44" i="12"/>
  <c r="C257" i="12"/>
  <c r="D257" i="12"/>
  <c r="E257" i="12"/>
  <c r="AC166" i="12"/>
  <c r="AC168" i="12" s="1"/>
  <c r="AC170" i="12" s="1"/>
  <c r="AC172" i="12" s="1"/>
  <c r="AC174" i="12" s="1"/>
  <c r="AC176" i="12" s="1"/>
  <c r="AC178" i="12" s="1"/>
  <c r="AD421" i="12"/>
  <c r="AF421" i="12"/>
  <c r="E391" i="12"/>
  <c r="D391" i="12"/>
  <c r="C302" i="12"/>
  <c r="C304" i="12" s="1"/>
  <c r="C306" i="12" s="1"/>
  <c r="C308" i="12" s="1"/>
  <c r="C310" i="12" s="1"/>
  <c r="C312" i="12" s="1"/>
  <c r="C314" i="12" s="1"/>
  <c r="C301" i="12"/>
  <c r="C303" i="12" s="1"/>
  <c r="C305" i="12" s="1"/>
  <c r="C307" i="12" s="1"/>
  <c r="C309" i="12" s="1"/>
  <c r="C311" i="12" s="1"/>
  <c r="C313" i="12" s="1"/>
  <c r="G287" i="12"/>
  <c r="D287" i="12"/>
  <c r="E287" i="12"/>
  <c r="F287" i="12"/>
  <c r="E214" i="12"/>
  <c r="F214" i="12"/>
  <c r="G214" i="12"/>
  <c r="C214" i="12"/>
  <c r="AD182" i="12"/>
  <c r="AF182" i="12"/>
  <c r="AG182" i="12"/>
  <c r="G129" i="12"/>
  <c r="D129" i="12"/>
  <c r="F129" i="12"/>
  <c r="AF85" i="12"/>
  <c r="AG85" i="12"/>
  <c r="AH85" i="12"/>
  <c r="AE85" i="12"/>
  <c r="AD85" i="12"/>
  <c r="B18" i="12"/>
  <c r="AE386" i="12"/>
  <c r="AF386" i="12"/>
  <c r="C430" i="12"/>
  <c r="E430" i="12"/>
  <c r="G335" i="12"/>
  <c r="G337" i="12" s="1"/>
  <c r="G339" i="12" s="1"/>
  <c r="G341" i="12" s="1"/>
  <c r="G343" i="12" s="1"/>
  <c r="G345" i="12" s="1"/>
  <c r="G347" i="12" s="1"/>
  <c r="AF295" i="12"/>
  <c r="AG295" i="12"/>
  <c r="AH295" i="12"/>
  <c r="C220" i="12"/>
  <c r="D220" i="12"/>
  <c r="E220" i="12"/>
  <c r="F220" i="12"/>
  <c r="G220" i="12"/>
  <c r="AD154" i="12"/>
  <c r="AE154" i="12"/>
  <c r="AH151" i="12"/>
  <c r="AD151" i="12"/>
  <c r="AE151" i="12"/>
  <c r="AF151" i="12"/>
  <c r="AG151" i="12"/>
  <c r="C148" i="12"/>
  <c r="D148" i="12"/>
  <c r="E148" i="12"/>
  <c r="G148" i="12"/>
  <c r="N15" i="12"/>
  <c r="N24" i="12"/>
  <c r="N27" i="12"/>
  <c r="N32" i="12"/>
  <c r="N37" i="12"/>
  <c r="N12" i="12"/>
  <c r="N20" i="12"/>
  <c r="N23" i="12"/>
  <c r="N40" i="12"/>
  <c r="N26" i="12"/>
  <c r="N18" i="12"/>
  <c r="N30" i="12"/>
  <c r="N33" i="12"/>
  <c r="N13" i="12"/>
  <c r="N14" i="12"/>
  <c r="N34" i="12"/>
  <c r="N31" i="12"/>
  <c r="N36" i="12"/>
  <c r="N19" i="12"/>
  <c r="N29" i="12"/>
  <c r="N28" i="12"/>
  <c r="N25" i="12"/>
  <c r="N35" i="12"/>
  <c r="N22" i="12"/>
  <c r="AC369" i="12"/>
  <c r="AC371" i="12" s="1"/>
  <c r="AC373" i="12" s="1"/>
  <c r="AC375" i="12" s="1"/>
  <c r="AC377" i="12" s="1"/>
  <c r="AC379" i="12" s="1"/>
  <c r="AC381" i="12" s="1"/>
  <c r="G283" i="12"/>
  <c r="D283" i="12"/>
  <c r="AC437" i="12"/>
  <c r="AC439" i="12" s="1"/>
  <c r="AC441" i="12" s="1"/>
  <c r="AC443" i="12" s="1"/>
  <c r="AC445" i="12" s="1"/>
  <c r="AC447" i="12" s="1"/>
  <c r="AC449" i="12" s="1"/>
  <c r="D365" i="12"/>
  <c r="G365" i="12"/>
  <c r="AD226" i="12"/>
  <c r="AE226" i="12"/>
  <c r="AF226" i="12"/>
  <c r="AG226" i="12"/>
  <c r="E194" i="12"/>
  <c r="F194" i="12"/>
  <c r="D194" i="12"/>
  <c r="G194" i="12"/>
  <c r="C187" i="12"/>
  <c r="E187" i="12"/>
  <c r="F187" i="12"/>
  <c r="D187" i="12"/>
  <c r="G187" i="12"/>
  <c r="AG122" i="12"/>
  <c r="AD122" i="12"/>
  <c r="AE122" i="12"/>
  <c r="AF122" i="12"/>
  <c r="AH122" i="12"/>
  <c r="AD433" i="12"/>
  <c r="B403" i="12"/>
  <c r="B405" i="12" s="1"/>
  <c r="B407" i="12" s="1"/>
  <c r="B409" i="12" s="1"/>
  <c r="B411" i="12" s="1"/>
  <c r="B413" i="12" s="1"/>
  <c r="B415" i="12" s="1"/>
  <c r="G400" i="12"/>
  <c r="AH391" i="12"/>
  <c r="AF387" i="12"/>
  <c r="AG387" i="12"/>
  <c r="C386" i="12"/>
  <c r="AD384" i="12"/>
  <c r="AH384" i="12"/>
  <c r="AE384" i="12"/>
  <c r="AG384" i="12"/>
  <c r="AH352" i="12"/>
  <c r="B335" i="12"/>
  <c r="B337" i="12" s="1"/>
  <c r="B339" i="12" s="1"/>
  <c r="B341" i="12" s="1"/>
  <c r="B343" i="12" s="1"/>
  <c r="B345" i="12" s="1"/>
  <c r="B347" i="12" s="1"/>
  <c r="E295" i="12"/>
  <c r="F295" i="12"/>
  <c r="G295" i="12"/>
  <c r="AD284" i="12"/>
  <c r="AE284" i="12"/>
  <c r="AF284" i="12"/>
  <c r="AH284" i="12"/>
  <c r="AH254" i="12"/>
  <c r="AH223" i="12"/>
  <c r="AE223" i="12"/>
  <c r="AD190" i="12"/>
  <c r="AE190" i="12"/>
  <c r="F189" i="12"/>
  <c r="G189" i="12"/>
  <c r="AD180" i="12"/>
  <c r="AG180" i="12"/>
  <c r="AH180" i="12"/>
  <c r="AE180" i="12"/>
  <c r="C161" i="12"/>
  <c r="D161" i="12"/>
  <c r="E161" i="12"/>
  <c r="F161" i="12"/>
  <c r="G161" i="12"/>
  <c r="C156" i="12"/>
  <c r="E156" i="12"/>
  <c r="F156" i="12"/>
  <c r="G156" i="12"/>
  <c r="E151" i="12"/>
  <c r="F151" i="12"/>
  <c r="G151" i="12"/>
  <c r="AH131" i="12"/>
  <c r="AH133" i="12" s="1"/>
  <c r="AH135" i="12" s="1"/>
  <c r="AH137" i="12" s="1"/>
  <c r="AH139" i="12" s="1"/>
  <c r="AH141" i="12" s="1"/>
  <c r="AH143" i="12" s="1"/>
  <c r="AH132" i="12"/>
  <c r="AH134" i="12" s="1"/>
  <c r="AH136" i="12" s="1"/>
  <c r="AH138" i="12" s="1"/>
  <c r="AH140" i="12" s="1"/>
  <c r="AH142" i="12" s="1"/>
  <c r="AH144" i="12" s="1"/>
  <c r="D118" i="12"/>
  <c r="E118" i="12"/>
  <c r="C118" i="12"/>
  <c r="F118" i="12"/>
  <c r="G118" i="12"/>
  <c r="G113" i="12"/>
  <c r="C113" i="12"/>
  <c r="E113" i="12"/>
  <c r="F113" i="12"/>
  <c r="AD80" i="12"/>
  <c r="AE80" i="12"/>
  <c r="AF80" i="12"/>
  <c r="AG80" i="12"/>
  <c r="AH80" i="12"/>
  <c r="F51" i="12"/>
  <c r="G51" i="12"/>
  <c r="C51" i="12"/>
  <c r="D51" i="12"/>
  <c r="E51" i="12"/>
  <c r="D249" i="12"/>
  <c r="E249" i="12"/>
  <c r="F193" i="12"/>
  <c r="D193" i="12"/>
  <c r="AE164" i="12"/>
  <c r="AG164" i="12"/>
  <c r="AD164" i="12"/>
  <c r="AF164" i="12"/>
  <c r="AH164" i="12"/>
  <c r="G88" i="12"/>
  <c r="F88" i="12"/>
  <c r="C88" i="12"/>
  <c r="D88" i="12"/>
  <c r="E88" i="12"/>
  <c r="D429" i="12"/>
  <c r="G429" i="12"/>
  <c r="AD365" i="12"/>
  <c r="AE365" i="12"/>
  <c r="F352" i="12"/>
  <c r="G352" i="12"/>
  <c r="C352" i="12"/>
  <c r="C254" i="12"/>
  <c r="D254" i="12"/>
  <c r="E254" i="12"/>
  <c r="E119" i="12"/>
  <c r="G119" i="12"/>
  <c r="C119" i="12"/>
  <c r="D119" i="12"/>
  <c r="F119" i="12"/>
  <c r="AE47" i="12"/>
  <c r="AF47" i="12"/>
  <c r="AG47" i="12"/>
  <c r="AH47" i="12"/>
  <c r="AD47" i="12"/>
  <c r="AD356" i="12"/>
  <c r="AE356" i="12"/>
  <c r="AF356" i="12"/>
  <c r="AD319" i="12"/>
  <c r="AE319" i="12"/>
  <c r="AD220" i="12"/>
  <c r="AE220" i="12"/>
  <c r="AC403" i="12"/>
  <c r="AC405" i="12" s="1"/>
  <c r="AC407" i="12" s="1"/>
  <c r="AC409" i="12" s="1"/>
  <c r="AC411" i="12" s="1"/>
  <c r="AC413" i="12" s="1"/>
  <c r="AC415" i="12" s="1"/>
  <c r="AH389" i="12"/>
  <c r="AE389" i="12"/>
  <c r="AG389" i="12"/>
  <c r="E331" i="12"/>
  <c r="F331" i="12"/>
  <c r="G331" i="12"/>
  <c r="C331" i="12"/>
  <c r="AD83" i="12"/>
  <c r="AH83" i="12"/>
  <c r="D60" i="12"/>
  <c r="G60" i="12"/>
  <c r="E60" i="12"/>
  <c r="F60" i="12"/>
  <c r="AG49" i="12"/>
  <c r="AH49" i="12"/>
  <c r="AE49" i="12"/>
  <c r="AF49" i="12"/>
  <c r="AG437" i="12"/>
  <c r="AG439" i="12" s="1"/>
  <c r="AG441" i="12" s="1"/>
  <c r="AG443" i="12" s="1"/>
  <c r="AG445" i="12" s="1"/>
  <c r="AG447" i="12" s="1"/>
  <c r="AG449" i="12" s="1"/>
  <c r="C358" i="12"/>
  <c r="D358" i="12"/>
  <c r="AD248" i="12"/>
  <c r="AE248" i="12"/>
  <c r="AF248" i="12"/>
  <c r="AG248" i="12"/>
  <c r="G353" i="12"/>
  <c r="D353" i="12"/>
  <c r="E353" i="12"/>
  <c r="C353" i="12"/>
  <c r="AD163" i="12"/>
  <c r="AF163" i="12"/>
  <c r="AE163" i="12"/>
  <c r="AH163" i="12"/>
  <c r="AE146" i="12"/>
  <c r="AF146" i="12"/>
  <c r="AH146" i="12"/>
  <c r="D49" i="12"/>
  <c r="E49" i="12"/>
  <c r="F49" i="12"/>
  <c r="C49" i="12"/>
  <c r="AD161" i="12"/>
  <c r="AH161" i="12"/>
  <c r="AF118" i="12"/>
  <c r="AG118" i="12"/>
  <c r="C79" i="12"/>
  <c r="G79" i="12"/>
  <c r="D79" i="12"/>
  <c r="E79" i="12"/>
  <c r="AF57" i="12"/>
  <c r="AG57" i="12"/>
  <c r="AH57" i="12"/>
  <c r="AE57" i="12"/>
  <c r="AC438" i="12"/>
  <c r="AC440" i="12" s="1"/>
  <c r="AC442" i="12" s="1"/>
  <c r="AC444" i="12" s="1"/>
  <c r="AC446" i="12" s="1"/>
  <c r="AC448" i="12" s="1"/>
  <c r="AC450" i="12" s="1"/>
  <c r="E396" i="12"/>
  <c r="F396" i="12"/>
  <c r="D396" i="12"/>
  <c r="C393" i="12"/>
  <c r="G393" i="12"/>
  <c r="F393" i="12"/>
  <c r="D359" i="12"/>
  <c r="E359" i="12"/>
  <c r="F354" i="12"/>
  <c r="F299" i="12"/>
  <c r="F260" i="12"/>
  <c r="G260" i="12"/>
  <c r="C256" i="12"/>
  <c r="D256" i="12"/>
  <c r="G256" i="12"/>
  <c r="AF215" i="12"/>
  <c r="AH215" i="12"/>
  <c r="AD215" i="12"/>
  <c r="AE215" i="12"/>
  <c r="AF195" i="12"/>
  <c r="AH195" i="12"/>
  <c r="AD195" i="12"/>
  <c r="AF149" i="12"/>
  <c r="AH149" i="12"/>
  <c r="AD147" i="12"/>
  <c r="AF147" i="12"/>
  <c r="G130" i="12"/>
  <c r="B131" i="12"/>
  <c r="B133" i="12" s="1"/>
  <c r="B135" i="12" s="1"/>
  <c r="B137" i="12" s="1"/>
  <c r="B139" i="12" s="1"/>
  <c r="B141" i="12" s="1"/>
  <c r="B143" i="12" s="1"/>
  <c r="E130" i="12"/>
  <c r="C130" i="12"/>
  <c r="D130" i="12"/>
  <c r="F130" i="12"/>
  <c r="AH98" i="12"/>
  <c r="AH100" i="12" s="1"/>
  <c r="AH102" i="12" s="1"/>
  <c r="AH104" i="12" s="1"/>
  <c r="AH106" i="12" s="1"/>
  <c r="AH108" i="12" s="1"/>
  <c r="AH110" i="12" s="1"/>
  <c r="AH97" i="12"/>
  <c r="AH99" i="12" s="1"/>
  <c r="AH101" i="12" s="1"/>
  <c r="AH103" i="12" s="1"/>
  <c r="AH105" i="12" s="1"/>
  <c r="AH107" i="12" s="1"/>
  <c r="AH109" i="12" s="1"/>
  <c r="AE121" i="12"/>
  <c r="AG121" i="12"/>
  <c r="AH121" i="12"/>
  <c r="F115" i="12"/>
  <c r="D115" i="12"/>
  <c r="E115" i="12"/>
  <c r="G115" i="12"/>
  <c r="AG98" i="12"/>
  <c r="AG100" i="12" s="1"/>
  <c r="AG102" i="12" s="1"/>
  <c r="AG104" i="12" s="1"/>
  <c r="AG106" i="12" s="1"/>
  <c r="AG108" i="12" s="1"/>
  <c r="AG110" i="12" s="1"/>
  <c r="AG97" i="12"/>
  <c r="AG99" i="12" s="1"/>
  <c r="AG101" i="12" s="1"/>
  <c r="AG103" i="12" s="1"/>
  <c r="AG105" i="12" s="1"/>
  <c r="AG107" i="12" s="1"/>
  <c r="AG109" i="12" s="1"/>
  <c r="AG94" i="12"/>
  <c r="AH94" i="12"/>
  <c r="AE94" i="12"/>
  <c r="AF94" i="12"/>
  <c r="AE51" i="12"/>
  <c r="AG51" i="12"/>
  <c r="AH51" i="12"/>
  <c r="G290" i="12"/>
  <c r="AF266" i="12"/>
  <c r="AG266" i="12"/>
  <c r="AH266" i="12"/>
  <c r="AD263" i="12"/>
  <c r="AE263" i="12"/>
  <c r="AH232" i="12"/>
  <c r="E227" i="12"/>
  <c r="F227" i="12"/>
  <c r="G227" i="12"/>
  <c r="F224" i="12"/>
  <c r="F217" i="12"/>
  <c r="AD188" i="12"/>
  <c r="AE188" i="12"/>
  <c r="AF188" i="12"/>
  <c r="AH186" i="12"/>
  <c r="AE162" i="12"/>
  <c r="AH162" i="12"/>
  <c r="AD162" i="12"/>
  <c r="AF162" i="12"/>
  <c r="AF160" i="12"/>
  <c r="AG160" i="12"/>
  <c r="AE92" i="12"/>
  <c r="AF92" i="12"/>
  <c r="AG92" i="12"/>
  <c r="C59" i="12"/>
  <c r="D59" i="12"/>
  <c r="E59" i="12"/>
  <c r="F59" i="12"/>
  <c r="G59" i="12"/>
  <c r="B166" i="12"/>
  <c r="B168" i="12" s="1"/>
  <c r="B170" i="12" s="1"/>
  <c r="B172" i="12" s="1"/>
  <c r="B174" i="12" s="1"/>
  <c r="B176" i="12" s="1"/>
  <c r="B178" i="12" s="1"/>
  <c r="E164" i="12"/>
  <c r="F164" i="12"/>
  <c r="G164" i="12"/>
  <c r="C164" i="12"/>
  <c r="D164" i="12"/>
  <c r="D162" i="12"/>
  <c r="E162" i="12"/>
  <c r="F162" i="12"/>
  <c r="G162" i="12"/>
  <c r="AD155" i="12"/>
  <c r="AE155" i="12"/>
  <c r="E149" i="12"/>
  <c r="F149" i="12"/>
  <c r="G149" i="12"/>
  <c r="AC131" i="12"/>
  <c r="AC133" i="12" s="1"/>
  <c r="AC135" i="12" s="1"/>
  <c r="AC137" i="12" s="1"/>
  <c r="AC139" i="12" s="1"/>
  <c r="AC141" i="12" s="1"/>
  <c r="AC143" i="12" s="1"/>
  <c r="AE130" i="12"/>
  <c r="AD130" i="12"/>
  <c r="AF130" i="12"/>
  <c r="D92" i="12"/>
  <c r="E92" i="12"/>
  <c r="F92" i="12"/>
  <c r="G92" i="12"/>
  <c r="F53" i="12"/>
  <c r="G53" i="12"/>
  <c r="AC335" i="12"/>
  <c r="AC337" i="12" s="1"/>
  <c r="AC339" i="12" s="1"/>
  <c r="AC341" i="12" s="1"/>
  <c r="AC343" i="12" s="1"/>
  <c r="AC345" i="12" s="1"/>
  <c r="AC347" i="12" s="1"/>
  <c r="AD334" i="12"/>
  <c r="AG334" i="12"/>
  <c r="AH334" i="12"/>
  <c r="D290" i="12"/>
  <c r="AD232" i="12"/>
  <c r="C224" i="12"/>
  <c r="AG200" i="12"/>
  <c r="AG202" i="12" s="1"/>
  <c r="AG204" i="12" s="1"/>
  <c r="AG206" i="12" s="1"/>
  <c r="AG208" i="12" s="1"/>
  <c r="AG210" i="12" s="1"/>
  <c r="AG212" i="12" s="1"/>
  <c r="C196" i="12"/>
  <c r="D196" i="12"/>
  <c r="E196" i="12"/>
  <c r="AD186" i="12"/>
  <c r="AD183" i="12"/>
  <c r="AF183" i="12"/>
  <c r="AH183" i="12"/>
  <c r="F17" i="12"/>
  <c r="G17" i="12"/>
  <c r="C17" i="12"/>
  <c r="D17" i="12"/>
  <c r="E17" i="12"/>
  <c r="AC132" i="12"/>
  <c r="AC134" i="12" s="1"/>
  <c r="AC136" i="12" s="1"/>
  <c r="AC138" i="12" s="1"/>
  <c r="AC140" i="12" s="1"/>
  <c r="AC142" i="12" s="1"/>
  <c r="AC144" i="12" s="1"/>
  <c r="E127" i="12"/>
  <c r="F127" i="12"/>
  <c r="D127" i="12"/>
  <c r="AD116" i="12"/>
  <c r="AE116" i="12"/>
  <c r="AG116" i="12"/>
  <c r="AF116" i="12"/>
  <c r="AH116" i="12"/>
  <c r="D64" i="12"/>
  <c r="D66" i="12" s="1"/>
  <c r="D68" i="12" s="1"/>
  <c r="D70" i="12" s="1"/>
  <c r="D72" i="12" s="1"/>
  <c r="D74" i="12" s="1"/>
  <c r="D76" i="12" s="1"/>
  <c r="D63" i="12"/>
  <c r="D65" i="12" s="1"/>
  <c r="D67" i="12" s="1"/>
  <c r="D69" i="12" s="1"/>
  <c r="D71" i="12" s="1"/>
  <c r="D73" i="12" s="1"/>
  <c r="D75" i="12" s="1"/>
  <c r="AD54" i="12"/>
  <c r="AE54" i="12"/>
  <c r="AH54" i="12"/>
  <c r="F332" i="12"/>
  <c r="G332" i="12"/>
  <c r="C325" i="12"/>
  <c r="D325" i="12"/>
  <c r="AD320" i="12"/>
  <c r="AE320" i="12"/>
  <c r="AF320" i="12"/>
  <c r="G297" i="12"/>
  <c r="D297" i="12"/>
  <c r="E297" i="12"/>
  <c r="AD264" i="12"/>
  <c r="AE264" i="12"/>
  <c r="AF264" i="12"/>
  <c r="D258" i="12"/>
  <c r="E258" i="12"/>
  <c r="F258" i="12"/>
  <c r="C258" i="12"/>
  <c r="AD256" i="12"/>
  <c r="AH256" i="12"/>
  <c r="AF229" i="12"/>
  <c r="AG229" i="12"/>
  <c r="AE229" i="12"/>
  <c r="AH229" i="12"/>
  <c r="AD229" i="12"/>
  <c r="AD316" i="12"/>
  <c r="AE316" i="12"/>
  <c r="G180" i="12"/>
  <c r="F180" i="12"/>
  <c r="C180" i="12"/>
  <c r="AH153" i="12"/>
  <c r="AF153" i="12"/>
  <c r="AD124" i="12"/>
  <c r="AE124" i="12"/>
  <c r="AF124" i="12"/>
  <c r="AD28" i="12"/>
  <c r="AE28" i="12"/>
  <c r="AH28" i="12"/>
  <c r="AC30" i="12"/>
  <c r="AC32" i="12" s="1"/>
  <c r="AC34" i="12" s="1"/>
  <c r="AC36" i="12" s="1"/>
  <c r="AC38" i="12" s="1"/>
  <c r="AC40" i="12" s="1"/>
  <c r="AC42" i="12" s="1"/>
  <c r="AG28" i="12"/>
  <c r="AH224" i="12"/>
  <c r="AG150" i="12"/>
  <c r="AD150" i="12"/>
  <c r="AE150" i="12"/>
  <c r="AE117" i="12"/>
  <c r="AF117" i="12"/>
  <c r="AH117" i="12"/>
  <c r="AD117" i="12"/>
  <c r="AG117" i="12"/>
  <c r="AD299" i="12"/>
  <c r="AE299" i="12"/>
  <c r="AD283" i="12"/>
  <c r="AE283" i="12"/>
  <c r="E197" i="12"/>
  <c r="F197" i="12"/>
  <c r="G197" i="12"/>
  <c r="AD187" i="12"/>
  <c r="D89" i="12"/>
  <c r="C46" i="12"/>
  <c r="F46" i="12"/>
  <c r="E46" i="12"/>
  <c r="G46" i="12"/>
  <c r="B24" i="12"/>
  <c r="C292" i="12"/>
  <c r="D292" i="12"/>
  <c r="AD181" i="12"/>
  <c r="AE181" i="12"/>
  <c r="AD90" i="12"/>
  <c r="AE90" i="12"/>
  <c r="AH90" i="12"/>
  <c r="AG78" i="12"/>
  <c r="AH78" i="12"/>
  <c r="AD64" i="12"/>
  <c r="AD66" i="12" s="1"/>
  <c r="AD68" i="12" s="1"/>
  <c r="AD70" i="12" s="1"/>
  <c r="AD72" i="12" s="1"/>
  <c r="AD74" i="12" s="1"/>
  <c r="AD76" i="12" s="1"/>
  <c r="AD63" i="12"/>
  <c r="AD65" i="12" s="1"/>
  <c r="AD67" i="12" s="1"/>
  <c r="AD69" i="12" s="1"/>
  <c r="AD71" i="12" s="1"/>
  <c r="AD73" i="12" s="1"/>
  <c r="AD75" i="12" s="1"/>
  <c r="AE148" i="12"/>
  <c r="AG148" i="12"/>
  <c r="AF126" i="12"/>
  <c r="AH126" i="12"/>
  <c r="AD126" i="12"/>
  <c r="AE126" i="12"/>
  <c r="AG126" i="12"/>
  <c r="G12" i="12"/>
  <c r="AE228" i="12"/>
  <c r="AF228" i="12"/>
  <c r="AD193" i="12"/>
  <c r="AF193" i="12"/>
  <c r="AG193" i="12"/>
  <c r="AF158" i="12"/>
  <c r="AG158" i="12"/>
  <c r="AH158" i="12"/>
  <c r="AG119" i="12"/>
  <c r="AH119" i="12"/>
  <c r="AD119" i="12"/>
  <c r="AE119" i="12"/>
  <c r="AF119" i="12"/>
  <c r="D90" i="12"/>
  <c r="E90" i="12"/>
  <c r="AD50" i="12"/>
  <c r="AE50" i="12"/>
  <c r="AF50" i="12"/>
  <c r="AG50" i="12"/>
  <c r="AH50" i="12"/>
  <c r="AD91" i="12"/>
  <c r="AE91" i="12"/>
  <c r="AF91" i="12"/>
  <c r="AG91" i="12"/>
  <c r="AH91" i="12"/>
  <c r="AD14" i="12"/>
  <c r="AE14" i="12"/>
  <c r="F155" i="12"/>
  <c r="AF129" i="12"/>
  <c r="E121" i="12"/>
  <c r="AE112" i="12"/>
  <c r="AC98" i="12"/>
  <c r="AC100" i="12" s="1"/>
  <c r="AC102" i="12" s="1"/>
  <c r="AC104" i="12" s="1"/>
  <c r="AC106" i="12" s="1"/>
  <c r="AC108" i="12" s="1"/>
  <c r="AC110" i="12" s="1"/>
  <c r="AF96" i="12"/>
  <c r="AE58" i="12"/>
  <c r="E57" i="12"/>
  <c r="E155" i="12"/>
  <c r="AE129" i="12"/>
  <c r="F128" i="12"/>
  <c r="G128" i="12"/>
  <c r="C128" i="12"/>
  <c r="D121" i="12"/>
  <c r="AE96" i="12"/>
  <c r="E93" i="12"/>
  <c r="E50" i="12"/>
  <c r="F50" i="12"/>
  <c r="G50" i="12"/>
  <c r="AO12" i="12"/>
  <c r="AO20" i="12"/>
  <c r="AO31" i="12"/>
  <c r="AO23" i="12"/>
  <c r="AO36" i="12"/>
  <c r="AO35" i="12"/>
  <c r="AO38" i="12"/>
  <c r="AO21" i="12"/>
  <c r="AO24" i="12"/>
  <c r="AO30" i="12"/>
  <c r="AO16" i="12"/>
  <c r="AO32" i="12"/>
  <c r="AO39" i="12"/>
  <c r="AO28" i="12"/>
  <c r="L10" i="12"/>
  <c r="L18" i="12"/>
  <c r="L31" i="12"/>
  <c r="L40" i="12"/>
  <c r="L36" i="12"/>
  <c r="L14" i="12"/>
  <c r="L35" i="12"/>
  <c r="L20" i="12"/>
  <c r="L23" i="12"/>
  <c r="L15" i="12"/>
  <c r="L26" i="12"/>
  <c r="L30" i="12"/>
  <c r="L34" i="12"/>
  <c r="L11" i="12"/>
  <c r="L19" i="12"/>
  <c r="L27" i="12"/>
  <c r="L37" i="12"/>
  <c r="AO11" i="12"/>
  <c r="C155" i="12"/>
  <c r="AD96" i="12"/>
  <c r="AH82" i="12"/>
  <c r="AD82" i="12"/>
  <c r="AE82" i="12"/>
  <c r="AF82" i="12"/>
  <c r="AG58" i="12"/>
  <c r="AH58" i="12"/>
  <c r="AN12" i="12"/>
  <c r="AN20" i="12"/>
  <c r="AN31" i="12"/>
  <c r="AN23" i="12"/>
  <c r="AN36" i="12"/>
  <c r="AN14" i="12"/>
  <c r="AN26" i="12"/>
  <c r="AN39" i="12"/>
  <c r="AN21" i="12"/>
  <c r="AN24" i="12"/>
  <c r="AN30" i="12"/>
  <c r="AN16" i="12"/>
  <c r="AN32" i="12"/>
  <c r="AN13" i="12"/>
  <c r="AN18" i="12"/>
  <c r="AN35" i="12"/>
  <c r="AN28" i="12"/>
  <c r="AN25" i="12"/>
  <c r="AN29" i="12"/>
  <c r="AN40" i="12"/>
  <c r="K10" i="12"/>
  <c r="K18" i="12"/>
  <c r="K31" i="12"/>
  <c r="K40" i="12"/>
  <c r="K36" i="12"/>
  <c r="K12" i="12"/>
  <c r="K20" i="12"/>
  <c r="K23" i="12"/>
  <c r="K15" i="12"/>
  <c r="K26" i="12"/>
  <c r="K30" i="12"/>
  <c r="K34" i="12"/>
  <c r="K11" i="12"/>
  <c r="K28" i="12"/>
  <c r="K19" i="12"/>
  <c r="K27" i="12"/>
  <c r="K37" i="12"/>
  <c r="K21" i="12"/>
  <c r="AN11" i="12"/>
  <c r="D93" i="12"/>
  <c r="F93" i="12"/>
  <c r="G93" i="12"/>
  <c r="AD61" i="12"/>
  <c r="AE61" i="12"/>
  <c r="AF61" i="12"/>
  <c r="AD55" i="12"/>
  <c r="AE55" i="12"/>
  <c r="AF55" i="12"/>
  <c r="E86" i="12"/>
  <c r="F86" i="12"/>
  <c r="G86" i="12"/>
  <c r="AD115" i="12"/>
  <c r="AF115" i="12"/>
  <c r="B98" i="12"/>
  <c r="B100" i="12" s="1"/>
  <c r="B102" i="12" s="1"/>
  <c r="B104" i="12" s="1"/>
  <c r="B106" i="12" s="1"/>
  <c r="B108" i="12" s="1"/>
  <c r="B110" i="12" s="1"/>
  <c r="B97" i="12"/>
  <c r="B99" i="12" s="1"/>
  <c r="B101" i="12" s="1"/>
  <c r="B103" i="12" s="1"/>
  <c r="B105" i="12" s="1"/>
  <c r="B107" i="12" s="1"/>
  <c r="B109" i="12" s="1"/>
  <c r="D96" i="12"/>
  <c r="C96" i="12"/>
  <c r="E96" i="12"/>
  <c r="F96" i="12"/>
  <c r="G96" i="12"/>
  <c r="AC64" i="12"/>
  <c r="AC66" i="12" s="1"/>
  <c r="AC68" i="12" s="1"/>
  <c r="AC70" i="12" s="1"/>
  <c r="AC72" i="12" s="1"/>
  <c r="AC74" i="12" s="1"/>
  <c r="AC76" i="12" s="1"/>
  <c r="AD53" i="12"/>
  <c r="AG53" i="12"/>
  <c r="AF53" i="12"/>
  <c r="AH53" i="12"/>
  <c r="AD13" i="12"/>
  <c r="C84" i="12"/>
  <c r="D84" i="12"/>
  <c r="E84" i="12"/>
  <c r="G84" i="12"/>
  <c r="C78" i="12"/>
  <c r="D78" i="12"/>
  <c r="E78" i="12"/>
  <c r="F78" i="12"/>
  <c r="AE62" i="12"/>
  <c r="AF62" i="12"/>
  <c r="AG62" i="12"/>
  <c r="AH62" i="12"/>
  <c r="C55" i="12"/>
  <c r="D55" i="12"/>
  <c r="E55" i="12"/>
  <c r="F55" i="12"/>
  <c r="D28" i="12"/>
  <c r="G28" i="12"/>
  <c r="B29" i="12"/>
  <c r="B31" i="12" s="1"/>
  <c r="B33" i="12" s="1"/>
  <c r="B35" i="12" s="1"/>
  <c r="B37" i="12" s="1"/>
  <c r="B39" i="12" s="1"/>
  <c r="B41" i="12" s="1"/>
  <c r="C124" i="12"/>
  <c r="E124" i="12"/>
  <c r="AD44" i="12"/>
  <c r="AE44" i="12"/>
  <c r="AF44" i="12"/>
  <c r="G27" i="12"/>
  <c r="D95" i="12"/>
  <c r="AD79" i="12"/>
  <c r="C83" i="12"/>
  <c r="D83" i="12"/>
  <c r="G83" i="12"/>
  <c r="AE56" i="12"/>
  <c r="AF56" i="12"/>
  <c r="AG56" i="12"/>
  <c r="AF93" i="12"/>
  <c r="AG93" i="12"/>
  <c r="AH93" i="12"/>
  <c r="C47" i="12"/>
  <c r="D47" i="12"/>
  <c r="G47" i="12"/>
  <c r="F62" i="12"/>
  <c r="AM22" i="12"/>
  <c r="AK16" i="12"/>
  <c r="AL11" i="12"/>
  <c r="W15" i="12"/>
  <c r="C63" i="12"/>
  <c r="C65" i="12" s="1"/>
  <c r="C67" i="12" s="1"/>
  <c r="C69" i="12" s="1"/>
  <c r="C71" i="12" s="1"/>
  <c r="C73" i="12" s="1"/>
  <c r="C75" i="12" s="1"/>
  <c r="J23" i="12"/>
  <c r="J20" i="12"/>
  <c r="B20" i="12" s="1"/>
  <c r="AO131" i="15" l="1"/>
  <c r="AO125" i="15"/>
  <c r="AW118" i="15"/>
  <c r="AO126" i="15"/>
  <c r="AO121" i="15"/>
  <c r="AO127" i="15"/>
  <c r="AO133" i="15"/>
  <c r="AO124" i="15"/>
  <c r="AO123" i="15"/>
  <c r="AO132" i="15"/>
  <c r="AO130" i="15"/>
  <c r="AO128" i="15"/>
  <c r="AO134" i="15"/>
  <c r="AO129" i="15"/>
  <c r="AO122" i="15"/>
  <c r="AO93" i="15"/>
  <c r="AO89" i="15"/>
  <c r="AO96" i="15"/>
  <c r="AO97" i="15"/>
  <c r="AO95" i="15"/>
  <c r="AO91" i="15"/>
  <c r="AO100" i="15"/>
  <c r="AO90" i="15"/>
  <c r="AO87" i="15"/>
  <c r="AO99" i="15"/>
  <c r="AO94" i="15"/>
  <c r="AO92" i="15"/>
  <c r="AW84" i="15"/>
  <c r="AO88" i="15"/>
  <c r="AO98" i="15"/>
  <c r="AO160" i="15"/>
  <c r="AO168" i="15"/>
  <c r="AO159" i="15"/>
  <c r="AO166" i="15"/>
  <c r="AO164" i="15"/>
  <c r="AW152" i="15"/>
  <c r="AO156" i="15"/>
  <c r="AO167" i="15"/>
  <c r="AO158" i="15"/>
  <c r="AO165" i="15"/>
  <c r="AO162" i="15"/>
  <c r="AO161" i="15"/>
  <c r="AO163" i="15"/>
  <c r="AO155" i="15"/>
  <c r="AO157" i="15"/>
  <c r="AO32" i="15"/>
  <c r="AO22" i="15"/>
  <c r="AO28" i="15"/>
  <c r="AO30" i="15"/>
  <c r="AO25" i="15"/>
  <c r="AO19" i="15"/>
  <c r="AO23" i="15"/>
  <c r="AO31" i="15"/>
  <c r="AW16" i="15"/>
  <c r="AO20" i="15"/>
  <c r="AO26" i="15"/>
  <c r="AO21" i="15"/>
  <c r="AO29" i="15"/>
  <c r="AO24" i="15"/>
  <c r="AO27" i="15"/>
  <c r="AO269" i="15"/>
  <c r="AO257" i="15"/>
  <c r="AO262" i="15"/>
  <c r="AO268" i="15"/>
  <c r="AO258" i="15"/>
  <c r="AO264" i="15"/>
  <c r="AO263" i="15"/>
  <c r="AO265" i="15"/>
  <c r="AO261" i="15"/>
  <c r="AO260" i="15"/>
  <c r="AO259" i="15"/>
  <c r="AW254" i="15"/>
  <c r="AO267" i="15"/>
  <c r="AO270" i="15"/>
  <c r="AO266" i="15"/>
  <c r="AO196" i="15"/>
  <c r="AO201" i="15"/>
  <c r="AO202" i="15"/>
  <c r="AO189" i="15"/>
  <c r="AO197" i="15"/>
  <c r="AO195" i="15"/>
  <c r="AO193" i="15"/>
  <c r="AO198" i="15"/>
  <c r="AO192" i="15"/>
  <c r="AW186" i="15"/>
  <c r="AO190" i="15"/>
  <c r="AO194" i="15"/>
  <c r="AO191" i="15"/>
  <c r="AO200" i="15"/>
  <c r="AO199" i="15"/>
  <c r="AO230" i="15"/>
  <c r="AO232" i="15"/>
  <c r="AO225" i="15"/>
  <c r="AO233" i="15"/>
  <c r="AO234" i="15"/>
  <c r="AO231" i="15"/>
  <c r="AO224" i="15"/>
  <c r="AO228" i="15"/>
  <c r="AO223" i="15"/>
  <c r="AO235" i="15"/>
  <c r="AO227" i="15"/>
  <c r="AO226" i="15"/>
  <c r="AW220" i="15"/>
  <c r="AO236" i="15"/>
  <c r="AO229" i="15"/>
  <c r="AO325" i="15"/>
  <c r="AO330" i="15"/>
  <c r="AW322" i="15"/>
  <c r="AO332" i="15"/>
  <c r="AO335" i="15"/>
  <c r="AO326" i="15"/>
  <c r="AO327" i="15"/>
  <c r="AO328" i="15"/>
  <c r="AO338" i="15"/>
  <c r="AO329" i="15"/>
  <c r="AO337" i="15"/>
  <c r="AO336" i="15"/>
  <c r="AO334" i="15"/>
  <c r="AO333" i="15"/>
  <c r="AO331" i="15"/>
  <c r="AO61" i="15"/>
  <c r="AO57" i="15"/>
  <c r="AW50" i="15"/>
  <c r="AO63" i="15"/>
  <c r="AO64" i="15"/>
  <c r="AO62" i="15"/>
  <c r="AO55" i="15"/>
  <c r="AO53" i="15"/>
  <c r="AO54" i="15"/>
  <c r="AO60" i="15"/>
  <c r="AO59" i="15"/>
  <c r="AO65" i="15"/>
  <c r="AO58" i="15"/>
  <c r="AO56" i="15"/>
  <c r="AO66" i="15"/>
  <c r="AO293" i="15"/>
  <c r="AO302" i="15"/>
  <c r="AO301" i="15"/>
  <c r="AO300" i="15"/>
  <c r="AO299" i="15"/>
  <c r="AO295" i="15"/>
  <c r="AO296" i="15"/>
  <c r="AO291" i="15"/>
  <c r="AO294" i="15"/>
  <c r="AO292" i="15"/>
  <c r="AO304" i="15"/>
  <c r="AO303" i="15"/>
  <c r="AO297" i="15"/>
  <c r="AO298" i="15"/>
  <c r="AW288" i="15"/>
  <c r="AX75" i="18"/>
  <c r="BB115" i="18"/>
  <c r="BA116" i="18" s="1"/>
  <c r="AY115" i="18"/>
  <c r="AV115" i="18" s="1" a="1"/>
  <c r="AV115" i="18" s="1"/>
  <c r="BB91" i="18"/>
  <c r="BA92" i="18" s="1"/>
  <c r="AY91" i="18"/>
  <c r="AV91" i="18" s="1" a="1"/>
  <c r="AV91" i="18" s="1"/>
  <c r="AY77" i="18"/>
  <c r="AV77" i="18" s="1" a="1"/>
  <c r="AV77" i="18" s="1"/>
  <c r="AW77" i="18" s="1" a="1"/>
  <c r="AW77" i="18" s="1"/>
  <c r="AU77" i="18" s="1"/>
  <c r="AX77" i="18" s="1"/>
  <c r="BB77" i="18"/>
  <c r="BA78" i="18" s="1"/>
  <c r="AY103" i="18"/>
  <c r="AV103" i="18" s="1" a="1"/>
  <c r="AV103" i="18" s="1"/>
  <c r="BB103" i="18"/>
  <c r="BA104" i="18" s="1"/>
  <c r="AR28" i="17"/>
  <c r="AU21" i="17"/>
  <c r="AT21" i="17"/>
  <c r="F21" i="17"/>
  <c r="E21" i="17"/>
  <c r="AS28" i="17"/>
  <c r="D21" i="17"/>
  <c r="AT27" i="17"/>
  <c r="F27" i="17"/>
  <c r="E27" i="17"/>
  <c r="D27" i="17"/>
  <c r="L27" i="17" s="1"/>
  <c r="AU27" i="17"/>
  <c r="F23" i="17"/>
  <c r="E23" i="17"/>
  <c r="D23" i="17"/>
  <c r="L23" i="17" s="1"/>
  <c r="AU23" i="17"/>
  <c r="AT23" i="17"/>
  <c r="AT25" i="17"/>
  <c r="AU25" i="17"/>
  <c r="F25" i="17"/>
  <c r="E25" i="17"/>
  <c r="D25" i="17"/>
  <c r="L25" i="17" s="1"/>
  <c r="AU26" i="17"/>
  <c r="AT26" i="17"/>
  <c r="F26" i="17"/>
  <c r="E26" i="17"/>
  <c r="D26" i="17"/>
  <c r="L26" i="17" s="1"/>
  <c r="D24" i="17"/>
  <c r="L24" i="17" s="1"/>
  <c r="AU24" i="17"/>
  <c r="AT24" i="17"/>
  <c r="F24" i="17"/>
  <c r="E24" i="17"/>
  <c r="P36" i="15"/>
  <c r="AP328" i="15"/>
  <c r="S36" i="15"/>
  <c r="AP337" i="15"/>
  <c r="AP329" i="15"/>
  <c r="R39" i="15"/>
  <c r="T36" i="15"/>
  <c r="AP338" i="15"/>
  <c r="U39" i="15"/>
  <c r="Q36" i="15"/>
  <c r="AP336" i="15"/>
  <c r="AQ235" i="15"/>
  <c r="AY235" i="15" s="1"/>
  <c r="AQ28" i="15"/>
  <c r="AY28" i="15" s="1"/>
  <c r="AZ28" i="15" s="1"/>
  <c r="AQ226" i="15"/>
  <c r="AU226" i="15" s="1"/>
  <c r="AQ233" i="15"/>
  <c r="AY233" i="15" s="1"/>
  <c r="B262" i="15"/>
  <c r="I258" i="15" s="1"/>
  <c r="AQ59" i="15"/>
  <c r="AU59" i="15" s="1"/>
  <c r="AQ60" i="15"/>
  <c r="AY60" i="15" s="1"/>
  <c r="AQ66" i="15"/>
  <c r="AY66" i="15" s="1"/>
  <c r="AQ61" i="15"/>
  <c r="AY61" i="15" s="1"/>
  <c r="AZ61" i="15" s="1"/>
  <c r="AQ54" i="15"/>
  <c r="AU54" i="15" s="1"/>
  <c r="AW54" i="15" s="1"/>
  <c r="AQ56" i="15"/>
  <c r="AU56" i="15" s="1"/>
  <c r="F263" i="15"/>
  <c r="AQ53" i="15"/>
  <c r="AU53" i="15" s="1"/>
  <c r="AQ55" i="15"/>
  <c r="AU55" i="15" s="1"/>
  <c r="AP20" i="15"/>
  <c r="AP32" i="15"/>
  <c r="AQ58" i="15"/>
  <c r="AU58" i="15" s="1"/>
  <c r="AP25" i="15"/>
  <c r="AP24" i="15"/>
  <c r="AP30" i="15"/>
  <c r="AQ57" i="15"/>
  <c r="AU57" i="15" s="1"/>
  <c r="AU52" i="15"/>
  <c r="AQ63" i="15"/>
  <c r="AY63" i="15" s="1"/>
  <c r="AQ65" i="15"/>
  <c r="AY65" i="15" s="1"/>
  <c r="AZ65" i="15" s="1"/>
  <c r="AQ62" i="15"/>
  <c r="AY62" i="15" s="1"/>
  <c r="AP23" i="15"/>
  <c r="AP28" i="15"/>
  <c r="AP31" i="15"/>
  <c r="AP21" i="15"/>
  <c r="B194" i="15"/>
  <c r="I190" i="15" s="1"/>
  <c r="F195" i="15"/>
  <c r="AP22" i="15"/>
  <c r="AP27" i="15"/>
  <c r="AP19" i="15"/>
  <c r="AP26" i="15"/>
  <c r="AP63" i="15"/>
  <c r="AP58" i="15"/>
  <c r="AP64" i="15"/>
  <c r="AP53" i="15"/>
  <c r="AP55" i="15"/>
  <c r="AP62" i="15"/>
  <c r="AP61" i="15"/>
  <c r="AP54" i="15"/>
  <c r="AP66" i="15"/>
  <c r="AP57" i="15"/>
  <c r="AP60" i="15"/>
  <c r="AP59" i="15"/>
  <c r="AP56" i="15"/>
  <c r="AP65" i="15"/>
  <c r="AP93" i="15"/>
  <c r="AQ32" i="15"/>
  <c r="AY32" i="15" s="1"/>
  <c r="AZ32" i="15" s="1"/>
  <c r="AQ30" i="15"/>
  <c r="AU30" i="15" s="1"/>
  <c r="AQ27" i="15"/>
  <c r="AU27" i="15" s="1"/>
  <c r="C228" i="15"/>
  <c r="AP166" i="15"/>
  <c r="AQ20" i="15"/>
  <c r="AU20" i="15" s="1"/>
  <c r="AW20" i="15" s="1"/>
  <c r="B228" i="15"/>
  <c r="I224" i="15" s="1"/>
  <c r="AP89" i="15"/>
  <c r="AP158" i="15"/>
  <c r="AP155" i="15"/>
  <c r="B58" i="15"/>
  <c r="AQ21" i="15"/>
  <c r="AU21" i="15" s="1"/>
  <c r="AQ24" i="15"/>
  <c r="AU24" i="15" s="1"/>
  <c r="AP99" i="15"/>
  <c r="C58" i="15"/>
  <c r="AQ22" i="15"/>
  <c r="AU22" i="15" s="1"/>
  <c r="AQ231" i="15"/>
  <c r="AU231" i="15" s="1"/>
  <c r="AP157" i="15"/>
  <c r="AP92" i="15"/>
  <c r="AQ23" i="15"/>
  <c r="AU23" i="15" s="1"/>
  <c r="AQ229" i="15"/>
  <c r="AU229" i="15" s="1"/>
  <c r="AP87" i="15"/>
  <c r="AQ224" i="15"/>
  <c r="AU224" i="15" s="1"/>
  <c r="AW224" i="15" s="1"/>
  <c r="AP167" i="15"/>
  <c r="AP100" i="15"/>
  <c r="AP265" i="15"/>
  <c r="AQ225" i="15"/>
  <c r="AU225" i="15" s="1"/>
  <c r="AP163" i="15"/>
  <c r="AP96" i="15"/>
  <c r="AQ19" i="15"/>
  <c r="AU19" i="15" s="1"/>
  <c r="AQ227" i="15"/>
  <c r="AU227" i="15" s="1"/>
  <c r="AP159" i="15"/>
  <c r="AP90" i="15"/>
  <c r="AQ26" i="15"/>
  <c r="AU26" i="15" s="1"/>
  <c r="AQ223" i="15"/>
  <c r="AU223" i="15" s="1"/>
  <c r="AQ228" i="15"/>
  <c r="AU228" i="15" s="1"/>
  <c r="AQ234" i="15"/>
  <c r="AY234" i="15" s="1"/>
  <c r="AP165" i="15"/>
  <c r="AU222" i="15"/>
  <c r="AP168" i="15"/>
  <c r="AP94" i="15"/>
  <c r="AQ29" i="15"/>
  <c r="AY29" i="15" s="1"/>
  <c r="AZ29" i="15" s="1"/>
  <c r="AQ232" i="15"/>
  <c r="AY232" i="15" s="1"/>
  <c r="C330" i="15"/>
  <c r="AQ236" i="15"/>
  <c r="AY236" i="15" s="1"/>
  <c r="AZ236" i="15" s="1"/>
  <c r="AQ31" i="15"/>
  <c r="AU31" i="15" s="1"/>
  <c r="AP95" i="15"/>
  <c r="AQ25" i="15"/>
  <c r="AU25" i="15" s="1"/>
  <c r="AP269" i="15"/>
  <c r="AP192" i="15"/>
  <c r="AP161" i="15"/>
  <c r="AP98" i="15"/>
  <c r="AP190" i="15"/>
  <c r="AP268" i="15"/>
  <c r="AP270" i="15"/>
  <c r="AP263" i="15"/>
  <c r="AP162" i="15"/>
  <c r="AP198" i="15"/>
  <c r="AP164" i="15"/>
  <c r="AP91" i="15"/>
  <c r="AP200" i="15"/>
  <c r="AP160" i="15"/>
  <c r="AP97" i="15"/>
  <c r="B330" i="15"/>
  <c r="I326" i="15" s="1"/>
  <c r="AP261" i="15"/>
  <c r="AP197" i="15"/>
  <c r="F161" i="15"/>
  <c r="AP193" i="15"/>
  <c r="B160" i="15"/>
  <c r="I156" i="15" s="1"/>
  <c r="AP264" i="15"/>
  <c r="AP202" i="15"/>
  <c r="AP228" i="15"/>
  <c r="AP227" i="15"/>
  <c r="AP236" i="15"/>
  <c r="AP223" i="15"/>
  <c r="AP232" i="15"/>
  <c r="AP230" i="15"/>
  <c r="AP224" i="15"/>
  <c r="AP231" i="15"/>
  <c r="AP233" i="15"/>
  <c r="AP225" i="15"/>
  <c r="AP226" i="15"/>
  <c r="AP235" i="15"/>
  <c r="AP234" i="15"/>
  <c r="AP229" i="15"/>
  <c r="AP191" i="15"/>
  <c r="AP257" i="15"/>
  <c r="AP195" i="15"/>
  <c r="AP262" i="15"/>
  <c r="AP199" i="15"/>
  <c r="AP260" i="15"/>
  <c r="AP201" i="15"/>
  <c r="AP267" i="15"/>
  <c r="F297" i="15"/>
  <c r="C296" i="15"/>
  <c r="B296" i="15"/>
  <c r="AP196" i="15"/>
  <c r="AP258" i="15"/>
  <c r="B24" i="15"/>
  <c r="I20" i="15" s="1"/>
  <c r="C24" i="15"/>
  <c r="F25" i="15"/>
  <c r="AP133" i="15"/>
  <c r="AP132" i="15"/>
  <c r="AP129" i="15"/>
  <c r="AP122" i="15"/>
  <c r="AP128" i="15"/>
  <c r="AP121" i="15"/>
  <c r="AP130" i="15"/>
  <c r="AP124" i="15"/>
  <c r="AP126" i="15"/>
  <c r="AP134" i="15"/>
  <c r="AP123" i="15"/>
  <c r="AP125" i="15"/>
  <c r="AP131" i="15"/>
  <c r="AP127" i="15"/>
  <c r="AP189" i="15"/>
  <c r="AP259" i="15"/>
  <c r="AQ96" i="15"/>
  <c r="AQ90" i="15"/>
  <c r="AU90" i="15" s="1"/>
  <c r="AQ99" i="15"/>
  <c r="AQ88" i="15"/>
  <c r="AU88" i="15" s="1"/>
  <c r="AW88" i="15" s="1"/>
  <c r="AQ95" i="15"/>
  <c r="AQ100" i="15"/>
  <c r="AQ87" i="15"/>
  <c r="AU87" i="15" s="1"/>
  <c r="AQ89" i="15"/>
  <c r="AU89" i="15" s="1"/>
  <c r="AQ92" i="15"/>
  <c r="AU92" i="15" s="1"/>
  <c r="AQ98" i="15"/>
  <c r="AQ94" i="15"/>
  <c r="AQ93" i="15"/>
  <c r="AU93" i="15" s="1"/>
  <c r="AQ97" i="15"/>
  <c r="AQ91" i="15"/>
  <c r="AU91" i="15" s="1"/>
  <c r="AU86" i="15"/>
  <c r="AQ127" i="15"/>
  <c r="AU127" i="15" s="1"/>
  <c r="AQ131" i="15"/>
  <c r="AQ129" i="15"/>
  <c r="AQ128" i="15"/>
  <c r="AQ130" i="15"/>
  <c r="AQ121" i="15"/>
  <c r="AU121" i="15" s="1"/>
  <c r="AQ123" i="15"/>
  <c r="AU123" i="15" s="1"/>
  <c r="AQ124" i="15"/>
  <c r="AU124" i="15" s="1"/>
  <c r="AU120" i="15"/>
  <c r="AQ133" i="15"/>
  <c r="AQ132" i="15"/>
  <c r="AQ134" i="15"/>
  <c r="AQ125" i="15"/>
  <c r="AU125" i="15" s="1"/>
  <c r="AQ122" i="15"/>
  <c r="AU122" i="15" s="1"/>
  <c r="AW122" i="15" s="1"/>
  <c r="AQ126" i="15"/>
  <c r="AU126" i="15" s="1"/>
  <c r="AQ201" i="15"/>
  <c r="AQ195" i="15"/>
  <c r="AU195" i="15" s="1"/>
  <c r="AQ190" i="15"/>
  <c r="AU190" i="15" s="1"/>
  <c r="AW190" i="15" s="1"/>
  <c r="AQ202" i="15"/>
  <c r="AQ196" i="15"/>
  <c r="AQ197" i="15"/>
  <c r="AQ198" i="15"/>
  <c r="AU188" i="15"/>
  <c r="AQ193" i="15"/>
  <c r="AU193" i="15" s="1"/>
  <c r="AQ191" i="15"/>
  <c r="AU191" i="15" s="1"/>
  <c r="AQ200" i="15"/>
  <c r="AQ189" i="15"/>
  <c r="AU189" i="15" s="1"/>
  <c r="AQ194" i="15"/>
  <c r="AU194" i="15" s="1"/>
  <c r="AQ199" i="15"/>
  <c r="AQ192" i="15"/>
  <c r="AU192" i="15" s="1"/>
  <c r="C92" i="15"/>
  <c r="B92" i="15"/>
  <c r="I88" i="15" s="1"/>
  <c r="F93" i="15"/>
  <c r="AQ266" i="15"/>
  <c r="AQ259" i="15"/>
  <c r="AU259" i="15" s="1"/>
  <c r="AQ264" i="15"/>
  <c r="AQ261" i="15"/>
  <c r="AU261" i="15" s="1"/>
  <c r="AQ257" i="15"/>
  <c r="AU257" i="15" s="1"/>
  <c r="AQ260" i="15"/>
  <c r="AU260" i="15" s="1"/>
  <c r="AQ258" i="15"/>
  <c r="AU258" i="15" s="1"/>
  <c r="AW258" i="15" s="1"/>
  <c r="AQ270" i="15"/>
  <c r="AQ262" i="15"/>
  <c r="AU262" i="15" s="1"/>
  <c r="AQ268" i="15"/>
  <c r="AQ263" i="15"/>
  <c r="AU263" i="15" s="1"/>
  <c r="AQ267" i="15"/>
  <c r="AU256" i="15"/>
  <c r="AQ265" i="15"/>
  <c r="AQ269" i="15"/>
  <c r="AP301" i="15"/>
  <c r="AP295" i="15"/>
  <c r="AP302" i="15"/>
  <c r="AP299" i="15"/>
  <c r="AP294" i="15"/>
  <c r="AP304" i="15"/>
  <c r="AP291" i="15"/>
  <c r="AP298" i="15"/>
  <c r="AP300" i="15"/>
  <c r="AP297" i="15"/>
  <c r="AP296" i="15"/>
  <c r="AP293" i="15"/>
  <c r="AP303" i="15"/>
  <c r="AP292" i="15"/>
  <c r="AQ301" i="15"/>
  <c r="AQ302" i="15"/>
  <c r="AQ297" i="15"/>
  <c r="AU297" i="15" s="1"/>
  <c r="AQ298" i="15"/>
  <c r="AQ295" i="15"/>
  <c r="AU295" i="15" s="1"/>
  <c r="AQ304" i="15"/>
  <c r="AQ300" i="15"/>
  <c r="AQ291" i="15"/>
  <c r="AU291" i="15" s="1"/>
  <c r="AQ293" i="15"/>
  <c r="AU293" i="15" s="1"/>
  <c r="AQ292" i="15"/>
  <c r="AU292" i="15" s="1"/>
  <c r="AW292" i="15" s="1"/>
  <c r="AQ296" i="15"/>
  <c r="AU296" i="15" s="1"/>
  <c r="AQ294" i="15"/>
  <c r="AU294" i="15" s="1"/>
  <c r="AQ303" i="15"/>
  <c r="AQ299" i="15"/>
  <c r="AU290" i="15"/>
  <c r="AU60" i="15"/>
  <c r="AQ164" i="15"/>
  <c r="AQ160" i="15"/>
  <c r="AU160" i="15" s="1"/>
  <c r="AQ155" i="15"/>
  <c r="AU155" i="15" s="1"/>
  <c r="AQ163" i="15"/>
  <c r="AQ161" i="15"/>
  <c r="AU161" i="15" s="1"/>
  <c r="AQ159" i="15"/>
  <c r="AU159" i="15" s="1"/>
  <c r="AQ162" i="15"/>
  <c r="AQ167" i="15"/>
  <c r="AQ165" i="15"/>
  <c r="AQ156" i="15"/>
  <c r="AU156" i="15" s="1"/>
  <c r="AW156" i="15" s="1"/>
  <c r="AQ168" i="15"/>
  <c r="AQ157" i="15"/>
  <c r="AU157" i="15" s="1"/>
  <c r="AQ166" i="15"/>
  <c r="AQ158" i="15"/>
  <c r="AU158" i="15" s="1"/>
  <c r="AU154" i="15"/>
  <c r="AQ333" i="15"/>
  <c r="AQ325" i="15"/>
  <c r="AU325" i="15" s="1"/>
  <c r="AQ335" i="15"/>
  <c r="AQ326" i="15"/>
  <c r="AU326" i="15" s="1"/>
  <c r="AW326" i="15" s="1"/>
  <c r="AQ338" i="15"/>
  <c r="AQ336" i="15"/>
  <c r="AQ332" i="15"/>
  <c r="AQ328" i="15"/>
  <c r="AU328" i="15" s="1"/>
  <c r="AQ331" i="15"/>
  <c r="AU331" i="15" s="1"/>
  <c r="AQ334" i="15"/>
  <c r="AQ330" i="15"/>
  <c r="AU330" i="15" s="1"/>
  <c r="AQ329" i="15"/>
  <c r="AU329" i="15" s="1"/>
  <c r="AU324" i="15"/>
  <c r="AQ337" i="15"/>
  <c r="AQ327" i="15"/>
  <c r="AU327" i="15" s="1"/>
  <c r="AU66" i="15"/>
  <c r="B126" i="15"/>
  <c r="I122" i="15" s="1"/>
  <c r="F127" i="15"/>
  <c r="C126" i="15"/>
  <c r="AU230" i="15"/>
  <c r="AY230" i="15"/>
  <c r="AY64" i="15"/>
  <c r="AU64" i="15"/>
  <c r="F20" i="14"/>
  <c r="AH16" i="14"/>
  <c r="B19" i="14"/>
  <c r="I15" i="14" s="1"/>
  <c r="AH19" i="14"/>
  <c r="AH14" i="14"/>
  <c r="AH15" i="14"/>
  <c r="AH17" i="14"/>
  <c r="AH27" i="14"/>
  <c r="AH20" i="14"/>
  <c r="AH21" i="14"/>
  <c r="AH25" i="14"/>
  <c r="AH24" i="14"/>
  <c r="AH18" i="14"/>
  <c r="AI24" i="14"/>
  <c r="AI20" i="14"/>
  <c r="AM20" i="14" s="1"/>
  <c r="AI27" i="14"/>
  <c r="AM27" i="14" s="1"/>
  <c r="AI21" i="14"/>
  <c r="AI18" i="14"/>
  <c r="AM18" i="14" s="1"/>
  <c r="AI19" i="14"/>
  <c r="AM19" i="14" s="1"/>
  <c r="AI26" i="14"/>
  <c r="AM26" i="14" s="1"/>
  <c r="AI14" i="14"/>
  <c r="AM14" i="14" s="1"/>
  <c r="AI22" i="14"/>
  <c r="AM22" i="14" s="1"/>
  <c r="AI16" i="14"/>
  <c r="AM16" i="14" s="1"/>
  <c r="AI17" i="14"/>
  <c r="AM17" i="14" s="1"/>
  <c r="AI15" i="14"/>
  <c r="AM15" i="14" s="1"/>
  <c r="AO15" i="14" s="1"/>
  <c r="AI25" i="14"/>
  <c r="AI23" i="14"/>
  <c r="AM23" i="14" s="1"/>
  <c r="G23" i="14" s="1"/>
  <c r="G199" i="13"/>
  <c r="G201" i="13" s="1"/>
  <c r="G203" i="13" s="1"/>
  <c r="G205" i="13" s="1"/>
  <c r="G207" i="13" s="1"/>
  <c r="G209" i="13" s="1"/>
  <c r="G211" i="13" s="1"/>
  <c r="G200" i="13"/>
  <c r="G202" i="13" s="1"/>
  <c r="G204" i="13" s="1"/>
  <c r="G206" i="13" s="1"/>
  <c r="G208" i="13" s="1"/>
  <c r="G210" i="13" s="1"/>
  <c r="G212" i="13" s="1"/>
  <c r="AG369" i="13"/>
  <c r="AG371" i="13" s="1"/>
  <c r="AG373" i="13" s="1"/>
  <c r="AG375" i="13" s="1"/>
  <c r="AG377" i="13" s="1"/>
  <c r="AG379" i="13" s="1"/>
  <c r="AG381" i="13" s="1"/>
  <c r="AG370" i="13"/>
  <c r="AG372" i="13" s="1"/>
  <c r="AG374" i="13" s="1"/>
  <c r="AG376" i="13" s="1"/>
  <c r="AG378" i="13" s="1"/>
  <c r="AG380" i="13" s="1"/>
  <c r="AG382" i="13" s="1"/>
  <c r="AH370" i="13"/>
  <c r="AH372" i="13" s="1"/>
  <c r="AH374" i="13" s="1"/>
  <c r="AH376" i="13" s="1"/>
  <c r="AH378" i="13" s="1"/>
  <c r="AH380" i="13" s="1"/>
  <c r="AH382" i="13" s="1"/>
  <c r="AH369" i="13"/>
  <c r="AH371" i="13" s="1"/>
  <c r="AH373" i="13" s="1"/>
  <c r="AH375" i="13" s="1"/>
  <c r="AH377" i="13" s="1"/>
  <c r="AH379" i="13" s="1"/>
  <c r="AH381" i="13" s="1"/>
  <c r="AG437" i="13"/>
  <c r="AG439" i="13" s="1"/>
  <c r="AG441" i="13" s="1"/>
  <c r="AG443" i="13" s="1"/>
  <c r="AG445" i="13" s="1"/>
  <c r="AG447" i="13" s="1"/>
  <c r="AG449" i="13" s="1"/>
  <c r="AG438" i="13"/>
  <c r="AG440" i="13" s="1"/>
  <c r="AG442" i="13" s="1"/>
  <c r="AG444" i="13" s="1"/>
  <c r="AG446" i="13" s="1"/>
  <c r="AG448" i="13" s="1"/>
  <c r="AG450" i="13" s="1"/>
  <c r="BJ3" i="13" a="1"/>
  <c r="BJ3" i="13" s="1"/>
  <c r="D233" i="13"/>
  <c r="D235" i="13" s="1"/>
  <c r="D237" i="13" s="1"/>
  <c r="D239" i="13" s="1"/>
  <c r="D241" i="13" s="1"/>
  <c r="D243" i="13" s="1"/>
  <c r="D245" i="13" s="1"/>
  <c r="D234" i="13"/>
  <c r="D236" i="13" s="1"/>
  <c r="D238" i="13" s="1"/>
  <c r="D240" i="13" s="1"/>
  <c r="D242" i="13" s="1"/>
  <c r="D244" i="13" s="1"/>
  <c r="D246" i="13" s="1"/>
  <c r="AF98" i="13"/>
  <c r="AF100" i="13" s="1"/>
  <c r="AF102" i="13" s="1"/>
  <c r="AF104" i="13" s="1"/>
  <c r="AF106" i="13" s="1"/>
  <c r="AF108" i="13" s="1"/>
  <c r="AF110" i="13" s="1"/>
  <c r="AF97" i="13"/>
  <c r="AF99" i="13" s="1"/>
  <c r="AF101" i="13" s="1"/>
  <c r="AF103" i="13" s="1"/>
  <c r="AF105" i="13" s="1"/>
  <c r="AF107" i="13" s="1"/>
  <c r="AF109" i="13" s="1"/>
  <c r="C370" i="13"/>
  <c r="C372" i="13" s="1"/>
  <c r="C374" i="13" s="1"/>
  <c r="C376" i="13" s="1"/>
  <c r="C378" i="13" s="1"/>
  <c r="C380" i="13" s="1"/>
  <c r="C382" i="13" s="1"/>
  <c r="C369" i="13"/>
  <c r="C371" i="13" s="1"/>
  <c r="C373" i="13" s="1"/>
  <c r="C375" i="13" s="1"/>
  <c r="C377" i="13" s="1"/>
  <c r="C379" i="13" s="1"/>
  <c r="C381" i="13" s="1"/>
  <c r="F233" i="13"/>
  <c r="F235" i="13" s="1"/>
  <c r="F237" i="13" s="1"/>
  <c r="F239" i="13" s="1"/>
  <c r="F241" i="13" s="1"/>
  <c r="F243" i="13" s="1"/>
  <c r="F245" i="13" s="1"/>
  <c r="F234" i="13"/>
  <c r="F236" i="13" s="1"/>
  <c r="F238" i="13" s="1"/>
  <c r="F240" i="13" s="1"/>
  <c r="F242" i="13" s="1"/>
  <c r="F244" i="13" s="1"/>
  <c r="F246" i="13" s="1"/>
  <c r="D370" i="13"/>
  <c r="D372" i="13" s="1"/>
  <c r="D374" i="13" s="1"/>
  <c r="D376" i="13" s="1"/>
  <c r="D378" i="13" s="1"/>
  <c r="D380" i="13" s="1"/>
  <c r="D382" i="13" s="1"/>
  <c r="D369" i="13"/>
  <c r="D371" i="13" s="1"/>
  <c r="D373" i="13" s="1"/>
  <c r="D375" i="13" s="1"/>
  <c r="D377" i="13" s="1"/>
  <c r="D379" i="13" s="1"/>
  <c r="D381" i="13" s="1"/>
  <c r="E233" i="13"/>
  <c r="E235" i="13" s="1"/>
  <c r="E237" i="13" s="1"/>
  <c r="E239" i="13" s="1"/>
  <c r="E241" i="13" s="1"/>
  <c r="E243" i="13" s="1"/>
  <c r="E245" i="13" s="1"/>
  <c r="E234" i="13"/>
  <c r="E236" i="13" s="1"/>
  <c r="E238" i="13" s="1"/>
  <c r="E240" i="13" s="1"/>
  <c r="E242" i="13" s="1"/>
  <c r="E244" i="13" s="1"/>
  <c r="E246" i="13" s="1"/>
  <c r="G369" i="13"/>
  <c r="G371" i="13" s="1"/>
  <c r="G373" i="13" s="1"/>
  <c r="G375" i="13" s="1"/>
  <c r="G377" i="13" s="1"/>
  <c r="G379" i="13" s="1"/>
  <c r="G381" i="13" s="1"/>
  <c r="G370" i="13"/>
  <c r="G372" i="13" s="1"/>
  <c r="G374" i="13" s="1"/>
  <c r="G376" i="13" s="1"/>
  <c r="G378" i="13" s="1"/>
  <c r="G380" i="13" s="1"/>
  <c r="G382" i="13" s="1"/>
  <c r="G97" i="13"/>
  <c r="G99" i="13" s="1"/>
  <c r="G101" i="13" s="1"/>
  <c r="G103" i="13" s="1"/>
  <c r="G105" i="13" s="1"/>
  <c r="G107" i="13" s="1"/>
  <c r="G109" i="13" s="1"/>
  <c r="G98" i="13"/>
  <c r="G100" i="13" s="1"/>
  <c r="G102" i="13" s="1"/>
  <c r="G104" i="13" s="1"/>
  <c r="G106" i="13" s="1"/>
  <c r="G108" i="13" s="1"/>
  <c r="G110" i="13" s="1"/>
  <c r="C97" i="13"/>
  <c r="C99" i="13" s="1"/>
  <c r="C101" i="13" s="1"/>
  <c r="C103" i="13" s="1"/>
  <c r="C105" i="13" s="1"/>
  <c r="C107" i="13" s="1"/>
  <c r="C109" i="13" s="1"/>
  <c r="C98" i="13"/>
  <c r="C100" i="13" s="1"/>
  <c r="C102" i="13" s="1"/>
  <c r="C104" i="13" s="1"/>
  <c r="C106" i="13" s="1"/>
  <c r="C108" i="13" s="1"/>
  <c r="C110" i="13" s="1"/>
  <c r="D97" i="13"/>
  <c r="D99" i="13" s="1"/>
  <c r="D101" i="13" s="1"/>
  <c r="D103" i="13" s="1"/>
  <c r="D105" i="13" s="1"/>
  <c r="D107" i="13" s="1"/>
  <c r="D109" i="13" s="1"/>
  <c r="D98" i="13"/>
  <c r="D100" i="13" s="1"/>
  <c r="D102" i="13" s="1"/>
  <c r="D104" i="13" s="1"/>
  <c r="D106" i="13" s="1"/>
  <c r="D108" i="13" s="1"/>
  <c r="D110" i="13" s="1"/>
  <c r="F199" i="13"/>
  <c r="F201" i="13" s="1"/>
  <c r="F203" i="13" s="1"/>
  <c r="F205" i="13" s="1"/>
  <c r="F207" i="13" s="1"/>
  <c r="F209" i="13" s="1"/>
  <c r="F211" i="13" s="1"/>
  <c r="F200" i="13"/>
  <c r="F202" i="13" s="1"/>
  <c r="F204" i="13" s="1"/>
  <c r="F206" i="13" s="1"/>
  <c r="F208" i="13" s="1"/>
  <c r="F210" i="13" s="1"/>
  <c r="F212" i="13" s="1"/>
  <c r="AD98" i="13"/>
  <c r="AD100" i="13" s="1"/>
  <c r="AD102" i="13" s="1"/>
  <c r="AD104" i="13" s="1"/>
  <c r="AD106" i="13" s="1"/>
  <c r="AD108" i="13" s="1"/>
  <c r="AD110" i="13" s="1"/>
  <c r="AD97" i="13"/>
  <c r="AD99" i="13" s="1"/>
  <c r="AD101" i="13" s="1"/>
  <c r="AD103" i="13" s="1"/>
  <c r="AD105" i="13" s="1"/>
  <c r="AD107" i="13" s="1"/>
  <c r="AD109" i="13" s="1"/>
  <c r="AE268" i="13"/>
  <c r="AE270" i="13" s="1"/>
  <c r="AE272" i="13" s="1"/>
  <c r="AE274" i="13" s="1"/>
  <c r="AE276" i="13" s="1"/>
  <c r="AE278" i="13" s="1"/>
  <c r="AE280" i="13" s="1"/>
  <c r="AE267" i="13"/>
  <c r="AE269" i="13" s="1"/>
  <c r="AE271" i="13" s="1"/>
  <c r="AE273" i="13" s="1"/>
  <c r="AE275" i="13" s="1"/>
  <c r="AE277" i="13" s="1"/>
  <c r="AE279" i="13" s="1"/>
  <c r="D200" i="13"/>
  <c r="D202" i="13" s="1"/>
  <c r="D204" i="13" s="1"/>
  <c r="D206" i="13" s="1"/>
  <c r="D208" i="13" s="1"/>
  <c r="D210" i="13" s="1"/>
  <c r="D212" i="13" s="1"/>
  <c r="D199" i="13"/>
  <c r="D201" i="13" s="1"/>
  <c r="D203" i="13" s="1"/>
  <c r="D205" i="13" s="1"/>
  <c r="D207" i="13" s="1"/>
  <c r="D209" i="13" s="1"/>
  <c r="D211" i="13" s="1"/>
  <c r="AD370" i="13"/>
  <c r="AD372" i="13" s="1"/>
  <c r="AD374" i="13" s="1"/>
  <c r="AD376" i="13" s="1"/>
  <c r="AD378" i="13" s="1"/>
  <c r="AD380" i="13" s="1"/>
  <c r="AD382" i="13" s="1"/>
  <c r="AD369" i="13"/>
  <c r="AD371" i="13" s="1"/>
  <c r="AD373" i="13" s="1"/>
  <c r="AD375" i="13" s="1"/>
  <c r="AD377" i="13" s="1"/>
  <c r="AD379" i="13" s="1"/>
  <c r="AD381" i="13" s="1"/>
  <c r="AH268" i="13"/>
  <c r="AH270" i="13" s="1"/>
  <c r="AH272" i="13" s="1"/>
  <c r="AH274" i="13" s="1"/>
  <c r="AH276" i="13" s="1"/>
  <c r="AH278" i="13" s="1"/>
  <c r="AH280" i="13" s="1"/>
  <c r="AH267" i="13"/>
  <c r="AH269" i="13" s="1"/>
  <c r="AH271" i="13" s="1"/>
  <c r="AH273" i="13" s="1"/>
  <c r="AH275" i="13" s="1"/>
  <c r="AH277" i="13" s="1"/>
  <c r="AH279" i="13" s="1"/>
  <c r="F369" i="13"/>
  <c r="F371" i="13" s="1"/>
  <c r="F373" i="13" s="1"/>
  <c r="F375" i="13" s="1"/>
  <c r="F377" i="13" s="1"/>
  <c r="F379" i="13" s="1"/>
  <c r="F381" i="13" s="1"/>
  <c r="F370" i="13"/>
  <c r="F372" i="13" s="1"/>
  <c r="F374" i="13" s="1"/>
  <c r="F376" i="13" s="1"/>
  <c r="F378" i="13" s="1"/>
  <c r="F380" i="13" s="1"/>
  <c r="F382" i="13" s="1"/>
  <c r="AH97" i="13"/>
  <c r="AH99" i="13" s="1"/>
  <c r="AH101" i="13" s="1"/>
  <c r="AH103" i="13" s="1"/>
  <c r="AH105" i="13" s="1"/>
  <c r="AH107" i="13" s="1"/>
  <c r="AH109" i="13" s="1"/>
  <c r="AH98" i="13"/>
  <c r="AH100" i="13" s="1"/>
  <c r="AH102" i="13" s="1"/>
  <c r="AH104" i="13" s="1"/>
  <c r="AH106" i="13" s="1"/>
  <c r="AH108" i="13" s="1"/>
  <c r="AH110" i="13" s="1"/>
  <c r="AG268" i="13"/>
  <c r="AG270" i="13" s="1"/>
  <c r="AG272" i="13" s="1"/>
  <c r="AG274" i="13" s="1"/>
  <c r="AG276" i="13" s="1"/>
  <c r="AG278" i="13" s="1"/>
  <c r="AG280" i="13" s="1"/>
  <c r="AG267" i="13"/>
  <c r="AG269" i="13" s="1"/>
  <c r="AG271" i="13" s="1"/>
  <c r="AG273" i="13" s="1"/>
  <c r="AG275" i="13" s="1"/>
  <c r="AG277" i="13" s="1"/>
  <c r="AG279" i="13" s="1"/>
  <c r="E97" i="13"/>
  <c r="E99" i="13" s="1"/>
  <c r="E101" i="13" s="1"/>
  <c r="E103" i="13" s="1"/>
  <c r="E105" i="13" s="1"/>
  <c r="E107" i="13" s="1"/>
  <c r="E109" i="13" s="1"/>
  <c r="E98" i="13"/>
  <c r="E100" i="13" s="1"/>
  <c r="E102" i="13" s="1"/>
  <c r="E104" i="13" s="1"/>
  <c r="E106" i="13" s="1"/>
  <c r="E108" i="13" s="1"/>
  <c r="E110" i="13" s="1"/>
  <c r="F98" i="13"/>
  <c r="F100" i="13" s="1"/>
  <c r="F102" i="13" s="1"/>
  <c r="F104" i="13" s="1"/>
  <c r="F106" i="13" s="1"/>
  <c r="F108" i="13" s="1"/>
  <c r="F110" i="13" s="1"/>
  <c r="F97" i="13"/>
  <c r="F99" i="13" s="1"/>
  <c r="F101" i="13" s="1"/>
  <c r="F103" i="13" s="1"/>
  <c r="F105" i="13" s="1"/>
  <c r="F107" i="13" s="1"/>
  <c r="F109" i="13" s="1"/>
  <c r="G233" i="13"/>
  <c r="G235" i="13" s="1"/>
  <c r="G237" i="13" s="1"/>
  <c r="G239" i="13" s="1"/>
  <c r="G241" i="13" s="1"/>
  <c r="G243" i="13" s="1"/>
  <c r="G245" i="13" s="1"/>
  <c r="G234" i="13"/>
  <c r="G236" i="13" s="1"/>
  <c r="G238" i="13" s="1"/>
  <c r="G240" i="13" s="1"/>
  <c r="G242" i="13" s="1"/>
  <c r="G244" i="13" s="1"/>
  <c r="G246" i="13" s="1"/>
  <c r="C200" i="13"/>
  <c r="C202" i="13" s="1"/>
  <c r="C204" i="13" s="1"/>
  <c r="C206" i="13" s="1"/>
  <c r="C208" i="13" s="1"/>
  <c r="C210" i="13" s="1"/>
  <c r="C212" i="13" s="1"/>
  <c r="C199" i="13"/>
  <c r="C201" i="13" s="1"/>
  <c r="C203" i="13" s="1"/>
  <c r="C205" i="13" s="1"/>
  <c r="C207" i="13" s="1"/>
  <c r="C209" i="13" s="1"/>
  <c r="C211" i="13" s="1"/>
  <c r="E199" i="13"/>
  <c r="E201" i="13" s="1"/>
  <c r="E203" i="13" s="1"/>
  <c r="E205" i="13" s="1"/>
  <c r="E207" i="13" s="1"/>
  <c r="E209" i="13" s="1"/>
  <c r="E211" i="13" s="1"/>
  <c r="E200" i="13"/>
  <c r="E202" i="13" s="1"/>
  <c r="E204" i="13" s="1"/>
  <c r="E206" i="13" s="1"/>
  <c r="E208" i="13" s="1"/>
  <c r="E210" i="13" s="1"/>
  <c r="E212" i="13" s="1"/>
  <c r="AE369" i="13"/>
  <c r="AE371" i="13" s="1"/>
  <c r="AE373" i="13" s="1"/>
  <c r="AE375" i="13" s="1"/>
  <c r="AE377" i="13" s="1"/>
  <c r="AE379" i="13" s="1"/>
  <c r="AE381" i="13" s="1"/>
  <c r="AE370" i="13"/>
  <c r="AE372" i="13" s="1"/>
  <c r="AE374" i="13" s="1"/>
  <c r="AE376" i="13" s="1"/>
  <c r="AE378" i="13" s="1"/>
  <c r="AE380" i="13" s="1"/>
  <c r="AE382" i="13" s="1"/>
  <c r="AF370" i="13"/>
  <c r="AF372" i="13" s="1"/>
  <c r="AF374" i="13" s="1"/>
  <c r="AF376" i="13" s="1"/>
  <c r="AF378" i="13" s="1"/>
  <c r="AF380" i="13" s="1"/>
  <c r="AF382" i="13" s="1"/>
  <c r="AF369" i="13"/>
  <c r="AF371" i="13" s="1"/>
  <c r="AF373" i="13" s="1"/>
  <c r="AF375" i="13" s="1"/>
  <c r="AF377" i="13" s="1"/>
  <c r="AF379" i="13" s="1"/>
  <c r="AF381" i="13" s="1"/>
  <c r="AD437" i="13"/>
  <c r="AD439" i="13" s="1"/>
  <c r="AD441" i="13" s="1"/>
  <c r="AD443" i="13" s="1"/>
  <c r="AD445" i="13" s="1"/>
  <c r="AD447" i="13" s="1"/>
  <c r="AD449" i="13" s="1"/>
  <c r="AD438" i="13"/>
  <c r="AD440" i="13" s="1"/>
  <c r="AD442" i="13" s="1"/>
  <c r="AD444" i="13" s="1"/>
  <c r="AD446" i="13" s="1"/>
  <c r="AD448" i="13" s="1"/>
  <c r="AD450" i="13" s="1"/>
  <c r="AE437" i="13"/>
  <c r="AE439" i="13" s="1"/>
  <c r="AE441" i="13" s="1"/>
  <c r="AE443" i="13" s="1"/>
  <c r="AE445" i="13" s="1"/>
  <c r="AE447" i="13" s="1"/>
  <c r="AE449" i="13" s="1"/>
  <c r="AE438" i="13"/>
  <c r="AE440" i="13" s="1"/>
  <c r="AE442" i="13" s="1"/>
  <c r="AE444" i="13" s="1"/>
  <c r="AE446" i="13" s="1"/>
  <c r="AE448" i="13" s="1"/>
  <c r="AE450" i="13" s="1"/>
  <c r="AF437" i="13"/>
  <c r="AF439" i="13" s="1"/>
  <c r="AF441" i="13" s="1"/>
  <c r="AF443" i="13" s="1"/>
  <c r="AF445" i="13" s="1"/>
  <c r="AF447" i="13" s="1"/>
  <c r="AF449" i="13" s="1"/>
  <c r="AF438" i="13"/>
  <c r="AF440" i="13" s="1"/>
  <c r="AF442" i="13" s="1"/>
  <c r="AF444" i="13" s="1"/>
  <c r="AF446" i="13" s="1"/>
  <c r="AF448" i="13" s="1"/>
  <c r="AF450" i="13" s="1"/>
  <c r="AG97" i="13"/>
  <c r="AG99" i="13" s="1"/>
  <c r="AG101" i="13" s="1"/>
  <c r="AG103" i="13" s="1"/>
  <c r="AG105" i="13" s="1"/>
  <c r="AG107" i="13" s="1"/>
  <c r="AG109" i="13" s="1"/>
  <c r="AG98" i="13"/>
  <c r="AG100" i="13" s="1"/>
  <c r="AG102" i="13" s="1"/>
  <c r="AG104" i="13" s="1"/>
  <c r="AG106" i="13" s="1"/>
  <c r="AG108" i="13" s="1"/>
  <c r="AG110" i="13" s="1"/>
  <c r="AF268" i="13"/>
  <c r="AF270" i="13" s="1"/>
  <c r="AF272" i="13" s="1"/>
  <c r="AF274" i="13" s="1"/>
  <c r="AF276" i="13" s="1"/>
  <c r="AF278" i="13" s="1"/>
  <c r="AF280" i="13" s="1"/>
  <c r="AF267" i="13"/>
  <c r="AF269" i="13" s="1"/>
  <c r="AF271" i="13" s="1"/>
  <c r="AF273" i="13" s="1"/>
  <c r="AF275" i="13" s="1"/>
  <c r="AF277" i="13" s="1"/>
  <c r="AF279" i="13" s="1"/>
  <c r="AH438" i="13"/>
  <c r="AH440" i="13" s="1"/>
  <c r="AH442" i="13" s="1"/>
  <c r="AH444" i="13" s="1"/>
  <c r="AH446" i="13" s="1"/>
  <c r="AH448" i="13" s="1"/>
  <c r="AH450" i="13" s="1"/>
  <c r="BJ4" i="13" s="1"/>
  <c r="AH437" i="13"/>
  <c r="AH439" i="13" s="1"/>
  <c r="AH441" i="13" s="1"/>
  <c r="AH443" i="13" s="1"/>
  <c r="AH445" i="13" s="1"/>
  <c r="AH447" i="13" s="1"/>
  <c r="AH449" i="13" s="1"/>
  <c r="C233" i="13"/>
  <c r="C235" i="13" s="1"/>
  <c r="C237" i="13" s="1"/>
  <c r="C239" i="13" s="1"/>
  <c r="C241" i="13" s="1"/>
  <c r="C243" i="13" s="1"/>
  <c r="C245" i="13" s="1"/>
  <c r="C234" i="13"/>
  <c r="C236" i="13" s="1"/>
  <c r="C238" i="13" s="1"/>
  <c r="C240" i="13" s="1"/>
  <c r="C242" i="13" s="1"/>
  <c r="C244" i="13" s="1"/>
  <c r="C246" i="13" s="1"/>
  <c r="AE98" i="13"/>
  <c r="AE100" i="13" s="1"/>
  <c r="AE102" i="13" s="1"/>
  <c r="AE104" i="13" s="1"/>
  <c r="AE106" i="13" s="1"/>
  <c r="AE108" i="13" s="1"/>
  <c r="AE110" i="13" s="1"/>
  <c r="AE97" i="13"/>
  <c r="AE99" i="13" s="1"/>
  <c r="AE101" i="13" s="1"/>
  <c r="AE103" i="13" s="1"/>
  <c r="AE105" i="13" s="1"/>
  <c r="AE107" i="13" s="1"/>
  <c r="AE109" i="13" s="1"/>
  <c r="AD268" i="13"/>
  <c r="AD270" i="13" s="1"/>
  <c r="AD272" i="13" s="1"/>
  <c r="AD274" i="13" s="1"/>
  <c r="AD276" i="13" s="1"/>
  <c r="AD278" i="13" s="1"/>
  <c r="AD280" i="13" s="1"/>
  <c r="AD267" i="13"/>
  <c r="AD269" i="13" s="1"/>
  <c r="AD271" i="13" s="1"/>
  <c r="AD273" i="13" s="1"/>
  <c r="AD275" i="13" s="1"/>
  <c r="AD277" i="13" s="1"/>
  <c r="AD279" i="13" s="1"/>
  <c r="E369" i="13"/>
  <c r="E371" i="13" s="1"/>
  <c r="E373" i="13" s="1"/>
  <c r="E375" i="13" s="1"/>
  <c r="E377" i="13" s="1"/>
  <c r="E379" i="13" s="1"/>
  <c r="E381" i="13" s="1"/>
  <c r="E370" i="13"/>
  <c r="E372" i="13" s="1"/>
  <c r="E374" i="13" s="1"/>
  <c r="E376" i="13" s="1"/>
  <c r="E378" i="13" s="1"/>
  <c r="E380" i="13" s="1"/>
  <c r="E382" i="13" s="1"/>
  <c r="AE25" i="12"/>
  <c r="AH25" i="12"/>
  <c r="AE15" i="12"/>
  <c r="E11" i="12"/>
  <c r="AH27" i="12"/>
  <c r="AG25" i="12"/>
  <c r="AF25" i="12"/>
  <c r="G11" i="12"/>
  <c r="AF15" i="12"/>
  <c r="AG27" i="12"/>
  <c r="F10" i="12"/>
  <c r="E12" i="12"/>
  <c r="AF27" i="12"/>
  <c r="E10" i="12"/>
  <c r="C19" i="12"/>
  <c r="AH15" i="12"/>
  <c r="AE27" i="12"/>
  <c r="D19" i="12"/>
  <c r="D12" i="12"/>
  <c r="C12" i="12"/>
  <c r="AG15" i="12"/>
  <c r="AE233" i="12"/>
  <c r="AE235" i="12" s="1"/>
  <c r="AE237" i="12" s="1"/>
  <c r="AE239" i="12" s="1"/>
  <c r="AE241" i="12" s="1"/>
  <c r="AE243" i="12" s="1"/>
  <c r="AE245" i="12" s="1"/>
  <c r="C403" i="12"/>
  <c r="C405" i="12" s="1"/>
  <c r="C407" i="12" s="1"/>
  <c r="C409" i="12" s="1"/>
  <c r="C411" i="12" s="1"/>
  <c r="C413" i="12" s="1"/>
  <c r="C415" i="12" s="1"/>
  <c r="AG403" i="12"/>
  <c r="AG405" i="12" s="1"/>
  <c r="AG407" i="12" s="1"/>
  <c r="AG409" i="12" s="1"/>
  <c r="AG411" i="12" s="1"/>
  <c r="AG413" i="12" s="1"/>
  <c r="AG415" i="12" s="1"/>
  <c r="AD404" i="12"/>
  <c r="AD406" i="12" s="1"/>
  <c r="AD408" i="12" s="1"/>
  <c r="AD410" i="12" s="1"/>
  <c r="AD412" i="12" s="1"/>
  <c r="AD414" i="12" s="1"/>
  <c r="AD416" i="12" s="1"/>
  <c r="D301" i="12"/>
  <c r="D303" i="12" s="1"/>
  <c r="D305" i="12" s="1"/>
  <c r="D307" i="12" s="1"/>
  <c r="D309" i="12" s="1"/>
  <c r="D311" i="12" s="1"/>
  <c r="D313" i="12" s="1"/>
  <c r="E27" i="12"/>
  <c r="AH18" i="12"/>
  <c r="AD369" i="12"/>
  <c r="AD371" i="12" s="1"/>
  <c r="AD373" i="12" s="1"/>
  <c r="AD375" i="12" s="1"/>
  <c r="AD377" i="12" s="1"/>
  <c r="AD379" i="12" s="1"/>
  <c r="AD381" i="12" s="1"/>
  <c r="F16" i="12"/>
  <c r="E369" i="12"/>
  <c r="E371" i="12" s="1"/>
  <c r="E373" i="12" s="1"/>
  <c r="E375" i="12" s="1"/>
  <c r="E377" i="12" s="1"/>
  <c r="E379" i="12" s="1"/>
  <c r="E381" i="12" s="1"/>
  <c r="AG14" i="12"/>
  <c r="C335" i="12"/>
  <c r="C337" i="12" s="1"/>
  <c r="C339" i="12" s="1"/>
  <c r="C341" i="12" s="1"/>
  <c r="C343" i="12" s="1"/>
  <c r="C345" i="12" s="1"/>
  <c r="C347" i="12" s="1"/>
  <c r="AE369" i="12"/>
  <c r="AE371" i="12" s="1"/>
  <c r="AE373" i="12" s="1"/>
  <c r="AE375" i="12" s="1"/>
  <c r="AE377" i="12" s="1"/>
  <c r="AE379" i="12" s="1"/>
  <c r="AE381" i="12" s="1"/>
  <c r="D335" i="12"/>
  <c r="D337" i="12" s="1"/>
  <c r="D339" i="12" s="1"/>
  <c r="D341" i="12" s="1"/>
  <c r="D343" i="12" s="1"/>
  <c r="D345" i="12" s="1"/>
  <c r="D347" i="12" s="1"/>
  <c r="AE18" i="12"/>
  <c r="AE268" i="12"/>
  <c r="AE270" i="12" s="1"/>
  <c r="AE272" i="12" s="1"/>
  <c r="AE274" i="12" s="1"/>
  <c r="AE276" i="12" s="1"/>
  <c r="AE278" i="12" s="1"/>
  <c r="AE280" i="12" s="1"/>
  <c r="AG18" i="12"/>
  <c r="C10" i="12"/>
  <c r="F27" i="12"/>
  <c r="AH13" i="12"/>
  <c r="AE13" i="12"/>
  <c r="C16" i="12"/>
  <c r="AF14" i="12"/>
  <c r="AE403" i="12"/>
  <c r="AE405" i="12" s="1"/>
  <c r="AE407" i="12" s="1"/>
  <c r="AE409" i="12" s="1"/>
  <c r="AE411" i="12" s="1"/>
  <c r="AE413" i="12" s="1"/>
  <c r="AE415" i="12" s="1"/>
  <c r="D27" i="12"/>
  <c r="AD268" i="12"/>
  <c r="AD270" i="12" s="1"/>
  <c r="AD272" i="12" s="1"/>
  <c r="AD274" i="12" s="1"/>
  <c r="AD276" i="12" s="1"/>
  <c r="AD278" i="12" s="1"/>
  <c r="AD280" i="12" s="1"/>
  <c r="AF18" i="12"/>
  <c r="AH200" i="12"/>
  <c r="AH202" i="12" s="1"/>
  <c r="AH204" i="12" s="1"/>
  <c r="AH206" i="12" s="1"/>
  <c r="AH208" i="12" s="1"/>
  <c r="AH210" i="12" s="1"/>
  <c r="AH212" i="12" s="1"/>
  <c r="AH199" i="12"/>
  <c r="AH201" i="12" s="1"/>
  <c r="AH203" i="12" s="1"/>
  <c r="AH205" i="12" s="1"/>
  <c r="AH207" i="12" s="1"/>
  <c r="AH209" i="12" s="1"/>
  <c r="AH211" i="12" s="1"/>
  <c r="G21" i="12"/>
  <c r="E21" i="12"/>
  <c r="AD438" i="12"/>
  <c r="AD440" i="12" s="1"/>
  <c r="AD442" i="12" s="1"/>
  <c r="AD444" i="12" s="1"/>
  <c r="AD446" i="12" s="1"/>
  <c r="AD448" i="12" s="1"/>
  <c r="AD450" i="12" s="1"/>
  <c r="C21" i="12"/>
  <c r="AC23" i="12"/>
  <c r="F22" i="12"/>
  <c r="G23" i="12"/>
  <c r="AE22" i="12"/>
  <c r="F23" i="12"/>
  <c r="AF438" i="12"/>
  <c r="AF440" i="12" s="1"/>
  <c r="AF442" i="12" s="1"/>
  <c r="AF444" i="12" s="1"/>
  <c r="AF446" i="12" s="1"/>
  <c r="AF448" i="12" s="1"/>
  <c r="AF450" i="12" s="1"/>
  <c r="AF335" i="12"/>
  <c r="AF337" i="12" s="1"/>
  <c r="AF339" i="12" s="1"/>
  <c r="AF341" i="12" s="1"/>
  <c r="AF343" i="12" s="1"/>
  <c r="AF345" i="12" s="1"/>
  <c r="AF347" i="12" s="1"/>
  <c r="E23" i="12"/>
  <c r="AC24" i="12"/>
  <c r="D21" i="12"/>
  <c r="AF29" i="12"/>
  <c r="AF31" i="12" s="1"/>
  <c r="AF33" i="12" s="1"/>
  <c r="AF35" i="12" s="1"/>
  <c r="AF37" i="12" s="1"/>
  <c r="AF39" i="12" s="1"/>
  <c r="AF41" i="12" s="1"/>
  <c r="AC21" i="12"/>
  <c r="D16" i="12"/>
  <c r="E26" i="12"/>
  <c r="D26" i="12"/>
  <c r="C26" i="12"/>
  <c r="C22" i="12"/>
  <c r="AH22" i="12"/>
  <c r="G19" i="12"/>
  <c r="AG22" i="12"/>
  <c r="D15" i="12"/>
  <c r="D23" i="12"/>
  <c r="E63" i="12"/>
  <c r="E65" i="12" s="1"/>
  <c r="E67" i="12" s="1"/>
  <c r="E69" i="12" s="1"/>
  <c r="E71" i="12" s="1"/>
  <c r="E73" i="12" s="1"/>
  <c r="E75" i="12" s="1"/>
  <c r="E15" i="12"/>
  <c r="G22" i="12"/>
  <c r="E22" i="12"/>
  <c r="G16" i="12"/>
  <c r="C15" i="12"/>
  <c r="D10" i="12"/>
  <c r="AC29" i="12"/>
  <c r="AC31" i="12" s="1"/>
  <c r="AC33" i="12" s="1"/>
  <c r="AC35" i="12" s="1"/>
  <c r="AC37" i="12" s="1"/>
  <c r="AC39" i="12" s="1"/>
  <c r="AC41" i="12" s="1"/>
  <c r="AF233" i="12"/>
  <c r="AF235" i="12" s="1"/>
  <c r="AF237" i="12" s="1"/>
  <c r="AF239" i="12" s="1"/>
  <c r="AF241" i="12" s="1"/>
  <c r="AF243" i="12" s="1"/>
  <c r="AF245" i="12" s="1"/>
  <c r="AF234" i="12"/>
  <c r="AF236" i="12" s="1"/>
  <c r="AF238" i="12" s="1"/>
  <c r="AF240" i="12" s="1"/>
  <c r="AF242" i="12" s="1"/>
  <c r="AF244" i="12" s="1"/>
  <c r="AF246" i="12" s="1"/>
  <c r="C28" i="12"/>
  <c r="B30" i="12"/>
  <c r="B32" i="12" s="1"/>
  <c r="B34" i="12" s="1"/>
  <c r="B36" i="12" s="1"/>
  <c r="B38" i="12" s="1"/>
  <c r="B40" i="12" s="1"/>
  <c r="B42" i="12" s="1"/>
  <c r="F28" i="12"/>
  <c r="AC26" i="12"/>
  <c r="AF22" i="12"/>
  <c r="F26" i="12"/>
  <c r="F19" i="12"/>
  <c r="D369" i="12"/>
  <c r="D371" i="12" s="1"/>
  <c r="D373" i="12" s="1"/>
  <c r="D375" i="12" s="1"/>
  <c r="D377" i="12" s="1"/>
  <c r="D379" i="12" s="1"/>
  <c r="D381" i="12" s="1"/>
  <c r="G403" i="12"/>
  <c r="G405" i="12" s="1"/>
  <c r="G407" i="12" s="1"/>
  <c r="G409" i="12" s="1"/>
  <c r="G411" i="12" s="1"/>
  <c r="G413" i="12" s="1"/>
  <c r="G415" i="12" s="1"/>
  <c r="F301" i="12"/>
  <c r="F303" i="12" s="1"/>
  <c r="F305" i="12" s="1"/>
  <c r="F307" i="12" s="1"/>
  <c r="F309" i="12" s="1"/>
  <c r="F311" i="12" s="1"/>
  <c r="F313" i="12" s="1"/>
  <c r="F302" i="12"/>
  <c r="F304" i="12" s="1"/>
  <c r="F306" i="12" s="1"/>
  <c r="F308" i="12" s="1"/>
  <c r="F310" i="12" s="1"/>
  <c r="F312" i="12" s="1"/>
  <c r="F314" i="12" s="1"/>
  <c r="F199" i="12"/>
  <c r="F201" i="12" s="1"/>
  <c r="F203" i="12" s="1"/>
  <c r="F205" i="12" s="1"/>
  <c r="F207" i="12" s="1"/>
  <c r="F209" i="12" s="1"/>
  <c r="F211" i="12" s="1"/>
  <c r="F200" i="12"/>
  <c r="F202" i="12" s="1"/>
  <c r="F204" i="12" s="1"/>
  <c r="F206" i="12" s="1"/>
  <c r="F208" i="12" s="1"/>
  <c r="F210" i="12" s="1"/>
  <c r="F212" i="12" s="1"/>
  <c r="G369" i="12"/>
  <c r="G371" i="12" s="1"/>
  <c r="G373" i="12" s="1"/>
  <c r="G375" i="12" s="1"/>
  <c r="G377" i="12" s="1"/>
  <c r="G379" i="12" s="1"/>
  <c r="G381" i="12" s="1"/>
  <c r="G370" i="12"/>
  <c r="G372" i="12" s="1"/>
  <c r="G374" i="12" s="1"/>
  <c r="G376" i="12" s="1"/>
  <c r="G378" i="12" s="1"/>
  <c r="G380" i="12" s="1"/>
  <c r="G382" i="12" s="1"/>
  <c r="F369" i="12"/>
  <c r="F371" i="12" s="1"/>
  <c r="F373" i="12" s="1"/>
  <c r="F375" i="12" s="1"/>
  <c r="F377" i="12" s="1"/>
  <c r="F379" i="12" s="1"/>
  <c r="F381" i="12" s="1"/>
  <c r="F370" i="12"/>
  <c r="F372" i="12" s="1"/>
  <c r="F374" i="12" s="1"/>
  <c r="F376" i="12" s="1"/>
  <c r="F378" i="12" s="1"/>
  <c r="F380" i="12" s="1"/>
  <c r="F382" i="12" s="1"/>
  <c r="G301" i="12"/>
  <c r="G303" i="12" s="1"/>
  <c r="G305" i="12" s="1"/>
  <c r="G307" i="12" s="1"/>
  <c r="G309" i="12" s="1"/>
  <c r="G311" i="12" s="1"/>
  <c r="G313" i="12" s="1"/>
  <c r="G302" i="12"/>
  <c r="G304" i="12" s="1"/>
  <c r="G306" i="12" s="1"/>
  <c r="G308" i="12" s="1"/>
  <c r="G310" i="12" s="1"/>
  <c r="G312" i="12" s="1"/>
  <c r="G314" i="12" s="1"/>
  <c r="D199" i="12"/>
  <c r="D201" i="12" s="1"/>
  <c r="D203" i="12" s="1"/>
  <c r="D205" i="12" s="1"/>
  <c r="D207" i="12" s="1"/>
  <c r="D209" i="12" s="1"/>
  <c r="D211" i="12" s="1"/>
  <c r="G63" i="12"/>
  <c r="G65" i="12" s="1"/>
  <c r="G67" i="12" s="1"/>
  <c r="G69" i="12" s="1"/>
  <c r="G71" i="12" s="1"/>
  <c r="G73" i="12" s="1"/>
  <c r="G75" i="12" s="1"/>
  <c r="E403" i="12"/>
  <c r="E405" i="12" s="1"/>
  <c r="E407" i="12" s="1"/>
  <c r="E409" i="12" s="1"/>
  <c r="E411" i="12" s="1"/>
  <c r="E413" i="12" s="1"/>
  <c r="E415" i="12" s="1"/>
  <c r="E200" i="12"/>
  <c r="E202" i="12" s="1"/>
  <c r="E204" i="12" s="1"/>
  <c r="E206" i="12" s="1"/>
  <c r="E208" i="12" s="1"/>
  <c r="E210" i="12" s="1"/>
  <c r="E212" i="12" s="1"/>
  <c r="C369" i="12"/>
  <c r="C371" i="12" s="1"/>
  <c r="C373" i="12" s="1"/>
  <c r="C375" i="12" s="1"/>
  <c r="C377" i="12" s="1"/>
  <c r="C379" i="12" s="1"/>
  <c r="C381" i="12" s="1"/>
  <c r="C370" i="12"/>
  <c r="C372" i="12" s="1"/>
  <c r="C374" i="12" s="1"/>
  <c r="C376" i="12" s="1"/>
  <c r="C378" i="12" s="1"/>
  <c r="C380" i="12" s="1"/>
  <c r="C382" i="12" s="1"/>
  <c r="D403" i="12"/>
  <c r="D405" i="12" s="1"/>
  <c r="D407" i="12" s="1"/>
  <c r="D409" i="12" s="1"/>
  <c r="D411" i="12" s="1"/>
  <c r="D413" i="12" s="1"/>
  <c r="D415" i="12" s="1"/>
  <c r="D404" i="12"/>
  <c r="D406" i="12" s="1"/>
  <c r="D408" i="12" s="1"/>
  <c r="D410" i="12" s="1"/>
  <c r="D412" i="12" s="1"/>
  <c r="D414" i="12" s="1"/>
  <c r="D416" i="12" s="1"/>
  <c r="F403" i="12"/>
  <c r="F405" i="12" s="1"/>
  <c r="F407" i="12" s="1"/>
  <c r="F409" i="12" s="1"/>
  <c r="F411" i="12" s="1"/>
  <c r="F413" i="12" s="1"/>
  <c r="F415" i="12" s="1"/>
  <c r="F404" i="12"/>
  <c r="F406" i="12" s="1"/>
  <c r="F408" i="12" s="1"/>
  <c r="F410" i="12" s="1"/>
  <c r="F412" i="12" s="1"/>
  <c r="F414" i="12" s="1"/>
  <c r="F416" i="12" s="1"/>
  <c r="E301" i="12"/>
  <c r="E303" i="12" s="1"/>
  <c r="E305" i="12" s="1"/>
  <c r="E307" i="12" s="1"/>
  <c r="E309" i="12" s="1"/>
  <c r="E311" i="12" s="1"/>
  <c r="E313" i="12" s="1"/>
  <c r="E302" i="12"/>
  <c r="E304" i="12" s="1"/>
  <c r="E306" i="12" s="1"/>
  <c r="E308" i="12" s="1"/>
  <c r="E310" i="12" s="1"/>
  <c r="E312" i="12" s="1"/>
  <c r="E314" i="12" s="1"/>
  <c r="G166" i="12"/>
  <c r="G168" i="12" s="1"/>
  <c r="G170" i="12" s="1"/>
  <c r="G172" i="12" s="1"/>
  <c r="G174" i="12" s="1"/>
  <c r="G176" i="12" s="1"/>
  <c r="G178" i="12" s="1"/>
  <c r="G165" i="12"/>
  <c r="G167" i="12" s="1"/>
  <c r="G169" i="12" s="1"/>
  <c r="G171" i="12" s="1"/>
  <c r="G173" i="12" s="1"/>
  <c r="G175" i="12" s="1"/>
  <c r="G177" i="12" s="1"/>
  <c r="AG29" i="12"/>
  <c r="AG31" i="12" s="1"/>
  <c r="AG33" i="12" s="1"/>
  <c r="AG35" i="12" s="1"/>
  <c r="AG37" i="12" s="1"/>
  <c r="AG39" i="12" s="1"/>
  <c r="AG41" i="12" s="1"/>
  <c r="AG30" i="12"/>
  <c r="AG32" i="12" s="1"/>
  <c r="AG34" i="12" s="1"/>
  <c r="AG36" i="12" s="1"/>
  <c r="AG38" i="12" s="1"/>
  <c r="AG40" i="12" s="1"/>
  <c r="AG42" i="12" s="1"/>
  <c r="AF131" i="12"/>
  <c r="AF133" i="12" s="1"/>
  <c r="AF135" i="12" s="1"/>
  <c r="AF137" i="12" s="1"/>
  <c r="AF139" i="12" s="1"/>
  <c r="AF141" i="12" s="1"/>
  <c r="AF143" i="12" s="1"/>
  <c r="AF132" i="12"/>
  <c r="AF134" i="12" s="1"/>
  <c r="AF136" i="12" s="1"/>
  <c r="AF138" i="12" s="1"/>
  <c r="AF140" i="12" s="1"/>
  <c r="AF142" i="12" s="1"/>
  <c r="AF144" i="12" s="1"/>
  <c r="F165" i="12"/>
  <c r="F167" i="12" s="1"/>
  <c r="F169" i="12" s="1"/>
  <c r="F171" i="12" s="1"/>
  <c r="F173" i="12" s="1"/>
  <c r="F175" i="12" s="1"/>
  <c r="F177" i="12" s="1"/>
  <c r="F166" i="12"/>
  <c r="F168" i="12" s="1"/>
  <c r="F170" i="12" s="1"/>
  <c r="F172" i="12" s="1"/>
  <c r="F174" i="12" s="1"/>
  <c r="F176" i="12" s="1"/>
  <c r="F178" i="12" s="1"/>
  <c r="AF370" i="12"/>
  <c r="AF372" i="12" s="1"/>
  <c r="AF374" i="12" s="1"/>
  <c r="AF376" i="12" s="1"/>
  <c r="AF378" i="12" s="1"/>
  <c r="AF380" i="12" s="1"/>
  <c r="AF382" i="12" s="1"/>
  <c r="AF369" i="12"/>
  <c r="AF371" i="12" s="1"/>
  <c r="AF373" i="12" s="1"/>
  <c r="AF375" i="12" s="1"/>
  <c r="AF377" i="12" s="1"/>
  <c r="AF379" i="12" s="1"/>
  <c r="AF381" i="12" s="1"/>
  <c r="AD336" i="12"/>
  <c r="AD338" i="12" s="1"/>
  <c r="AD340" i="12" s="1"/>
  <c r="AD342" i="12" s="1"/>
  <c r="AD344" i="12" s="1"/>
  <c r="AD346" i="12" s="1"/>
  <c r="AD348" i="12" s="1"/>
  <c r="AD335" i="12"/>
  <c r="AD337" i="12" s="1"/>
  <c r="AD339" i="12" s="1"/>
  <c r="AD341" i="12" s="1"/>
  <c r="AD343" i="12" s="1"/>
  <c r="AD345" i="12" s="1"/>
  <c r="AD347" i="12" s="1"/>
  <c r="AG369" i="12"/>
  <c r="AG371" i="12" s="1"/>
  <c r="AG373" i="12" s="1"/>
  <c r="AG375" i="12" s="1"/>
  <c r="AG377" i="12" s="1"/>
  <c r="AG379" i="12" s="1"/>
  <c r="AG381" i="12" s="1"/>
  <c r="AG370" i="12"/>
  <c r="AG372" i="12" s="1"/>
  <c r="AG374" i="12" s="1"/>
  <c r="AG376" i="12" s="1"/>
  <c r="AG378" i="12" s="1"/>
  <c r="AG380" i="12" s="1"/>
  <c r="AG382" i="12" s="1"/>
  <c r="AD165" i="12"/>
  <c r="AD167" i="12" s="1"/>
  <c r="AD169" i="12" s="1"/>
  <c r="AD171" i="12" s="1"/>
  <c r="AD173" i="12" s="1"/>
  <c r="AD175" i="12" s="1"/>
  <c r="AD177" i="12" s="1"/>
  <c r="AD166" i="12"/>
  <c r="AD168" i="12" s="1"/>
  <c r="AD170" i="12" s="1"/>
  <c r="AD172" i="12" s="1"/>
  <c r="AD174" i="12" s="1"/>
  <c r="AD176" i="12" s="1"/>
  <c r="AD178" i="12" s="1"/>
  <c r="AE438" i="12"/>
  <c r="AE440" i="12" s="1"/>
  <c r="AE442" i="12" s="1"/>
  <c r="AE444" i="12" s="1"/>
  <c r="AE446" i="12" s="1"/>
  <c r="AE448" i="12" s="1"/>
  <c r="AE450" i="12" s="1"/>
  <c r="AE437" i="12"/>
  <c r="AE439" i="12" s="1"/>
  <c r="AE441" i="12" s="1"/>
  <c r="AE443" i="12" s="1"/>
  <c r="AE445" i="12" s="1"/>
  <c r="AE447" i="12" s="1"/>
  <c r="AE449" i="12" s="1"/>
  <c r="D268" i="12"/>
  <c r="D270" i="12" s="1"/>
  <c r="D272" i="12" s="1"/>
  <c r="D274" i="12" s="1"/>
  <c r="D276" i="12" s="1"/>
  <c r="D278" i="12" s="1"/>
  <c r="D280" i="12" s="1"/>
  <c r="D267" i="12"/>
  <c r="D269" i="12" s="1"/>
  <c r="D271" i="12" s="1"/>
  <c r="D273" i="12" s="1"/>
  <c r="D275" i="12" s="1"/>
  <c r="D277" i="12" s="1"/>
  <c r="D279" i="12" s="1"/>
  <c r="AD30" i="12"/>
  <c r="AD32" i="12" s="1"/>
  <c r="AD34" i="12" s="1"/>
  <c r="AD36" i="12" s="1"/>
  <c r="AD38" i="12" s="1"/>
  <c r="AD40" i="12" s="1"/>
  <c r="AD42" i="12" s="1"/>
  <c r="AD29" i="12"/>
  <c r="AD31" i="12" s="1"/>
  <c r="AD33" i="12" s="1"/>
  <c r="AD35" i="12" s="1"/>
  <c r="AD37" i="12" s="1"/>
  <c r="AD39" i="12" s="1"/>
  <c r="AD41" i="12" s="1"/>
  <c r="G30" i="12"/>
  <c r="G32" i="12" s="1"/>
  <c r="G34" i="12" s="1"/>
  <c r="G36" i="12" s="1"/>
  <c r="G38" i="12" s="1"/>
  <c r="G40" i="12" s="1"/>
  <c r="G42" i="12" s="1"/>
  <c r="G29" i="12"/>
  <c r="G31" i="12" s="1"/>
  <c r="G33" i="12" s="1"/>
  <c r="G35" i="12" s="1"/>
  <c r="G37" i="12" s="1"/>
  <c r="G39" i="12" s="1"/>
  <c r="G41" i="12" s="1"/>
  <c r="AD97" i="12"/>
  <c r="AD99" i="12" s="1"/>
  <c r="AD101" i="12" s="1"/>
  <c r="AD103" i="12" s="1"/>
  <c r="AD105" i="12" s="1"/>
  <c r="AD107" i="12" s="1"/>
  <c r="AD109" i="12" s="1"/>
  <c r="AD98" i="12"/>
  <c r="AD100" i="12" s="1"/>
  <c r="AD102" i="12" s="1"/>
  <c r="AD104" i="12" s="1"/>
  <c r="AD106" i="12" s="1"/>
  <c r="AD108" i="12" s="1"/>
  <c r="AD110" i="12" s="1"/>
  <c r="F132" i="12"/>
  <c r="F134" i="12" s="1"/>
  <c r="F136" i="12" s="1"/>
  <c r="F138" i="12" s="1"/>
  <c r="F140" i="12" s="1"/>
  <c r="F142" i="12" s="1"/>
  <c r="F144" i="12" s="1"/>
  <c r="F131" i="12"/>
  <c r="F133" i="12" s="1"/>
  <c r="F135" i="12" s="1"/>
  <c r="F137" i="12" s="1"/>
  <c r="F139" i="12" s="1"/>
  <c r="F141" i="12" s="1"/>
  <c r="F143" i="12" s="1"/>
  <c r="D132" i="12"/>
  <c r="D134" i="12" s="1"/>
  <c r="D136" i="12" s="1"/>
  <c r="D138" i="12" s="1"/>
  <c r="D140" i="12" s="1"/>
  <c r="D142" i="12" s="1"/>
  <c r="D144" i="12" s="1"/>
  <c r="D131" i="12"/>
  <c r="D133" i="12" s="1"/>
  <c r="D135" i="12" s="1"/>
  <c r="D137" i="12" s="1"/>
  <c r="D139" i="12" s="1"/>
  <c r="D141" i="12" s="1"/>
  <c r="D143" i="12" s="1"/>
  <c r="F64" i="12"/>
  <c r="F66" i="12" s="1"/>
  <c r="F68" i="12" s="1"/>
  <c r="F70" i="12" s="1"/>
  <c r="F72" i="12" s="1"/>
  <c r="F74" i="12" s="1"/>
  <c r="F76" i="12" s="1"/>
  <c r="F63" i="12"/>
  <c r="F65" i="12" s="1"/>
  <c r="F67" i="12" s="1"/>
  <c r="F69" i="12" s="1"/>
  <c r="F71" i="12" s="1"/>
  <c r="F73" i="12" s="1"/>
  <c r="F75" i="12" s="1"/>
  <c r="AF98" i="12"/>
  <c r="AF100" i="12" s="1"/>
  <c r="AF102" i="12" s="1"/>
  <c r="AF104" i="12" s="1"/>
  <c r="AF106" i="12" s="1"/>
  <c r="AF108" i="12" s="1"/>
  <c r="AF110" i="12" s="1"/>
  <c r="AF97" i="12"/>
  <c r="AF99" i="12" s="1"/>
  <c r="AF101" i="12" s="1"/>
  <c r="AF103" i="12" s="1"/>
  <c r="AF105" i="12" s="1"/>
  <c r="AF107" i="12" s="1"/>
  <c r="AF109" i="12" s="1"/>
  <c r="AH64" i="12"/>
  <c r="AH66" i="12" s="1"/>
  <c r="AH68" i="12" s="1"/>
  <c r="AH70" i="12" s="1"/>
  <c r="AH72" i="12" s="1"/>
  <c r="AH74" i="12" s="1"/>
  <c r="AH76" i="12" s="1"/>
  <c r="AH63" i="12"/>
  <c r="AH65" i="12" s="1"/>
  <c r="AH67" i="12" s="1"/>
  <c r="AH69" i="12" s="1"/>
  <c r="AH71" i="12" s="1"/>
  <c r="AH73" i="12" s="1"/>
  <c r="AH75" i="12" s="1"/>
  <c r="AG64" i="12"/>
  <c r="AG66" i="12" s="1"/>
  <c r="AG68" i="12" s="1"/>
  <c r="AG70" i="12" s="1"/>
  <c r="AG72" i="12" s="1"/>
  <c r="AG74" i="12" s="1"/>
  <c r="AG76" i="12" s="1"/>
  <c r="AG63" i="12"/>
  <c r="AG65" i="12" s="1"/>
  <c r="AG67" i="12" s="1"/>
  <c r="AG69" i="12" s="1"/>
  <c r="AG71" i="12" s="1"/>
  <c r="AG73" i="12" s="1"/>
  <c r="AG75" i="12" s="1"/>
  <c r="AG267" i="12"/>
  <c r="AG269" i="12" s="1"/>
  <c r="AG271" i="12" s="1"/>
  <c r="AG273" i="12" s="1"/>
  <c r="AG275" i="12" s="1"/>
  <c r="AG277" i="12" s="1"/>
  <c r="AG279" i="12" s="1"/>
  <c r="AG268" i="12"/>
  <c r="AG270" i="12" s="1"/>
  <c r="AG272" i="12" s="1"/>
  <c r="AG274" i="12" s="1"/>
  <c r="AG276" i="12" s="1"/>
  <c r="AG278" i="12" s="1"/>
  <c r="AG280" i="12" s="1"/>
  <c r="C18" i="12"/>
  <c r="D18" i="12"/>
  <c r="F18" i="12"/>
  <c r="E18" i="12"/>
  <c r="G18" i="12"/>
  <c r="E233" i="12"/>
  <c r="E235" i="12" s="1"/>
  <c r="E237" i="12" s="1"/>
  <c r="E239" i="12" s="1"/>
  <c r="E241" i="12" s="1"/>
  <c r="E243" i="12" s="1"/>
  <c r="E245" i="12" s="1"/>
  <c r="E234" i="12"/>
  <c r="E236" i="12" s="1"/>
  <c r="E238" i="12" s="1"/>
  <c r="E240" i="12" s="1"/>
  <c r="E242" i="12" s="1"/>
  <c r="E244" i="12" s="1"/>
  <c r="E246" i="12" s="1"/>
  <c r="G437" i="12"/>
  <c r="G439" i="12" s="1"/>
  <c r="G441" i="12" s="1"/>
  <c r="G443" i="12" s="1"/>
  <c r="G445" i="12" s="1"/>
  <c r="G447" i="12" s="1"/>
  <c r="G449" i="12" s="1"/>
  <c r="G438" i="12"/>
  <c r="G440" i="12" s="1"/>
  <c r="G442" i="12" s="1"/>
  <c r="G444" i="12" s="1"/>
  <c r="G446" i="12" s="1"/>
  <c r="G448" i="12" s="1"/>
  <c r="G450" i="12" s="1"/>
  <c r="G268" i="12"/>
  <c r="G270" i="12" s="1"/>
  <c r="G272" i="12" s="1"/>
  <c r="G274" i="12" s="1"/>
  <c r="G276" i="12" s="1"/>
  <c r="G278" i="12" s="1"/>
  <c r="G280" i="12" s="1"/>
  <c r="G267" i="12"/>
  <c r="G269" i="12" s="1"/>
  <c r="G271" i="12" s="1"/>
  <c r="G273" i="12" s="1"/>
  <c r="G275" i="12" s="1"/>
  <c r="G277" i="12" s="1"/>
  <c r="G279" i="12" s="1"/>
  <c r="AF267" i="12"/>
  <c r="AF269" i="12" s="1"/>
  <c r="AF271" i="12" s="1"/>
  <c r="AF273" i="12" s="1"/>
  <c r="AF275" i="12" s="1"/>
  <c r="AF277" i="12" s="1"/>
  <c r="AF279" i="12" s="1"/>
  <c r="AF268" i="12"/>
  <c r="AF270" i="12" s="1"/>
  <c r="AF272" i="12" s="1"/>
  <c r="AF274" i="12" s="1"/>
  <c r="AF276" i="12" s="1"/>
  <c r="AF278" i="12" s="1"/>
  <c r="AF280" i="12" s="1"/>
  <c r="C234" i="12"/>
  <c r="C236" i="12" s="1"/>
  <c r="C238" i="12" s="1"/>
  <c r="C240" i="12" s="1"/>
  <c r="C242" i="12" s="1"/>
  <c r="C244" i="12" s="1"/>
  <c r="C246" i="12" s="1"/>
  <c r="C233" i="12"/>
  <c r="C235" i="12" s="1"/>
  <c r="C237" i="12" s="1"/>
  <c r="C239" i="12" s="1"/>
  <c r="C241" i="12" s="1"/>
  <c r="C243" i="12" s="1"/>
  <c r="C245" i="12" s="1"/>
  <c r="C438" i="12"/>
  <c r="C440" i="12" s="1"/>
  <c r="C442" i="12" s="1"/>
  <c r="C444" i="12" s="1"/>
  <c r="C446" i="12" s="1"/>
  <c r="C448" i="12" s="1"/>
  <c r="C450" i="12" s="1"/>
  <c r="C437" i="12"/>
  <c r="C439" i="12" s="1"/>
  <c r="C441" i="12" s="1"/>
  <c r="C443" i="12" s="1"/>
  <c r="C445" i="12" s="1"/>
  <c r="C447" i="12" s="1"/>
  <c r="C449" i="12" s="1"/>
  <c r="E97" i="12"/>
  <c r="E99" i="12" s="1"/>
  <c r="E101" i="12" s="1"/>
  <c r="E103" i="12" s="1"/>
  <c r="E105" i="12" s="1"/>
  <c r="E107" i="12" s="1"/>
  <c r="E109" i="12" s="1"/>
  <c r="E98" i="12"/>
  <c r="E100" i="12" s="1"/>
  <c r="E102" i="12" s="1"/>
  <c r="E104" i="12" s="1"/>
  <c r="E106" i="12" s="1"/>
  <c r="E108" i="12" s="1"/>
  <c r="E110" i="12" s="1"/>
  <c r="AH29" i="12"/>
  <c r="AH31" i="12" s="1"/>
  <c r="AH33" i="12" s="1"/>
  <c r="AH35" i="12" s="1"/>
  <c r="AH37" i="12" s="1"/>
  <c r="AH39" i="12" s="1"/>
  <c r="AH41" i="12" s="1"/>
  <c r="AH30" i="12"/>
  <c r="AH32" i="12" s="1"/>
  <c r="AH34" i="12" s="1"/>
  <c r="AH36" i="12" s="1"/>
  <c r="AH38" i="12" s="1"/>
  <c r="AH40" i="12" s="1"/>
  <c r="AH42" i="12" s="1"/>
  <c r="AF165" i="12"/>
  <c r="AF167" i="12" s="1"/>
  <c r="AF169" i="12" s="1"/>
  <c r="AF171" i="12" s="1"/>
  <c r="AF173" i="12" s="1"/>
  <c r="AF175" i="12" s="1"/>
  <c r="AF177" i="12" s="1"/>
  <c r="AF166" i="12"/>
  <c r="AF168" i="12" s="1"/>
  <c r="AF170" i="12" s="1"/>
  <c r="AF172" i="12" s="1"/>
  <c r="AF174" i="12" s="1"/>
  <c r="AF176" i="12" s="1"/>
  <c r="AF178" i="12" s="1"/>
  <c r="AE30" i="12"/>
  <c r="AE32" i="12" s="1"/>
  <c r="AE34" i="12" s="1"/>
  <c r="AE36" i="12" s="1"/>
  <c r="AE38" i="12" s="1"/>
  <c r="AE40" i="12" s="1"/>
  <c r="AE42" i="12" s="1"/>
  <c r="AE29" i="12"/>
  <c r="AE31" i="12" s="1"/>
  <c r="AE33" i="12" s="1"/>
  <c r="AE35" i="12" s="1"/>
  <c r="AE37" i="12" s="1"/>
  <c r="AE39" i="12" s="1"/>
  <c r="AE41" i="12" s="1"/>
  <c r="AE301" i="12"/>
  <c r="AE303" i="12" s="1"/>
  <c r="AE305" i="12" s="1"/>
  <c r="AE307" i="12" s="1"/>
  <c r="AE309" i="12" s="1"/>
  <c r="AE311" i="12" s="1"/>
  <c r="AE313" i="12" s="1"/>
  <c r="AE302" i="12"/>
  <c r="AE304" i="12" s="1"/>
  <c r="AE306" i="12" s="1"/>
  <c r="AE308" i="12" s="1"/>
  <c r="AE310" i="12" s="1"/>
  <c r="AE312" i="12" s="1"/>
  <c r="AE314" i="12" s="1"/>
  <c r="AG166" i="12"/>
  <c r="AG168" i="12" s="1"/>
  <c r="AG170" i="12" s="1"/>
  <c r="AG172" i="12" s="1"/>
  <c r="AG174" i="12" s="1"/>
  <c r="AG176" i="12" s="1"/>
  <c r="AG178" i="12" s="1"/>
  <c r="AG165" i="12"/>
  <c r="AG167" i="12" s="1"/>
  <c r="AG169" i="12" s="1"/>
  <c r="AG171" i="12" s="1"/>
  <c r="AG173" i="12" s="1"/>
  <c r="AG175" i="12" s="1"/>
  <c r="AG177" i="12" s="1"/>
  <c r="AD302" i="12"/>
  <c r="AD304" i="12" s="1"/>
  <c r="AD306" i="12" s="1"/>
  <c r="AD308" i="12" s="1"/>
  <c r="AD310" i="12" s="1"/>
  <c r="AD312" i="12" s="1"/>
  <c r="AD314" i="12" s="1"/>
  <c r="AD301" i="12"/>
  <c r="AD303" i="12" s="1"/>
  <c r="AD305" i="12" s="1"/>
  <c r="AD307" i="12" s="1"/>
  <c r="AD309" i="12" s="1"/>
  <c r="AD311" i="12" s="1"/>
  <c r="AD313" i="12" s="1"/>
  <c r="AE19" i="12"/>
  <c r="AF19" i="12"/>
  <c r="AG19" i="12"/>
  <c r="AD19" i="12"/>
  <c r="AH19" i="12"/>
  <c r="AE165" i="12"/>
  <c r="AE167" i="12" s="1"/>
  <c r="AE169" i="12" s="1"/>
  <c r="AE171" i="12" s="1"/>
  <c r="AE173" i="12" s="1"/>
  <c r="AE175" i="12" s="1"/>
  <c r="AE177" i="12" s="1"/>
  <c r="AE166" i="12"/>
  <c r="AE168" i="12" s="1"/>
  <c r="AE170" i="12" s="1"/>
  <c r="AE172" i="12" s="1"/>
  <c r="AE174" i="12" s="1"/>
  <c r="AE176" i="12" s="1"/>
  <c r="AE178" i="12" s="1"/>
  <c r="D29" i="12"/>
  <c r="D31" i="12" s="1"/>
  <c r="D33" i="12" s="1"/>
  <c r="D35" i="12" s="1"/>
  <c r="D37" i="12" s="1"/>
  <c r="D39" i="12" s="1"/>
  <c r="D41" i="12" s="1"/>
  <c r="D30" i="12"/>
  <c r="D32" i="12" s="1"/>
  <c r="D34" i="12" s="1"/>
  <c r="D36" i="12" s="1"/>
  <c r="D38" i="12" s="1"/>
  <c r="D40" i="12" s="1"/>
  <c r="D42" i="12" s="1"/>
  <c r="AD10" i="12"/>
  <c r="AE10" i="12"/>
  <c r="AF10" i="12"/>
  <c r="AG10" i="12"/>
  <c r="AH10" i="12"/>
  <c r="G132" i="12"/>
  <c r="G134" i="12" s="1"/>
  <c r="G136" i="12" s="1"/>
  <c r="G138" i="12" s="1"/>
  <c r="G140" i="12" s="1"/>
  <c r="G142" i="12" s="1"/>
  <c r="G144" i="12" s="1"/>
  <c r="G131" i="12"/>
  <c r="G133" i="12" s="1"/>
  <c r="G135" i="12" s="1"/>
  <c r="G137" i="12" s="1"/>
  <c r="G139" i="12" s="1"/>
  <c r="G141" i="12" s="1"/>
  <c r="G143" i="12" s="1"/>
  <c r="AF63" i="12"/>
  <c r="AF65" i="12" s="1"/>
  <c r="AF67" i="12" s="1"/>
  <c r="AF69" i="12" s="1"/>
  <c r="AF71" i="12" s="1"/>
  <c r="AF73" i="12" s="1"/>
  <c r="AF75" i="12" s="1"/>
  <c r="AF64" i="12"/>
  <c r="AF66" i="12" s="1"/>
  <c r="AF68" i="12" s="1"/>
  <c r="AF70" i="12" s="1"/>
  <c r="AF72" i="12" s="1"/>
  <c r="AF74" i="12" s="1"/>
  <c r="AF76" i="12" s="1"/>
  <c r="AD234" i="12"/>
  <c r="AD236" i="12" s="1"/>
  <c r="AD238" i="12" s="1"/>
  <c r="AD240" i="12" s="1"/>
  <c r="AD242" i="12" s="1"/>
  <c r="AD244" i="12" s="1"/>
  <c r="AD246" i="12" s="1"/>
  <c r="AD233" i="12"/>
  <c r="AD235" i="12" s="1"/>
  <c r="AD237" i="12" s="1"/>
  <c r="AD239" i="12" s="1"/>
  <c r="AD241" i="12" s="1"/>
  <c r="AD243" i="12" s="1"/>
  <c r="AD245" i="12" s="1"/>
  <c r="D166" i="12"/>
  <c r="D168" i="12" s="1"/>
  <c r="D170" i="12" s="1"/>
  <c r="D172" i="12" s="1"/>
  <c r="D174" i="12" s="1"/>
  <c r="D176" i="12" s="1"/>
  <c r="D178" i="12" s="1"/>
  <c r="D165" i="12"/>
  <c r="D167" i="12" s="1"/>
  <c r="D169" i="12" s="1"/>
  <c r="D171" i="12" s="1"/>
  <c r="D173" i="12" s="1"/>
  <c r="D175" i="12" s="1"/>
  <c r="D177" i="12" s="1"/>
  <c r="F335" i="12"/>
  <c r="F337" i="12" s="1"/>
  <c r="F339" i="12" s="1"/>
  <c r="F341" i="12" s="1"/>
  <c r="F343" i="12" s="1"/>
  <c r="F345" i="12" s="1"/>
  <c r="F347" i="12" s="1"/>
  <c r="F336" i="12"/>
  <c r="F338" i="12" s="1"/>
  <c r="F340" i="12" s="1"/>
  <c r="F342" i="12" s="1"/>
  <c r="F344" i="12" s="1"/>
  <c r="F346" i="12" s="1"/>
  <c r="F348" i="12" s="1"/>
  <c r="AH336" i="12"/>
  <c r="AH338" i="12" s="1"/>
  <c r="AH340" i="12" s="1"/>
  <c r="AH342" i="12" s="1"/>
  <c r="AH344" i="12" s="1"/>
  <c r="AH346" i="12" s="1"/>
  <c r="AH348" i="12" s="1"/>
  <c r="AH335" i="12"/>
  <c r="AH337" i="12" s="1"/>
  <c r="AH339" i="12" s="1"/>
  <c r="AH341" i="12" s="1"/>
  <c r="AH343" i="12" s="1"/>
  <c r="AH345" i="12" s="1"/>
  <c r="AH347" i="12" s="1"/>
  <c r="G20" i="12"/>
  <c r="D20" i="12"/>
  <c r="E20" i="12"/>
  <c r="F20" i="12"/>
  <c r="C20" i="12"/>
  <c r="G97" i="12"/>
  <c r="G99" i="12" s="1"/>
  <c r="G101" i="12" s="1"/>
  <c r="G103" i="12" s="1"/>
  <c r="G105" i="12" s="1"/>
  <c r="G107" i="12" s="1"/>
  <c r="G109" i="12" s="1"/>
  <c r="G98" i="12"/>
  <c r="G100" i="12" s="1"/>
  <c r="G102" i="12" s="1"/>
  <c r="G104" i="12" s="1"/>
  <c r="G106" i="12" s="1"/>
  <c r="G108" i="12" s="1"/>
  <c r="G110" i="12" s="1"/>
  <c r="AE98" i="12"/>
  <c r="AE100" i="12" s="1"/>
  <c r="AE102" i="12" s="1"/>
  <c r="AE104" i="12" s="1"/>
  <c r="AE106" i="12" s="1"/>
  <c r="AE108" i="12" s="1"/>
  <c r="AE110" i="12" s="1"/>
  <c r="AE97" i="12"/>
  <c r="AE99" i="12" s="1"/>
  <c r="AE101" i="12" s="1"/>
  <c r="AE103" i="12" s="1"/>
  <c r="AE105" i="12" s="1"/>
  <c r="AE107" i="12" s="1"/>
  <c r="AE109" i="12" s="1"/>
  <c r="AG336" i="12"/>
  <c r="AG338" i="12" s="1"/>
  <c r="AG340" i="12" s="1"/>
  <c r="AG342" i="12" s="1"/>
  <c r="AG344" i="12" s="1"/>
  <c r="AG346" i="12" s="1"/>
  <c r="AG348" i="12" s="1"/>
  <c r="AG335" i="12"/>
  <c r="AG337" i="12" s="1"/>
  <c r="AG339" i="12" s="1"/>
  <c r="AG341" i="12" s="1"/>
  <c r="AG343" i="12" s="1"/>
  <c r="AG345" i="12" s="1"/>
  <c r="AG347" i="12" s="1"/>
  <c r="D233" i="12"/>
  <c r="D235" i="12" s="1"/>
  <c r="D237" i="12" s="1"/>
  <c r="D239" i="12" s="1"/>
  <c r="D241" i="12" s="1"/>
  <c r="D243" i="12" s="1"/>
  <c r="D245" i="12" s="1"/>
  <c r="D234" i="12"/>
  <c r="D236" i="12" s="1"/>
  <c r="D238" i="12" s="1"/>
  <c r="D240" i="12" s="1"/>
  <c r="D242" i="12" s="1"/>
  <c r="D244" i="12" s="1"/>
  <c r="D246" i="12" s="1"/>
  <c r="D438" i="12"/>
  <c r="D440" i="12" s="1"/>
  <c r="D442" i="12" s="1"/>
  <c r="D444" i="12" s="1"/>
  <c r="D446" i="12" s="1"/>
  <c r="D448" i="12" s="1"/>
  <c r="D450" i="12" s="1"/>
  <c r="D437" i="12"/>
  <c r="D439" i="12" s="1"/>
  <c r="D441" i="12" s="1"/>
  <c r="D443" i="12" s="1"/>
  <c r="D445" i="12" s="1"/>
  <c r="D447" i="12" s="1"/>
  <c r="D449" i="12" s="1"/>
  <c r="F98" i="12"/>
  <c r="F100" i="12" s="1"/>
  <c r="F102" i="12" s="1"/>
  <c r="F104" i="12" s="1"/>
  <c r="F106" i="12" s="1"/>
  <c r="F108" i="12" s="1"/>
  <c r="F110" i="12" s="1"/>
  <c r="F97" i="12"/>
  <c r="F99" i="12" s="1"/>
  <c r="F101" i="12" s="1"/>
  <c r="F103" i="12" s="1"/>
  <c r="F105" i="12" s="1"/>
  <c r="F107" i="12" s="1"/>
  <c r="F109" i="12" s="1"/>
  <c r="AD132" i="12"/>
  <c r="AD134" i="12" s="1"/>
  <c r="AD136" i="12" s="1"/>
  <c r="AD138" i="12" s="1"/>
  <c r="AD140" i="12" s="1"/>
  <c r="AD142" i="12" s="1"/>
  <c r="AD144" i="12" s="1"/>
  <c r="AD131" i="12"/>
  <c r="AD133" i="12" s="1"/>
  <c r="AD135" i="12" s="1"/>
  <c r="AD137" i="12" s="1"/>
  <c r="AD139" i="12" s="1"/>
  <c r="AD141" i="12" s="1"/>
  <c r="AD143" i="12" s="1"/>
  <c r="E166" i="12"/>
  <c r="E168" i="12" s="1"/>
  <c r="E170" i="12" s="1"/>
  <c r="E172" i="12" s="1"/>
  <c r="E174" i="12" s="1"/>
  <c r="E176" i="12" s="1"/>
  <c r="E178" i="12" s="1"/>
  <c r="E165" i="12"/>
  <c r="E167" i="12" s="1"/>
  <c r="E169" i="12" s="1"/>
  <c r="E171" i="12" s="1"/>
  <c r="E173" i="12" s="1"/>
  <c r="E175" i="12" s="1"/>
  <c r="E177" i="12" s="1"/>
  <c r="AH165" i="12"/>
  <c r="AH167" i="12" s="1"/>
  <c r="AH169" i="12" s="1"/>
  <c r="AH171" i="12" s="1"/>
  <c r="AH173" i="12" s="1"/>
  <c r="AH175" i="12" s="1"/>
  <c r="AH177" i="12" s="1"/>
  <c r="AH166" i="12"/>
  <c r="AH168" i="12" s="1"/>
  <c r="AH170" i="12" s="1"/>
  <c r="AH172" i="12" s="1"/>
  <c r="AH174" i="12" s="1"/>
  <c r="AH176" i="12" s="1"/>
  <c r="AH178" i="12" s="1"/>
  <c r="AH369" i="12"/>
  <c r="AH371" i="12" s="1"/>
  <c r="AH373" i="12" s="1"/>
  <c r="AH375" i="12" s="1"/>
  <c r="AH377" i="12" s="1"/>
  <c r="AH379" i="12" s="1"/>
  <c r="AH381" i="12" s="1"/>
  <c r="AH370" i="12"/>
  <c r="AH372" i="12" s="1"/>
  <c r="AH374" i="12" s="1"/>
  <c r="AH376" i="12" s="1"/>
  <c r="AH378" i="12" s="1"/>
  <c r="AH380" i="12" s="1"/>
  <c r="AH382" i="12" s="1"/>
  <c r="F268" i="12"/>
  <c r="F270" i="12" s="1"/>
  <c r="F272" i="12" s="1"/>
  <c r="F274" i="12" s="1"/>
  <c r="F276" i="12" s="1"/>
  <c r="F278" i="12" s="1"/>
  <c r="F280" i="12" s="1"/>
  <c r="F267" i="12"/>
  <c r="F269" i="12" s="1"/>
  <c r="F271" i="12" s="1"/>
  <c r="F273" i="12" s="1"/>
  <c r="F275" i="12" s="1"/>
  <c r="F277" i="12" s="1"/>
  <c r="F279" i="12" s="1"/>
  <c r="AH302" i="12"/>
  <c r="AH304" i="12" s="1"/>
  <c r="AH306" i="12" s="1"/>
  <c r="AH308" i="12" s="1"/>
  <c r="AH310" i="12" s="1"/>
  <c r="AH312" i="12" s="1"/>
  <c r="AH314" i="12" s="1"/>
  <c r="AH301" i="12"/>
  <c r="AH303" i="12" s="1"/>
  <c r="AH305" i="12" s="1"/>
  <c r="AH307" i="12" s="1"/>
  <c r="AH309" i="12" s="1"/>
  <c r="AH311" i="12" s="1"/>
  <c r="AH313" i="12" s="1"/>
  <c r="AE132" i="12"/>
  <c r="AE134" i="12" s="1"/>
  <c r="AE136" i="12" s="1"/>
  <c r="AE138" i="12" s="1"/>
  <c r="AE140" i="12" s="1"/>
  <c r="AE142" i="12" s="1"/>
  <c r="AE144" i="12" s="1"/>
  <c r="AE131" i="12"/>
  <c r="AE133" i="12" s="1"/>
  <c r="AE135" i="12" s="1"/>
  <c r="AE137" i="12" s="1"/>
  <c r="AE139" i="12" s="1"/>
  <c r="AE141" i="12" s="1"/>
  <c r="AE143" i="12" s="1"/>
  <c r="AH438" i="12"/>
  <c r="AH440" i="12" s="1"/>
  <c r="AH442" i="12" s="1"/>
  <c r="AH444" i="12" s="1"/>
  <c r="AH446" i="12" s="1"/>
  <c r="AH448" i="12" s="1"/>
  <c r="AH450" i="12" s="1"/>
  <c r="AH437" i="12"/>
  <c r="AH439" i="12" s="1"/>
  <c r="AH441" i="12" s="1"/>
  <c r="AH443" i="12" s="1"/>
  <c r="AH445" i="12" s="1"/>
  <c r="AH447" i="12" s="1"/>
  <c r="AH449" i="12" s="1"/>
  <c r="E438" i="12"/>
  <c r="E440" i="12" s="1"/>
  <c r="E442" i="12" s="1"/>
  <c r="E444" i="12" s="1"/>
  <c r="E446" i="12" s="1"/>
  <c r="E448" i="12" s="1"/>
  <c r="E450" i="12" s="1"/>
  <c r="E437" i="12"/>
  <c r="E439" i="12" s="1"/>
  <c r="E441" i="12" s="1"/>
  <c r="E443" i="12" s="1"/>
  <c r="E445" i="12" s="1"/>
  <c r="E447" i="12" s="1"/>
  <c r="E449" i="12" s="1"/>
  <c r="E268" i="12"/>
  <c r="E270" i="12" s="1"/>
  <c r="E272" i="12" s="1"/>
  <c r="E274" i="12" s="1"/>
  <c r="E276" i="12" s="1"/>
  <c r="E278" i="12" s="1"/>
  <c r="E280" i="12" s="1"/>
  <c r="E267" i="12"/>
  <c r="E269" i="12" s="1"/>
  <c r="E271" i="12" s="1"/>
  <c r="E273" i="12" s="1"/>
  <c r="E275" i="12" s="1"/>
  <c r="E277" i="12" s="1"/>
  <c r="E279" i="12" s="1"/>
  <c r="AF302" i="12"/>
  <c r="AF304" i="12" s="1"/>
  <c r="AF306" i="12" s="1"/>
  <c r="AF308" i="12" s="1"/>
  <c r="AF310" i="12" s="1"/>
  <c r="AF312" i="12" s="1"/>
  <c r="AF314" i="12" s="1"/>
  <c r="AF301" i="12"/>
  <c r="AF303" i="12" s="1"/>
  <c r="AF305" i="12" s="1"/>
  <c r="AF307" i="12" s="1"/>
  <c r="AF309" i="12" s="1"/>
  <c r="AF311" i="12" s="1"/>
  <c r="AF313" i="12" s="1"/>
  <c r="C98" i="12"/>
  <c r="C100" i="12" s="1"/>
  <c r="C102" i="12" s="1"/>
  <c r="C104" i="12" s="1"/>
  <c r="C106" i="12" s="1"/>
  <c r="C108" i="12" s="1"/>
  <c r="C110" i="12" s="1"/>
  <c r="C97" i="12"/>
  <c r="C99" i="12" s="1"/>
  <c r="C101" i="12" s="1"/>
  <c r="C103" i="12" s="1"/>
  <c r="C105" i="12" s="1"/>
  <c r="C107" i="12" s="1"/>
  <c r="C109" i="12" s="1"/>
  <c r="D98" i="12"/>
  <c r="D100" i="12" s="1"/>
  <c r="D102" i="12" s="1"/>
  <c r="D104" i="12" s="1"/>
  <c r="D106" i="12" s="1"/>
  <c r="D108" i="12" s="1"/>
  <c r="D110" i="12" s="1"/>
  <c r="D97" i="12"/>
  <c r="D99" i="12" s="1"/>
  <c r="D101" i="12" s="1"/>
  <c r="D103" i="12" s="1"/>
  <c r="D105" i="12" s="1"/>
  <c r="D107" i="12" s="1"/>
  <c r="D109" i="12" s="1"/>
  <c r="C268" i="12"/>
  <c r="C270" i="12" s="1"/>
  <c r="C272" i="12" s="1"/>
  <c r="C274" i="12" s="1"/>
  <c r="C276" i="12" s="1"/>
  <c r="C278" i="12" s="1"/>
  <c r="C280" i="12" s="1"/>
  <c r="C267" i="12"/>
  <c r="C269" i="12" s="1"/>
  <c r="C271" i="12" s="1"/>
  <c r="C273" i="12" s="1"/>
  <c r="C275" i="12" s="1"/>
  <c r="C277" i="12" s="1"/>
  <c r="C279" i="12" s="1"/>
  <c r="C131" i="12"/>
  <c r="C133" i="12" s="1"/>
  <c r="C135" i="12" s="1"/>
  <c r="C137" i="12" s="1"/>
  <c r="C139" i="12" s="1"/>
  <c r="C141" i="12" s="1"/>
  <c r="C143" i="12" s="1"/>
  <c r="C132" i="12"/>
  <c r="C134" i="12" s="1"/>
  <c r="C136" i="12" s="1"/>
  <c r="C138" i="12" s="1"/>
  <c r="C140" i="12" s="1"/>
  <c r="C142" i="12" s="1"/>
  <c r="C144" i="12" s="1"/>
  <c r="D24" i="12"/>
  <c r="E24" i="12"/>
  <c r="F24" i="12"/>
  <c r="G24" i="12"/>
  <c r="C24" i="12"/>
  <c r="E132" i="12"/>
  <c r="E134" i="12" s="1"/>
  <c r="E136" i="12" s="1"/>
  <c r="E138" i="12" s="1"/>
  <c r="E140" i="12" s="1"/>
  <c r="E142" i="12" s="1"/>
  <c r="E144" i="12" s="1"/>
  <c r="E131" i="12"/>
  <c r="E133" i="12" s="1"/>
  <c r="E135" i="12" s="1"/>
  <c r="E137" i="12" s="1"/>
  <c r="E139" i="12" s="1"/>
  <c r="E141" i="12" s="1"/>
  <c r="E143" i="12" s="1"/>
  <c r="C25" i="12"/>
  <c r="D25" i="12"/>
  <c r="G25" i="12"/>
  <c r="E25" i="12"/>
  <c r="F25" i="12"/>
  <c r="E29" i="12"/>
  <c r="E31" i="12" s="1"/>
  <c r="E33" i="12" s="1"/>
  <c r="E35" i="12" s="1"/>
  <c r="E37" i="12" s="1"/>
  <c r="E39" i="12" s="1"/>
  <c r="E41" i="12" s="1"/>
  <c r="E30" i="12"/>
  <c r="E32" i="12" s="1"/>
  <c r="E34" i="12" s="1"/>
  <c r="E36" i="12" s="1"/>
  <c r="E38" i="12" s="1"/>
  <c r="E40" i="12" s="1"/>
  <c r="E42" i="12" s="1"/>
  <c r="AH234" i="12"/>
  <c r="AH236" i="12" s="1"/>
  <c r="AH238" i="12" s="1"/>
  <c r="AH240" i="12" s="1"/>
  <c r="AH242" i="12" s="1"/>
  <c r="AH244" i="12" s="1"/>
  <c r="AH246" i="12" s="1"/>
  <c r="AH233" i="12"/>
  <c r="AH235" i="12" s="1"/>
  <c r="AH237" i="12" s="1"/>
  <c r="AH239" i="12" s="1"/>
  <c r="AH241" i="12" s="1"/>
  <c r="AH243" i="12" s="1"/>
  <c r="AH245" i="12" s="1"/>
  <c r="AE63" i="12"/>
  <c r="AE65" i="12" s="1"/>
  <c r="AE67" i="12" s="1"/>
  <c r="AE69" i="12" s="1"/>
  <c r="AE71" i="12" s="1"/>
  <c r="AE73" i="12" s="1"/>
  <c r="AE75" i="12" s="1"/>
  <c r="AE64" i="12"/>
  <c r="AE66" i="12" s="1"/>
  <c r="AE68" i="12" s="1"/>
  <c r="AE70" i="12" s="1"/>
  <c r="AE72" i="12" s="1"/>
  <c r="AE74" i="12" s="1"/>
  <c r="AE76" i="12" s="1"/>
  <c r="C166" i="12"/>
  <c r="C168" i="12" s="1"/>
  <c r="C170" i="12" s="1"/>
  <c r="C172" i="12" s="1"/>
  <c r="C174" i="12" s="1"/>
  <c r="C176" i="12" s="1"/>
  <c r="C178" i="12" s="1"/>
  <c r="C165" i="12"/>
  <c r="C167" i="12" s="1"/>
  <c r="C169" i="12" s="1"/>
  <c r="C171" i="12" s="1"/>
  <c r="C173" i="12" s="1"/>
  <c r="C175" i="12" s="1"/>
  <c r="C177" i="12" s="1"/>
  <c r="AH268" i="12"/>
  <c r="AH270" i="12" s="1"/>
  <c r="AH272" i="12" s="1"/>
  <c r="AH274" i="12" s="1"/>
  <c r="AH276" i="12" s="1"/>
  <c r="AH278" i="12" s="1"/>
  <c r="AH280" i="12" s="1"/>
  <c r="AH267" i="12"/>
  <c r="AH269" i="12" s="1"/>
  <c r="AH271" i="12" s="1"/>
  <c r="AH273" i="12" s="1"/>
  <c r="AH275" i="12" s="1"/>
  <c r="AH277" i="12" s="1"/>
  <c r="AH279" i="12" s="1"/>
  <c r="G234" i="12"/>
  <c r="G236" i="12" s="1"/>
  <c r="G238" i="12" s="1"/>
  <c r="G240" i="12" s="1"/>
  <c r="G242" i="12" s="1"/>
  <c r="G244" i="12" s="1"/>
  <c r="G246" i="12" s="1"/>
  <c r="G233" i="12"/>
  <c r="G235" i="12" s="1"/>
  <c r="G237" i="12" s="1"/>
  <c r="G239" i="12" s="1"/>
  <c r="G241" i="12" s="1"/>
  <c r="G243" i="12" s="1"/>
  <c r="G245" i="12" s="1"/>
  <c r="F437" i="12"/>
  <c r="F439" i="12" s="1"/>
  <c r="F441" i="12" s="1"/>
  <c r="F443" i="12" s="1"/>
  <c r="F445" i="12" s="1"/>
  <c r="F447" i="12" s="1"/>
  <c r="F449" i="12" s="1"/>
  <c r="F438" i="12"/>
  <c r="F440" i="12" s="1"/>
  <c r="F442" i="12" s="1"/>
  <c r="F444" i="12" s="1"/>
  <c r="F446" i="12" s="1"/>
  <c r="F448" i="12" s="1"/>
  <c r="F450" i="12" s="1"/>
  <c r="AU61" i="15" l="1"/>
  <c r="BA61" i="15" s="1"/>
  <c r="D61" i="15" s="1"/>
  <c r="BB104" i="18"/>
  <c r="BA105" i="18" s="1"/>
  <c r="AY104" i="18"/>
  <c r="AV104" i="18" s="1" a="1"/>
  <c r="AV104" i="18" s="1"/>
  <c r="BB78" i="18"/>
  <c r="BA79" i="18" s="1"/>
  <c r="AY78" i="18"/>
  <c r="AV78" i="18" s="1" a="1"/>
  <c r="AV78" i="18" s="1"/>
  <c r="BB92" i="18"/>
  <c r="BA93" i="18" s="1"/>
  <c r="AY92" i="18"/>
  <c r="AV92" i="18" s="1" a="1"/>
  <c r="AV92" i="18" s="1"/>
  <c r="AY116" i="18"/>
  <c r="AV116" i="18" s="1" a="1"/>
  <c r="AV116" i="18" s="1"/>
  <c r="BB116" i="18"/>
  <c r="BA117" i="18" s="1"/>
  <c r="L21" i="17"/>
  <c r="L28" i="17" s="1"/>
  <c r="L20" i="17" s="1"/>
  <c r="B11" i="17" s="1"/>
  <c r="I28" i="17"/>
  <c r="D28" i="17"/>
  <c r="J12" i="17"/>
  <c r="AT28" i="17"/>
  <c r="AU28" i="17"/>
  <c r="AU28" i="15"/>
  <c r="BA28" i="15" s="1"/>
  <c r="BB28" i="15" s="1"/>
  <c r="AU233" i="15"/>
  <c r="BA233" i="15" s="1"/>
  <c r="AU235" i="15"/>
  <c r="BA235" i="15" s="1"/>
  <c r="AU62" i="15"/>
  <c r="BA62" i="15" s="1"/>
  <c r="AU63" i="15"/>
  <c r="G63" i="15" s="1"/>
  <c r="L63" i="15" s="1"/>
  <c r="AU65" i="15"/>
  <c r="BA65" i="15" s="1"/>
  <c r="BB65" i="15" s="1"/>
  <c r="AU234" i="15"/>
  <c r="BA234" i="15" s="1"/>
  <c r="AY27" i="15"/>
  <c r="BA27" i="15" s="1"/>
  <c r="BC27" i="15" s="1"/>
  <c r="AU232" i="15"/>
  <c r="BA232" i="15" s="1"/>
  <c r="AY231" i="15"/>
  <c r="BA231" i="15" s="1"/>
  <c r="AU32" i="15"/>
  <c r="BA32" i="15" s="1"/>
  <c r="BB32" i="15" s="1"/>
  <c r="AY30" i="15"/>
  <c r="BA30" i="15" s="1"/>
  <c r="D30" i="15" s="1"/>
  <c r="L30" i="15" s="1"/>
  <c r="AY26" i="15"/>
  <c r="AZ26" i="15" s="1"/>
  <c r="AY31" i="15"/>
  <c r="BA31" i="15" s="1"/>
  <c r="AU236" i="15"/>
  <c r="BA236" i="15" s="1"/>
  <c r="BB236" i="15" s="1"/>
  <c r="AU29" i="15"/>
  <c r="G29" i="15" s="1"/>
  <c r="L29" i="15" s="1"/>
  <c r="AU336" i="15"/>
  <c r="AY336" i="15"/>
  <c r="AY199" i="15"/>
  <c r="AU199" i="15"/>
  <c r="AU338" i="15"/>
  <c r="AY338" i="15"/>
  <c r="AY165" i="15"/>
  <c r="AU165" i="15"/>
  <c r="AZ62" i="15"/>
  <c r="AU167" i="15"/>
  <c r="AY167" i="15"/>
  <c r="AZ66" i="15"/>
  <c r="BA66" i="15"/>
  <c r="AY335" i="15"/>
  <c r="AU335" i="15"/>
  <c r="AU162" i="15"/>
  <c r="AY162" i="15"/>
  <c r="AZ63" i="15"/>
  <c r="AU264" i="15"/>
  <c r="AY264" i="15"/>
  <c r="AY200" i="15"/>
  <c r="AU200" i="15"/>
  <c r="AU134" i="15"/>
  <c r="AY134" i="15"/>
  <c r="AU97" i="15"/>
  <c r="AY97" i="15"/>
  <c r="AZ233" i="15"/>
  <c r="AY333" i="15"/>
  <c r="AU333" i="15"/>
  <c r="AY300" i="15"/>
  <c r="AU300" i="15"/>
  <c r="AY266" i="15"/>
  <c r="AU266" i="15"/>
  <c r="AY132" i="15"/>
  <c r="AU132" i="15"/>
  <c r="AY94" i="15"/>
  <c r="AU94" i="15"/>
  <c r="AY163" i="15"/>
  <c r="AU163" i="15"/>
  <c r="AY304" i="15"/>
  <c r="AU304" i="15"/>
  <c r="AU269" i="15"/>
  <c r="AY269" i="15"/>
  <c r="AU133" i="15"/>
  <c r="AY133" i="15"/>
  <c r="AY98" i="15"/>
  <c r="AU98" i="15"/>
  <c r="AU265" i="15"/>
  <c r="AY265" i="15"/>
  <c r="AY198" i="15"/>
  <c r="AU198" i="15"/>
  <c r="AZ235" i="15"/>
  <c r="AU337" i="15"/>
  <c r="AY337" i="15"/>
  <c r="AU298" i="15"/>
  <c r="AY298" i="15"/>
  <c r="AY197" i="15"/>
  <c r="AU197" i="15"/>
  <c r="AY301" i="15"/>
  <c r="AU301" i="15"/>
  <c r="AU268" i="15"/>
  <c r="AY268" i="15"/>
  <c r="AU130" i="15"/>
  <c r="AY130" i="15"/>
  <c r="AY128" i="15"/>
  <c r="AU128" i="15"/>
  <c r="AU166" i="15"/>
  <c r="AY166" i="15"/>
  <c r="AY270" i="15"/>
  <c r="AU270" i="15"/>
  <c r="AY201" i="15"/>
  <c r="AU201" i="15"/>
  <c r="AY129" i="15"/>
  <c r="AU129" i="15"/>
  <c r="AU99" i="15"/>
  <c r="AY99" i="15"/>
  <c r="AZ230" i="15"/>
  <c r="BA230" i="15"/>
  <c r="AU164" i="15"/>
  <c r="AY164" i="15"/>
  <c r="AU267" i="15"/>
  <c r="AY267" i="15"/>
  <c r="AY196" i="15"/>
  <c r="AU196" i="15"/>
  <c r="AY67" i="15"/>
  <c r="AW53" i="15" s="1"/>
  <c r="BA60" i="15"/>
  <c r="AZ60" i="15"/>
  <c r="AU302" i="15"/>
  <c r="AY302" i="15"/>
  <c r="AY202" i="15"/>
  <c r="AU202" i="15"/>
  <c r="AU100" i="15"/>
  <c r="AY100" i="15"/>
  <c r="AU95" i="15"/>
  <c r="AY95" i="15"/>
  <c r="BC61" i="15"/>
  <c r="BB61" i="15"/>
  <c r="AU334" i="15"/>
  <c r="AY334" i="15"/>
  <c r="AU299" i="15"/>
  <c r="AY299" i="15"/>
  <c r="AZ234" i="15"/>
  <c r="AZ232" i="15"/>
  <c r="AU131" i="15"/>
  <c r="AY131" i="15"/>
  <c r="BA64" i="15"/>
  <c r="AZ64" i="15"/>
  <c r="AU332" i="15"/>
  <c r="AY332" i="15"/>
  <c r="AU168" i="15"/>
  <c r="AY168" i="15"/>
  <c r="AY303" i="15"/>
  <c r="AU303" i="15"/>
  <c r="AU96" i="15"/>
  <c r="AY96" i="15"/>
  <c r="AQ27" i="14"/>
  <c r="AS27" i="14" s="1"/>
  <c r="AM21" i="14"/>
  <c r="AQ21" i="14"/>
  <c r="AQ23" i="14"/>
  <c r="AS23" i="14" s="1"/>
  <c r="AQ22" i="14"/>
  <c r="AR22" i="14" s="1"/>
  <c r="AQ26" i="14"/>
  <c r="AR26" i="14" s="1"/>
  <c r="AQ24" i="14"/>
  <c r="AM24" i="14"/>
  <c r="AM25" i="14"/>
  <c r="AQ25" i="14"/>
  <c r="BJ5" i="13"/>
  <c r="C29" i="12"/>
  <c r="C31" i="12" s="1"/>
  <c r="C33" i="12" s="1"/>
  <c r="C35" i="12" s="1"/>
  <c r="C37" i="12" s="1"/>
  <c r="C39" i="12" s="1"/>
  <c r="C41" i="12" s="1"/>
  <c r="C30" i="12"/>
  <c r="C32" i="12" s="1"/>
  <c r="C34" i="12" s="1"/>
  <c r="C36" i="12" s="1"/>
  <c r="C38" i="12" s="1"/>
  <c r="C40" i="12" s="1"/>
  <c r="C42" i="12" s="1"/>
  <c r="AF24" i="12"/>
  <c r="AG24" i="12"/>
  <c r="AD24" i="12"/>
  <c r="AE24" i="12"/>
  <c r="AH24" i="12"/>
  <c r="AE21" i="12"/>
  <c r="AF21" i="12"/>
  <c r="AD21" i="12"/>
  <c r="AG21" i="12"/>
  <c r="AH21" i="12"/>
  <c r="AF26" i="12"/>
  <c r="AG26" i="12"/>
  <c r="AH26" i="12"/>
  <c r="AD26" i="12"/>
  <c r="AE26" i="12"/>
  <c r="F29" i="12"/>
  <c r="F31" i="12" s="1"/>
  <c r="F33" i="12" s="1"/>
  <c r="F35" i="12" s="1"/>
  <c r="F37" i="12" s="1"/>
  <c r="F39" i="12" s="1"/>
  <c r="F41" i="12" s="1"/>
  <c r="F30" i="12"/>
  <c r="F32" i="12" s="1"/>
  <c r="F34" i="12" s="1"/>
  <c r="F36" i="12" s="1"/>
  <c r="F38" i="12" s="1"/>
  <c r="F40" i="12" s="1"/>
  <c r="F42" i="12" s="1"/>
  <c r="AG23" i="12"/>
  <c r="AE23" i="12"/>
  <c r="AD23" i="12"/>
  <c r="AH23" i="12"/>
  <c r="AF23" i="12"/>
  <c r="AT2" i="9"/>
  <c r="AT1" i="9"/>
  <c r="BI128" i="9"/>
  <c r="BI129" i="9" s="1"/>
  <c r="BI130" i="9" s="1"/>
  <c r="BI131" i="9" s="1"/>
  <c r="BI132" i="9" s="1"/>
  <c r="BK126" i="9"/>
  <c r="BJ126" i="9"/>
  <c r="BI126" i="9"/>
  <c r="BH126" i="9"/>
  <c r="BG126" i="9"/>
  <c r="BF126" i="9"/>
  <c r="BE126" i="9"/>
  <c r="BD126" i="9"/>
  <c r="BI116" i="9"/>
  <c r="BI112" i="9"/>
  <c r="BI103" i="9"/>
  <c r="BI99" i="9"/>
  <c r="BI100" i="9" s="1"/>
  <c r="BI101" i="9" s="1"/>
  <c r="BI102" i="9" s="1"/>
  <c r="BI90" i="9"/>
  <c r="BI86" i="9"/>
  <c r="BJ86" i="9" s="1"/>
  <c r="BH86" i="9" s="1"/>
  <c r="BI77" i="9"/>
  <c r="BI73" i="9"/>
  <c r="BI74" i="9" s="1"/>
  <c r="BI75" i="9" s="1"/>
  <c r="BI76" i="9" s="1"/>
  <c r="BF68" i="9"/>
  <c r="BF69" i="9" s="1"/>
  <c r="BK64" i="9"/>
  <c r="BJ64" i="9"/>
  <c r="BG64" i="9"/>
  <c r="BI134" i="9" s="1"/>
  <c r="BK63" i="9"/>
  <c r="BJ63" i="9"/>
  <c r="BG63" i="9"/>
  <c r="BI133" i="9" s="1"/>
  <c r="BK62" i="9"/>
  <c r="BJ62" i="9"/>
  <c r="BG62" i="9"/>
  <c r="BK61" i="9"/>
  <c r="BJ61" i="9"/>
  <c r="BG61" i="9"/>
  <c r="BD59" i="9" a="1"/>
  <c r="BD59" i="9" s="1"/>
  <c r="BF55" i="9"/>
  <c r="BK2" i="9"/>
  <c r="BJ2" i="9"/>
  <c r="BI2" i="9"/>
  <c r="BH2" i="9"/>
  <c r="BG2" i="9"/>
  <c r="BF2" i="9"/>
  <c r="BE2" i="9"/>
  <c r="BD2" i="9"/>
  <c r="BK1" i="9"/>
  <c r="BJ1" i="9"/>
  <c r="BI1" i="9"/>
  <c r="BH1" i="9"/>
  <c r="BG1" i="9"/>
  <c r="BF1" i="9"/>
  <c r="BE1" i="9"/>
  <c r="BD1" i="9"/>
  <c r="AR2" i="9"/>
  <c r="AR1" i="9"/>
  <c r="AO2" i="9"/>
  <c r="AN2" i="9"/>
  <c r="AO1" i="9"/>
  <c r="AN1" i="9"/>
  <c r="K146" i="9"/>
  <c r="G146" i="9"/>
  <c r="F146" i="9"/>
  <c r="G145" i="9"/>
  <c r="F145" i="9"/>
  <c r="G144" i="9"/>
  <c r="F144" i="9"/>
  <c r="F143" i="9"/>
  <c r="F142" i="9"/>
  <c r="F141" i="9"/>
  <c r="D140" i="9"/>
  <c r="F140" i="9" s="1"/>
  <c r="D139" i="9"/>
  <c r="F139" i="9" s="1"/>
  <c r="D138" i="9"/>
  <c r="F138" i="9" s="1"/>
  <c r="D137" i="9"/>
  <c r="F137" i="9" s="1"/>
  <c r="D136" i="9"/>
  <c r="F136" i="9" s="1"/>
  <c r="D135" i="9"/>
  <c r="F135" i="9" s="1"/>
  <c r="D134" i="9"/>
  <c r="F134" i="9" s="1"/>
  <c r="D133" i="9"/>
  <c r="F133" i="9" s="1"/>
  <c r="D132" i="9"/>
  <c r="F132" i="9" s="1"/>
  <c r="D131" i="9"/>
  <c r="F131" i="9" s="1"/>
  <c r="D130" i="9"/>
  <c r="F130" i="9" s="1"/>
  <c r="D129" i="9"/>
  <c r="F129" i="9" s="1"/>
  <c r="D128" i="9"/>
  <c r="F128" i="9" s="1"/>
  <c r="D127" i="9"/>
  <c r="F127" i="9" s="1"/>
  <c r="D126" i="9"/>
  <c r="F126" i="9" s="1"/>
  <c r="D125" i="9"/>
  <c r="F125" i="9" s="1"/>
  <c r="D124" i="9"/>
  <c r="F124" i="9" s="1"/>
  <c r="D123" i="9"/>
  <c r="F123" i="9" s="1"/>
  <c r="G122" i="9"/>
  <c r="D122" i="9"/>
  <c r="F122" i="9" s="1"/>
  <c r="G121" i="9"/>
  <c r="D121" i="9"/>
  <c r="F121" i="9" s="1"/>
  <c r="G120" i="9"/>
  <c r="D120" i="9"/>
  <c r="F120" i="9" s="1"/>
  <c r="K119" i="9"/>
  <c r="G119" i="9"/>
  <c r="D119" i="9"/>
  <c r="F119" i="9" s="1"/>
  <c r="K118" i="9"/>
  <c r="G118" i="9"/>
  <c r="D118" i="9"/>
  <c r="F118" i="9" s="1"/>
  <c r="K117" i="9"/>
  <c r="G117" i="9"/>
  <c r="D117" i="9"/>
  <c r="F117" i="9" s="1"/>
  <c r="K116" i="9"/>
  <c r="G116" i="9"/>
  <c r="D116" i="9"/>
  <c r="F116" i="9" s="1"/>
  <c r="K115" i="9"/>
  <c r="G115" i="9"/>
  <c r="D115" i="9"/>
  <c r="F115" i="9" s="1"/>
  <c r="K114" i="9"/>
  <c r="G114" i="9"/>
  <c r="D114" i="9"/>
  <c r="F114" i="9" s="1"/>
  <c r="K113" i="9"/>
  <c r="G113" i="9"/>
  <c r="D113" i="9"/>
  <c r="F113" i="9" s="1"/>
  <c r="K112" i="9"/>
  <c r="G112" i="9"/>
  <c r="D112" i="9"/>
  <c r="F112" i="9" s="1"/>
  <c r="K111" i="9"/>
  <c r="G111" i="9"/>
  <c r="D111" i="9"/>
  <c r="F111" i="9" s="1"/>
  <c r="K110" i="9"/>
  <c r="G110" i="9"/>
  <c r="D110" i="9"/>
  <c r="F110" i="9" s="1"/>
  <c r="K109" i="9"/>
  <c r="G109" i="9"/>
  <c r="D109" i="9"/>
  <c r="F109" i="9" s="1"/>
  <c r="K108" i="9"/>
  <c r="G108" i="9"/>
  <c r="D108" i="9"/>
  <c r="F108" i="9" s="1"/>
  <c r="K107" i="9"/>
  <c r="G107" i="9"/>
  <c r="D107" i="9"/>
  <c r="F107" i="9" s="1"/>
  <c r="K106" i="9"/>
  <c r="G106" i="9"/>
  <c r="D106" i="9"/>
  <c r="F106" i="9" s="1"/>
  <c r="K105" i="9"/>
  <c r="G105" i="9"/>
  <c r="D105" i="9"/>
  <c r="F105" i="9" s="1"/>
  <c r="K104" i="9"/>
  <c r="G104" i="9"/>
  <c r="D104" i="9"/>
  <c r="F104" i="9" s="1"/>
  <c r="K103" i="9"/>
  <c r="G103" i="9"/>
  <c r="D103" i="9"/>
  <c r="K102" i="9"/>
  <c r="G102" i="9"/>
  <c r="D102" i="9"/>
  <c r="F102" i="9" s="1"/>
  <c r="K101" i="9"/>
  <c r="G101" i="9"/>
  <c r="D101" i="9"/>
  <c r="G100" i="9"/>
  <c r="D100" i="9"/>
  <c r="F100" i="9" s="1"/>
  <c r="G99" i="9"/>
  <c r="D99" i="9"/>
  <c r="F99" i="9" s="1"/>
  <c r="G98" i="9"/>
  <c r="D98" i="9"/>
  <c r="F98" i="9" s="1"/>
  <c r="G97" i="9"/>
  <c r="D97" i="9"/>
  <c r="F97" i="9" s="1"/>
  <c r="K96" i="9"/>
  <c r="G96" i="9"/>
  <c r="D96" i="9"/>
  <c r="F96" i="9" s="1"/>
  <c r="K95" i="9"/>
  <c r="G95" i="9"/>
  <c r="D95" i="9"/>
  <c r="F95" i="9" s="1"/>
  <c r="K94" i="9"/>
  <c r="G94" i="9"/>
  <c r="D94" i="9"/>
  <c r="F94" i="9" s="1"/>
  <c r="K93" i="9"/>
  <c r="G93" i="9"/>
  <c r="D93" i="9"/>
  <c r="F93" i="9" s="1"/>
  <c r="K92" i="9"/>
  <c r="G92" i="9"/>
  <c r="D92" i="9"/>
  <c r="F92" i="9" s="1"/>
  <c r="K91" i="9"/>
  <c r="G91" i="9"/>
  <c r="D91" i="9"/>
  <c r="F91" i="9" s="1"/>
  <c r="K90" i="9"/>
  <c r="G90" i="9"/>
  <c r="D90" i="9"/>
  <c r="F90" i="9" s="1"/>
  <c r="K89" i="9"/>
  <c r="G89" i="9"/>
  <c r="D89" i="9"/>
  <c r="F89" i="9" s="1"/>
  <c r="K88" i="9"/>
  <c r="G88" i="9"/>
  <c r="D88" i="9"/>
  <c r="F88" i="9" s="1"/>
  <c r="K87" i="9"/>
  <c r="G87" i="9"/>
  <c r="D87" i="9"/>
  <c r="F87" i="9" s="1"/>
  <c r="K86" i="9"/>
  <c r="G86" i="9"/>
  <c r="D86" i="9"/>
  <c r="F86" i="9" s="1"/>
  <c r="K85" i="9"/>
  <c r="G85" i="9"/>
  <c r="D85" i="9"/>
  <c r="F85" i="9" s="1"/>
  <c r="K84" i="9"/>
  <c r="G84" i="9"/>
  <c r="D84" i="9"/>
  <c r="F84" i="9" s="1"/>
  <c r="K83" i="9"/>
  <c r="G83" i="9"/>
  <c r="D83" i="9"/>
  <c r="F83" i="9" s="1"/>
  <c r="K82" i="9"/>
  <c r="G82" i="9"/>
  <c r="D82" i="9"/>
  <c r="F82" i="9" s="1"/>
  <c r="K81" i="9"/>
  <c r="G81" i="9"/>
  <c r="D81" i="9"/>
  <c r="F81" i="9" s="1"/>
  <c r="K80" i="9"/>
  <c r="G80" i="9"/>
  <c r="D80" i="9"/>
  <c r="F80" i="9" s="1"/>
  <c r="K79" i="9"/>
  <c r="G79" i="9"/>
  <c r="D79" i="9"/>
  <c r="F79" i="9" s="1"/>
  <c r="K78" i="9"/>
  <c r="G78" i="9"/>
  <c r="D78" i="9"/>
  <c r="F78" i="9" s="1"/>
  <c r="K77" i="9"/>
  <c r="G77" i="9"/>
  <c r="D77" i="9"/>
  <c r="F77" i="9" s="1"/>
  <c r="K76" i="9"/>
  <c r="G76" i="9"/>
  <c r="D76" i="9"/>
  <c r="F76" i="9" s="1"/>
  <c r="K75" i="9"/>
  <c r="G75" i="9"/>
  <c r="D75" i="9"/>
  <c r="F75" i="9" s="1"/>
  <c r="G74" i="9"/>
  <c r="D74" i="9"/>
  <c r="F74" i="9" s="1"/>
  <c r="K73" i="9"/>
  <c r="G73" i="9"/>
  <c r="D73" i="9"/>
  <c r="F73" i="9" s="1"/>
  <c r="K72" i="9"/>
  <c r="G72" i="9"/>
  <c r="D72" i="9"/>
  <c r="F72" i="9" s="1"/>
  <c r="K71" i="9"/>
  <c r="G71" i="9"/>
  <c r="D71" i="9"/>
  <c r="F71" i="9" s="1"/>
  <c r="K70" i="9"/>
  <c r="G70" i="9"/>
  <c r="D70" i="9"/>
  <c r="F70" i="9" s="1"/>
  <c r="K69" i="9"/>
  <c r="G69" i="9"/>
  <c r="D69" i="9"/>
  <c r="F69" i="9" s="1"/>
  <c r="K68" i="9"/>
  <c r="G68" i="9"/>
  <c r="D68" i="9"/>
  <c r="F68" i="9" s="1"/>
  <c r="K67" i="9"/>
  <c r="G67" i="9"/>
  <c r="D67" i="9"/>
  <c r="F67" i="9" s="1"/>
  <c r="K66" i="9"/>
  <c r="G66" i="9"/>
  <c r="D66" i="9"/>
  <c r="F66" i="9" s="1"/>
  <c r="K65" i="9"/>
  <c r="G65" i="9"/>
  <c r="D65" i="9"/>
  <c r="F65" i="9" s="1"/>
  <c r="K64" i="9"/>
  <c r="G64" i="9"/>
  <c r="D64" i="9"/>
  <c r="F64" i="9" s="1"/>
  <c r="K63" i="9"/>
  <c r="G63" i="9"/>
  <c r="D63" i="9"/>
  <c r="F63" i="9" s="1"/>
  <c r="K62" i="9"/>
  <c r="G62" i="9"/>
  <c r="D62" i="9"/>
  <c r="F62" i="9" s="1"/>
  <c r="K61" i="9"/>
  <c r="G61" i="9"/>
  <c r="D61" i="9"/>
  <c r="F61" i="9" s="1"/>
  <c r="K60" i="9"/>
  <c r="G60" i="9"/>
  <c r="D60" i="9"/>
  <c r="F60" i="9" s="1"/>
  <c r="K59" i="9"/>
  <c r="G59" i="9"/>
  <c r="D59" i="9"/>
  <c r="F59" i="9" s="1"/>
  <c r="K58" i="9"/>
  <c r="G58" i="9"/>
  <c r="D58" i="9"/>
  <c r="F58" i="9" s="1"/>
  <c r="K57" i="9"/>
  <c r="G57" i="9"/>
  <c r="D57" i="9"/>
  <c r="F57" i="9" s="1"/>
  <c r="K56" i="9"/>
  <c r="G56" i="9"/>
  <c r="D56" i="9"/>
  <c r="F56" i="9" s="1"/>
  <c r="K55" i="9"/>
  <c r="G55" i="9"/>
  <c r="D55" i="9"/>
  <c r="F55" i="9" s="1"/>
  <c r="K54" i="9"/>
  <c r="G54" i="9"/>
  <c r="D54" i="9"/>
  <c r="F54" i="9" s="1"/>
  <c r="K53" i="9"/>
  <c r="G53" i="9"/>
  <c r="D53" i="9"/>
  <c r="F53" i="9" s="1"/>
  <c r="K52" i="9"/>
  <c r="G52" i="9"/>
  <c r="D52" i="9"/>
  <c r="F52" i="9" s="1"/>
  <c r="K51" i="9"/>
  <c r="G51" i="9"/>
  <c r="D51" i="9"/>
  <c r="F51" i="9" s="1"/>
  <c r="K50" i="9"/>
  <c r="G50" i="9"/>
  <c r="D50" i="9"/>
  <c r="F50" i="9" s="1"/>
  <c r="K49" i="9"/>
  <c r="G49" i="9"/>
  <c r="D49" i="9"/>
  <c r="F49" i="9" s="1"/>
  <c r="K48" i="9"/>
  <c r="G48" i="9"/>
  <c r="D48" i="9"/>
  <c r="F48" i="9" s="1"/>
  <c r="K47" i="9"/>
  <c r="G47" i="9"/>
  <c r="D47" i="9"/>
  <c r="F47" i="9" s="1"/>
  <c r="K46" i="9"/>
  <c r="G46" i="9"/>
  <c r="D46" i="9"/>
  <c r="F46" i="9" s="1"/>
  <c r="K45" i="9"/>
  <c r="G45" i="9"/>
  <c r="D45" i="9"/>
  <c r="F45" i="9" s="1"/>
  <c r="K44" i="9"/>
  <c r="G44" i="9"/>
  <c r="D44" i="9"/>
  <c r="F44" i="9" s="1"/>
  <c r="K43" i="9"/>
  <c r="G43" i="9"/>
  <c r="D43" i="9"/>
  <c r="F43" i="9" s="1"/>
  <c r="K42" i="9"/>
  <c r="G42" i="9"/>
  <c r="D42" i="9"/>
  <c r="F42" i="9" s="1"/>
  <c r="K41" i="9"/>
  <c r="G41" i="9"/>
  <c r="D41" i="9"/>
  <c r="F41" i="9" s="1"/>
  <c r="K40" i="9"/>
  <c r="G40" i="9"/>
  <c r="D40" i="9"/>
  <c r="F40" i="9" s="1"/>
  <c r="K39" i="9"/>
  <c r="G39" i="9"/>
  <c r="D39" i="9"/>
  <c r="F39" i="9" s="1"/>
  <c r="K38" i="9"/>
  <c r="G38" i="9"/>
  <c r="D38" i="9"/>
  <c r="F38" i="9" s="1"/>
  <c r="K37" i="9"/>
  <c r="G37" i="9"/>
  <c r="D37" i="9"/>
  <c r="F37" i="9" s="1"/>
  <c r="K36" i="9"/>
  <c r="G36" i="9"/>
  <c r="D36" i="9"/>
  <c r="F36" i="9" s="1"/>
  <c r="K35" i="9"/>
  <c r="G35" i="9"/>
  <c r="D35" i="9"/>
  <c r="F35" i="9" s="1"/>
  <c r="K34" i="9"/>
  <c r="G34" i="9"/>
  <c r="D34" i="9"/>
  <c r="F34" i="9" s="1"/>
  <c r="K33" i="9"/>
  <c r="G33" i="9"/>
  <c r="D33" i="9"/>
  <c r="F33" i="9" s="1"/>
  <c r="K32" i="9"/>
  <c r="G32" i="9"/>
  <c r="D32" i="9"/>
  <c r="F32" i="9" s="1"/>
  <c r="K31" i="9"/>
  <c r="G31" i="9"/>
  <c r="D31" i="9"/>
  <c r="F31" i="9" s="1"/>
  <c r="K30" i="9"/>
  <c r="G30" i="9"/>
  <c r="D30" i="9"/>
  <c r="F30" i="9" s="1"/>
  <c r="K29" i="9"/>
  <c r="G29" i="9"/>
  <c r="D29" i="9"/>
  <c r="F29" i="9" s="1"/>
  <c r="K28" i="9"/>
  <c r="G28" i="9"/>
  <c r="D28" i="9"/>
  <c r="F28" i="9" s="1"/>
  <c r="K27" i="9"/>
  <c r="G27" i="9"/>
  <c r="D27" i="9"/>
  <c r="F27" i="9" s="1"/>
  <c r="K26" i="9"/>
  <c r="G26" i="9"/>
  <c r="D26" i="9"/>
  <c r="F26" i="9" s="1"/>
  <c r="K25" i="9"/>
  <c r="G25" i="9"/>
  <c r="D25" i="9"/>
  <c r="F25" i="9" s="1"/>
  <c r="K24" i="9"/>
  <c r="G24" i="9"/>
  <c r="D24" i="9"/>
  <c r="F24" i="9" s="1"/>
  <c r="K23" i="9"/>
  <c r="G23" i="9"/>
  <c r="D23" i="9"/>
  <c r="F23" i="9" s="1"/>
  <c r="K22" i="9"/>
  <c r="G22" i="9"/>
  <c r="D22" i="9"/>
  <c r="F22" i="9" s="1"/>
  <c r="K21" i="9"/>
  <c r="G21" i="9"/>
  <c r="D21" i="9"/>
  <c r="F21" i="9" s="1"/>
  <c r="K20" i="9"/>
  <c r="G20" i="9"/>
  <c r="D20" i="9"/>
  <c r="F20" i="9" s="1"/>
  <c r="K19" i="9"/>
  <c r="G19" i="9"/>
  <c r="D19" i="9"/>
  <c r="F19" i="9" s="1"/>
  <c r="K18" i="9"/>
  <c r="G18" i="9"/>
  <c r="D18" i="9"/>
  <c r="F18" i="9" s="1"/>
  <c r="H15" i="9"/>
  <c r="C11" i="9" s="1"/>
  <c r="M2" i="9"/>
  <c r="L2" i="9"/>
  <c r="K2" i="9"/>
  <c r="J2" i="9"/>
  <c r="I2" i="9"/>
  <c r="H2" i="9"/>
  <c r="G2" i="9"/>
  <c r="F2" i="9"/>
  <c r="E2" i="9"/>
  <c r="D2" i="9"/>
  <c r="C2" i="9"/>
  <c r="M1" i="9"/>
  <c r="L1" i="9"/>
  <c r="K1" i="9"/>
  <c r="J1" i="9"/>
  <c r="I1" i="9"/>
  <c r="H1" i="9"/>
  <c r="G1" i="9"/>
  <c r="F1" i="9"/>
  <c r="E1" i="9"/>
  <c r="D1" i="9"/>
  <c r="C1" i="9"/>
  <c r="AC2" i="9"/>
  <c r="AB2" i="9"/>
  <c r="Z2" i="9"/>
  <c r="V2" i="9"/>
  <c r="AC1" i="9"/>
  <c r="AB1" i="9"/>
  <c r="Z1" i="9"/>
  <c r="V1" i="9"/>
  <c r="AA92" i="4"/>
  <c r="X92" i="4"/>
  <c r="W92" i="4"/>
  <c r="AA91" i="4"/>
  <c r="X91" i="4"/>
  <c r="W91" i="4"/>
  <c r="AA90" i="4"/>
  <c r="X90" i="4"/>
  <c r="W90" i="4"/>
  <c r="AA89" i="4"/>
  <c r="X89" i="4"/>
  <c r="W89" i="4"/>
  <c r="AA88" i="4"/>
  <c r="X88" i="4"/>
  <c r="W88" i="4"/>
  <c r="AA87" i="4"/>
  <c r="X87" i="4"/>
  <c r="W87" i="4"/>
  <c r="AA86" i="4"/>
  <c r="X86" i="4"/>
  <c r="W86" i="4"/>
  <c r="AA85" i="4"/>
  <c r="X85" i="4"/>
  <c r="W85" i="4"/>
  <c r="AA84" i="4"/>
  <c r="X84" i="4"/>
  <c r="W84" i="4"/>
  <c r="AA83" i="4"/>
  <c r="X83" i="4"/>
  <c r="W83" i="4"/>
  <c r="AA82" i="4"/>
  <c r="X82" i="4"/>
  <c r="W82" i="4"/>
  <c r="AA81" i="4"/>
  <c r="X81" i="4"/>
  <c r="W81" i="4"/>
  <c r="AA80" i="4"/>
  <c r="X80" i="4"/>
  <c r="W80" i="4"/>
  <c r="AA79" i="4"/>
  <c r="X79" i="4"/>
  <c r="W79" i="4"/>
  <c r="AA78" i="4"/>
  <c r="X78" i="4"/>
  <c r="W78" i="4"/>
  <c r="AA77" i="4"/>
  <c r="X77" i="4"/>
  <c r="W77" i="4"/>
  <c r="AA76" i="4"/>
  <c r="X76" i="4"/>
  <c r="W76" i="4"/>
  <c r="AA75" i="4"/>
  <c r="X75" i="4"/>
  <c r="W75" i="4"/>
  <c r="AA74" i="4"/>
  <c r="X74" i="4"/>
  <c r="W74" i="4"/>
  <c r="AA73" i="4"/>
  <c r="X73" i="4"/>
  <c r="W73" i="4"/>
  <c r="AA72" i="4"/>
  <c r="X72" i="4"/>
  <c r="W72" i="4"/>
  <c r="AA71" i="4"/>
  <c r="X71" i="4"/>
  <c r="W71" i="4"/>
  <c r="X70" i="4"/>
  <c r="W70" i="4"/>
  <c r="AA69" i="4"/>
  <c r="X69" i="4"/>
  <c r="W69" i="4"/>
  <c r="AA68" i="4"/>
  <c r="X68" i="4"/>
  <c r="W68" i="4"/>
  <c r="AA67" i="4"/>
  <c r="X67" i="4"/>
  <c r="W67" i="4"/>
  <c r="AA66" i="4"/>
  <c r="X66" i="4"/>
  <c r="W66" i="4"/>
  <c r="AA65" i="4"/>
  <c r="X65" i="4"/>
  <c r="W65" i="4"/>
  <c r="AA64" i="4"/>
  <c r="X64" i="4"/>
  <c r="W64" i="4"/>
  <c r="AA63" i="4"/>
  <c r="X63" i="4"/>
  <c r="W63" i="4"/>
  <c r="AA62" i="4"/>
  <c r="X62" i="4"/>
  <c r="W62" i="4"/>
  <c r="AA61" i="4"/>
  <c r="X61" i="4"/>
  <c r="W61" i="4"/>
  <c r="AA60" i="4"/>
  <c r="X60" i="4"/>
  <c r="W60" i="4"/>
  <c r="AA59" i="4"/>
  <c r="X59" i="4"/>
  <c r="W59" i="4"/>
  <c r="AA58" i="4"/>
  <c r="X58" i="4"/>
  <c r="W58" i="4"/>
  <c r="AA57" i="4"/>
  <c r="X57" i="4"/>
  <c r="W57" i="4"/>
  <c r="AA56" i="4"/>
  <c r="X56" i="4"/>
  <c r="W56" i="4"/>
  <c r="AA55" i="4"/>
  <c r="X55" i="4"/>
  <c r="W55" i="4"/>
  <c r="AA54" i="4"/>
  <c r="X54" i="4"/>
  <c r="W54" i="4"/>
  <c r="AA53" i="4"/>
  <c r="X53" i="4"/>
  <c r="W53" i="4"/>
  <c r="AA52" i="4"/>
  <c r="X52" i="4"/>
  <c r="W52" i="4"/>
  <c r="AA51" i="4"/>
  <c r="X51" i="4"/>
  <c r="W51" i="4"/>
  <c r="AA50" i="4"/>
  <c r="X50" i="4"/>
  <c r="W50" i="4"/>
  <c r="AA49" i="4"/>
  <c r="X49" i="4"/>
  <c r="W49" i="4"/>
  <c r="AA48" i="4"/>
  <c r="X48" i="4"/>
  <c r="W48" i="4"/>
  <c r="AA47" i="4"/>
  <c r="X47" i="4"/>
  <c r="W47" i="4"/>
  <c r="AA46" i="4"/>
  <c r="X46" i="4"/>
  <c r="W46" i="4"/>
  <c r="AA45" i="4"/>
  <c r="X45" i="4"/>
  <c r="W45" i="4"/>
  <c r="AA44" i="4"/>
  <c r="X44" i="4"/>
  <c r="W44" i="4"/>
  <c r="AA43" i="4"/>
  <c r="X43" i="4"/>
  <c r="W43" i="4"/>
  <c r="AA42" i="4"/>
  <c r="X42" i="4"/>
  <c r="W42" i="4"/>
  <c r="AA41" i="4"/>
  <c r="X41" i="4"/>
  <c r="W41" i="4"/>
  <c r="AA40" i="4"/>
  <c r="X40" i="4"/>
  <c r="W40" i="4"/>
  <c r="AA39" i="4"/>
  <c r="X39" i="4"/>
  <c r="W39" i="4"/>
  <c r="AA38" i="4"/>
  <c r="X38" i="4"/>
  <c r="W38" i="4"/>
  <c r="AA37" i="4"/>
  <c r="X37" i="4"/>
  <c r="W37" i="4"/>
  <c r="AA36" i="4"/>
  <c r="X36" i="4"/>
  <c r="W36" i="4"/>
  <c r="AA35" i="4"/>
  <c r="X35" i="4"/>
  <c r="W35" i="4"/>
  <c r="AA34" i="4"/>
  <c r="X34" i="4"/>
  <c r="W34" i="4"/>
  <c r="AA33" i="4"/>
  <c r="X33" i="4"/>
  <c r="W33" i="4"/>
  <c r="AA32" i="4"/>
  <c r="X32" i="4"/>
  <c r="W32" i="4"/>
  <c r="AA31" i="4"/>
  <c r="X31" i="4"/>
  <c r="W31" i="4"/>
  <c r="AA30" i="4"/>
  <c r="X30" i="4"/>
  <c r="W30" i="4"/>
  <c r="AA29" i="4"/>
  <c r="X29" i="4"/>
  <c r="W29" i="4"/>
  <c r="AA28" i="4"/>
  <c r="X28" i="4"/>
  <c r="W28" i="4"/>
  <c r="AA27" i="4"/>
  <c r="X27" i="4"/>
  <c r="W27" i="4"/>
  <c r="AA26" i="4"/>
  <c r="X26" i="4"/>
  <c r="W26" i="4"/>
  <c r="AA25" i="4"/>
  <c r="X25" i="4"/>
  <c r="W25" i="4"/>
  <c r="AA24" i="4"/>
  <c r="X24" i="4"/>
  <c r="W24" i="4"/>
  <c r="AA23" i="4"/>
  <c r="X23" i="4"/>
  <c r="W23" i="4"/>
  <c r="AA22" i="4"/>
  <c r="X22" i="4"/>
  <c r="W22" i="4"/>
  <c r="AA21" i="4"/>
  <c r="X21" i="4"/>
  <c r="W21" i="4"/>
  <c r="AA20" i="4"/>
  <c r="X20" i="4"/>
  <c r="W20" i="4"/>
  <c r="AA19" i="4"/>
  <c r="X19" i="4"/>
  <c r="W19" i="4"/>
  <c r="AA18" i="4"/>
  <c r="X18" i="4"/>
  <c r="W18" i="4"/>
  <c r="AA17" i="4"/>
  <c r="X17" i="4"/>
  <c r="W17" i="4"/>
  <c r="AA16" i="4"/>
  <c r="X16" i="4"/>
  <c r="W16" i="4"/>
  <c r="AA15" i="4"/>
  <c r="X15" i="4"/>
  <c r="W15" i="4"/>
  <c r="AA14" i="4"/>
  <c r="X14" i="4"/>
  <c r="W14" i="4"/>
  <c r="S31" i="4"/>
  <c r="H75" i="4"/>
  <c r="H74" i="4"/>
  <c r="H73" i="4"/>
  <c r="H72" i="4"/>
  <c r="H71" i="4"/>
  <c r="H70" i="4"/>
  <c r="H69" i="4"/>
  <c r="H68" i="4"/>
  <c r="H67" i="4"/>
  <c r="S65" i="4"/>
  <c r="I65" i="4"/>
  <c r="H109" i="4"/>
  <c r="H108" i="4"/>
  <c r="H107" i="4"/>
  <c r="H106" i="4"/>
  <c r="H105" i="4"/>
  <c r="H104" i="4"/>
  <c r="H103" i="4"/>
  <c r="H102" i="4"/>
  <c r="H101" i="4"/>
  <c r="S99" i="4"/>
  <c r="I99" i="4"/>
  <c r="H143" i="4"/>
  <c r="H142" i="4"/>
  <c r="H141" i="4"/>
  <c r="H140" i="4"/>
  <c r="H139" i="4"/>
  <c r="H138" i="4"/>
  <c r="H137" i="4"/>
  <c r="H136" i="4"/>
  <c r="H135" i="4"/>
  <c r="S133" i="4"/>
  <c r="I133" i="4"/>
  <c r="H177" i="4"/>
  <c r="H176" i="4"/>
  <c r="H175" i="4"/>
  <c r="H174" i="4"/>
  <c r="H173" i="4"/>
  <c r="H172" i="4"/>
  <c r="H171" i="4"/>
  <c r="H170" i="4"/>
  <c r="H169" i="4"/>
  <c r="S167" i="4"/>
  <c r="I167" i="4"/>
  <c r="AA142" i="4"/>
  <c r="X142" i="4"/>
  <c r="X141" i="4"/>
  <c r="X140" i="4"/>
  <c r="W136" i="4"/>
  <c r="W135" i="4"/>
  <c r="W134" i="4"/>
  <c r="W133" i="4"/>
  <c r="W132" i="4"/>
  <c r="W131" i="4"/>
  <c r="W130" i="4"/>
  <c r="W129" i="4"/>
  <c r="W128" i="4"/>
  <c r="W127" i="4"/>
  <c r="W126" i="4"/>
  <c r="W125" i="4"/>
  <c r="W124" i="4"/>
  <c r="W123" i="4"/>
  <c r="W122" i="4"/>
  <c r="W121" i="4"/>
  <c r="W120" i="4"/>
  <c r="W119" i="4"/>
  <c r="X118" i="4"/>
  <c r="W118" i="4"/>
  <c r="X117" i="4"/>
  <c r="W117" i="4"/>
  <c r="X116" i="4"/>
  <c r="W116" i="4"/>
  <c r="AA115" i="4"/>
  <c r="X115" i="4"/>
  <c r="W115" i="4"/>
  <c r="AA114" i="4"/>
  <c r="X114" i="4"/>
  <c r="W114" i="4"/>
  <c r="AA113" i="4"/>
  <c r="X113" i="4"/>
  <c r="W113" i="4"/>
  <c r="AA112" i="4"/>
  <c r="X112" i="4"/>
  <c r="W112" i="4"/>
  <c r="AA111" i="4"/>
  <c r="X111" i="4"/>
  <c r="W111" i="4"/>
  <c r="AA110" i="4"/>
  <c r="X110" i="4"/>
  <c r="W110" i="4"/>
  <c r="AA109" i="4"/>
  <c r="X109" i="4"/>
  <c r="W109" i="4"/>
  <c r="AA108" i="4"/>
  <c r="X108" i="4"/>
  <c r="W108" i="4"/>
  <c r="AA107" i="4"/>
  <c r="X107" i="4"/>
  <c r="W107" i="4"/>
  <c r="AA106" i="4"/>
  <c r="X106" i="4"/>
  <c r="W106" i="4"/>
  <c r="AA105" i="4"/>
  <c r="X105" i="4"/>
  <c r="W105" i="4"/>
  <c r="AA104" i="4"/>
  <c r="X104" i="4"/>
  <c r="W104" i="4"/>
  <c r="AA103" i="4"/>
  <c r="X103" i="4"/>
  <c r="W103" i="4"/>
  <c r="AA102" i="4"/>
  <c r="X102" i="4"/>
  <c r="W102" i="4"/>
  <c r="AA101" i="4"/>
  <c r="X101" i="4"/>
  <c r="W101" i="4"/>
  <c r="AA100" i="4"/>
  <c r="X100" i="4"/>
  <c r="W100" i="4"/>
  <c r="AA99" i="4"/>
  <c r="X99" i="4"/>
  <c r="W99" i="4"/>
  <c r="AA98" i="4"/>
  <c r="X98" i="4"/>
  <c r="W98" i="4"/>
  <c r="AA97" i="4"/>
  <c r="X97" i="4"/>
  <c r="W97" i="4"/>
  <c r="X96" i="4"/>
  <c r="W96" i="4"/>
  <c r="X95" i="4"/>
  <c r="W95" i="4"/>
  <c r="X94" i="4"/>
  <c r="W94" i="4"/>
  <c r="X93" i="4"/>
  <c r="W93" i="4"/>
  <c r="H13" i="4"/>
  <c r="P13" i="4"/>
  <c r="V13" i="4" s="1"/>
  <c r="I13" i="4"/>
  <c r="V12" i="4" s="1"/>
  <c r="AP10" i="4"/>
  <c r="AM10" i="4"/>
  <c r="AJ10" i="4"/>
  <c r="AD10" i="4"/>
  <c r="AF10" i="4"/>
  <c r="V10" i="4"/>
  <c r="E65" i="15" l="1"/>
  <c r="BC65" i="15"/>
  <c r="BC28" i="15"/>
  <c r="D28" i="15"/>
  <c r="L28" i="15" s="1"/>
  <c r="AY117" i="18"/>
  <c r="AV117" i="18" s="1" a="1"/>
  <c r="AV117" i="18" s="1"/>
  <c r="BB117" i="18"/>
  <c r="BA118" i="18" s="1"/>
  <c r="BB79" i="18"/>
  <c r="BA80" i="18" s="1"/>
  <c r="AY79" i="18"/>
  <c r="AV79" i="18" s="1" a="1"/>
  <c r="AV79" i="18" s="1"/>
  <c r="BB105" i="18"/>
  <c r="BA106" i="18" s="1"/>
  <c r="AY105" i="18"/>
  <c r="AV105" i="18" s="1" a="1"/>
  <c r="AV105" i="18" s="1"/>
  <c r="AY93" i="18"/>
  <c r="AV93" i="18" s="1" a="1"/>
  <c r="AV93" i="18" s="1"/>
  <c r="BB93" i="18"/>
  <c r="BA94" i="18" s="1"/>
  <c r="AW78" i="18" a="1"/>
  <c r="AW78" i="18" s="1"/>
  <c r="AU78" i="18" s="1"/>
  <c r="BS3" i="17" a="1"/>
  <c r="BS3" i="17" s="1"/>
  <c r="BS4" i="17"/>
  <c r="BS5" i="17"/>
  <c r="D27" i="15"/>
  <c r="L27" i="15" s="1"/>
  <c r="BB27" i="15"/>
  <c r="AS22" i="14"/>
  <c r="AZ27" i="15"/>
  <c r="AR27" i="14"/>
  <c r="AS26" i="14"/>
  <c r="F26" i="14" s="1"/>
  <c r="F65" i="15"/>
  <c r="D65" i="15"/>
  <c r="L65" i="15" s="1"/>
  <c r="BA63" i="15"/>
  <c r="F32" i="15"/>
  <c r="E32" i="15"/>
  <c r="BC32" i="15"/>
  <c r="D32" i="15"/>
  <c r="L32" i="15" s="1"/>
  <c r="AZ231" i="15"/>
  <c r="AZ237" i="15" s="1"/>
  <c r="BA26" i="15"/>
  <c r="D26" i="15" s="1"/>
  <c r="BA29" i="15"/>
  <c r="F29" i="15" s="1"/>
  <c r="AY33" i="15"/>
  <c r="AW19" i="15" s="1"/>
  <c r="AY237" i="15"/>
  <c r="AW223" i="15" s="1"/>
  <c r="BB30" i="15"/>
  <c r="E30" i="15"/>
  <c r="BC236" i="15"/>
  <c r="BC30" i="15"/>
  <c r="AZ31" i="15"/>
  <c r="D236" i="15"/>
  <c r="L236" i="15" s="1"/>
  <c r="F30" i="15"/>
  <c r="F236" i="15"/>
  <c r="E236" i="15"/>
  <c r="AZ30" i="15"/>
  <c r="E28" i="15"/>
  <c r="AZ303" i="15"/>
  <c r="BA303" i="15"/>
  <c r="BA168" i="15"/>
  <c r="AZ168" i="15"/>
  <c r="L61" i="15"/>
  <c r="I61" i="15"/>
  <c r="AZ265" i="15"/>
  <c r="BA265" i="15"/>
  <c r="BA163" i="15"/>
  <c r="AZ163" i="15"/>
  <c r="E61" i="15"/>
  <c r="AZ199" i="15"/>
  <c r="BA199" i="15"/>
  <c r="AZ267" i="15"/>
  <c r="BA267" i="15"/>
  <c r="BA298" i="15"/>
  <c r="AZ298" i="15"/>
  <c r="AY305" i="15"/>
  <c r="AW291" i="15" s="1"/>
  <c r="BA134" i="15"/>
  <c r="AZ134" i="15"/>
  <c r="AZ131" i="15"/>
  <c r="BA131" i="15"/>
  <c r="AZ270" i="15"/>
  <c r="BA270" i="15"/>
  <c r="AZ266" i="15"/>
  <c r="BA266" i="15"/>
  <c r="BC62" i="15"/>
  <c r="D62" i="15"/>
  <c r="E62" i="15" s="1"/>
  <c r="BB62" i="15"/>
  <c r="BA200" i="15"/>
  <c r="AZ200" i="15"/>
  <c r="AY271" i="15"/>
  <c r="AW257" i="15" s="1"/>
  <c r="BA264" i="15"/>
  <c r="AZ264" i="15"/>
  <c r="BA165" i="15"/>
  <c r="AZ165" i="15"/>
  <c r="BA302" i="15"/>
  <c r="AZ302" i="15"/>
  <c r="BA130" i="15"/>
  <c r="AZ130" i="15"/>
  <c r="F231" i="15"/>
  <c r="E231" i="15"/>
  <c r="D231" i="15"/>
  <c r="L231" i="15" s="1"/>
  <c r="BB231" i="15"/>
  <c r="BC231" i="15"/>
  <c r="D63" i="15"/>
  <c r="BC63" i="15"/>
  <c r="F63" i="15"/>
  <c r="BB63" i="15"/>
  <c r="E63" i="15"/>
  <c r="BA96" i="15"/>
  <c r="AZ96" i="15"/>
  <c r="BA299" i="15"/>
  <c r="AZ299" i="15"/>
  <c r="BA162" i="15"/>
  <c r="AZ162" i="15"/>
  <c r="AY169" i="15"/>
  <c r="AW155" i="15" s="1"/>
  <c r="BA99" i="15"/>
  <c r="AZ99" i="15"/>
  <c r="BA335" i="15"/>
  <c r="AZ335" i="15"/>
  <c r="F66" i="15"/>
  <c r="D66" i="15"/>
  <c r="L66" i="15" s="1"/>
  <c r="E66" i="15"/>
  <c r="BB66" i="15"/>
  <c r="BC66" i="15"/>
  <c r="BA196" i="15"/>
  <c r="AY203" i="15"/>
  <c r="AW189" i="15" s="1"/>
  <c r="AZ196" i="15"/>
  <c r="AZ129" i="15"/>
  <c r="BA129" i="15"/>
  <c r="AZ167" i="15"/>
  <c r="BA167" i="15"/>
  <c r="BA201" i="15"/>
  <c r="AZ201" i="15"/>
  <c r="BA132" i="15"/>
  <c r="AZ132" i="15"/>
  <c r="BC31" i="15"/>
  <c r="BB31" i="15"/>
  <c r="D31" i="15"/>
  <c r="L31" i="15" s="1"/>
  <c r="F31" i="15"/>
  <c r="E31" i="15"/>
  <c r="BA100" i="15"/>
  <c r="AZ100" i="15"/>
  <c r="AZ166" i="15"/>
  <c r="BA166" i="15"/>
  <c r="F235" i="15"/>
  <c r="D235" i="15"/>
  <c r="L235" i="15" s="1"/>
  <c r="BC235" i="15"/>
  <c r="E235" i="15"/>
  <c r="BB235" i="15"/>
  <c r="BA98" i="15"/>
  <c r="AZ98" i="15"/>
  <c r="BA300" i="15"/>
  <c r="AZ300" i="15"/>
  <c r="BA338" i="15"/>
  <c r="AZ338" i="15"/>
  <c r="AZ67" i="15"/>
  <c r="BA237" i="15"/>
  <c r="BC230" i="15"/>
  <c r="F230" i="15"/>
  <c r="D230" i="15"/>
  <c r="BB230" i="15"/>
  <c r="E230" i="15"/>
  <c r="BA268" i="15"/>
  <c r="AZ268" i="15"/>
  <c r="AZ301" i="15"/>
  <c r="BA301" i="15"/>
  <c r="AZ332" i="15"/>
  <c r="BA332" i="15"/>
  <c r="AY339" i="15"/>
  <c r="AW325" i="15" s="1"/>
  <c r="BA197" i="15"/>
  <c r="AZ197" i="15"/>
  <c r="AZ94" i="15"/>
  <c r="AY101" i="15"/>
  <c r="AW87" i="15" s="1"/>
  <c r="BA94" i="15"/>
  <c r="BA97" i="15"/>
  <c r="AZ97" i="15"/>
  <c r="BA336" i="15"/>
  <c r="AZ336" i="15"/>
  <c r="BC64" i="15"/>
  <c r="F64" i="15"/>
  <c r="E64" i="15"/>
  <c r="BB64" i="15"/>
  <c r="D64" i="15"/>
  <c r="L64" i="15" s="1"/>
  <c r="AZ95" i="15"/>
  <c r="BA95" i="15"/>
  <c r="AZ164" i="15"/>
  <c r="BA164" i="15"/>
  <c r="BA337" i="15"/>
  <c r="AZ337" i="15"/>
  <c r="F232" i="15"/>
  <c r="BB232" i="15"/>
  <c r="BC232" i="15"/>
  <c r="E232" i="15"/>
  <c r="D232" i="15"/>
  <c r="L232" i="15" s="1"/>
  <c r="AZ133" i="15"/>
  <c r="BA133" i="15"/>
  <c r="BC234" i="15"/>
  <c r="D234" i="15"/>
  <c r="L234" i="15" s="1"/>
  <c r="E234" i="15"/>
  <c r="BB234" i="15"/>
  <c r="F234" i="15"/>
  <c r="BA202" i="15"/>
  <c r="AZ202" i="15"/>
  <c r="AY135" i="15"/>
  <c r="AW121" i="15" s="1"/>
  <c r="BA128" i="15"/>
  <c r="AZ128" i="15"/>
  <c r="AZ198" i="15"/>
  <c r="BA198" i="15"/>
  <c r="AZ333" i="15"/>
  <c r="BA333" i="15"/>
  <c r="AZ269" i="15"/>
  <c r="BA269" i="15"/>
  <c r="BA334" i="15"/>
  <c r="AZ334" i="15"/>
  <c r="BB60" i="15"/>
  <c r="BC60" i="15"/>
  <c r="BA67" i="15"/>
  <c r="F61" i="15" s="1"/>
  <c r="D60" i="15"/>
  <c r="E60" i="15" s="1"/>
  <c r="BA304" i="15"/>
  <c r="AZ304" i="15"/>
  <c r="E233" i="15"/>
  <c r="D233" i="15"/>
  <c r="L233" i="15" s="1"/>
  <c r="BC233" i="15"/>
  <c r="F233" i="15"/>
  <c r="BB233" i="15"/>
  <c r="AQ28" i="14"/>
  <c r="AO14" i="14" s="1"/>
  <c r="AS24" i="14"/>
  <c r="AR24" i="14"/>
  <c r="AR23" i="14"/>
  <c r="AR21" i="14"/>
  <c r="AS21" i="14"/>
  <c r="AS25" i="14"/>
  <c r="AR25" i="14"/>
  <c r="AT27" i="14"/>
  <c r="E27" i="14"/>
  <c r="F27" i="14"/>
  <c r="D27" i="14"/>
  <c r="L27" i="14" s="1"/>
  <c r="AU27" i="14"/>
  <c r="AU22" i="14"/>
  <c r="AT22" i="14"/>
  <c r="D22" i="14"/>
  <c r="L22" i="14" s="1"/>
  <c r="AU26" i="14"/>
  <c r="AT26" i="14"/>
  <c r="AT23" i="14"/>
  <c r="F23" i="14"/>
  <c r="E23" i="14"/>
  <c r="D23" i="14"/>
  <c r="L23" i="14" s="1"/>
  <c r="AU23" i="14"/>
  <c r="BD58" i="9"/>
  <c r="BJ73" i="9"/>
  <c r="BH73" i="9" s="1"/>
  <c r="BE73" i="9" s="1" a="1"/>
  <c r="BE73" i="9" s="1"/>
  <c r="BI113" i="9"/>
  <c r="BI114" i="9" s="1"/>
  <c r="BI115" i="9" s="1"/>
  <c r="BJ112" i="9" s="1"/>
  <c r="BK65" i="9"/>
  <c r="BI87" i="9"/>
  <c r="BI88" i="9" s="1"/>
  <c r="BI89" i="9" s="1"/>
  <c r="BK86" i="9" s="1"/>
  <c r="BJ87" i="9" s="1"/>
  <c r="BF57" i="9"/>
  <c r="BJ99" i="9"/>
  <c r="I27" i="15" l="1"/>
  <c r="E27" i="15"/>
  <c r="BB80" i="18"/>
  <c r="BA81" i="18" s="1"/>
  <c r="AY80" i="18"/>
  <c r="AV80" i="18" s="1" a="1"/>
  <c r="AV80" i="18" s="1"/>
  <c r="AY106" i="18"/>
  <c r="AV106" i="18" s="1" a="1"/>
  <c r="AV106" i="18" s="1"/>
  <c r="BB106" i="18"/>
  <c r="BA107" i="18" s="1"/>
  <c r="AY118" i="18"/>
  <c r="AV118" i="18" s="1" a="1"/>
  <c r="AV118" i="18" s="1"/>
  <c r="BB118" i="18"/>
  <c r="BA119" i="18" s="1"/>
  <c r="AX78" i="18"/>
  <c r="AY94" i="18"/>
  <c r="AV94" i="18" s="1" a="1"/>
  <c r="AV94" i="18" s="1"/>
  <c r="BB94" i="18"/>
  <c r="BA95" i="18" s="1"/>
  <c r="D26" i="14"/>
  <c r="L26" i="14" s="1"/>
  <c r="E26" i="14"/>
  <c r="BC29" i="15"/>
  <c r="E29" i="15"/>
  <c r="D29" i="15"/>
  <c r="D33" i="15" s="1"/>
  <c r="BB29" i="15"/>
  <c r="BA33" i="15"/>
  <c r="F26" i="15" s="1"/>
  <c r="BB26" i="15"/>
  <c r="BC26" i="15"/>
  <c r="AZ33" i="15"/>
  <c r="BC67" i="15"/>
  <c r="F60" i="15"/>
  <c r="F62" i="15"/>
  <c r="E202" i="15"/>
  <c r="BC202" i="15"/>
  <c r="BB202" i="15"/>
  <c r="F202" i="15"/>
  <c r="D202" i="15"/>
  <c r="L202" i="15" s="1"/>
  <c r="BC164" i="15"/>
  <c r="F164" i="15"/>
  <c r="D164" i="15"/>
  <c r="L164" i="15" s="1"/>
  <c r="E164" i="15"/>
  <c r="BB164" i="15"/>
  <c r="F301" i="15"/>
  <c r="BC301" i="15"/>
  <c r="BB301" i="15"/>
  <c r="E301" i="15"/>
  <c r="D301" i="15"/>
  <c r="L301" i="15" s="1"/>
  <c r="E98" i="15"/>
  <c r="D98" i="15"/>
  <c r="L98" i="15" s="1"/>
  <c r="F98" i="15"/>
  <c r="BB98" i="15"/>
  <c r="BC98" i="15"/>
  <c r="BB298" i="15"/>
  <c r="F298" i="15"/>
  <c r="BC298" i="15"/>
  <c r="BA305" i="15"/>
  <c r="E298" i="15"/>
  <c r="D298" i="15"/>
  <c r="BB197" i="15"/>
  <c r="F197" i="15"/>
  <c r="D197" i="15"/>
  <c r="L197" i="15" s="1"/>
  <c r="BC197" i="15"/>
  <c r="E197" i="15"/>
  <c r="F267" i="15"/>
  <c r="D267" i="15"/>
  <c r="L267" i="15" s="1"/>
  <c r="BC267" i="15"/>
  <c r="E267" i="15"/>
  <c r="BB267" i="15"/>
  <c r="BC95" i="15"/>
  <c r="BB95" i="15"/>
  <c r="D95" i="15"/>
  <c r="BC132" i="15"/>
  <c r="E132" i="15"/>
  <c r="BB132" i="15"/>
  <c r="D132" i="15"/>
  <c r="L132" i="15" s="1"/>
  <c r="F132" i="15"/>
  <c r="E335" i="15"/>
  <c r="D335" i="15"/>
  <c r="L335" i="15" s="1"/>
  <c r="F335" i="15"/>
  <c r="BC335" i="15"/>
  <c r="BB335" i="15"/>
  <c r="D201" i="15"/>
  <c r="L201" i="15" s="1"/>
  <c r="BB201" i="15"/>
  <c r="F201" i="15"/>
  <c r="BC201" i="15"/>
  <c r="E201" i="15"/>
  <c r="E99" i="15"/>
  <c r="BB99" i="15"/>
  <c r="F99" i="15"/>
  <c r="D99" i="15"/>
  <c r="L99" i="15" s="1"/>
  <c r="BC99" i="15"/>
  <c r="BB266" i="15"/>
  <c r="F266" i="15"/>
  <c r="BC266" i="15"/>
  <c r="D266" i="15"/>
  <c r="L266" i="15" s="1"/>
  <c r="E266" i="15"/>
  <c r="BB129" i="15"/>
  <c r="F129" i="15"/>
  <c r="E129" i="15"/>
  <c r="D129" i="15"/>
  <c r="L129" i="15" s="1"/>
  <c r="BC129" i="15"/>
  <c r="D162" i="15"/>
  <c r="BC162" i="15"/>
  <c r="BA169" i="15"/>
  <c r="BB162" i="15"/>
  <c r="F162" i="15"/>
  <c r="E162" i="15"/>
  <c r="F163" i="15"/>
  <c r="D163" i="15"/>
  <c r="L163" i="15" s="1"/>
  <c r="BC163" i="15"/>
  <c r="BB163" i="15"/>
  <c r="E163" i="15"/>
  <c r="BB333" i="15"/>
  <c r="F333" i="15"/>
  <c r="D333" i="15"/>
  <c r="L333" i="15" s="1"/>
  <c r="BC333" i="15"/>
  <c r="E333" i="15"/>
  <c r="BC237" i="15"/>
  <c r="F270" i="15"/>
  <c r="BB270" i="15"/>
  <c r="E270" i="15"/>
  <c r="BC270" i="15"/>
  <c r="D270" i="15"/>
  <c r="L270" i="15" s="1"/>
  <c r="AZ339" i="15"/>
  <c r="AZ203" i="15"/>
  <c r="E299" i="15"/>
  <c r="BB299" i="15"/>
  <c r="BC299" i="15"/>
  <c r="F299" i="15"/>
  <c r="D299" i="15"/>
  <c r="L299" i="15" s="1"/>
  <c r="BC198" i="15"/>
  <c r="BB198" i="15"/>
  <c r="E198" i="15"/>
  <c r="D198" i="15"/>
  <c r="L198" i="15" s="1"/>
  <c r="F198" i="15"/>
  <c r="BC336" i="15"/>
  <c r="BB336" i="15"/>
  <c r="D336" i="15"/>
  <c r="L336" i="15" s="1"/>
  <c r="E336" i="15"/>
  <c r="F336" i="15"/>
  <c r="I26" i="15"/>
  <c r="L26" i="15"/>
  <c r="L33" i="15" s="1"/>
  <c r="L25" i="15" s="1"/>
  <c r="B16" i="15" s="1"/>
  <c r="BB196" i="15"/>
  <c r="E196" i="15"/>
  <c r="D196" i="15"/>
  <c r="F196" i="15"/>
  <c r="BC196" i="15"/>
  <c r="BA203" i="15"/>
  <c r="BC96" i="15"/>
  <c r="BB96" i="15"/>
  <c r="D96" i="15"/>
  <c r="L96" i="15" s="1"/>
  <c r="BC165" i="15"/>
  <c r="D165" i="15"/>
  <c r="L165" i="15" s="1"/>
  <c r="BB165" i="15"/>
  <c r="F165" i="15"/>
  <c r="E165" i="15"/>
  <c r="BC304" i="15"/>
  <c r="BB304" i="15"/>
  <c r="D304" i="15"/>
  <c r="L304" i="15" s="1"/>
  <c r="E304" i="15"/>
  <c r="F304" i="15"/>
  <c r="AZ135" i="15"/>
  <c r="BB97" i="15"/>
  <c r="F97" i="15"/>
  <c r="BC97" i="15"/>
  <c r="E97" i="15"/>
  <c r="D97" i="15"/>
  <c r="L97" i="15" s="1"/>
  <c r="BB338" i="15"/>
  <c r="F338" i="15"/>
  <c r="E338" i="15"/>
  <c r="BC338" i="15"/>
  <c r="D338" i="15"/>
  <c r="L338" i="15" s="1"/>
  <c r="AZ271" i="15"/>
  <c r="BB128" i="15"/>
  <c r="F128" i="15"/>
  <c r="E128" i="15"/>
  <c r="D128" i="15"/>
  <c r="BA135" i="15"/>
  <c r="BC128" i="15"/>
  <c r="D94" i="15"/>
  <c r="E94" i="15" s="1"/>
  <c r="BB94" i="15"/>
  <c r="BA101" i="15"/>
  <c r="F96" i="15" s="1"/>
  <c r="BC94" i="15"/>
  <c r="F264" i="15"/>
  <c r="E264" i="15"/>
  <c r="D264" i="15"/>
  <c r="BA271" i="15"/>
  <c r="BC264" i="15"/>
  <c r="BB264" i="15"/>
  <c r="D134" i="15"/>
  <c r="L134" i="15" s="1"/>
  <c r="BB134" i="15"/>
  <c r="E134" i="15"/>
  <c r="F134" i="15"/>
  <c r="BC134" i="15"/>
  <c r="F168" i="15"/>
  <c r="E168" i="15"/>
  <c r="D168" i="15"/>
  <c r="L168" i="15" s="1"/>
  <c r="BC168" i="15"/>
  <c r="BB168" i="15"/>
  <c r="BB200" i="15"/>
  <c r="E200" i="15"/>
  <c r="F200" i="15"/>
  <c r="BC200" i="15"/>
  <c r="D200" i="15"/>
  <c r="L200" i="15" s="1"/>
  <c r="I62" i="15"/>
  <c r="L62" i="15"/>
  <c r="BB166" i="15"/>
  <c r="BC166" i="15"/>
  <c r="D166" i="15"/>
  <c r="L166" i="15" s="1"/>
  <c r="F166" i="15"/>
  <c r="E166" i="15"/>
  <c r="F302" i="15"/>
  <c r="BB302" i="15"/>
  <c r="E302" i="15"/>
  <c r="D302" i="15"/>
  <c r="L302" i="15" s="1"/>
  <c r="BC302" i="15"/>
  <c r="BB100" i="15"/>
  <c r="F100" i="15"/>
  <c r="D100" i="15"/>
  <c r="L100" i="15" s="1"/>
  <c r="E100" i="15"/>
  <c r="BC100" i="15"/>
  <c r="BB67" i="15"/>
  <c r="BC268" i="15"/>
  <c r="BB268" i="15"/>
  <c r="F268" i="15"/>
  <c r="D268" i="15"/>
  <c r="L268" i="15" s="1"/>
  <c r="E268" i="15"/>
  <c r="D199" i="15"/>
  <c r="L199" i="15" s="1"/>
  <c r="BB199" i="15"/>
  <c r="E199" i="15"/>
  <c r="BC199" i="15"/>
  <c r="F199" i="15"/>
  <c r="BB334" i="15"/>
  <c r="F334" i="15"/>
  <c r="BC334" i="15"/>
  <c r="E334" i="15"/>
  <c r="D334" i="15"/>
  <c r="L334" i="15" s="1"/>
  <c r="BB237" i="15"/>
  <c r="D167" i="15"/>
  <c r="L167" i="15" s="1"/>
  <c r="E167" i="15"/>
  <c r="BC167" i="15"/>
  <c r="BB167" i="15"/>
  <c r="F167" i="15"/>
  <c r="BB269" i="15"/>
  <c r="F269" i="15"/>
  <c r="D269" i="15"/>
  <c r="L269" i="15" s="1"/>
  <c r="BC269" i="15"/>
  <c r="E269" i="15"/>
  <c r="D133" i="15"/>
  <c r="L133" i="15" s="1"/>
  <c r="BC133" i="15"/>
  <c r="BB133" i="15"/>
  <c r="E133" i="15"/>
  <c r="F133" i="15"/>
  <c r="L230" i="15"/>
  <c r="L237" i="15" s="1"/>
  <c r="L229" i="15" s="1"/>
  <c r="B220" i="15" s="1"/>
  <c r="D237" i="15"/>
  <c r="J221" i="15"/>
  <c r="I237" i="15"/>
  <c r="AZ169" i="15"/>
  <c r="BC130" i="15"/>
  <c r="E130" i="15"/>
  <c r="BB130" i="15"/>
  <c r="F130" i="15"/>
  <c r="D130" i="15"/>
  <c r="L130" i="15" s="1"/>
  <c r="F332" i="15"/>
  <c r="E332" i="15"/>
  <c r="BC332" i="15"/>
  <c r="BB332" i="15"/>
  <c r="D332" i="15"/>
  <c r="BA339" i="15"/>
  <c r="F265" i="15"/>
  <c r="E265" i="15"/>
  <c r="BC265" i="15"/>
  <c r="BB265" i="15"/>
  <c r="D265" i="15"/>
  <c r="L265" i="15" s="1"/>
  <c r="F131" i="15"/>
  <c r="E131" i="15"/>
  <c r="BC131" i="15"/>
  <c r="BB131" i="15"/>
  <c r="D131" i="15"/>
  <c r="L131" i="15" s="1"/>
  <c r="L60" i="15"/>
  <c r="I60" i="15"/>
  <c r="D67" i="15"/>
  <c r="E26" i="15"/>
  <c r="E300" i="15"/>
  <c r="D300" i="15"/>
  <c r="L300" i="15" s="1"/>
  <c r="F300" i="15"/>
  <c r="BB300" i="15"/>
  <c r="BC300" i="15"/>
  <c r="BC303" i="15"/>
  <c r="F303" i="15"/>
  <c r="E303" i="15"/>
  <c r="BB303" i="15"/>
  <c r="D303" i="15"/>
  <c r="L303" i="15" s="1"/>
  <c r="BC337" i="15"/>
  <c r="F337" i="15"/>
  <c r="E337" i="15"/>
  <c r="D337" i="15"/>
  <c r="L337" i="15" s="1"/>
  <c r="BB337" i="15"/>
  <c r="AZ101" i="15"/>
  <c r="AZ305" i="15"/>
  <c r="AR28" i="14"/>
  <c r="AT21" i="14"/>
  <c r="E21" i="14"/>
  <c r="D21" i="14"/>
  <c r="L21" i="14" s="1"/>
  <c r="AU21" i="14"/>
  <c r="F21" i="14"/>
  <c r="F24" i="14"/>
  <c r="E24" i="14"/>
  <c r="AU24" i="14"/>
  <c r="AT24" i="14"/>
  <c r="D24" i="14"/>
  <c r="L24" i="14" s="1"/>
  <c r="E25" i="14"/>
  <c r="AT25" i="14"/>
  <c r="AU25" i="14"/>
  <c r="F25" i="14"/>
  <c r="D25" i="14"/>
  <c r="AS28" i="14"/>
  <c r="F22" i="14" s="1"/>
  <c r="E22" i="14"/>
  <c r="BK73" i="9"/>
  <c r="BJ74" i="9" s="1"/>
  <c r="BH74" i="9" s="1"/>
  <c r="BE74" i="9" s="1" a="1"/>
  <c r="BE74" i="9" s="1"/>
  <c r="BH112" i="9"/>
  <c r="BK112" i="9"/>
  <c r="BJ113" i="9" s="1"/>
  <c r="BK113" i="9" s="1"/>
  <c r="BJ114" i="9" s="1"/>
  <c r="BF56" i="9"/>
  <c r="BK99" i="9"/>
  <c r="BJ100" i="9" s="1"/>
  <c r="BH99" i="9"/>
  <c r="BH87" i="9"/>
  <c r="BK87" i="9"/>
  <c r="BJ88" i="9" s="1"/>
  <c r="BF73" i="9" a="1"/>
  <c r="BF73" i="9" s="1"/>
  <c r="BD73" i="9" s="1"/>
  <c r="BC33" i="15" l="1"/>
  <c r="BB33" i="15"/>
  <c r="BB95" i="18"/>
  <c r="BA96" i="18" s="1"/>
  <c r="AY95" i="18"/>
  <c r="AV95" i="18" s="1" a="1"/>
  <c r="AV95" i="18" s="1"/>
  <c r="BB81" i="18"/>
  <c r="BA82" i="18" s="1"/>
  <c r="AY81" i="18"/>
  <c r="AV81" i="18" s="1" a="1"/>
  <c r="AV81" i="18" s="1"/>
  <c r="BB119" i="18"/>
  <c r="BA120" i="18" s="1"/>
  <c r="AY119" i="18"/>
  <c r="AV119" i="18" s="1" a="1"/>
  <c r="AV119" i="18" s="1"/>
  <c r="AY107" i="18"/>
  <c r="AV107" i="18" s="1" a="1"/>
  <c r="AV107" i="18" s="1"/>
  <c r="BB107" i="18"/>
  <c r="BA108" i="18" s="1"/>
  <c r="AU28" i="14"/>
  <c r="F27" i="15"/>
  <c r="F28" i="15"/>
  <c r="F95" i="15"/>
  <c r="L94" i="15"/>
  <c r="I94" i="15"/>
  <c r="D101" i="15"/>
  <c r="J17" i="15"/>
  <c r="I33" i="15"/>
  <c r="BB305" i="15"/>
  <c r="BC135" i="15"/>
  <c r="E96" i="15"/>
  <c r="BB169" i="15"/>
  <c r="BB271" i="15"/>
  <c r="BC203" i="15"/>
  <c r="D169" i="15"/>
  <c r="L162" i="15"/>
  <c r="L169" i="15" s="1"/>
  <c r="L161" i="15" s="1"/>
  <c r="B152" i="15" s="1"/>
  <c r="I169" i="15"/>
  <c r="J153" i="15"/>
  <c r="L332" i="15"/>
  <c r="L339" i="15" s="1"/>
  <c r="L331" i="15" s="1"/>
  <c r="B322" i="15" s="1"/>
  <c r="D339" i="15"/>
  <c r="J323" i="15"/>
  <c r="I339" i="15"/>
  <c r="BC271" i="15"/>
  <c r="D305" i="15"/>
  <c r="L298" i="15"/>
  <c r="L305" i="15" s="1"/>
  <c r="L297" i="15" s="1"/>
  <c r="B288" i="15" s="1"/>
  <c r="J289" i="15"/>
  <c r="I305" i="15"/>
  <c r="BB339" i="15"/>
  <c r="I95" i="15"/>
  <c r="L95" i="15"/>
  <c r="BC339" i="15"/>
  <c r="J51" i="15"/>
  <c r="I67" i="15"/>
  <c r="BB203" i="15"/>
  <c r="BB101" i="15"/>
  <c r="I135" i="15"/>
  <c r="L128" i="15"/>
  <c r="L135" i="15" s="1"/>
  <c r="L127" i="15" s="1"/>
  <c r="B118" i="15" s="1"/>
  <c r="D135" i="15"/>
  <c r="J119" i="15"/>
  <c r="BC169" i="15"/>
  <c r="BB135" i="15"/>
  <c r="D203" i="15"/>
  <c r="L196" i="15"/>
  <c r="L203" i="15" s="1"/>
  <c r="L195" i="15" s="1"/>
  <c r="B186" i="15" s="1"/>
  <c r="J187" i="15"/>
  <c r="I203" i="15"/>
  <c r="L264" i="15"/>
  <c r="L271" i="15" s="1"/>
  <c r="L263" i="15" s="1"/>
  <c r="B254" i="15" s="1"/>
  <c r="I271" i="15"/>
  <c r="D271" i="15"/>
  <c r="J255" i="15"/>
  <c r="E95" i="15"/>
  <c r="BC305" i="15"/>
  <c r="L67" i="15"/>
  <c r="L59" i="15" s="1"/>
  <c r="B50" i="15" s="1"/>
  <c r="BC101" i="15"/>
  <c r="F94" i="15"/>
  <c r="AT28" i="14"/>
  <c r="L25" i="14"/>
  <c r="L28" i="14" s="1"/>
  <c r="L20" i="14" s="1"/>
  <c r="B11" i="14" s="1"/>
  <c r="I28" i="14"/>
  <c r="D28" i="14"/>
  <c r="J12" i="14"/>
  <c r="BK74" i="9"/>
  <c r="BJ75" i="9" s="1"/>
  <c r="BH75" i="9" s="1"/>
  <c r="BE75" i="9" s="1" a="1"/>
  <c r="BE75" i="9" s="1"/>
  <c r="BH113" i="9"/>
  <c r="BH88" i="9"/>
  <c r="BE88" i="9" s="1" a="1"/>
  <c r="BE88" i="9" s="1"/>
  <c r="BK88" i="9"/>
  <c r="BJ89" i="9" s="1"/>
  <c r="BH114" i="9"/>
  <c r="BE114" i="9" s="1" a="1"/>
  <c r="BE114" i="9" s="1"/>
  <c r="BK114" i="9"/>
  <c r="BJ115" i="9" s="1"/>
  <c r="BH100" i="9"/>
  <c r="BK100" i="9"/>
  <c r="BJ101" i="9" s="1"/>
  <c r="BF74" i="9" a="1"/>
  <c r="BF74" i="9" s="1"/>
  <c r="BD74" i="9" s="1"/>
  <c r="BG74" i="9" s="1"/>
  <c r="BG73" i="9"/>
  <c r="BK75" i="9" l="1"/>
  <c r="BJ76" i="9" s="1"/>
  <c r="BK76" i="9" s="1"/>
  <c r="BJ77" i="9" s="1"/>
  <c r="AY82" i="18"/>
  <c r="AV82" i="18" s="1" a="1"/>
  <c r="AV82" i="18" s="1"/>
  <c r="BB82" i="18"/>
  <c r="BA83" i="18" s="1"/>
  <c r="BB108" i="18"/>
  <c r="BA109" i="18" s="1"/>
  <c r="AY108" i="18"/>
  <c r="AV108" i="18" s="1" a="1"/>
  <c r="AV108" i="18" s="1"/>
  <c r="AY120" i="18"/>
  <c r="AV120" i="18" s="1" a="1"/>
  <c r="AV120" i="18" s="1"/>
  <c r="BB120" i="18"/>
  <c r="BA121" i="18" s="1"/>
  <c r="BB96" i="18"/>
  <c r="BA97" i="18" s="1"/>
  <c r="AY96" i="18"/>
  <c r="AV96" i="18" s="1" a="1"/>
  <c r="AV96" i="18" s="1"/>
  <c r="CD3" i="15" a="1"/>
  <c r="CD3" i="15" s="1"/>
  <c r="I101" i="15"/>
  <c r="J85" i="15"/>
  <c r="CD4" i="15"/>
  <c r="L101" i="15"/>
  <c r="L93" i="15" s="1"/>
  <c r="B84" i="15" s="1"/>
  <c r="CD5" i="15"/>
  <c r="BS4" i="14"/>
  <c r="BS3" i="14" a="1"/>
  <c r="BS3" i="14" s="1"/>
  <c r="BS5" i="14"/>
  <c r="BF75" i="9" a="1"/>
  <c r="BF75" i="9" s="1"/>
  <c r="BD75" i="9" s="1"/>
  <c r="BG75" i="9" s="1"/>
  <c r="BK115" i="9"/>
  <c r="BJ116" i="9" s="1"/>
  <c r="BH115" i="9"/>
  <c r="BE115" i="9" s="1" a="1"/>
  <c r="BE115" i="9" s="1"/>
  <c r="BK89" i="9"/>
  <c r="BJ90" i="9" s="1"/>
  <c r="BH89" i="9"/>
  <c r="BE89" i="9" s="1" a="1"/>
  <c r="BE89" i="9" s="1"/>
  <c r="BH76" i="9"/>
  <c r="BE76" i="9" s="1" a="1"/>
  <c r="BE76" i="9" s="1"/>
  <c r="BK101" i="9"/>
  <c r="BJ102" i="9" s="1"/>
  <c r="BH101" i="9"/>
  <c r="BE101" i="9" s="1" a="1"/>
  <c r="BE101" i="9" s="1"/>
  <c r="BB97" i="18" l="1"/>
  <c r="BA98" i="18" s="1"/>
  <c r="AY97" i="18"/>
  <c r="AV97" i="18" s="1" a="1"/>
  <c r="AV97" i="18" s="1"/>
  <c r="AY121" i="18"/>
  <c r="AV121" i="18" s="1" a="1"/>
  <c r="AV121" i="18" s="1"/>
  <c r="BB121" i="18"/>
  <c r="BA122" i="18" s="1"/>
  <c r="BB109" i="18"/>
  <c r="BA110" i="18" s="1"/>
  <c r="AY109" i="18"/>
  <c r="AV109" i="18" s="1" a="1"/>
  <c r="AV109" i="18" s="1"/>
  <c r="AY83" i="18"/>
  <c r="AV83" i="18" s="1" a="1"/>
  <c r="AV83" i="18" s="1"/>
  <c r="BB83" i="18"/>
  <c r="BA84" i="18" s="1"/>
  <c r="BK77" i="9"/>
  <c r="BJ78" i="9" s="1"/>
  <c r="BH77" i="9"/>
  <c r="BE77" i="9" s="1" a="1"/>
  <c r="BE77" i="9" s="1"/>
  <c r="BK90" i="9"/>
  <c r="BJ91" i="9" s="1"/>
  <c r="BH90" i="9"/>
  <c r="BE90" i="9" s="1" a="1"/>
  <c r="BE90" i="9" s="1"/>
  <c r="BK116" i="9"/>
  <c r="BJ117" i="9" s="1"/>
  <c r="BH116" i="9"/>
  <c r="BE116" i="9" s="1" a="1"/>
  <c r="BE116" i="9" s="1"/>
  <c r="BH102" i="9"/>
  <c r="BE102" i="9" s="1" a="1"/>
  <c r="BE102" i="9" s="1"/>
  <c r="BK102" i="9"/>
  <c r="BJ103" i="9" s="1"/>
  <c r="BF76" i="9" a="1"/>
  <c r="BF76" i="9" s="1"/>
  <c r="BD76" i="9" s="1"/>
  <c r="BG76" i="9" s="1"/>
  <c r="BB84" i="18" l="1"/>
  <c r="BA85" i="18" s="1"/>
  <c r="AY84" i="18"/>
  <c r="AV84" i="18" s="1" a="1"/>
  <c r="AV84" i="18" s="1"/>
  <c r="BB122" i="18"/>
  <c r="BA123" i="18" s="1"/>
  <c r="AY122" i="18"/>
  <c r="AV122" i="18" s="1" a="1"/>
  <c r="AV122" i="18" s="1"/>
  <c r="BB110" i="18"/>
  <c r="BA111" i="18" s="1"/>
  <c r="AY110" i="18"/>
  <c r="AV110" i="18" s="1" a="1"/>
  <c r="AV110" i="18" s="1"/>
  <c r="BB98" i="18"/>
  <c r="AY98" i="18"/>
  <c r="AV98" i="18" s="1" a="1"/>
  <c r="AV98" i="18" s="1"/>
  <c r="BH78" i="9"/>
  <c r="BE78" i="9" s="1" a="1"/>
  <c r="BE78" i="9" s="1"/>
  <c r="BK78" i="9"/>
  <c r="BJ79" i="9" s="1"/>
  <c r="BK91" i="9"/>
  <c r="BJ92" i="9" s="1"/>
  <c r="BH91" i="9"/>
  <c r="BE91" i="9" s="1" a="1"/>
  <c r="BE91" i="9" s="1"/>
  <c r="BF77" i="9" a="1"/>
  <c r="BF77" i="9" s="1"/>
  <c r="BD77" i="9" s="1"/>
  <c r="BG77" i="9" s="1"/>
  <c r="BH117" i="9"/>
  <c r="BE117" i="9" s="1" a="1"/>
  <c r="BE117" i="9" s="1"/>
  <c r="BK117" i="9"/>
  <c r="BJ118" i="9" s="1"/>
  <c r="BK103" i="9"/>
  <c r="BJ104" i="9" s="1"/>
  <c r="BH103" i="9"/>
  <c r="BE103" i="9" s="1" a="1"/>
  <c r="BE103" i="9" s="1"/>
  <c r="AY111" i="18" l="1"/>
  <c r="AV111" i="18" s="1" a="1"/>
  <c r="AV111" i="18" s="1"/>
  <c r="BB111" i="18"/>
  <c r="BB123" i="18"/>
  <c r="BA124" i="18" s="1"/>
  <c r="AY123" i="18"/>
  <c r="AV123" i="18" s="1" a="1"/>
  <c r="AV123" i="18" s="1"/>
  <c r="BB85" i="18"/>
  <c r="AY85" i="18"/>
  <c r="AV85" i="18" s="1" a="1"/>
  <c r="AV85" i="18" s="1"/>
  <c r="BK118" i="9"/>
  <c r="BJ119" i="9" s="1"/>
  <c r="BH118" i="9"/>
  <c r="BE118" i="9" s="1" a="1"/>
  <c r="BE118" i="9" s="1"/>
  <c r="BH92" i="9"/>
  <c r="BE92" i="9" s="1" a="1"/>
  <c r="BE92" i="9" s="1"/>
  <c r="BK92" i="9"/>
  <c r="BJ93" i="9" s="1"/>
  <c r="BH79" i="9"/>
  <c r="BE79" i="9" s="1" a="1"/>
  <c r="BE79" i="9" s="1"/>
  <c r="BF79" i="9" s="1" a="1"/>
  <c r="BF79" i="9" s="1"/>
  <c r="BD79" i="9" s="1"/>
  <c r="BG79" i="9" s="1"/>
  <c r="BK79" i="9"/>
  <c r="BJ80" i="9" s="1"/>
  <c r="BH104" i="9"/>
  <c r="BE104" i="9" s="1" a="1"/>
  <c r="BE104" i="9" s="1"/>
  <c r="BK104" i="9"/>
  <c r="BJ105" i="9" s="1"/>
  <c r="BF78" i="9" a="1"/>
  <c r="BF78" i="9" s="1"/>
  <c r="BD78" i="9" s="1"/>
  <c r="BG78" i="9" s="1"/>
  <c r="BB124" i="18" l="1"/>
  <c r="AY124" i="18"/>
  <c r="AV124" i="18" s="1" a="1"/>
  <c r="AV124" i="18" s="1"/>
  <c r="AV86" i="18" a="1"/>
  <c r="AV86" i="18" s="1"/>
  <c r="BH105" i="9"/>
  <c r="BE105" i="9" s="1" a="1"/>
  <c r="BE105" i="9" s="1"/>
  <c r="BK105" i="9"/>
  <c r="BJ106" i="9" s="1"/>
  <c r="BK80" i="9"/>
  <c r="BJ81" i="9" s="1"/>
  <c r="BH80" i="9"/>
  <c r="BE80" i="9" s="1" a="1"/>
  <c r="BE80" i="9" s="1"/>
  <c r="BK119" i="9"/>
  <c r="BJ120" i="9" s="1"/>
  <c r="BH119" i="9"/>
  <c r="BE119" i="9" s="1" a="1"/>
  <c r="BE119" i="9" s="1"/>
  <c r="BK93" i="9"/>
  <c r="BJ94" i="9" s="1"/>
  <c r="BH93" i="9"/>
  <c r="BE93" i="9" s="1" a="1"/>
  <c r="BE93" i="9" s="1"/>
  <c r="AV87" i="18" l="1" a="1"/>
  <c r="AV87" i="18" s="1"/>
  <c r="AV99" i="18" s="1" a="1"/>
  <c r="AV99" i="18" s="1"/>
  <c r="AW79" i="18" a="1"/>
  <c r="AW79" i="18" s="1"/>
  <c r="AU79" i="18" s="1"/>
  <c r="BK94" i="9"/>
  <c r="BJ95" i="9" s="1"/>
  <c r="BH94" i="9"/>
  <c r="BE94" i="9" s="1" a="1"/>
  <c r="BE94" i="9" s="1"/>
  <c r="BK106" i="9"/>
  <c r="BJ107" i="9" s="1"/>
  <c r="BH106" i="9"/>
  <c r="BE106" i="9" s="1" a="1"/>
  <c r="BE106" i="9" s="1"/>
  <c r="BH120" i="9"/>
  <c r="BE120" i="9" s="1" a="1"/>
  <c r="BE120" i="9" s="1"/>
  <c r="BK120" i="9"/>
  <c r="BJ121" i="9" s="1"/>
  <c r="BK81" i="9"/>
  <c r="BJ82" i="9" s="1"/>
  <c r="BH81" i="9"/>
  <c r="BE81" i="9" s="1" a="1"/>
  <c r="BE81" i="9" s="1"/>
  <c r="AW80" i="18" l="1" a="1"/>
  <c r="AW80" i="18" s="1"/>
  <c r="AU80" i="18" s="1"/>
  <c r="AX80" i="18" s="1"/>
  <c r="AW81" i="18" a="1"/>
  <c r="AW81" i="18" s="1"/>
  <c r="AU81" i="18" s="1"/>
  <c r="AX81" i="18" s="1"/>
  <c r="AV100" i="18" a="1"/>
  <c r="AV100" i="18" s="1"/>
  <c r="AX79" i="18"/>
  <c r="BK82" i="9"/>
  <c r="BJ83" i="9" s="1"/>
  <c r="BH82" i="9"/>
  <c r="BE82" i="9" s="1" a="1"/>
  <c r="BE82" i="9" s="1"/>
  <c r="BK121" i="9"/>
  <c r="BJ122" i="9" s="1"/>
  <c r="BH121" i="9"/>
  <c r="BE121" i="9" s="1" a="1"/>
  <c r="BE121" i="9" s="1"/>
  <c r="BH107" i="9"/>
  <c r="BE107" i="9" s="1" a="1"/>
  <c r="BE107" i="9" s="1"/>
  <c r="BK107" i="9"/>
  <c r="BJ108" i="9" s="1"/>
  <c r="BH95" i="9"/>
  <c r="BE95" i="9" s="1" a="1"/>
  <c r="BE95" i="9" s="1"/>
  <c r="BK95" i="9"/>
  <c r="BJ96" i="9" s="1"/>
  <c r="AW82" i="18" l="1" a="1"/>
  <c r="AW82" i="18" s="1"/>
  <c r="AU82" i="18" s="1"/>
  <c r="AX82" i="18" s="1"/>
  <c r="AV112" i="18" a="1"/>
  <c r="AV112" i="18" s="1"/>
  <c r="BH108" i="9"/>
  <c r="BE108" i="9" s="1" a="1"/>
  <c r="BE108" i="9" s="1"/>
  <c r="BK108" i="9"/>
  <c r="BJ109" i="9" s="1"/>
  <c r="BK96" i="9"/>
  <c r="BJ97" i="9" s="1"/>
  <c r="BH96" i="9"/>
  <c r="BE96" i="9" s="1" a="1"/>
  <c r="BE96" i="9" s="1"/>
  <c r="BK122" i="9"/>
  <c r="BJ123" i="9" s="1"/>
  <c r="BH122" i="9"/>
  <c r="BE122" i="9" s="1" a="1"/>
  <c r="BE122" i="9" s="1"/>
  <c r="BH83" i="9"/>
  <c r="BE83" i="9" s="1" a="1"/>
  <c r="BE83" i="9" s="1"/>
  <c r="BK83" i="9"/>
  <c r="BJ84" i="9" s="1"/>
  <c r="AW83" i="18" l="1" a="1"/>
  <c r="AW83" i="18" s="1"/>
  <c r="AU83" i="18" s="1"/>
  <c r="AX83" i="18" s="1"/>
  <c r="AV113" i="18" a="1"/>
  <c r="AV113" i="18" s="1"/>
  <c r="AW93" i="18" s="1" a="1"/>
  <c r="AW93" i="18" s="1"/>
  <c r="AU93" i="18" s="1"/>
  <c r="AX93" i="18" s="1"/>
  <c r="BH123" i="9"/>
  <c r="BE123" i="9" s="1" a="1"/>
  <c r="BE123" i="9" s="1"/>
  <c r="BK123" i="9"/>
  <c r="BJ124" i="9" s="1"/>
  <c r="BK109" i="9"/>
  <c r="BJ110" i="9" s="1"/>
  <c r="BH109" i="9"/>
  <c r="BE109" i="9" s="1" a="1"/>
  <c r="BE109" i="9" s="1"/>
  <c r="BK84" i="9"/>
  <c r="BJ85" i="9" s="1"/>
  <c r="BH84" i="9"/>
  <c r="BE84" i="9" s="1" a="1"/>
  <c r="BE84" i="9" s="1"/>
  <c r="BH97" i="9"/>
  <c r="BE97" i="9" s="1" a="1"/>
  <c r="BE97" i="9" s="1"/>
  <c r="BK97" i="9"/>
  <c r="BJ98" i="9" s="1"/>
  <c r="AW113" i="18" l="1" a="1"/>
  <c r="AW113" i="18" s="1"/>
  <c r="AU113" i="18" s="1"/>
  <c r="AX113" i="18" s="1"/>
  <c r="AW97" i="18" a="1"/>
  <c r="AW97" i="18" s="1"/>
  <c r="AU97" i="18" s="1"/>
  <c r="AX97" i="18" s="1"/>
  <c r="AW102" i="18" a="1"/>
  <c r="AW102" i="18" s="1"/>
  <c r="AU102" i="18" s="1"/>
  <c r="AX102" i="18" s="1"/>
  <c r="AW115" i="18" a="1"/>
  <c r="AW115" i="18" s="1"/>
  <c r="AU115" i="18" s="1"/>
  <c r="AX115" i="18" s="1"/>
  <c r="AW88" i="18" a="1"/>
  <c r="AW88" i="18" s="1"/>
  <c r="AU88" i="18" s="1"/>
  <c r="AX88" i="18" s="1"/>
  <c r="AW91" i="18" a="1"/>
  <c r="AW91" i="18" s="1"/>
  <c r="AU91" i="18" s="1"/>
  <c r="AX91" i="18" s="1"/>
  <c r="AW121" i="18" a="1"/>
  <c r="AW121" i="18" s="1"/>
  <c r="AU121" i="18" s="1"/>
  <c r="AX121" i="18" s="1"/>
  <c r="AW123" i="18" a="1"/>
  <c r="AW123" i="18" s="1"/>
  <c r="AU123" i="18" s="1"/>
  <c r="AX123" i="18" s="1"/>
  <c r="AW94" i="18" a="1"/>
  <c r="AW94" i="18" s="1"/>
  <c r="AU94" i="18" s="1"/>
  <c r="AX94" i="18" s="1"/>
  <c r="AW107" i="18" a="1"/>
  <c r="AW107" i="18" s="1"/>
  <c r="AU107" i="18" s="1"/>
  <c r="AX107" i="18" s="1"/>
  <c r="AW105" i="18" a="1"/>
  <c r="AW105" i="18" s="1"/>
  <c r="AU105" i="18" s="1"/>
  <c r="AX105" i="18" s="1"/>
  <c r="AW108" i="18" a="1"/>
  <c r="AW108" i="18" s="1"/>
  <c r="AU108" i="18" s="1"/>
  <c r="AX108" i="18" s="1"/>
  <c r="AW109" i="18" a="1"/>
  <c r="AW109" i="18" s="1"/>
  <c r="AU109" i="18" s="1"/>
  <c r="AX109" i="18" s="1"/>
  <c r="AW114" i="18" a="1"/>
  <c r="AW114" i="18" s="1"/>
  <c r="AU114" i="18" s="1"/>
  <c r="AX114" i="18" s="1"/>
  <c r="AW124" i="18" a="1"/>
  <c r="AW124" i="18" s="1"/>
  <c r="AU124" i="18" s="1"/>
  <c r="AX124" i="18" s="1"/>
  <c r="AU61" i="18" s="1"/>
  <c r="AW96" i="18" a="1"/>
  <c r="AW96" i="18" s="1"/>
  <c r="AU96" i="18" s="1"/>
  <c r="AX96" i="18" s="1"/>
  <c r="AW84" i="18" a="1"/>
  <c r="AW84" i="18" s="1"/>
  <c r="AU84" i="18" s="1"/>
  <c r="AX84" i="18" s="1"/>
  <c r="AW112" i="18" a="1"/>
  <c r="AW112" i="18" s="1"/>
  <c r="AU112" i="18" s="1"/>
  <c r="AX112" i="18" s="1"/>
  <c r="AW90" i="18" a="1"/>
  <c r="AW90" i="18" s="1"/>
  <c r="AU90" i="18" s="1"/>
  <c r="AX90" i="18" s="1"/>
  <c r="AW104" i="18" a="1"/>
  <c r="AW104" i="18" s="1"/>
  <c r="AU104" i="18" s="1"/>
  <c r="AX104" i="18" s="1"/>
  <c r="AW103" i="18" a="1"/>
  <c r="AW103" i="18" s="1"/>
  <c r="AU103" i="18" s="1"/>
  <c r="AX103" i="18" s="1"/>
  <c r="AW85" i="18" a="1"/>
  <c r="AW85" i="18" s="1"/>
  <c r="AU85" i="18" s="1"/>
  <c r="AX85" i="18" s="1"/>
  <c r="AW116" i="18" a="1"/>
  <c r="AW116" i="18" s="1"/>
  <c r="AU116" i="18" s="1"/>
  <c r="AX116" i="18" s="1"/>
  <c r="AW101" i="18" a="1"/>
  <c r="AW101" i="18" s="1"/>
  <c r="AU101" i="18" s="1"/>
  <c r="AX101" i="18" s="1"/>
  <c r="AW87" i="18" a="1"/>
  <c r="AW87" i="18" s="1"/>
  <c r="AU87" i="18" s="1"/>
  <c r="AX87" i="18" s="1"/>
  <c r="AW122" i="18" a="1"/>
  <c r="AW122" i="18" s="1"/>
  <c r="AU122" i="18" s="1"/>
  <c r="AX122" i="18" s="1"/>
  <c r="AW106" i="18" a="1"/>
  <c r="AW106" i="18" s="1"/>
  <c r="AU106" i="18" s="1"/>
  <c r="AX106" i="18" s="1"/>
  <c r="AW86" i="18" a="1"/>
  <c r="AW86" i="18" s="1"/>
  <c r="AU86" i="18" s="1"/>
  <c r="AX86" i="18" s="1"/>
  <c r="AW100" i="18" a="1"/>
  <c r="AW100" i="18" s="1"/>
  <c r="AU100" i="18" s="1"/>
  <c r="AX100" i="18" s="1"/>
  <c r="AW98" i="18" a="1"/>
  <c r="AW98" i="18" s="1"/>
  <c r="AU98" i="18" s="1"/>
  <c r="AX98" i="18" s="1"/>
  <c r="AW92" i="18" a="1"/>
  <c r="AW92" i="18" s="1"/>
  <c r="AU92" i="18" s="1"/>
  <c r="AX92" i="18" s="1"/>
  <c r="AW118" i="18" a="1"/>
  <c r="AW118" i="18" s="1"/>
  <c r="AU118" i="18" s="1"/>
  <c r="AX118" i="18" s="1"/>
  <c r="AW110" i="18" a="1"/>
  <c r="AW110" i="18" s="1"/>
  <c r="AU110" i="18" s="1"/>
  <c r="AX110" i="18" s="1"/>
  <c r="AW119" i="18" a="1"/>
  <c r="AW119" i="18" s="1"/>
  <c r="AU119" i="18" s="1"/>
  <c r="AX119" i="18" s="1"/>
  <c r="AW89" i="18" a="1"/>
  <c r="AW89" i="18" s="1"/>
  <c r="AU89" i="18" s="1"/>
  <c r="AX89" i="18" s="1"/>
  <c r="AW95" i="18" a="1"/>
  <c r="AW95" i="18" s="1"/>
  <c r="AU95" i="18" s="1"/>
  <c r="AX95" i="18" s="1"/>
  <c r="AW117" i="18" a="1"/>
  <c r="AW117" i="18" s="1"/>
  <c r="AU117" i="18" s="1"/>
  <c r="AX117" i="18" s="1"/>
  <c r="AW111" i="18" a="1"/>
  <c r="AW111" i="18" s="1"/>
  <c r="AU111" i="18" s="1"/>
  <c r="AX111" i="18" s="1"/>
  <c r="AW99" i="18" a="1"/>
  <c r="AW99" i="18" s="1"/>
  <c r="AU99" i="18" s="1"/>
  <c r="AX99" i="18" s="1"/>
  <c r="AW120" i="18" a="1"/>
  <c r="AW120" i="18" s="1"/>
  <c r="AU120" i="18" s="1"/>
  <c r="AX120" i="18" s="1"/>
  <c r="BH85" i="9"/>
  <c r="BE85" i="9" s="1" a="1"/>
  <c r="BE85" i="9" s="1"/>
  <c r="BE86" i="9" s="1" a="1"/>
  <c r="BE86" i="9" s="1"/>
  <c r="BK85" i="9"/>
  <c r="BH98" i="9"/>
  <c r="BE98" i="9" s="1" a="1"/>
  <c r="BE98" i="9" s="1"/>
  <c r="BK98" i="9"/>
  <c r="BK110" i="9"/>
  <c r="BJ111" i="9" s="1"/>
  <c r="BH110" i="9"/>
  <c r="BE110" i="9" s="1" a="1"/>
  <c r="BE110" i="9" s="1"/>
  <c r="BH124" i="9"/>
  <c r="BE124" i="9" s="1" a="1"/>
  <c r="BE124" i="9" s="1"/>
  <c r="BK124" i="9"/>
  <c r="AU68" i="18" l="1"/>
  <c r="BF80" i="9" a="1"/>
  <c r="BF80" i="9" s="1"/>
  <c r="BD80" i="9" s="1"/>
  <c r="BG80" i="9" s="1"/>
  <c r="BK111" i="9"/>
  <c r="BH111" i="9"/>
  <c r="BE111" i="9" s="1" a="1"/>
  <c r="BE111" i="9" s="1"/>
  <c r="BE87" i="9" a="1"/>
  <c r="BE87" i="9" s="1"/>
  <c r="BQ5" i="18" l="1"/>
  <c r="BQ4" i="18"/>
  <c r="BQ3" i="18" a="1"/>
  <c r="BQ3" i="18" s="1"/>
  <c r="BF81" i="9" a="1"/>
  <c r="BF81" i="9" s="1"/>
  <c r="BD81" i="9" s="1"/>
  <c r="BG81" i="9" s="1"/>
  <c r="BE99" i="9" a="1"/>
  <c r="BE99" i="9" s="1"/>
  <c r="BF82" i="9" s="1" a="1"/>
  <c r="BF82" i="9" s="1"/>
  <c r="BD82" i="9" s="1"/>
  <c r="BG82" i="9" s="1"/>
  <c r="BE100" i="9" l="1" a="1"/>
  <c r="BE100" i="9" s="1"/>
  <c r="BF83" i="9" s="1" a="1"/>
  <c r="BF83" i="9" s="1"/>
  <c r="BD83" i="9" s="1"/>
  <c r="BG83" i="9" s="1"/>
  <c r="BE112" i="9" l="1" a="1"/>
  <c r="BE112" i="9" s="1"/>
  <c r="BE113" i="9" s="1" a="1"/>
  <c r="BE113" i="9" s="1"/>
  <c r="BF108" i="9" s="1" a="1"/>
  <c r="BF108" i="9" s="1"/>
  <c r="BD108" i="9" s="1"/>
  <c r="BG108" i="9" s="1"/>
  <c r="BF90" i="9" l="1" a="1"/>
  <c r="BF90" i="9" s="1"/>
  <c r="BD90" i="9" s="1"/>
  <c r="BG90" i="9" s="1"/>
  <c r="BF111" i="9" a="1"/>
  <c r="BF111" i="9" s="1"/>
  <c r="BD111" i="9" s="1"/>
  <c r="BG111" i="9" s="1"/>
  <c r="BF95" i="9" a="1"/>
  <c r="BF95" i="9" s="1"/>
  <c r="BD95" i="9" s="1"/>
  <c r="BG95" i="9" s="1"/>
  <c r="BF118" i="9" a="1"/>
  <c r="BF118" i="9" s="1"/>
  <c r="BD118" i="9" s="1"/>
  <c r="BG118" i="9" s="1"/>
  <c r="BF122" i="9" a="1"/>
  <c r="BF122" i="9" s="1"/>
  <c r="BD122" i="9" s="1"/>
  <c r="BG122" i="9" s="1"/>
  <c r="BF120" i="9" a="1"/>
  <c r="BF120" i="9" s="1"/>
  <c r="BD120" i="9" s="1"/>
  <c r="BG120" i="9" s="1"/>
  <c r="BF106" i="9" a="1"/>
  <c r="BF106" i="9" s="1"/>
  <c r="BD106" i="9" s="1"/>
  <c r="BG106" i="9" s="1"/>
  <c r="BF121" i="9" a="1"/>
  <c r="BF121" i="9" s="1"/>
  <c r="BD121" i="9" s="1"/>
  <c r="BG121" i="9" s="1"/>
  <c r="BF89" i="9" a="1"/>
  <c r="BF89" i="9" s="1"/>
  <c r="BD89" i="9" s="1"/>
  <c r="BG89" i="9" s="1"/>
  <c r="BF98" i="9" a="1"/>
  <c r="BF98" i="9" s="1"/>
  <c r="BD98" i="9" s="1"/>
  <c r="BG98" i="9" s="1"/>
  <c r="BF100" i="9" a="1"/>
  <c r="BF100" i="9" s="1"/>
  <c r="BD100" i="9" s="1"/>
  <c r="BG100" i="9" s="1"/>
  <c r="BF105" i="9" a="1"/>
  <c r="BF105" i="9" s="1"/>
  <c r="BD105" i="9" s="1"/>
  <c r="BG105" i="9" s="1"/>
  <c r="BF124" i="9" a="1"/>
  <c r="BF124" i="9" s="1"/>
  <c r="BD124" i="9" s="1"/>
  <c r="BG124" i="9" s="1"/>
  <c r="BF86" i="9" a="1"/>
  <c r="BF86" i="9" s="1"/>
  <c r="BD86" i="9" s="1"/>
  <c r="BG86" i="9" s="1"/>
  <c r="BF110" i="9" a="1"/>
  <c r="BF110" i="9" s="1"/>
  <c r="BD110" i="9" s="1"/>
  <c r="BG110" i="9" s="1"/>
  <c r="BF103" i="9" a="1"/>
  <c r="BF103" i="9" s="1"/>
  <c r="BD103" i="9" s="1"/>
  <c r="BG103" i="9" s="1"/>
  <c r="BF96" i="9" a="1"/>
  <c r="BF96" i="9" s="1"/>
  <c r="BD96" i="9" s="1"/>
  <c r="BG96" i="9" s="1"/>
  <c r="BF92" i="9" a="1"/>
  <c r="BF92" i="9" s="1"/>
  <c r="BD92" i="9" s="1"/>
  <c r="BG92" i="9" s="1"/>
  <c r="BF116" i="9" a="1"/>
  <c r="BF116" i="9" s="1"/>
  <c r="BD116" i="9" s="1"/>
  <c r="BG116" i="9" s="1"/>
  <c r="BF93" i="9" a="1"/>
  <c r="BF93" i="9" s="1"/>
  <c r="BD93" i="9" s="1"/>
  <c r="BG93" i="9" s="1"/>
  <c r="BF84" i="9" a="1"/>
  <c r="BF84" i="9" s="1"/>
  <c r="BD84" i="9" s="1"/>
  <c r="BG84" i="9" s="1"/>
  <c r="BF104" i="9" a="1"/>
  <c r="BF104" i="9" s="1"/>
  <c r="BD104" i="9" s="1"/>
  <c r="BG104" i="9" s="1"/>
  <c r="BF115" i="9" a="1"/>
  <c r="BF115" i="9" s="1"/>
  <c r="BD115" i="9" s="1"/>
  <c r="BG115" i="9" s="1"/>
  <c r="BF91" i="9" a="1"/>
  <c r="BF91" i="9" s="1"/>
  <c r="BD91" i="9" s="1"/>
  <c r="BG91" i="9" s="1"/>
  <c r="BF99" i="9" a="1"/>
  <c r="BF99" i="9" s="1"/>
  <c r="BD99" i="9" s="1"/>
  <c r="BG99" i="9" s="1"/>
  <c r="BF85" i="9" a="1"/>
  <c r="BF85" i="9" s="1"/>
  <c r="BD85" i="9" s="1"/>
  <c r="BG85" i="9" s="1"/>
  <c r="BF119" i="9" a="1"/>
  <c r="BF119" i="9" s="1"/>
  <c r="BD119" i="9" s="1"/>
  <c r="BG119" i="9" s="1"/>
  <c r="BF107" i="9" a="1"/>
  <c r="BF107" i="9" s="1"/>
  <c r="BD107" i="9" s="1"/>
  <c r="BG107" i="9" s="1"/>
  <c r="BF109" i="9" a="1"/>
  <c r="BF109" i="9" s="1"/>
  <c r="BD109" i="9" s="1"/>
  <c r="BG109" i="9" s="1"/>
  <c r="BF114" i="9" a="1"/>
  <c r="BF114" i="9" s="1"/>
  <c r="BD114" i="9" s="1"/>
  <c r="BG114" i="9" s="1"/>
  <c r="BF117" i="9" a="1"/>
  <c r="BF117" i="9" s="1"/>
  <c r="BD117" i="9" s="1"/>
  <c r="BG117" i="9" s="1"/>
  <c r="BF97" i="9" a="1"/>
  <c r="BF97" i="9" s="1"/>
  <c r="BD97" i="9" s="1"/>
  <c r="BG97" i="9" s="1"/>
  <c r="BF101" i="9" a="1"/>
  <c r="BF101" i="9" s="1"/>
  <c r="BD101" i="9" s="1"/>
  <c r="BG101" i="9" s="1"/>
  <c r="BF88" i="9" a="1"/>
  <c r="BF88" i="9" s="1"/>
  <c r="BD88" i="9" s="1"/>
  <c r="BG88" i="9" s="1"/>
  <c r="BF102" i="9" a="1"/>
  <c r="BF102" i="9" s="1"/>
  <c r="BD102" i="9" s="1"/>
  <c r="BG102" i="9" s="1"/>
  <c r="BF112" i="9" a="1"/>
  <c r="BF112" i="9" s="1"/>
  <c r="BD112" i="9" s="1"/>
  <c r="BG112" i="9" s="1"/>
  <c r="BF113" i="9" a="1"/>
  <c r="BF113" i="9" s="1"/>
  <c r="BD113" i="9" s="1"/>
  <c r="BG113" i="9" s="1"/>
  <c r="BF87" i="9" a="1"/>
  <c r="BF87" i="9" s="1"/>
  <c r="BD87" i="9" s="1"/>
  <c r="BG87" i="9" s="1"/>
  <c r="BF94" i="9" a="1"/>
  <c r="BF94" i="9" s="1"/>
  <c r="BD94" i="9" s="1"/>
  <c r="BG94" i="9" s="1"/>
  <c r="BF123" i="9" a="1"/>
  <c r="BF123" i="9" s="1"/>
  <c r="BD123" i="9" s="1"/>
  <c r="BG123" i="9" s="1"/>
  <c r="BD61" i="9" l="1"/>
  <c r="BD68" i="9"/>
  <c r="BN3" i="9" l="1" a="1"/>
  <c r="BN3" i="9" s="1"/>
  <c r="BN5" i="9"/>
  <c r="BN4" i="9"/>
  <c r="S182" i="4"/>
  <c r="Q182" i="4"/>
  <c r="P182" i="4"/>
  <c r="O182" i="4"/>
  <c r="N182" i="4"/>
  <c r="M182" i="4"/>
  <c r="L182" i="4"/>
  <c r="K182" i="4"/>
  <c r="J182" i="4"/>
  <c r="I182" i="4"/>
  <c r="H182" i="4"/>
  <c r="I157" i="4"/>
  <c r="H157" i="4"/>
  <c r="H155" i="4"/>
  <c r="S148" i="4"/>
  <c r="Q148" i="4"/>
  <c r="P148" i="4"/>
  <c r="O148" i="4"/>
  <c r="N148" i="4"/>
  <c r="M148" i="4"/>
  <c r="L148" i="4"/>
  <c r="K148" i="4"/>
  <c r="J148" i="4"/>
  <c r="I148" i="4"/>
  <c r="H148" i="4"/>
  <c r="I123" i="4"/>
  <c r="H123" i="4"/>
  <c r="H121" i="4"/>
  <c r="S114" i="4"/>
  <c r="Q114" i="4"/>
  <c r="P114" i="4"/>
  <c r="O114" i="4"/>
  <c r="N114" i="4"/>
  <c r="M114" i="4"/>
  <c r="L114" i="4"/>
  <c r="K114" i="4"/>
  <c r="J114" i="4"/>
  <c r="I114" i="4"/>
  <c r="H114" i="4"/>
  <c r="I89" i="4"/>
  <c r="H89" i="4"/>
  <c r="H87" i="4"/>
  <c r="AD1" i="4"/>
  <c r="AH1" i="4"/>
  <c r="AJ1" i="4"/>
  <c r="AK1" i="4"/>
  <c r="AM1" i="4"/>
  <c r="AN1" i="4"/>
  <c r="AP1" i="4"/>
  <c r="AD2" i="4"/>
  <c r="AH2" i="4"/>
  <c r="AJ2" i="4"/>
  <c r="AK2" i="4"/>
  <c r="AM2" i="4"/>
  <c r="AN2" i="4"/>
  <c r="AP2" i="4"/>
  <c r="L46" i="4"/>
  <c r="M46" i="4"/>
  <c r="N46" i="4"/>
  <c r="Y2" i="4" l="1"/>
  <c r="X2" i="4"/>
  <c r="W2" i="4"/>
  <c r="V2" i="4"/>
  <c r="Y1" i="4"/>
  <c r="X1" i="4"/>
  <c r="W1" i="4"/>
  <c r="V1" i="4"/>
  <c r="BR183" i="4"/>
  <c r="BP183" i="4"/>
  <c r="G182" i="4"/>
  <c r="F182" i="4"/>
  <c r="E182" i="4"/>
  <c r="D182" i="4"/>
  <c r="C182" i="4"/>
  <c r="B179" i="4"/>
  <c r="B178" i="4"/>
  <c r="B177" i="4"/>
  <c r="A177" i="4" s="1"/>
  <c r="B176" i="4"/>
  <c r="B175" i="4"/>
  <c r="B174" i="4"/>
  <c r="B173" i="4"/>
  <c r="B172" i="4"/>
  <c r="B171" i="4"/>
  <c r="B170" i="4"/>
  <c r="B169" i="4"/>
  <c r="B168" i="4"/>
  <c r="B166" i="4"/>
  <c r="B165" i="4"/>
  <c r="B164" i="4"/>
  <c r="B163" i="4"/>
  <c r="B162" i="4"/>
  <c r="B161" i="4"/>
  <c r="G157" i="4"/>
  <c r="G179" i="4" s="1"/>
  <c r="F157" i="4"/>
  <c r="F152" i="4" s="1"/>
  <c r="E157" i="4"/>
  <c r="E168" i="4" s="1"/>
  <c r="D157" i="4"/>
  <c r="D156" i="4" s="1"/>
  <c r="C157" i="4"/>
  <c r="P155" i="4" s="1"/>
  <c r="A149" i="4"/>
  <c r="G148" i="4"/>
  <c r="F148" i="4"/>
  <c r="E148" i="4"/>
  <c r="D148" i="4"/>
  <c r="C148" i="4"/>
  <c r="B145" i="4"/>
  <c r="B144" i="4"/>
  <c r="B143" i="4"/>
  <c r="B142" i="4"/>
  <c r="A142" i="4" s="1"/>
  <c r="B141" i="4"/>
  <c r="B140" i="4"/>
  <c r="A140" i="4"/>
  <c r="B139" i="4"/>
  <c r="B138" i="4"/>
  <c r="B137" i="4"/>
  <c r="B136" i="4"/>
  <c r="B135" i="4"/>
  <c r="B134" i="4"/>
  <c r="B132" i="4"/>
  <c r="A132" i="4" s="1"/>
  <c r="B131" i="4"/>
  <c r="A131" i="4" s="1"/>
  <c r="B130" i="4"/>
  <c r="B129" i="4"/>
  <c r="B128" i="4"/>
  <c r="B127" i="4"/>
  <c r="BB126" i="4"/>
  <c r="BA126" i="4"/>
  <c r="AZ126" i="4"/>
  <c r="AY126" i="4"/>
  <c r="AX126" i="4"/>
  <c r="AW126" i="4"/>
  <c r="AV126" i="4"/>
  <c r="AU126" i="4"/>
  <c r="G123" i="4"/>
  <c r="G124" i="4" s="1"/>
  <c r="F123" i="4"/>
  <c r="F138" i="4" s="1"/>
  <c r="E123" i="4"/>
  <c r="E146" i="4" s="1"/>
  <c r="D123" i="4"/>
  <c r="D125" i="4" s="1"/>
  <c r="C123" i="4"/>
  <c r="P121" i="4" s="1"/>
  <c r="AZ116" i="4"/>
  <c r="G114" i="4"/>
  <c r="F114" i="4"/>
  <c r="E114" i="4"/>
  <c r="D114" i="4"/>
  <c r="C114" i="4"/>
  <c r="AZ112" i="4"/>
  <c r="AZ113" i="4" s="1"/>
  <c r="AZ114" i="4" s="1"/>
  <c r="AZ115" i="4" s="1"/>
  <c r="B111" i="4"/>
  <c r="B110" i="4"/>
  <c r="B109" i="4"/>
  <c r="A109" i="4" s="1"/>
  <c r="B108" i="4"/>
  <c r="B107" i="4"/>
  <c r="B106" i="4"/>
  <c r="A106" i="4" s="1"/>
  <c r="B105" i="4"/>
  <c r="B104" i="4"/>
  <c r="AZ103" i="4"/>
  <c r="B103" i="4"/>
  <c r="B102" i="4"/>
  <c r="B101" i="4"/>
  <c r="B100" i="4"/>
  <c r="AZ99" i="4"/>
  <c r="AZ100" i="4" s="1"/>
  <c r="AZ101" i="4" s="1"/>
  <c r="AZ102" i="4" s="1"/>
  <c r="B98" i="4"/>
  <c r="B97" i="4"/>
  <c r="B96" i="4"/>
  <c r="BI128" i="4"/>
  <c r="BH128" i="4"/>
  <c r="BG128" i="4"/>
  <c r="BF128" i="4"/>
  <c r="BE128" i="4"/>
  <c r="BD128" i="4"/>
  <c r="B95" i="4"/>
  <c r="B94" i="4"/>
  <c r="B93" i="4"/>
  <c r="AZ90" i="4"/>
  <c r="G89" i="4"/>
  <c r="G100" i="4" s="1"/>
  <c r="F89" i="4"/>
  <c r="E89" i="4"/>
  <c r="E100" i="4" s="1"/>
  <c r="D89" i="4"/>
  <c r="C89" i="4"/>
  <c r="P87" i="4" s="1"/>
  <c r="AZ86" i="4"/>
  <c r="AZ87" i="4" s="1"/>
  <c r="AZ88" i="4" s="1"/>
  <c r="AZ89" i="4" s="1"/>
  <c r="S80" i="4"/>
  <c r="Q80" i="4"/>
  <c r="P80" i="4"/>
  <c r="O80" i="4"/>
  <c r="N80" i="4"/>
  <c r="M80" i="4"/>
  <c r="L80" i="4"/>
  <c r="K80" i="4"/>
  <c r="J80" i="4"/>
  <c r="I80" i="4"/>
  <c r="H80" i="4"/>
  <c r="G80" i="4"/>
  <c r="F80" i="4"/>
  <c r="E80" i="4"/>
  <c r="D80" i="4"/>
  <c r="C80" i="4"/>
  <c r="A79" i="4"/>
  <c r="AZ77" i="4"/>
  <c r="B77" i="4"/>
  <c r="B76" i="4"/>
  <c r="B75" i="4"/>
  <c r="B74" i="4"/>
  <c r="AZ73" i="4"/>
  <c r="AZ74" i="4" s="1"/>
  <c r="AZ75" i="4" s="1"/>
  <c r="AZ76" i="4" s="1"/>
  <c r="B73" i="4"/>
  <c r="B72" i="4"/>
  <c r="B71" i="4"/>
  <c r="B70" i="4"/>
  <c r="B69" i="4"/>
  <c r="AW68" i="4"/>
  <c r="AU58" i="4" s="1"/>
  <c r="B68" i="4"/>
  <c r="B67" i="4"/>
  <c r="B66" i="4"/>
  <c r="BB64" i="4"/>
  <c r="BA64" i="4"/>
  <c r="AX64" i="4"/>
  <c r="AZ134" i="4" s="1"/>
  <c r="B64" i="4"/>
  <c r="BB63" i="4"/>
  <c r="BA63" i="4"/>
  <c r="AX63" i="4"/>
  <c r="AZ133" i="4" s="1"/>
  <c r="B63" i="4"/>
  <c r="BB62" i="4"/>
  <c r="BA62" i="4"/>
  <c r="AX62" i="4"/>
  <c r="B62" i="4"/>
  <c r="BB61" i="4"/>
  <c r="BA61" i="4"/>
  <c r="AX61" i="4"/>
  <c r="AZ128" i="4" s="1"/>
  <c r="AZ129" i="4" s="1"/>
  <c r="AZ130" i="4" s="1"/>
  <c r="AZ131" i="4" s="1"/>
  <c r="AZ132" i="4" s="1"/>
  <c r="B61" i="4"/>
  <c r="B60" i="4"/>
  <c r="AU59" i="4" a="1"/>
  <c r="AU59" i="4" s="1"/>
  <c r="B59" i="4"/>
  <c r="AW55" i="4"/>
  <c r="I55" i="4"/>
  <c r="H55" i="4"/>
  <c r="G55" i="4"/>
  <c r="G77" i="4" s="1"/>
  <c r="F55" i="4"/>
  <c r="F67" i="4" s="1"/>
  <c r="E55" i="4"/>
  <c r="E65" i="4" s="1"/>
  <c r="D55" i="4"/>
  <c r="C55" i="4"/>
  <c r="P53" i="4" s="1"/>
  <c r="H53" i="4"/>
  <c r="S46" i="4"/>
  <c r="Q46" i="4"/>
  <c r="P46" i="4"/>
  <c r="O46" i="4"/>
  <c r="K46" i="4"/>
  <c r="J46" i="4"/>
  <c r="I46" i="4"/>
  <c r="H46" i="4"/>
  <c r="G46" i="4"/>
  <c r="F46" i="4"/>
  <c r="E46" i="4"/>
  <c r="D46" i="4"/>
  <c r="C46" i="4"/>
  <c r="B43" i="4"/>
  <c r="B42" i="4"/>
  <c r="H41" i="4"/>
  <c r="B41" i="4"/>
  <c r="A41" i="4" s="1"/>
  <c r="H40" i="4"/>
  <c r="B40" i="4"/>
  <c r="H39" i="4"/>
  <c r="B39" i="4"/>
  <c r="H38" i="4"/>
  <c r="B38" i="4"/>
  <c r="H37" i="4"/>
  <c r="B37" i="4"/>
  <c r="B36" i="4"/>
  <c r="B35" i="4"/>
  <c r="B34" i="4"/>
  <c r="H33" i="4"/>
  <c r="B33" i="4"/>
  <c r="B32" i="4"/>
  <c r="I31" i="4"/>
  <c r="B30" i="4"/>
  <c r="B29" i="4"/>
  <c r="B28" i="4"/>
  <c r="B27" i="4"/>
  <c r="B26" i="4"/>
  <c r="B25" i="4"/>
  <c r="I21" i="4"/>
  <c r="H21" i="4"/>
  <c r="G21" i="4"/>
  <c r="G44" i="4" s="1"/>
  <c r="F21" i="4"/>
  <c r="F15" i="4" s="1"/>
  <c r="E21" i="4"/>
  <c r="E24" i="4" s="1"/>
  <c r="D21" i="4"/>
  <c r="D20" i="4" s="1"/>
  <c r="C21" i="4"/>
  <c r="P19" i="4" s="1"/>
  <c r="BB20" i="4"/>
  <c r="H19" i="4"/>
  <c r="S13" i="4"/>
  <c r="B13" i="4"/>
  <c r="C9" i="4"/>
  <c r="BI2" i="4"/>
  <c r="BH2" i="4"/>
  <c r="BG2" i="4"/>
  <c r="BF2" i="4"/>
  <c r="BE2" i="4"/>
  <c r="BD2" i="4"/>
  <c r="BB2" i="4"/>
  <c r="BA2" i="4"/>
  <c r="AZ2" i="4"/>
  <c r="AY2" i="4"/>
  <c r="AX2" i="4"/>
  <c r="AW2" i="4"/>
  <c r="AV2" i="4"/>
  <c r="AU2" i="4"/>
  <c r="S2" i="4"/>
  <c r="R2" i="4"/>
  <c r="Q2" i="4"/>
  <c r="P2" i="4"/>
  <c r="O2" i="4"/>
  <c r="N2" i="4"/>
  <c r="M2" i="4"/>
  <c r="L2" i="4"/>
  <c r="K2" i="4"/>
  <c r="J2" i="4"/>
  <c r="I2" i="4"/>
  <c r="H2" i="4"/>
  <c r="G2" i="4"/>
  <c r="F2" i="4"/>
  <c r="E2" i="4"/>
  <c r="D2" i="4"/>
  <c r="C2" i="4"/>
  <c r="B2" i="4"/>
  <c r="BR1" i="4"/>
  <c r="BQ1" i="4"/>
  <c r="BI1" i="4"/>
  <c r="BH1" i="4"/>
  <c r="BG1" i="4"/>
  <c r="BF1" i="4"/>
  <c r="BE1" i="4"/>
  <c r="BD1" i="4"/>
  <c r="BB1" i="4"/>
  <c r="BA1" i="4"/>
  <c r="AZ1" i="4"/>
  <c r="AY1" i="4"/>
  <c r="AX1" i="4"/>
  <c r="AW1" i="4"/>
  <c r="AV1" i="4"/>
  <c r="AU1" i="4"/>
  <c r="S1" i="4"/>
  <c r="R1" i="4"/>
  <c r="Q1" i="4"/>
  <c r="P1" i="4"/>
  <c r="O1" i="4"/>
  <c r="N1" i="4"/>
  <c r="M1" i="4"/>
  <c r="L1" i="4"/>
  <c r="K1" i="4"/>
  <c r="J1" i="4"/>
  <c r="I1" i="4"/>
  <c r="H1" i="4"/>
  <c r="G1" i="4"/>
  <c r="F1" i="4"/>
  <c r="E1" i="4"/>
  <c r="D1" i="4"/>
  <c r="C1" i="4"/>
  <c r="B1" i="4"/>
  <c r="AV57" i="4" l="1"/>
  <c r="AW56" i="4" s="1"/>
  <c r="C164" i="4"/>
  <c r="C130" i="4"/>
  <c r="C176" i="4"/>
  <c r="D152" i="4"/>
  <c r="E152" i="4"/>
  <c r="D176" i="4"/>
  <c r="D154" i="4"/>
  <c r="F20" i="4"/>
  <c r="E84" i="4"/>
  <c r="E156" i="4"/>
  <c r="E56" i="4"/>
  <c r="E60" i="4"/>
  <c r="E20" i="4"/>
  <c r="D171" i="4"/>
  <c r="C180" i="4"/>
  <c r="D180" i="4"/>
  <c r="F62" i="4"/>
  <c r="G32" i="4"/>
  <c r="G16" i="4"/>
  <c r="G43" i="4"/>
  <c r="D150" i="4"/>
  <c r="E78" i="4"/>
  <c r="D127" i="4"/>
  <c r="G138" i="4"/>
  <c r="F56" i="4"/>
  <c r="F78" i="4"/>
  <c r="C158" i="4"/>
  <c r="E103" i="4"/>
  <c r="F119" i="4"/>
  <c r="G134" i="4"/>
  <c r="E154" i="4"/>
  <c r="G158" i="4"/>
  <c r="E139" i="4"/>
  <c r="E83" i="4"/>
  <c r="E135" i="4"/>
  <c r="G176" i="4"/>
  <c r="F135" i="4"/>
  <c r="G156" i="4"/>
  <c r="F61" i="4"/>
  <c r="E92" i="4"/>
  <c r="D163" i="4"/>
  <c r="F49" i="4"/>
  <c r="F53" i="4"/>
  <c r="E101" i="4"/>
  <c r="E110" i="4"/>
  <c r="G171" i="4"/>
  <c r="G24" i="4"/>
  <c r="A63" i="4"/>
  <c r="F65" i="4"/>
  <c r="C152" i="4"/>
  <c r="A47" i="4"/>
  <c r="D57" i="4"/>
  <c r="D51" i="4"/>
  <c r="D103" i="4"/>
  <c r="D100" i="4"/>
  <c r="D106" i="4"/>
  <c r="D112" i="4"/>
  <c r="D87" i="4"/>
  <c r="D104" i="4"/>
  <c r="D91" i="4"/>
  <c r="D85" i="4"/>
  <c r="E108" i="4"/>
  <c r="E105" i="4"/>
  <c r="E104" i="4"/>
  <c r="E107" i="4"/>
  <c r="E94" i="4"/>
  <c r="E87" i="4"/>
  <c r="E111" i="4"/>
  <c r="E99" i="4"/>
  <c r="E95" i="4"/>
  <c r="E90" i="4"/>
  <c r="E82" i="4"/>
  <c r="E109" i="4"/>
  <c r="E85" i="4"/>
  <c r="E102" i="4"/>
  <c r="E88" i="4"/>
  <c r="E86" i="4"/>
  <c r="F93" i="4"/>
  <c r="F87" i="4"/>
  <c r="F88" i="4"/>
  <c r="F98" i="4"/>
  <c r="F85" i="4"/>
  <c r="C84" i="4"/>
  <c r="C91" i="4"/>
  <c r="G87" i="4"/>
  <c r="G90" i="4"/>
  <c r="G91" i="4"/>
  <c r="G98" i="4"/>
  <c r="D36" i="4"/>
  <c r="D17" i="4"/>
  <c r="D99" i="4"/>
  <c r="E36" i="4"/>
  <c r="E15" i="4"/>
  <c r="E17" i="4"/>
  <c r="D96" i="4"/>
  <c r="E97" i="4"/>
  <c r="C98" i="4"/>
  <c r="G110" i="4"/>
  <c r="E93" i="4"/>
  <c r="E96" i="4"/>
  <c r="E98" i="4"/>
  <c r="G39" i="4"/>
  <c r="F66" i="4"/>
  <c r="E116" i="4"/>
  <c r="D161" i="4"/>
  <c r="E172" i="4"/>
  <c r="C177" i="4"/>
  <c r="E133" i="4"/>
  <c r="C155" i="4"/>
  <c r="G29" i="4"/>
  <c r="E48" i="4"/>
  <c r="E77" i="4"/>
  <c r="C168" i="4"/>
  <c r="F77" i="4"/>
  <c r="E130" i="4"/>
  <c r="F131" i="4"/>
  <c r="F145" i="4"/>
  <c r="D168" i="4"/>
  <c r="E51" i="4"/>
  <c r="E64" i="4"/>
  <c r="E118" i="4"/>
  <c r="E126" i="4"/>
  <c r="E129" i="4"/>
  <c r="G141" i="4"/>
  <c r="C153" i="4"/>
  <c r="G33" i="4"/>
  <c r="F64" i="4"/>
  <c r="AW69" i="4"/>
  <c r="G118" i="4"/>
  <c r="F126" i="4"/>
  <c r="F129" i="4"/>
  <c r="D160" i="4"/>
  <c r="G168" i="4"/>
  <c r="G31" i="4"/>
  <c r="F51" i="4"/>
  <c r="G37" i="4"/>
  <c r="E120" i="4"/>
  <c r="F122" i="4"/>
  <c r="E138" i="4"/>
  <c r="D179" i="4"/>
  <c r="G20" i="4"/>
  <c r="D155" i="4"/>
  <c r="C161" i="4"/>
  <c r="C172" i="4"/>
  <c r="G18" i="4"/>
  <c r="G22" i="4"/>
  <c r="G34" i="4"/>
  <c r="E67" i="4"/>
  <c r="F75" i="4"/>
  <c r="G120" i="4"/>
  <c r="F124" i="4"/>
  <c r="F134" i="4"/>
  <c r="A45" i="4"/>
  <c r="A108" i="4"/>
  <c r="A73" i="4"/>
  <c r="A175" i="4"/>
  <c r="A166" i="4"/>
  <c r="F43" i="4"/>
  <c r="F27" i="4"/>
  <c r="F16" i="4"/>
  <c r="F31" i="4"/>
  <c r="F26" i="4"/>
  <c r="F37" i="4"/>
  <c r="F35" i="4"/>
  <c r="F38" i="4"/>
  <c r="D118" i="4"/>
  <c r="D144" i="4"/>
  <c r="A164" i="4"/>
  <c r="F36" i="4"/>
  <c r="C97" i="4"/>
  <c r="C110" i="4"/>
  <c r="D138" i="4"/>
  <c r="F34" i="4"/>
  <c r="E179" i="4"/>
  <c r="E167" i="4"/>
  <c r="E159" i="4"/>
  <c r="E155" i="4"/>
  <c r="E169" i="4"/>
  <c r="E176" i="4"/>
  <c r="E180" i="4"/>
  <c r="E174" i="4"/>
  <c r="E160" i="4"/>
  <c r="C120" i="4"/>
  <c r="E163" i="4"/>
  <c r="G151" i="4"/>
  <c r="G166" i="4"/>
  <c r="G155" i="4"/>
  <c r="G180" i="4"/>
  <c r="G178" i="4"/>
  <c r="G174" i="4"/>
  <c r="E177" i="4"/>
  <c r="D50" i="4"/>
  <c r="D49" i="4"/>
  <c r="D78" i="4"/>
  <c r="D63" i="4"/>
  <c r="D73" i="4"/>
  <c r="D64" i="4"/>
  <c r="D71" i="4"/>
  <c r="G94" i="4"/>
  <c r="G103" i="4"/>
  <c r="G93" i="4"/>
  <c r="G84" i="4"/>
  <c r="G83" i="4"/>
  <c r="G96" i="4"/>
  <c r="G82" i="4"/>
  <c r="G86" i="4"/>
  <c r="G97" i="4"/>
  <c r="G102" i="4"/>
  <c r="G111" i="4"/>
  <c r="G107" i="4"/>
  <c r="G95" i="4"/>
  <c r="G106" i="4"/>
  <c r="G104" i="4"/>
  <c r="G177" i="4"/>
  <c r="G88" i="4"/>
  <c r="C22" i="4"/>
  <c r="C17" i="4"/>
  <c r="D44" i="4"/>
  <c r="D35" i="4"/>
  <c r="D25" i="4"/>
  <c r="D27" i="4"/>
  <c r="A30" i="4"/>
  <c r="E34" i="4"/>
  <c r="E41" i="4"/>
  <c r="E29" i="4"/>
  <c r="E44" i="4"/>
  <c r="E14" i="4"/>
  <c r="E37" i="4"/>
  <c r="E35" i="4"/>
  <c r="E25" i="4"/>
  <c r="C141" i="4"/>
  <c r="C136" i="4"/>
  <c r="C138" i="4"/>
  <c r="F25" i="4"/>
  <c r="D133" i="4"/>
  <c r="D116" i="4"/>
  <c r="D119" i="4"/>
  <c r="D134" i="4"/>
  <c r="D141" i="4"/>
  <c r="D124" i="4"/>
  <c r="D117" i="4"/>
  <c r="D137" i="4"/>
  <c r="D126" i="4"/>
  <c r="D142" i="4"/>
  <c r="D143" i="4"/>
  <c r="D140" i="4"/>
  <c r="D122" i="4"/>
  <c r="D146" i="4"/>
  <c r="C137" i="4"/>
  <c r="C140" i="4"/>
  <c r="D18" i="4"/>
  <c r="F165" i="4"/>
  <c r="F155" i="4"/>
  <c r="F151" i="4"/>
  <c r="E18" i="4"/>
  <c r="H34" i="4"/>
  <c r="H35" i="4" s="1"/>
  <c r="H36" i="4" s="1"/>
  <c r="C59" i="4"/>
  <c r="C64" i="4"/>
  <c r="C63" i="4"/>
  <c r="D120" i="4"/>
  <c r="F177" i="4"/>
  <c r="G92" i="4"/>
  <c r="D22" i="4"/>
  <c r="D131" i="4"/>
  <c r="D139" i="4"/>
  <c r="D15" i="4"/>
  <c r="D24" i="4"/>
  <c r="F29" i="4"/>
  <c r="E31" i="4"/>
  <c r="G85" i="4"/>
  <c r="D128" i="4"/>
  <c r="E178" i="4"/>
  <c r="D108" i="4"/>
  <c r="D110" i="4"/>
  <c r="D101" i="4"/>
  <c r="D94" i="4"/>
  <c r="D88" i="4"/>
  <c r="D93" i="4"/>
  <c r="D107" i="4"/>
  <c r="D86" i="4"/>
  <c r="D102" i="4"/>
  <c r="D90" i="4"/>
  <c r="D111" i="4"/>
  <c r="D109" i="4"/>
  <c r="D95" i="4"/>
  <c r="D82" i="4"/>
  <c r="D83" i="4"/>
  <c r="E144" i="4"/>
  <c r="E137" i="4"/>
  <c r="E134" i="4"/>
  <c r="E141" i="4"/>
  <c r="E124" i="4"/>
  <c r="E117" i="4"/>
  <c r="E143" i="4"/>
  <c r="E125" i="4"/>
  <c r="E119" i="4"/>
  <c r="E127" i="4"/>
  <c r="E142" i="4"/>
  <c r="D97" i="4"/>
  <c r="F140" i="4"/>
  <c r="F141" i="4"/>
  <c r="F139" i="4"/>
  <c r="F132" i="4"/>
  <c r="F146" i="4"/>
  <c r="F120" i="4"/>
  <c r="F121" i="4"/>
  <c r="F118" i="4"/>
  <c r="F116" i="4"/>
  <c r="F127" i="4"/>
  <c r="F142" i="4"/>
  <c r="C175" i="4"/>
  <c r="C178" i="4"/>
  <c r="A178" i="4" s="1"/>
  <c r="C156" i="4"/>
  <c r="C151" i="4"/>
  <c r="C159" i="4"/>
  <c r="C173" i="4"/>
  <c r="C179" i="4"/>
  <c r="D84" i="4"/>
  <c r="D92" i="4"/>
  <c r="D98" i="4"/>
  <c r="D105" i="4"/>
  <c r="E122" i="4"/>
  <c r="E140" i="4"/>
  <c r="C163" i="4"/>
  <c r="BB65" i="4"/>
  <c r="BA112" i="4"/>
  <c r="BB112" i="4" s="1"/>
  <c r="BA113" i="4" s="1"/>
  <c r="D177" i="4"/>
  <c r="D173" i="4"/>
  <c r="D164" i="4"/>
  <c r="D167" i="4"/>
  <c r="D178" i="4"/>
  <c r="D175" i="4"/>
  <c r="D153" i="4"/>
  <c r="D159" i="4"/>
  <c r="D174" i="4"/>
  <c r="G35" i="4"/>
  <c r="G38" i="4"/>
  <c r="G27" i="4"/>
  <c r="G28" i="4"/>
  <c r="G26" i="4"/>
  <c r="G15" i="4"/>
  <c r="G25" i="4"/>
  <c r="A141" i="4"/>
  <c r="E72" i="4"/>
  <c r="F73" i="4"/>
  <c r="F63" i="4"/>
  <c r="F60" i="4"/>
  <c r="F52" i="4"/>
  <c r="F72" i="4"/>
  <c r="E91" i="4"/>
  <c r="E112" i="4"/>
  <c r="A21" i="4"/>
  <c r="A98" i="4"/>
  <c r="G62" i="4"/>
  <c r="G73" i="4"/>
  <c r="G72" i="4"/>
  <c r="G59" i="4"/>
  <c r="G70" i="4"/>
  <c r="G52" i="4"/>
  <c r="G78" i="4"/>
  <c r="G76" i="4"/>
  <c r="G67" i="4"/>
  <c r="G68" i="4"/>
  <c r="G75" i="4"/>
  <c r="G53" i="4"/>
  <c r="G61" i="4"/>
  <c r="G65" i="4"/>
  <c r="G60" i="4"/>
  <c r="G58" i="4"/>
  <c r="G56" i="4"/>
  <c r="G71" i="4"/>
  <c r="G49" i="4"/>
  <c r="G48" i="4"/>
  <c r="G74" i="4"/>
  <c r="G51" i="4"/>
  <c r="G57" i="4"/>
  <c r="G54" i="4"/>
  <c r="G50" i="4"/>
  <c r="G69" i="4"/>
  <c r="G63" i="4"/>
  <c r="G64" i="4"/>
  <c r="A158" i="4"/>
  <c r="A29" i="4"/>
  <c r="A114" i="4"/>
  <c r="A71" i="4"/>
  <c r="A81" i="4"/>
  <c r="A20" i="4"/>
  <c r="G66" i="4"/>
  <c r="A120" i="4"/>
  <c r="C43" i="4"/>
  <c r="C35" i="4"/>
  <c r="C34" i="4"/>
  <c r="C30" i="4"/>
  <c r="C28" i="4"/>
  <c r="C32" i="4"/>
  <c r="C38" i="4"/>
  <c r="C16" i="4"/>
  <c r="C42" i="4"/>
  <c r="C41" i="4"/>
  <c r="C40" i="4"/>
  <c r="C39" i="4"/>
  <c r="C33" i="4"/>
  <c r="C23" i="4"/>
  <c r="C19" i="4"/>
  <c r="C14" i="4"/>
  <c r="C27" i="4"/>
  <c r="C20" i="4"/>
  <c r="C24" i="4"/>
  <c r="C25" i="4"/>
  <c r="C31" i="4"/>
  <c r="C44" i="4"/>
  <c r="C29" i="4"/>
  <c r="C37" i="4"/>
  <c r="C18" i="4"/>
  <c r="C15" i="4"/>
  <c r="C26" i="4"/>
  <c r="C36" i="4"/>
  <c r="A89" i="4"/>
  <c r="A115" i="4"/>
  <c r="A157" i="4"/>
  <c r="A28" i="4"/>
  <c r="A156" i="4"/>
  <c r="A161" i="4"/>
  <c r="A180" i="4"/>
  <c r="A62" i="4"/>
  <c r="A88" i="4"/>
  <c r="BA99" i="4"/>
  <c r="A123" i="4"/>
  <c r="C75" i="4"/>
  <c r="C71" i="4"/>
  <c r="C76" i="4"/>
  <c r="C67" i="4"/>
  <c r="C60" i="4"/>
  <c r="C73" i="4"/>
  <c r="C77" i="4"/>
  <c r="C72" i="4"/>
  <c r="C56" i="4"/>
  <c r="C57" i="4"/>
  <c r="C54" i="4"/>
  <c r="C69" i="4"/>
  <c r="C65" i="4"/>
  <c r="C50" i="4"/>
  <c r="C70" i="4"/>
  <c r="C68" i="4"/>
  <c r="C61" i="4"/>
  <c r="C62" i="4"/>
  <c r="C48" i="4"/>
  <c r="C78" i="4"/>
  <c r="C74" i="4"/>
  <c r="C52" i="4"/>
  <c r="C49" i="4"/>
  <c r="C53" i="4"/>
  <c r="C51" i="4"/>
  <c r="C58" i="4"/>
  <c r="A74" i="4"/>
  <c r="A72" i="4"/>
  <c r="A97" i="4"/>
  <c r="A55" i="4"/>
  <c r="A40" i="4"/>
  <c r="A54" i="4"/>
  <c r="C100" i="4"/>
  <c r="C104" i="4"/>
  <c r="C92" i="4"/>
  <c r="C108" i="4"/>
  <c r="C102" i="4"/>
  <c r="C99" i="4"/>
  <c r="C86" i="4"/>
  <c r="C106" i="4"/>
  <c r="C85" i="4"/>
  <c r="C93" i="4"/>
  <c r="C87" i="4"/>
  <c r="C109" i="4"/>
  <c r="C83" i="4"/>
  <c r="C105" i="4"/>
  <c r="C88" i="4"/>
  <c r="C96" i="4"/>
  <c r="C103" i="4"/>
  <c r="C101" i="4"/>
  <c r="C94" i="4"/>
  <c r="C82" i="4"/>
  <c r="C111" i="4"/>
  <c r="C95" i="4"/>
  <c r="C112" i="4"/>
  <c r="C107" i="4"/>
  <c r="C90" i="4"/>
  <c r="A39" i="4"/>
  <c r="C66" i="4"/>
  <c r="F91" i="4"/>
  <c r="F86" i="4"/>
  <c r="F112" i="4"/>
  <c r="F105" i="4"/>
  <c r="F101" i="4"/>
  <c r="F110" i="4"/>
  <c r="F95" i="4"/>
  <c r="F83" i="4"/>
  <c r="F109" i="4"/>
  <c r="F106" i="4"/>
  <c r="F103" i="4"/>
  <c r="F96" i="4"/>
  <c r="F111" i="4"/>
  <c r="F108" i="4"/>
  <c r="F102" i="4"/>
  <c r="F99" i="4"/>
  <c r="F92" i="4"/>
  <c r="F104" i="4"/>
  <c r="F94" i="4"/>
  <c r="F82" i="4"/>
  <c r="F84" i="4"/>
  <c r="F107" i="4"/>
  <c r="F100" i="4"/>
  <c r="F97" i="4"/>
  <c r="A105" i="4"/>
  <c r="F90" i="4"/>
  <c r="A122" i="4"/>
  <c r="A174" i="4"/>
  <c r="A75" i="4"/>
  <c r="A96" i="4"/>
  <c r="G130" i="4"/>
  <c r="G145" i="4"/>
  <c r="G142" i="4"/>
  <c r="G137" i="4"/>
  <c r="G133" i="4"/>
  <c r="G128" i="4"/>
  <c r="G146" i="4"/>
  <c r="G144" i="4"/>
  <c r="G140" i="4"/>
  <c r="G136" i="4"/>
  <c r="G126" i="4"/>
  <c r="G116" i="4"/>
  <c r="G131" i="4"/>
  <c r="G119" i="4"/>
  <c r="G122" i="4"/>
  <c r="G139" i="4"/>
  <c r="G132" i="4"/>
  <c r="G117" i="4"/>
  <c r="G135" i="4"/>
  <c r="G125" i="4"/>
  <c r="G121" i="4"/>
  <c r="G129" i="4"/>
  <c r="G127" i="4"/>
  <c r="A130" i="4"/>
  <c r="A148" i="4"/>
  <c r="D66" i="4"/>
  <c r="D48" i="4"/>
  <c r="D58" i="4"/>
  <c r="D77" i="4"/>
  <c r="D75" i="4"/>
  <c r="D72" i="4"/>
  <c r="D56" i="4"/>
  <c r="D70" i="4"/>
  <c r="D59" i="4"/>
  <c r="D61" i="4"/>
  <c r="D76" i="4"/>
  <c r="D67" i="4"/>
  <c r="D54" i="4"/>
  <c r="D69" i="4"/>
  <c r="D68" i="4"/>
  <c r="D62" i="4"/>
  <c r="D53" i="4"/>
  <c r="D65" i="4"/>
  <c r="D60" i="4"/>
  <c r="D52" i="4"/>
  <c r="D74" i="4"/>
  <c r="BA86" i="4"/>
  <c r="A173" i="4"/>
  <c r="A38" i="4"/>
  <c r="A64" i="4"/>
  <c r="G143" i="4"/>
  <c r="E61" i="4"/>
  <c r="E53" i="4"/>
  <c r="E76" i="4"/>
  <c r="E73" i="4"/>
  <c r="E66" i="4"/>
  <c r="E63" i="4"/>
  <c r="E71" i="4"/>
  <c r="E57" i="4"/>
  <c r="E54" i="4"/>
  <c r="E52" i="4"/>
  <c r="E50" i="4"/>
  <c r="E74" i="4"/>
  <c r="F171" i="4"/>
  <c r="F150" i="4"/>
  <c r="F172" i="4"/>
  <c r="F162" i="4"/>
  <c r="F174" i="4"/>
  <c r="F159" i="4"/>
  <c r="F179" i="4"/>
  <c r="F175" i="4"/>
  <c r="F164" i="4"/>
  <c r="F170" i="4"/>
  <c r="F161" i="4"/>
  <c r="F153" i="4"/>
  <c r="F163" i="4"/>
  <c r="F160" i="4"/>
  <c r="F178" i="4"/>
  <c r="F169" i="4"/>
  <c r="F154" i="4"/>
  <c r="F158" i="4"/>
  <c r="F180" i="4"/>
  <c r="F167" i="4"/>
  <c r="F168" i="4"/>
  <c r="F166" i="4"/>
  <c r="F176" i="4"/>
  <c r="F18" i="4"/>
  <c r="D29" i="4"/>
  <c r="D31" i="4"/>
  <c r="E49" i="4"/>
  <c r="C116" i="4"/>
  <c r="C125" i="4"/>
  <c r="F156" i="4"/>
  <c r="D37" i="4"/>
  <c r="D41" i="4"/>
  <c r="D33" i="4"/>
  <c r="D34" i="4"/>
  <c r="D32" i="4"/>
  <c r="D26" i="4"/>
  <c r="D42" i="4"/>
  <c r="D28" i="4"/>
  <c r="D43" i="4"/>
  <c r="E58" i="4"/>
  <c r="E59" i="4"/>
  <c r="E75" i="4"/>
  <c r="A143" i="4"/>
  <c r="F173" i="4"/>
  <c r="D14" i="4"/>
  <c r="E42" i="4"/>
  <c r="E27" i="4"/>
  <c r="E32" i="4"/>
  <c r="E26" i="4"/>
  <c r="E33" i="4"/>
  <c r="E30" i="4"/>
  <c r="E28" i="4"/>
  <c r="E23" i="4"/>
  <c r="E22" i="4"/>
  <c r="E43" i="4"/>
  <c r="D30" i="4"/>
  <c r="A37" i="4"/>
  <c r="C119" i="4"/>
  <c r="C132" i="4"/>
  <c r="A147" i="4"/>
  <c r="D19" i="4"/>
  <c r="F33" i="4"/>
  <c r="F32" i="4"/>
  <c r="F30" i="4"/>
  <c r="F28" i="4"/>
  <c r="F23" i="4"/>
  <c r="F22" i="4"/>
  <c r="F19" i="4"/>
  <c r="F17" i="4"/>
  <c r="F44" i="4"/>
  <c r="F41" i="4"/>
  <c r="F24" i="4"/>
  <c r="D23" i="4"/>
  <c r="D39" i="4"/>
  <c r="A165" i="4"/>
  <c r="F14" i="4"/>
  <c r="D16" i="4"/>
  <c r="E19" i="4"/>
  <c r="G36" i="4"/>
  <c r="G30" i="4"/>
  <c r="G40" i="4"/>
  <c r="G19" i="4"/>
  <c r="G17" i="4"/>
  <c r="G23" i="4"/>
  <c r="D38" i="4"/>
  <c r="E39" i="4"/>
  <c r="E40" i="4"/>
  <c r="G41" i="4"/>
  <c r="G42" i="4"/>
  <c r="E68" i="4"/>
  <c r="D40" i="4"/>
  <c r="F42" i="4"/>
  <c r="E62" i="4"/>
  <c r="E70" i="4"/>
  <c r="G14" i="4"/>
  <c r="E16" i="4"/>
  <c r="E38" i="4"/>
  <c r="F39" i="4"/>
  <c r="F40" i="4"/>
  <c r="E69" i="4"/>
  <c r="BA73" i="4"/>
  <c r="A107" i="4"/>
  <c r="C122" i="4"/>
  <c r="C124" i="4"/>
  <c r="C117" i="4"/>
  <c r="C135" i="4"/>
  <c r="C129" i="4"/>
  <c r="C145" i="4"/>
  <c r="C121" i="4"/>
  <c r="C139" i="4"/>
  <c r="C127" i="4"/>
  <c r="C143" i="4"/>
  <c r="C131" i="4"/>
  <c r="C146" i="4"/>
  <c r="C144" i="4"/>
  <c r="C133" i="4"/>
  <c r="C134" i="4"/>
  <c r="C126" i="4"/>
  <c r="C118" i="4"/>
  <c r="C142" i="4"/>
  <c r="C128" i="4"/>
  <c r="F76" i="4"/>
  <c r="F70" i="4"/>
  <c r="F58" i="4"/>
  <c r="F50" i="4"/>
  <c r="F48" i="4"/>
  <c r="F68" i="4"/>
  <c r="F74" i="4"/>
  <c r="A139" i="4"/>
  <c r="A176" i="4"/>
  <c r="F69" i="4"/>
  <c r="F59" i="4"/>
  <c r="F54" i="4"/>
  <c r="F57" i="4"/>
  <c r="F71" i="4"/>
  <c r="A113" i="4"/>
  <c r="A181" i="4"/>
  <c r="G172" i="4"/>
  <c r="G162" i="4"/>
  <c r="G173" i="4"/>
  <c r="G175" i="4"/>
  <c r="G167" i="4"/>
  <c r="G153" i="4"/>
  <c r="G170" i="4"/>
  <c r="G161" i="4"/>
  <c r="G163" i="4"/>
  <c r="G160" i="4"/>
  <c r="G159" i="4"/>
  <c r="G169" i="4"/>
  <c r="G164" i="4"/>
  <c r="G154" i="4"/>
  <c r="G165" i="4"/>
  <c r="G152" i="4"/>
  <c r="G150" i="4"/>
  <c r="A182" i="4"/>
  <c r="F117" i="4"/>
  <c r="D132" i="4"/>
  <c r="D130" i="4"/>
  <c r="D135" i="4"/>
  <c r="D129" i="4"/>
  <c r="D145" i="4"/>
  <c r="D121" i="4"/>
  <c r="D136" i="4"/>
  <c r="E132" i="4"/>
  <c r="E145" i="4"/>
  <c r="E121" i="4"/>
  <c r="E136" i="4"/>
  <c r="E128" i="4"/>
  <c r="G112" i="4"/>
  <c r="G105" i="4"/>
  <c r="G101" i="4"/>
  <c r="G99" i="4"/>
  <c r="G109" i="4"/>
  <c r="E106" i="4"/>
  <c r="G108" i="4"/>
  <c r="F130" i="4"/>
  <c r="F144" i="4"/>
  <c r="F143" i="4"/>
  <c r="F128" i="4"/>
  <c r="F125" i="4"/>
  <c r="F136" i="4"/>
  <c r="F137" i="4"/>
  <c r="F133" i="4"/>
  <c r="E131" i="4"/>
  <c r="E153" i="4"/>
  <c r="C160" i="4"/>
  <c r="C154" i="4"/>
  <c r="C169" i="4"/>
  <c r="C171" i="4"/>
  <c r="C150" i="4"/>
  <c r="E161" i="4"/>
  <c r="C162" i="4"/>
  <c r="C166" i="4"/>
  <c r="C170" i="4"/>
  <c r="D169" i="4"/>
  <c r="D170" i="4"/>
  <c r="D165" i="4"/>
  <c r="D158" i="4"/>
  <c r="D151" i="4"/>
  <c r="D172" i="4"/>
  <c r="D162" i="4"/>
  <c r="E162" i="4"/>
  <c r="E164" i="4"/>
  <c r="D166" i="4"/>
  <c r="E175" i="4"/>
  <c r="E170" i="4"/>
  <c r="E165" i="4"/>
  <c r="E158" i="4"/>
  <c r="E151" i="4"/>
  <c r="E171" i="4"/>
  <c r="E150" i="4"/>
  <c r="E173" i="4"/>
  <c r="C165" i="4"/>
  <c r="E166" i="4"/>
  <c r="C167" i="4"/>
  <c r="C174" i="4"/>
  <c r="AW57" i="4" l="1"/>
  <c r="BQ3" i="4" s="1" a="1"/>
  <c r="BQ3" i="4" s="1"/>
  <c r="A46" i="4"/>
  <c r="A80" i="4"/>
  <c r="A172" i="4"/>
  <c r="A84" i="4"/>
  <c r="A155" i="4"/>
  <c r="A163" i="4"/>
  <c r="A179" i="4"/>
  <c r="A159" i="4"/>
  <c r="AY112" i="4"/>
  <c r="A151" i="4"/>
  <c r="A110" i="4"/>
  <c r="A22" i="4"/>
  <c r="A136" i="4"/>
  <c r="A137" i="4"/>
  <c r="A152" i="4"/>
  <c r="A99" i="4"/>
  <c r="A111" i="4"/>
  <c r="A162" i="4"/>
  <c r="A150" i="4"/>
  <c r="A104" i="4"/>
  <c r="A61" i="4"/>
  <c r="A14" i="4"/>
  <c r="A103" i="4"/>
  <c r="A100" i="4"/>
  <c r="A19" i="4"/>
  <c r="A23" i="4"/>
  <c r="A121" i="4"/>
  <c r="A167" i="4"/>
  <c r="A118" i="4"/>
  <c r="A160" i="4"/>
  <c r="A116" i="4"/>
  <c r="A16" i="4"/>
  <c r="A25" i="4"/>
  <c r="A66" i="4"/>
  <c r="A87" i="4"/>
  <c r="A56" i="4"/>
  <c r="A44" i="4"/>
  <c r="A170" i="4"/>
  <c r="A127" i="4"/>
  <c r="A119" i="4"/>
  <c r="A31" i="4"/>
  <c r="A18" i="4"/>
  <c r="A145" i="4"/>
  <c r="A94" i="4"/>
  <c r="A101" i="4"/>
  <c r="A153" i="4"/>
  <c r="A65" i="4"/>
  <c r="A24" i="4"/>
  <c r="A43" i="4"/>
  <c r="A17" i="4"/>
  <c r="A60" i="4"/>
  <c r="A69" i="4"/>
  <c r="AY99" i="4"/>
  <c r="BB99" i="4"/>
  <c r="BA100" i="4" s="1"/>
  <c r="A35" i="4"/>
  <c r="A48" i="4"/>
  <c r="A112" i="4"/>
  <c r="A50" i="4"/>
  <c r="A95" i="4"/>
  <c r="A138" i="4"/>
  <c r="A125" i="4"/>
  <c r="A128" i="4"/>
  <c r="A92" i="4"/>
  <c r="A49" i="4"/>
  <c r="A133" i="4"/>
  <c r="A129" i="4"/>
  <c r="A67" i="4"/>
  <c r="BB86" i="4"/>
  <c r="BA87" i="4" s="1"/>
  <c r="AY86" i="4"/>
  <c r="A34" i="4"/>
  <c r="A146" i="4"/>
  <c r="A124" i="4"/>
  <c r="A58" i="4"/>
  <c r="A27" i="4"/>
  <c r="A77" i="4"/>
  <c r="A26" i="4"/>
  <c r="A135" i="4"/>
  <c r="A83" i="4"/>
  <c r="A82" i="4"/>
  <c r="A70" i="4"/>
  <c r="A32" i="4"/>
  <c r="A144" i="4"/>
  <c r="A93" i="4"/>
  <c r="A86" i="4"/>
  <c r="BB73" i="4"/>
  <c r="BA74" i="4" s="1"/>
  <c r="AY73" i="4"/>
  <c r="AV73" i="4" s="1" a="1"/>
  <c r="AV73" i="4" s="1"/>
  <c r="A168" i="4"/>
  <c r="A52" i="4"/>
  <c r="A126" i="4"/>
  <c r="A51" i="4"/>
  <c r="A57" i="4"/>
  <c r="A169" i="4"/>
  <c r="A154" i="4"/>
  <c r="A134" i="4"/>
  <c r="A171" i="4"/>
  <c r="A59" i="4"/>
  <c r="A53" i="4"/>
  <c r="A90" i="4"/>
  <c r="A85" i="4"/>
  <c r="A78" i="4"/>
  <c r="A15" i="4"/>
  <c r="A36" i="4"/>
  <c r="A76" i="4"/>
  <c r="A42" i="4"/>
  <c r="A117" i="4"/>
  <c r="A102" i="4"/>
  <c r="A68" i="4"/>
  <c r="AY113" i="4"/>
  <c r="BB113" i="4"/>
  <c r="BA114" i="4" s="1"/>
  <c r="A33" i="4"/>
  <c r="A91" i="4"/>
  <c r="BB87" i="4" l="1"/>
  <c r="BA88" i="4" s="1"/>
  <c r="AY87" i="4"/>
  <c r="AY100" i="4"/>
  <c r="BB100" i="4"/>
  <c r="BA101" i="4" s="1"/>
  <c r="AY114" i="4"/>
  <c r="AV114" i="4" s="1" a="1"/>
  <c r="AV114" i="4" s="1"/>
  <c r="BB114" i="4"/>
  <c r="BA115" i="4" s="1"/>
  <c r="BB74" i="4"/>
  <c r="BA75" i="4" s="1"/>
  <c r="AY74" i="4"/>
  <c r="AV74" i="4" s="1" a="1"/>
  <c r="AV74" i="4" s="1"/>
  <c r="AW73" i="4" a="1"/>
  <c r="AW73" i="4" s="1"/>
  <c r="AU73" i="4" s="1"/>
  <c r="AY75" i="4" l="1"/>
  <c r="AV75" i="4" s="1" a="1"/>
  <c r="AV75" i="4" s="1"/>
  <c r="BB75" i="4"/>
  <c r="BA76" i="4" s="1"/>
  <c r="AY115" i="4"/>
  <c r="AV115" i="4" s="1" a="1"/>
  <c r="AV115" i="4" s="1"/>
  <c r="BB115" i="4"/>
  <c r="BA116" i="4" s="1"/>
  <c r="AY101" i="4"/>
  <c r="AV101" i="4" s="1" a="1"/>
  <c r="AV101" i="4" s="1"/>
  <c r="BB101" i="4"/>
  <c r="BA102" i="4" s="1"/>
  <c r="AY88" i="4"/>
  <c r="AV88" i="4" s="1" a="1"/>
  <c r="AV88" i="4" s="1"/>
  <c r="BB88" i="4"/>
  <c r="BA89" i="4" s="1"/>
  <c r="AX73" i="4"/>
  <c r="AW74" i="4" a="1"/>
  <c r="AW74" i="4" s="1"/>
  <c r="AU74" i="4" s="1"/>
  <c r="AX74" i="4" s="1"/>
  <c r="BB102" i="4" l="1"/>
  <c r="BA103" i="4" s="1"/>
  <c r="AY102" i="4"/>
  <c r="AV102" i="4" s="1" a="1"/>
  <c r="AV102" i="4" s="1"/>
  <c r="AW75" i="4" a="1"/>
  <c r="AW75" i="4" s="1"/>
  <c r="AU75" i="4" s="1"/>
  <c r="AX75" i="4" s="1"/>
  <c r="BB116" i="4"/>
  <c r="BA117" i="4" s="1"/>
  <c r="AY116" i="4"/>
  <c r="AV116" i="4" s="1" a="1"/>
  <c r="AV116" i="4" s="1"/>
  <c r="BB89" i="4"/>
  <c r="BA90" i="4" s="1"/>
  <c r="AY89" i="4"/>
  <c r="AV89" i="4" s="1" a="1"/>
  <c r="AV89" i="4" s="1"/>
  <c r="AY76" i="4"/>
  <c r="AV76" i="4" s="1" a="1"/>
  <c r="AV76" i="4" s="1"/>
  <c r="AW76" i="4" s="1" a="1"/>
  <c r="AW76" i="4" s="1"/>
  <c r="AU76" i="4" s="1"/>
  <c r="AX76" i="4" s="1"/>
  <c r="BB76" i="4"/>
  <c r="BA77" i="4" s="1"/>
  <c r="BB77" i="4" l="1"/>
  <c r="BA78" i="4" s="1"/>
  <c r="AY77" i="4"/>
  <c r="AV77" i="4" s="1" a="1"/>
  <c r="AV77" i="4" s="1"/>
  <c r="BB90" i="4"/>
  <c r="BA91" i="4" s="1"/>
  <c r="AY90" i="4"/>
  <c r="AV90" i="4" s="1" a="1"/>
  <c r="AV90" i="4" s="1"/>
  <c r="BB103" i="4"/>
  <c r="BA104" i="4" s="1"/>
  <c r="AY103" i="4"/>
  <c r="AV103" i="4" s="1" a="1"/>
  <c r="AV103" i="4" s="1"/>
  <c r="BB117" i="4"/>
  <c r="BA118" i="4" s="1"/>
  <c r="AY117" i="4"/>
  <c r="AV117" i="4" s="1" a="1"/>
  <c r="AV117" i="4" s="1"/>
  <c r="AY118" i="4" l="1"/>
  <c r="AV118" i="4" s="1" a="1"/>
  <c r="AV118" i="4" s="1"/>
  <c r="BB118" i="4"/>
  <c r="BA119" i="4" s="1"/>
  <c r="AY78" i="4"/>
  <c r="AV78" i="4" s="1" a="1"/>
  <c r="AV78" i="4" s="1"/>
  <c r="BB78" i="4"/>
  <c r="BA79" i="4" s="1"/>
  <c r="AW77" i="4" a="1"/>
  <c r="AW77" i="4" s="1"/>
  <c r="AU77" i="4" s="1"/>
  <c r="AY104" i="4"/>
  <c r="AV104" i="4" s="1" a="1"/>
  <c r="AV104" i="4" s="1"/>
  <c r="BB104" i="4"/>
  <c r="BA105" i="4" s="1"/>
  <c r="BB91" i="4"/>
  <c r="BA92" i="4" s="1"/>
  <c r="AY91" i="4"/>
  <c r="AV91" i="4" s="1" a="1"/>
  <c r="AV91" i="4" s="1"/>
  <c r="BB105" i="4" l="1"/>
  <c r="BA106" i="4" s="1"/>
  <c r="AY105" i="4"/>
  <c r="AV105" i="4" s="1" a="1"/>
  <c r="AV105" i="4" s="1"/>
  <c r="AW78" i="4" a="1"/>
  <c r="AW78" i="4" s="1"/>
  <c r="AU78" i="4" s="1"/>
  <c r="AX78" i="4" s="1"/>
  <c r="AX77" i="4"/>
  <c r="BB92" i="4"/>
  <c r="BA93" i="4" s="1"/>
  <c r="AY92" i="4"/>
  <c r="AV92" i="4" s="1" a="1"/>
  <c r="AV92" i="4" s="1"/>
  <c r="BB79" i="4"/>
  <c r="BA80" i="4" s="1"/>
  <c r="AY79" i="4"/>
  <c r="AV79" i="4" s="1" a="1"/>
  <c r="AV79" i="4" s="1"/>
  <c r="BB119" i="4"/>
  <c r="BA120" i="4" s="1"/>
  <c r="AY119" i="4"/>
  <c r="AV119" i="4" s="1" a="1"/>
  <c r="AV119" i="4" s="1"/>
  <c r="AY80" i="4" l="1"/>
  <c r="AV80" i="4" s="1" a="1"/>
  <c r="AV80" i="4" s="1"/>
  <c r="BB80" i="4"/>
  <c r="BA81" i="4" s="1"/>
  <c r="AY93" i="4"/>
  <c r="AV93" i="4" s="1" a="1"/>
  <c r="AV93" i="4" s="1"/>
  <c r="BB93" i="4"/>
  <c r="BA94" i="4" s="1"/>
  <c r="BB120" i="4"/>
  <c r="BA121" i="4" s="1"/>
  <c r="AY120" i="4"/>
  <c r="AV120" i="4" s="1" a="1"/>
  <c r="AV120" i="4" s="1"/>
  <c r="BB106" i="4"/>
  <c r="BA107" i="4" s="1"/>
  <c r="AY106" i="4"/>
  <c r="AV106" i="4" s="1" a="1"/>
  <c r="AV106" i="4" s="1"/>
  <c r="BB81" i="4" l="1"/>
  <c r="BA82" i="4" s="1"/>
  <c r="AY81" i="4"/>
  <c r="AV81" i="4" s="1" a="1"/>
  <c r="AV81" i="4" s="1"/>
  <c r="AY94" i="4"/>
  <c r="AV94" i="4" s="1" a="1"/>
  <c r="AV94" i="4" s="1"/>
  <c r="BB94" i="4"/>
  <c r="BA95" i="4" s="1"/>
  <c r="BB121" i="4"/>
  <c r="BA122" i="4" s="1"/>
  <c r="AY121" i="4"/>
  <c r="AV121" i="4" s="1" a="1"/>
  <c r="AV121" i="4" s="1"/>
  <c r="BB107" i="4"/>
  <c r="BA108" i="4" s="1"/>
  <c r="AY107" i="4"/>
  <c r="AV107" i="4" s="1" a="1"/>
  <c r="AV107" i="4" s="1"/>
  <c r="BB82" i="4" l="1"/>
  <c r="BA83" i="4" s="1"/>
  <c r="AY82" i="4"/>
  <c r="AV82" i="4" s="1" a="1"/>
  <c r="AV82" i="4" s="1"/>
  <c r="BB108" i="4"/>
  <c r="BA109" i="4" s="1"/>
  <c r="AY108" i="4"/>
  <c r="AV108" i="4" s="1" a="1"/>
  <c r="AV108" i="4" s="1"/>
  <c r="BB122" i="4"/>
  <c r="BA123" i="4" s="1"/>
  <c r="AY122" i="4"/>
  <c r="AV122" i="4" s="1" a="1"/>
  <c r="AV122" i="4" s="1"/>
  <c r="BB95" i="4"/>
  <c r="BA96" i="4" s="1"/>
  <c r="AY95" i="4"/>
  <c r="AV95" i="4" s="1" a="1"/>
  <c r="AV95" i="4" s="1"/>
  <c r="BB96" i="4" l="1"/>
  <c r="BA97" i="4" s="1"/>
  <c r="AY96" i="4"/>
  <c r="AV96" i="4" s="1" a="1"/>
  <c r="AV96" i="4" s="1"/>
  <c r="AY109" i="4"/>
  <c r="AV109" i="4" s="1" a="1"/>
  <c r="AV109" i="4" s="1"/>
  <c r="BB109" i="4"/>
  <c r="BA110" i="4" s="1"/>
  <c r="BB83" i="4"/>
  <c r="BA84" i="4" s="1"/>
  <c r="AY83" i="4"/>
  <c r="AV83" i="4" s="1" a="1"/>
  <c r="AV83" i="4" s="1"/>
  <c r="BB123" i="4"/>
  <c r="BA124" i="4" s="1"/>
  <c r="AY123" i="4"/>
  <c r="AV123" i="4" s="1" a="1"/>
  <c r="AV123" i="4" s="1"/>
  <c r="AY110" i="4" l="1"/>
  <c r="AV110" i="4" s="1" a="1"/>
  <c r="AV110" i="4" s="1"/>
  <c r="BB110" i="4"/>
  <c r="BA111" i="4" s="1"/>
  <c r="BB84" i="4"/>
  <c r="BA85" i="4" s="1"/>
  <c r="AY84" i="4"/>
  <c r="AV84" i="4" s="1" a="1"/>
  <c r="AV84" i="4" s="1"/>
  <c r="BB97" i="4"/>
  <c r="BA98" i="4" s="1"/>
  <c r="AY97" i="4"/>
  <c r="AV97" i="4" s="1" a="1"/>
  <c r="AV97" i="4" s="1"/>
  <c r="AY124" i="4"/>
  <c r="AV124" i="4" s="1" a="1"/>
  <c r="AV124" i="4" s="1"/>
  <c r="BB124" i="4"/>
  <c r="AY98" i="4" l="1"/>
  <c r="AV98" i="4" s="1" a="1"/>
  <c r="AV98" i="4" s="1"/>
  <c r="BB98" i="4"/>
  <c r="AY111" i="4"/>
  <c r="AV111" i="4" s="1" a="1"/>
  <c r="AV111" i="4" s="1"/>
  <c r="BB111" i="4"/>
  <c r="BB85" i="4"/>
  <c r="AY85" i="4"/>
  <c r="AV85" i="4" s="1" a="1"/>
  <c r="AV85" i="4" s="1"/>
  <c r="AV86" i="4" s="1" a="1"/>
  <c r="AV86" i="4" s="1"/>
  <c r="AV87" i="4" l="1" a="1"/>
  <c r="AV87" i="4" s="1"/>
  <c r="AW80" i="4" s="1" a="1"/>
  <c r="AW80" i="4" s="1"/>
  <c r="AU80" i="4" s="1"/>
  <c r="AX80" i="4" s="1"/>
  <c r="AV99" i="4" l="1" a="1"/>
  <c r="AV99" i="4" s="1"/>
  <c r="AW81" i="4" s="1" a="1"/>
  <c r="AW81" i="4" s="1"/>
  <c r="AU81" i="4" s="1"/>
  <c r="AX81" i="4" s="1"/>
  <c r="AV100" i="4" l="1" a="1"/>
  <c r="AV100" i="4" s="1"/>
  <c r="AV112" i="4" s="1" a="1"/>
  <c r="AV112" i="4" s="1"/>
  <c r="AW82" i="4" l="1" a="1"/>
  <c r="AW82" i="4" s="1"/>
  <c r="AU82" i="4" s="1"/>
  <c r="AX82" i="4" s="1"/>
  <c r="AW83" i="4" a="1"/>
  <c r="AW83" i="4" s="1"/>
  <c r="AU83" i="4" s="1"/>
  <c r="AX83" i="4" s="1"/>
  <c r="AV113" i="4" a="1"/>
  <c r="AV113" i="4" s="1"/>
  <c r="AW84" i="4" s="1" a="1"/>
  <c r="AW84" i="4" s="1"/>
  <c r="AU84" i="4" s="1"/>
  <c r="AX84" i="4" s="1"/>
  <c r="AW94" i="4" l="1" a="1"/>
  <c r="AW94" i="4" s="1"/>
  <c r="AU94" i="4" s="1"/>
  <c r="AX94" i="4" s="1"/>
  <c r="AW79" i="4" a="1"/>
  <c r="AW79" i="4" s="1"/>
  <c r="AU79" i="4" s="1"/>
  <c r="AX79" i="4" s="1"/>
  <c r="AW109" i="4" a="1"/>
  <c r="AW109" i="4" s="1"/>
  <c r="AU109" i="4" s="1"/>
  <c r="AX109" i="4" s="1"/>
  <c r="AW91" i="4" a="1"/>
  <c r="AW91" i="4" s="1"/>
  <c r="AU91" i="4" s="1"/>
  <c r="AX91" i="4" s="1"/>
  <c r="AW114" i="4" a="1"/>
  <c r="AW114" i="4" s="1"/>
  <c r="AU114" i="4" s="1"/>
  <c r="AX114" i="4" s="1"/>
  <c r="AW110" i="4" a="1"/>
  <c r="AW110" i="4" s="1"/>
  <c r="AU110" i="4" s="1"/>
  <c r="AX110" i="4" s="1"/>
  <c r="AW89" i="4" a="1"/>
  <c r="AW89" i="4" s="1"/>
  <c r="AU89" i="4" s="1"/>
  <c r="AX89" i="4" s="1"/>
  <c r="AW113" i="4" a="1"/>
  <c r="AW113" i="4" s="1"/>
  <c r="AU113" i="4" s="1"/>
  <c r="AX113" i="4" s="1"/>
  <c r="AW119" i="4" a="1"/>
  <c r="AW119" i="4" s="1"/>
  <c r="AU119" i="4" s="1"/>
  <c r="AX119" i="4" s="1"/>
  <c r="AW107" i="4" a="1"/>
  <c r="AW107" i="4" s="1"/>
  <c r="AU107" i="4" s="1"/>
  <c r="AX107" i="4" s="1"/>
  <c r="AW112" i="4" a="1"/>
  <c r="AW112" i="4" s="1"/>
  <c r="AU112" i="4" s="1"/>
  <c r="AX112" i="4" s="1"/>
  <c r="AW108" i="4" a="1"/>
  <c r="AW108" i="4" s="1"/>
  <c r="AU108" i="4" s="1"/>
  <c r="AX108" i="4" s="1"/>
  <c r="AW99" i="4" a="1"/>
  <c r="AW99" i="4" s="1"/>
  <c r="AU99" i="4" s="1"/>
  <c r="AX99" i="4" s="1"/>
  <c r="AW93" i="4" a="1"/>
  <c r="AW93" i="4" s="1"/>
  <c r="AU93" i="4" s="1"/>
  <c r="AX93" i="4" s="1"/>
  <c r="AW90" i="4" a="1"/>
  <c r="AW90" i="4" s="1"/>
  <c r="AU90" i="4" s="1"/>
  <c r="AX90" i="4" s="1"/>
  <c r="AW98" i="4" a="1"/>
  <c r="AW98" i="4" s="1"/>
  <c r="AU98" i="4" s="1"/>
  <c r="AX98" i="4" s="1"/>
  <c r="AW97" i="4" a="1"/>
  <c r="AW97" i="4" s="1"/>
  <c r="AU97" i="4" s="1"/>
  <c r="AX97" i="4" s="1"/>
  <c r="AW87" i="4" a="1"/>
  <c r="AW87" i="4" s="1"/>
  <c r="AU87" i="4" s="1"/>
  <c r="AX87" i="4" s="1"/>
  <c r="AW118" i="4" a="1"/>
  <c r="AW118" i="4" s="1"/>
  <c r="AU118" i="4" s="1"/>
  <c r="AX118" i="4" s="1"/>
  <c r="AW111" i="4" a="1"/>
  <c r="AW111" i="4" s="1"/>
  <c r="AU111" i="4" s="1"/>
  <c r="AX111" i="4" s="1"/>
  <c r="AW106" i="4" a="1"/>
  <c r="AW106" i="4" s="1"/>
  <c r="AU106" i="4" s="1"/>
  <c r="AX106" i="4" s="1"/>
  <c r="AW86" i="4" a="1"/>
  <c r="AW86" i="4" s="1"/>
  <c r="AU86" i="4" s="1"/>
  <c r="AX86" i="4" s="1"/>
  <c r="AW95" i="4" a="1"/>
  <c r="AW95" i="4" s="1"/>
  <c r="AU95" i="4" s="1"/>
  <c r="AX95" i="4" s="1"/>
  <c r="AW121" i="4" a="1"/>
  <c r="AW121" i="4" s="1"/>
  <c r="AU121" i="4" s="1"/>
  <c r="AX121" i="4" s="1"/>
  <c r="AW102" i="4" a="1"/>
  <c r="AW102" i="4" s="1"/>
  <c r="AU102" i="4" s="1"/>
  <c r="AX102" i="4" s="1"/>
  <c r="AW101" i="4" a="1"/>
  <c r="AW101" i="4" s="1"/>
  <c r="AU101" i="4" s="1"/>
  <c r="AX101" i="4" s="1"/>
  <c r="AW123" i="4" a="1"/>
  <c r="AW123" i="4" s="1"/>
  <c r="AU123" i="4" s="1"/>
  <c r="AX123" i="4" s="1"/>
  <c r="AW122" i="4" a="1"/>
  <c r="AW122" i="4" s="1"/>
  <c r="AU122" i="4" s="1"/>
  <c r="AX122" i="4" s="1"/>
  <c r="AW85" i="4" a="1"/>
  <c r="AW85" i="4" s="1"/>
  <c r="AU85" i="4" s="1"/>
  <c r="AX85" i="4" s="1"/>
  <c r="AW105" i="4" a="1"/>
  <c r="AW105" i="4" s="1"/>
  <c r="AU105" i="4" s="1"/>
  <c r="AX105" i="4" s="1"/>
  <c r="AW88" i="4" a="1"/>
  <c r="AW88" i="4" s="1"/>
  <c r="AU88" i="4" s="1"/>
  <c r="AX88" i="4" s="1"/>
  <c r="AW116" i="4" a="1"/>
  <c r="AW116" i="4" s="1"/>
  <c r="AU116" i="4" s="1"/>
  <c r="AX116" i="4" s="1"/>
  <c r="AW117" i="4" a="1"/>
  <c r="AW117" i="4" s="1"/>
  <c r="AU117" i="4" s="1"/>
  <c r="AX117" i="4" s="1"/>
  <c r="AW104" i="4" a="1"/>
  <c r="AW104" i="4" s="1"/>
  <c r="AU104" i="4" s="1"/>
  <c r="AX104" i="4" s="1"/>
  <c r="AW92" i="4" a="1"/>
  <c r="AW92" i="4" s="1"/>
  <c r="AU92" i="4" s="1"/>
  <c r="AX92" i="4" s="1"/>
  <c r="AW124" i="4" a="1"/>
  <c r="AW124" i="4" s="1"/>
  <c r="AU124" i="4" s="1"/>
  <c r="AW115" i="4" a="1"/>
  <c r="AW115" i="4" s="1"/>
  <c r="AU115" i="4" s="1"/>
  <c r="AX115" i="4" s="1"/>
  <c r="AW100" i="4" a="1"/>
  <c r="AW100" i="4" s="1"/>
  <c r="AU100" i="4" s="1"/>
  <c r="AX100" i="4" s="1"/>
  <c r="AW103" i="4" a="1"/>
  <c r="AW103" i="4" s="1"/>
  <c r="AU103" i="4" s="1"/>
  <c r="AX103" i="4" s="1"/>
  <c r="AW96" i="4" a="1"/>
  <c r="AW96" i="4" s="1"/>
  <c r="AU96" i="4" s="1"/>
  <c r="AX96" i="4" s="1"/>
  <c r="AW120" i="4" a="1"/>
  <c r="AW120" i="4" s="1"/>
  <c r="AU120" i="4" s="1"/>
  <c r="AX120" i="4" s="1"/>
  <c r="AX124" i="4" l="1"/>
  <c r="AU61" i="4" s="1"/>
  <c r="AU68" i="4"/>
  <c r="BQ4" i="4" l="1"/>
  <c r="BQ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<sst xmlns="http://schemas.openxmlformats.org/spreadsheetml/2006/main" count="9328" uniqueCount="1977">
  <si>
    <t>Xérès</t>
  </si>
  <si>
    <t>Whiskey.Whiskies.Whisky</t>
  </si>
  <si>
    <t>Vodka</t>
  </si>
  <si>
    <t>Vieille Cure</t>
  </si>
  <si>
    <t>Jaune doré</t>
  </si>
  <si>
    <t>Verveine du Velay</t>
  </si>
  <si>
    <t>Vert</t>
  </si>
  <si>
    <t>Vermouth rouge</t>
  </si>
  <si>
    <t>Rouge</t>
  </si>
  <si>
    <t>Vermouth blanc</t>
  </si>
  <si>
    <t>Triple sec</t>
  </si>
  <si>
    <t>Tequila</t>
  </si>
  <si>
    <t>Suze</t>
  </si>
  <si>
    <t>Jaune</t>
  </si>
  <si>
    <t>Spumante Brut</t>
  </si>
  <si>
    <t>Jaune pâle</t>
  </si>
  <si>
    <t>Southern Comfort</t>
  </si>
  <si>
    <t>Sloe Gin</t>
  </si>
  <si>
    <t>Sherry</t>
  </si>
  <si>
    <t>Sambuca</t>
  </si>
  <si>
    <t>Saké</t>
  </si>
  <si>
    <t>Saint Raphaël blanc</t>
  </si>
  <si>
    <t>Sabra</t>
  </si>
  <si>
    <t>Rye Whisky</t>
  </si>
  <si>
    <t>Rosso Antico</t>
  </si>
  <si>
    <t>Rhum blanc</t>
  </si>
  <si>
    <t>Rhum ambré</t>
  </si>
  <si>
    <t>Ratafia</t>
  </si>
  <si>
    <t>Punch Pamplemousse</t>
  </si>
  <si>
    <t>Prunellia</t>
  </si>
  <si>
    <t>Violet</t>
  </si>
  <si>
    <t>Prunelle</t>
  </si>
  <si>
    <t>Brun</t>
  </si>
  <si>
    <t>Pousse Rapière</t>
  </si>
  <si>
    <t>Porto</t>
  </si>
  <si>
    <t>Pippermint vert (Get 27)</t>
  </si>
  <si>
    <t>Pippermint blanc</t>
  </si>
  <si>
    <t>Pineau des Charentes</t>
  </si>
  <si>
    <t>Pimm's</t>
  </si>
  <si>
    <t>Pernod</t>
  </si>
  <si>
    <t>Peppermint</t>
  </si>
  <si>
    <t>Peach Brandy</t>
  </si>
  <si>
    <t>Orange</t>
  </si>
  <si>
    <t>Parfait Amour</t>
  </si>
  <si>
    <t>Noilly Prat</t>
  </si>
  <si>
    <t>Metaxa</t>
  </si>
  <si>
    <t>Menthe blanche</t>
  </si>
  <si>
    <t>Martini</t>
  </si>
  <si>
    <t>Marie Brizard</t>
  </si>
  <si>
    <t>Marasquin</t>
  </si>
  <si>
    <t>Maraschino Bols</t>
  </si>
  <si>
    <t>Maraschino</t>
  </si>
  <si>
    <t>Mandarine Napoléon</t>
  </si>
  <si>
    <t>Mandarine</t>
  </si>
  <si>
    <t>Rafraichir ses verres... rafraichir un verre à l'aide de glace ou en le passant ou réfrigérateur.</t>
  </si>
  <si>
    <t>Madère</t>
  </si>
  <si>
    <t>On the rocks...un cocktail où l'alcool fort se boit pur avec des glaçons. Le whisky on the rocks est la boisson la plus connue.</t>
  </si>
  <si>
    <t>Lochan Ora</t>
  </si>
  <si>
    <t>On the rocks : boisson préparée au shaker ou directement dans le verre de servie avec des cubes de glace.</t>
  </si>
  <si>
    <t>Liqueur Irish Mist</t>
  </si>
  <si>
    <t>Neat...un cocktail sans glace. La plupart des whiskies sont commandés neat et dégustés à température ambiante.</t>
  </si>
  <si>
    <t>Liqueur fruits de la passion</t>
  </si>
  <si>
    <t>Mulls</t>
  </si>
  <si>
    <t>Liqueur fraises des bois</t>
  </si>
  <si>
    <t>hot drinks : Une superfamille de cocktails qui inclut toutes les boissons qui se dégustent chaudes.</t>
  </si>
  <si>
    <t>Rose</t>
  </si>
  <si>
    <t>Liqueur des Îles tropic</t>
  </si>
  <si>
    <t>Givrer ses verres... passer le bord du verre à cocktail dans du jus de citron puis dans du sucre ou du sel.</t>
  </si>
  <si>
    <t>Liqueur de Scotch Whisky</t>
  </si>
  <si>
    <t>From the barrel...littéralement "tiré du fût", un whisky from the barrel vient directement du barril.</t>
  </si>
  <si>
    <t>Liqueur de poire</t>
  </si>
  <si>
    <t>Frozen... un cocktail frozen a été fait au blender. On parle par exemple de Frozen Daiquiri.</t>
  </si>
  <si>
    <t>Jaune clair</t>
  </si>
  <si>
    <t>Liqueur de menthe</t>
  </si>
  <si>
    <t>Frappé : boisson, généralement sans alcool, à base de lait auquel on ajoute des fruits frais et de la glace. On le prépare au mixer.</t>
  </si>
  <si>
    <t>Liqueur de café</t>
  </si>
  <si>
    <t>Fixes</t>
  </si>
  <si>
    <t>Liqueur de cacao</t>
  </si>
  <si>
    <t>Blended On dit d'un whisky qu'il est blended quand c'est un assemblage de plusieurs whiskies.</t>
  </si>
  <si>
    <t>Lillet Rouge</t>
  </si>
  <si>
    <t>Divers</t>
  </si>
  <si>
    <t>Kümmel</t>
  </si>
  <si>
    <t>Kirsch</t>
  </si>
  <si>
    <t>Zooms</t>
  </si>
  <si>
    <t>Jerez/Xérès/Sherry</t>
  </si>
  <si>
    <t xml:space="preserve">Virgin.. un cocktail sans alcool. On parle ainsi de Virgin Colada ou Virgin mojito. </t>
  </si>
  <si>
    <t>Izarra</t>
  </si>
  <si>
    <t>Toddies</t>
  </si>
  <si>
    <t>Irish Mist</t>
  </si>
  <si>
    <t>Straight ... un cocktail préparé avec de la glace au shaker mais servi sans glace.</t>
  </si>
  <si>
    <t>Grappa Julia</t>
  </si>
  <si>
    <t>Smashes</t>
  </si>
  <si>
    <t>Grand Marnier</t>
  </si>
  <si>
    <t>Slings</t>
  </si>
  <si>
    <t>Glayva</t>
  </si>
  <si>
    <t>destinés à être bus « culs-secs », et qui peuvent être constitués uniquement d’alcools mais peuvent aussi inclure un soft drink.</t>
  </si>
  <si>
    <t>Gin</t>
  </si>
  <si>
    <t xml:space="preserve">shooters sont des short drinks dont le volume est compris entre 2,5 à 10 cl, que l’on sert dans des verres à shooter, </t>
  </si>
  <si>
    <t>de sa teneur en alcool, sachant que l'éthanol pur a une densité de 0,789 g/ml à 20°C.</t>
  </si>
  <si>
    <t>Gentiane</t>
  </si>
  <si>
    <t>Shooter  un shooter est un cocktail de quelques centilitres se buvant d'un seul trait.</t>
  </si>
  <si>
    <r>
      <t>3. Calculs basés sur la teneur en alcool</t>
    </r>
    <r>
      <rPr>
        <sz val="11"/>
        <color theme="1"/>
        <rFont val="Calibri"/>
        <family val="2"/>
        <scheme val="minor"/>
      </rPr>
      <t xml:space="preserve"> : La densité d'une boisson alcoolisée peut être estimée en fonction </t>
    </r>
  </si>
  <si>
    <t>Génépi</t>
  </si>
  <si>
    <t>Scaffas</t>
  </si>
  <si>
    <t>Vert pâle</t>
  </si>
  <si>
    <t>Galliano</t>
  </si>
  <si>
    <t xml:space="preserve"> des liquides, y compris la densité en fonction de la température et de la concentration en alcool.</t>
  </si>
  <si>
    <t>Eau-de-vie de quetsche</t>
  </si>
  <si>
    <r>
      <t>2. Bases de données techniques</t>
    </r>
    <r>
      <rPr>
        <sz val="11"/>
        <color theme="1"/>
        <rFont val="Calibri"/>
        <family val="2"/>
        <scheme val="minor"/>
      </rPr>
      <t xml:space="preserve"> : Des ressources en ligne offrent des informations sur les propriétés physiques</t>
    </r>
  </si>
  <si>
    <t>Eau-de-vie de poire Williamine</t>
  </si>
  <si>
    <t>Eau de vie de Dantzig</t>
  </si>
  <si>
    <t>Handbook of Alcoholic Beverages fournissent des données sur les densités des boissons alcoolisées.</t>
  </si>
  <si>
    <t>Dubonnet</t>
  </si>
  <si>
    <r>
      <t>1. Littérature scientifique</t>
    </r>
    <r>
      <rPr>
        <sz val="11"/>
        <color theme="1"/>
        <rFont val="Calibri"/>
        <family val="2"/>
        <scheme val="minor"/>
      </rPr>
      <t xml:space="preserve"> : Des ouvrages tels que "The Alcohol Textbook" ou </t>
    </r>
  </si>
  <si>
    <t>Drambuie</t>
  </si>
  <si>
    <t>https://fr.differbetween.com/article/difference_between_fluid_ounces_and_ounces</t>
  </si>
  <si>
    <t>Curaçao Orange</t>
  </si>
  <si>
    <t xml:space="preserve"> selon les saisons et les occasions, soit comme un long drink, soit comme un hot drink, car il est prévu de la servir chaude.</t>
  </si>
  <si>
    <t>📘 Sources pour les densités approximatives :</t>
  </si>
  <si>
    <t>Curaçao bleu</t>
  </si>
  <si>
    <t>Eggnog : à base de lait et d'oeufs, auxquels on ajoute des vins à degré d'alcool élevé et des spiritueux. Cette préparation peut être considérée,</t>
  </si>
  <si>
    <t>Bleu</t>
  </si>
  <si>
    <t>Curaçao</t>
  </si>
  <si>
    <t>Egg Nogs</t>
  </si>
  <si>
    <t>de boissons alcoolisées et leurs teneurs minimales en alcool.</t>
  </si>
  <si>
    <t>Crème de menthe blanche</t>
  </si>
  <si>
    <t>https://fr.wikipedia.org/wiki/Once_liquide</t>
  </si>
  <si>
    <t xml:space="preserve">4. Réglementations européennes : Les directives de l'Union européenne définissent les catégories </t>
  </si>
  <si>
    <t>Crème de banane</t>
  </si>
  <si>
    <t>Les hot drinks</t>
  </si>
  <si>
    <t>Cordial</t>
  </si>
  <si>
    <t>les caractéristiques des boissons alcoolisées, y compris leur TAV.</t>
  </si>
  <si>
    <t>Cointreau</t>
  </si>
  <si>
    <t>les margaritas et qui ont pour caractéristique commune une saveur acide, ainsi que plusieurs ingrédients : un alcool, du jus de citron ou de lime, et du sucre.</t>
  </si>
  <si>
    <t xml:space="preserve">3. Bases de données spécialisées : Des ressources comme Difford's Guide ou The Spruce Eats compilent </t>
  </si>
  <si>
    <t>Cognac</t>
  </si>
  <si>
    <t xml:space="preserve">sours sont une superfamille de cocktails, regroupant plusieurs familles, telles que les caïpirinhas, les daïquiris, </t>
  </si>
  <si>
    <t>Cinzano</t>
  </si>
  <si>
    <t>Sour : cocktail avec du jus de citron et une cerise confite.</t>
  </si>
  <si>
    <t>sur la teneur en alcool de leurs produits.</t>
  </si>
  <si>
    <t>Cherry</t>
  </si>
  <si>
    <t xml:space="preserve">2. Sites officiels des marques : Les sites web des producteurs fournissent des informations précises </t>
  </si>
  <si>
    <t>0,845351 once liquide américaine</t>
  </si>
  <si>
    <t>Vert fluo</t>
  </si>
  <si>
    <t>Chartreuse</t>
  </si>
  <si>
    <t>ou environ 1,805 pouces cubes. Ce volume en eau a une masse d’environ 1,043 once.</t>
  </si>
  <si>
    <t>en pourcentage (% vol.), conformément aux réglementations en vigueur.</t>
  </si>
  <si>
    <t>Cassis</t>
  </si>
  <si>
    <t xml:space="preserve">L’once liquide américaine représente 1/128 de gallon américain, soit exactement 29,573 529 562 5 ml </t>
  </si>
  <si>
    <t xml:space="preserve">1. Étiquetage des produits : Les bouteilles de spiritueux affichent généralement leur teneur en alcool </t>
  </si>
  <si>
    <t>Campari</t>
  </si>
  <si>
    <t xml:space="preserve"> de façon à former des couches de couleurs variées.</t>
  </si>
  <si>
    <t>Calvados</t>
  </si>
  <si>
    <t xml:space="preserve"> On verse les différents liquides à l'aide d'une longue cuillère en les faisant couler lentement dans un verre étroit et long,</t>
  </si>
  <si>
    <t>📚 Sources pour les degrés d’alcool (TAV) :</t>
  </si>
  <si>
    <t>Brandy pêche Courvoisier</t>
  </si>
  <si>
    <t>Toutefois, certaines unités de mesure impériales sont encore couramment employées.</t>
  </si>
  <si>
    <t>Brandy Abricot</t>
  </si>
  <si>
    <t xml:space="preserve">Au Canada, les unités de mesure sont officiellement exprimées selon le système international d'unités (SI). </t>
  </si>
  <si>
    <t>RVB(127;245;220)</t>
  </si>
  <si>
    <t>Brandy</t>
  </si>
  <si>
    <t xml:space="preserve">Il ne faut pas confondre l'once liquide impériale avec l'once liquide américaine : </t>
  </si>
  <si>
    <t>RVB(245;245;220)</t>
  </si>
  <si>
    <t>Beige</t>
  </si>
  <si>
    <t>Bourbon</t>
  </si>
  <si>
    <t>RVB(255;255;224)</t>
  </si>
  <si>
    <t>Blackberry Brandy</t>
  </si>
  <si>
    <t>On le sert dans un tumbler moyen ou dans un verre old fashioned classique.</t>
  </si>
  <si>
    <t>RVB(148;0;211)</t>
  </si>
  <si>
    <t>Bitter San Pellegrino</t>
  </si>
  <si>
    <t xml:space="preserve">Daisy : littéralement "marguerite", le daisy est préparé avec du jus de citron, du sirop d'orgeat ou du cédrat, un peu de sucre et un peu de soda. </t>
  </si>
  <si>
    <t>Bitter Cinzano</t>
  </si>
  <si>
    <t>Daisy</t>
  </si>
  <si>
    <t>RVB(0;128;0)</t>
  </si>
  <si>
    <t>Bitter Campari</t>
  </si>
  <si>
    <t>RVB(64;224;208)</t>
  </si>
  <si>
    <t>Turquoise</t>
  </si>
  <si>
    <t>Bénédictine</t>
  </si>
  <si>
    <t xml:space="preserve"> L'élément de base est le rhum.</t>
  </si>
  <si>
    <t>RVB(255;0;0)</t>
  </si>
  <si>
    <t>Baileys</t>
  </si>
  <si>
    <t>Crusta : il se distingue particulièrement par le service, car le verre est présenté givré (c-à-d. avec son bord humecté d'eau et passé dans le sucre).</t>
  </si>
  <si>
    <t>Brun doré</t>
  </si>
  <si>
    <t>B and B</t>
  </si>
  <si>
    <t xml:space="preserve"> par des amers de cocktail.</t>
  </si>
  <si>
    <t>Aurum</t>
  </si>
  <si>
    <t>c'est-à-dire qu'ils contiennent de l'alcool, du jus de citron et du sucre ou sirop de glucose et/ou de la liqueur et sont souvent complétés</t>
  </si>
  <si>
    <t>Or.Jaune doré</t>
  </si>
  <si>
    <t>Arquebuse</t>
  </si>
  <si>
    <t xml:space="preserve">Crusta est un terme qui désigne un petit groupe de cocktails classiques. La composition des crustas est similaire à celle d'un sour, </t>
  </si>
  <si>
    <t>RVB(0;0;0)</t>
  </si>
  <si>
    <t>Noir</t>
  </si>
  <si>
    <t>Armagnac</t>
  </si>
  <si>
    <t>Crusta</t>
  </si>
  <si>
    <t>Arak</t>
  </si>
  <si>
    <t>RVB(255;255;0)</t>
  </si>
  <si>
    <t>Aquavit</t>
  </si>
  <si>
    <t>souvent avec des cubes de glace ; ils sont essentiellement alcoolisés.</t>
  </si>
  <si>
    <t>RVB(105;105;105)</t>
  </si>
  <si>
    <t>Gris foncé</t>
  </si>
  <si>
    <t>Applejack</t>
  </si>
  <si>
    <t xml:space="preserve">Les short drinks, boissons plus "concentrées", sont servis dans les coupes à cocktails classiques en petites doses, </t>
  </si>
  <si>
    <t>RVB(211;211;211)</t>
  </si>
  <si>
    <t>Gris clair</t>
  </si>
  <si>
    <t>Anisette</t>
  </si>
  <si>
    <t>pour devenir plus désaltérants et moins alcoolisés (long drink) ou bien plus chauds (hot drinks).</t>
  </si>
  <si>
    <t>RVB(0;255;255)</t>
  </si>
  <si>
    <t>Cyan</t>
  </si>
  <si>
    <t>Angostura</t>
  </si>
  <si>
    <t xml:space="preserve">Les "short drinks" ont été les premiers cocktails véritables, qui, pour suivre la mode et les goûts, ont été progressivement modifiés </t>
  </si>
  <si>
    <t>Amaretto</t>
  </si>
  <si>
    <t>Les short drinks</t>
  </si>
  <si>
    <t>RVB(150;75;0)</t>
  </si>
  <si>
    <t>Aguardiente</t>
  </si>
  <si>
    <t>RVB(0;0;255)</t>
  </si>
  <si>
    <t>Advocaat</t>
  </si>
  <si>
    <t>Zombie : long drink particulièrement alcoolisé, originaire des Caraïbes et préparé avec du rhum, des jus de fruits et fruits frais.</t>
  </si>
  <si>
    <t>RVB(255;255;255)</t>
  </si>
  <si>
    <t>Blanc</t>
  </si>
  <si>
    <t>Abricotine Garnier</t>
  </si>
  <si>
    <t>Soft drink : cocktail peu alcoolisé, délicat et désaltérant.</t>
  </si>
  <si>
    <t>Prémix  Cela fait référence à... un mélange d'un alcool fort et d'une boisson non-alcoolisée comme un soda.</t>
  </si>
  <si>
    <t>degrés d’alcool (TAV) et les densités approximatives des produits</t>
  </si>
  <si>
    <t xml:space="preserve"> une branche de menthe fraîche.</t>
  </si>
  <si>
    <t>mojitos sont des longs drinks élaborés à partir de rhum blanc cubain, de l’eau pétillante, de jus de lime, du sucre de canne blanc,</t>
  </si>
  <si>
    <t>Tiers(s)Kg,third(s) kg,tercio(s) de kilo</t>
  </si>
  <si>
    <t>entier</t>
  </si>
  <si>
    <t>Tiers(s)Kg</t>
  </si>
  <si>
    <t>ou en quartier (mangues), l’absence d’alcool (Virgin Mojito), ou l’adjonction de champagne.</t>
  </si>
  <si>
    <t>demi(s)Kg,half kg,medio(s) kilo</t>
  </si>
  <si>
    <t>demi(s)Kg</t>
  </si>
  <si>
    <t xml:space="preserve">mojitos : les principales variantes sont fondées sur l’ajout de fruits frais entiers (fraises, de framboises), </t>
  </si>
  <si>
    <t>quart(s)Kg,quarter(s) kg,cuarto(s) de kilo</t>
  </si>
  <si>
    <t>quart(s)Kg</t>
  </si>
  <si>
    <t>mojitos</t>
  </si>
  <si>
    <t>Tiers,third,tercio</t>
  </si>
  <si>
    <t>Tiers</t>
  </si>
  <si>
    <t>Quart,quarter,cuarto</t>
  </si>
  <si>
    <t>Quart</t>
  </si>
  <si>
    <t>Juleps : boisson plus ou moins longue dont l'élément essentiel est la menthe fraîche, dont les feuilles écrasées sont également utilisées comme décoration.</t>
  </si>
  <si>
    <t>demi,half,medio / media</t>
  </si>
  <si>
    <t>demi</t>
  </si>
  <si>
    <t xml:space="preserve"> Cette recette a été très féconde, puisqu’elle a inspiré le créateur du Mojito, qui a remplacé le whisky par du rhum et a également ajouté du jus de lime.</t>
  </si>
  <si>
    <t>Kg</t>
  </si>
  <si>
    <t>kg</t>
  </si>
  <si>
    <t>Juleps :Sous cette dénomination sont regroupés des long drinks alcoolisés, préparés à partir de menthe fraîche, de bourbon, de sucre blanc et de glace.</t>
  </si>
  <si>
    <t>g</t>
  </si>
  <si>
    <t>Juleps</t>
  </si>
  <si>
    <t>Mantequilla/Butter</t>
  </si>
  <si>
    <t>cup Beurre</t>
  </si>
  <si>
    <t>càs (tbsp)Beurre</t>
  </si>
  <si>
    <t xml:space="preserve"> Il s'agit d'une mode typiquement américaine d'où le nom "highball" qui fait référence au verre à la forme allongée que l'on emploie.</t>
  </si>
  <si>
    <t>càc (tsp)Beurre</t>
  </si>
  <si>
    <t>Highball : long drink comportant parmi ses ingrédients des boissons gazeuses</t>
  </si>
  <si>
    <t>Cacao en polvo/ Cocoa powder</t>
  </si>
  <si>
    <t>1 cup Cacao poudre</t>
  </si>
  <si>
    <t>1 càs (tbsp) Cacao poudre</t>
  </si>
  <si>
    <t>Fizzy (Fizzes) Vous avez commandé un Mojito Fizzy ? Il vous sera donc servi pétillant.</t>
  </si>
  <si>
    <t>1 càc (tsp) Cacao poudre</t>
  </si>
  <si>
    <t>On le sert froid, mais pas glacé dans un petit tumbler de 12 cl.</t>
  </si>
  <si>
    <t>cup Sucre glace</t>
  </si>
  <si>
    <t xml:space="preserve">Fizz : boisson mi-longue qui contient du jus de citron, un alcool (généralement du gin) et essentiellement du tonic. </t>
  </si>
  <si>
    <t>Azúcar glas/Icing sugar</t>
  </si>
  <si>
    <t>càs (tbsp) Sucre glace</t>
  </si>
  <si>
    <t>Fizzy (Fizzes)</t>
  </si>
  <si>
    <t>càc (tsp)Sucre glace</t>
  </si>
  <si>
    <t>Azúcar en polvo/Powdered sugar</t>
  </si>
  <si>
    <t>cup Sucre poudre</t>
  </si>
  <si>
    <t>Fancy drink : boisson que l'on prépare au shaker avec de la glace et que l'on sert dans verre dont le bord a été préalablement givré avec du sucre.</t>
  </si>
  <si>
    <t>càc (tsp) Sucre poudre</t>
  </si>
  <si>
    <t>Harina (trigo)/Flour (wheat)</t>
  </si>
  <si>
    <t>cup Farine (blé)</t>
  </si>
  <si>
    <t>daïquiris sont une famille de short drinks élaborés à partir de trois ingrédients principaux, à savoir : le rhum blanc cubain, le jus de lime frais, le sucre blanc.</t>
  </si>
  <si>
    <t>càs (tbsp) Farine (blé)</t>
  </si>
  <si>
    <t xml:space="preserve"> et auxquels peuvent être ajoutés différents fruits frais mixés (banane, pêche), ainsi que du jus de pamplemousse ou du marasquin.</t>
  </si>
  <si>
    <t>càc (tsp) Farine (blé)</t>
  </si>
  <si>
    <t>daïquiris : les variantes, très nombreuses, ont été imaginées à partir de cette base, dont les proportions peuvent être modifiées,</t>
  </si>
  <si>
    <t>Almendras en polvo/Powdered almonds</t>
  </si>
  <si>
    <t>1 cup Amandes poudre</t>
  </si>
  <si>
    <t>daïquiris</t>
  </si>
  <si>
    <t>1 càs (tbsp) Amandes poudre</t>
  </si>
  <si>
    <t>Leche/Crema/Agua/Milk/Cream/Water</t>
  </si>
  <si>
    <t>L</t>
  </si>
  <si>
    <t>cup/Lait/Crème/Eau</t>
  </si>
  <si>
    <t>de morceaux de concombres de menthe, etc.). Ils étaient autrefois servis dans de grandes [..]</t>
  </si>
  <si>
    <t>càs (tbsp)/Lait/Crème/Eau</t>
  </si>
  <si>
    <t xml:space="preserve">CUPS (Coupes) Long drinks (généralement), à base de Vin, servis sur glace et ornés généreusement (de fruits, </t>
  </si>
  <si>
    <t>càc (tsp)/Lait/Crème/Eau</t>
  </si>
  <si>
    <t>dans des flûtes glacées avec une décoration de fruits divers (pommes, poires, pêches ou oranges).</t>
  </si>
  <si>
    <t>1/2 tasse,1/2 cup,1/2 taza</t>
  </si>
  <si>
    <t>1/2 tasse</t>
  </si>
  <si>
    <t>Cup : cocktail à base de vin (champagne, vin mousseux, ...) préparé dans une carafe ou dans une coupe en verre et servi</t>
  </si>
  <si>
    <t>cuil(s).ThÃ©,teaspoon(s) (tea),cucharadita(s) (de tÃ©)</t>
  </si>
  <si>
    <t>cuil(s).Thé</t>
  </si>
  <si>
    <t>CUPS</t>
  </si>
  <si>
    <t>cuil(s).Soupe,tablespoon(s) (soup),cucharada(s) (de sopa)</t>
  </si>
  <si>
    <t>cuil(s).Soupe</t>
  </si>
  <si>
    <t>cuil(s).CafÃ©,teaspoon(s) (coffee),cucharadita(s) (de cafÃ©)</t>
  </si>
  <si>
    <t>cuil(s).Café</t>
  </si>
  <si>
    <t>coolers s’obtiennent à partir du mélange d’un spiritueux, de jus de fruit frais, de sucre : il est habituellement servi dans un verre à cocktail.</t>
  </si>
  <si>
    <t>./2.once.liquide,/2 fluid ounce,/2 onza lÃ­quida</t>
  </si>
  <si>
    <t>./2.once.liquide</t>
  </si>
  <si>
    <t>Le cooler n'est jamais trop alcoolisé et il est toujours servi avec beaucoup de soda.</t>
  </si>
  <si>
    <t>./8 Cup(s),/8 cup(s),/8 taza(s)</t>
  </si>
  <si>
    <t>./8 Cup(s)</t>
  </si>
  <si>
    <t xml:space="preserve">Cooler : boisson préparée dans un shaker ou dans un verre à mélange et décorée avec des tranches de fruits frais. </t>
  </si>
  <si>
    <t>./2 Cup(s),/2 cup(s),/2 taza(s)</t>
  </si>
  <si>
    <t>./2 Cup(s)</t>
  </si>
  <si>
    <t>Cooler</t>
  </si>
  <si>
    <t>./4 Cup(s),/4 cup(s),/4 taza(s)</t>
  </si>
  <si>
    <t>./4 Cup(s)</t>
  </si>
  <si>
    <t>demi/L,half liter,medio(s) litro</t>
  </si>
  <si>
    <t>demi/L</t>
  </si>
  <si>
    <t>Collins : parmi les ingrédients, il y a du jus de citron, du sirop de sucre et du soda. Ils sont servis dans des grands verres (tumbler) et bus avec des pailles.</t>
  </si>
  <si>
    <t>quart/L,quarter liter,cuarto(s) de litro</t>
  </si>
  <si>
    <t>quart/L</t>
  </si>
  <si>
    <t xml:space="preserve"> d’eau pétillante, de jus de citron, de sucre et de glace.</t>
  </si>
  <si>
    <t>/10</t>
  </si>
  <si>
    <t>Collins : cocktails préparés directement dans un verre haut, à partir d’un spiritueux (originellement il s’agissait de gin),</t>
  </si>
  <si>
    <t>/5</t>
  </si>
  <si>
    <t xml:space="preserve">Collins </t>
  </si>
  <si>
    <t>/4</t>
  </si>
  <si>
    <t>/3</t>
  </si>
  <si>
    <t>dans la préparation on utilise souvent des fruits frais, pressés ou au sirop, et l'on y ajoute de la glace pilée et du soda.</t>
  </si>
  <si>
    <t>/2</t>
  </si>
  <si>
    <t xml:space="preserve">Cobbler : terme anglais qui signifie littéralement "cordonnier " . C'est une boisson froide et peu alcoolisée ; </t>
  </si>
  <si>
    <t>ml</t>
  </si>
  <si>
    <t>sous forme de tranches d'orange ou de baies de saison, par exemple. Le Sherry Cobbler est mentionné dans le Jerry Thomas Bartender Guide</t>
  </si>
  <si>
    <t>cl</t>
  </si>
  <si>
    <t xml:space="preserve">Cobbler (un) se prépare directement dans un verre rocks, avec des glaçons. Il se compose d'une eau-de-vie et de sucre et il est garni de fruits, </t>
  </si>
  <si>
    <t>dl</t>
  </si>
  <si>
    <t>Cobbler</t>
  </si>
  <si>
    <t>Bucks : long-drink à base de boisson gazeuse, eau de Seltz,cola, ginger ale, tonic ou encore champagne.</t>
  </si>
  <si>
    <t>Tombée</t>
  </si>
  <si>
    <t>Les long drinks</t>
  </si>
  <si>
    <t>Mesure</t>
  </si>
  <si>
    <t>1 jus d’orange (pressé) 90 à 120 ml Dépend du fruit ; 1 orange moyenne donne 90–120 ml</t>
  </si>
  <si>
    <t>jus orange</t>
  </si>
  <si>
    <t>A</t>
  </si>
  <si>
    <t>1 jus de citron (pressé) 30 à 50 ml 	Environ 1 citron moyen donne 35–45 ml</t>
  </si>
  <si>
    <t>jus citron</t>
  </si>
  <si>
    <t>The Spruce Eats</t>
  </si>
  <si>
    <t>Wine Glass</t>
  </si>
  <si>
    <t>Virgin / Sin alcohol  Cocktail sans alcool / verre mixte</t>
  </si>
  <si>
    <t>Virgin(s)</t>
  </si>
  <si>
    <t>Coût Total ►</t>
  </si>
  <si>
    <t>Glass / Vaso  Verre standard</t>
  </si>
  <si>
    <t>Verre(s)</t>
  </si>
  <si>
    <t>Fortified Wine / Vino fortificado  Vin doux naturel / Verre INAO</t>
  </si>
  <si>
    <t>VDN (s)</t>
  </si>
  <si>
    <t>Liqueur glass / Vaso de licor  Verre à liqueur / digestif</t>
  </si>
  <si>
    <t>V.liqueur(s)</t>
  </si>
  <si>
    <t>tranche de citron</t>
  </si>
  <si>
    <t>tranches</t>
  </si>
  <si>
    <t>USDA (US cup)</t>
  </si>
  <si>
    <t>US(cp)</t>
  </si>
  <si>
    <t>Wikipedia</t>
  </si>
  <si>
    <t>Tumbler (Old Fashioned)</t>
  </si>
  <si>
    <t>shot(s)</t>
  </si>
  <si>
    <t>Tumbler (Highball)</t>
  </si>
  <si>
    <t>Shaker / Agitador  Verre trempé / cocktail énergiques</t>
  </si>
  <si>
    <t>Trembler(s)</t>
  </si>
  <si>
    <t>Drop / Gota   Dash équivalent / IBA</t>
  </si>
  <si>
    <t>Trait(s)</t>
  </si>
  <si>
    <t>Les écarts du total s’expliquent par les arrondis faits à chaque étape du calcul.</t>
  </si>
  <si>
    <t>TAV par produit (%)</t>
  </si>
  <si>
    <t>Alcool pur (ml)</t>
  </si>
  <si>
    <t>Composition</t>
  </si>
  <si>
    <t>Quantité</t>
  </si>
  <si>
    <t>Hot Toddy / Irish mug</t>
  </si>
  <si>
    <t>Toddy(s)</t>
  </si>
  <si>
    <t>Coût 1 ▼</t>
  </si>
  <si>
    <t>⓭ Prix</t>
  </si>
  <si>
    <t>Vous servez le volume conseillé par l'Auteur</t>
  </si>
  <si>
    <t>❷</t>
  </si>
  <si>
    <t>❼ Densité ρ Rhô</t>
  </si>
  <si>
    <t>❻ Degré d'alcool (ti) (%)</t>
  </si>
  <si>
    <t>⑦g.kg.L.dl.cl.ml</t>
  </si>
  <si>
    <t>⑥ Poids ou Volume</t>
  </si>
  <si>
    <t>⑤ Quoi</t>
  </si>
  <si>
    <t>④</t>
  </si>
  <si>
    <t>Photo ou imprim'écran</t>
  </si>
  <si>
    <t>Verre tiki céramique / tropicaux</t>
  </si>
  <si>
    <t>Tiki(s)</t>
  </si>
  <si>
    <t>⓭ Prix ne confondez pas prix au Litre ou prix à la pièce</t>
  </si>
  <si>
    <t>Col.16</t>
  </si>
  <si>
    <t>Col.15</t>
  </si>
  <si>
    <t>Col.14</t>
  </si>
  <si>
    <t>Col.13</t>
  </si>
  <si>
    <t>Col.12</t>
  </si>
  <si>
    <t>Col.11</t>
  </si>
  <si>
    <t>Col.10</t>
  </si>
  <si>
    <t>Col.9</t>
  </si>
  <si>
    <t>Col.8</t>
  </si>
  <si>
    <t>►</t>
  </si>
  <si>
    <t>Tea cup / Taza de té   Tasse classique / usage chaud</t>
  </si>
  <si>
    <t>tasse(s).Thé</t>
  </si>
  <si>
    <t>**</t>
  </si>
  <si>
    <t>❾ coût ►</t>
  </si>
  <si>
    <t xml:space="preserve"> la réglementation en matière d'hygiène et HACCP.</t>
  </si>
  <si>
    <t>Straight / Solo  Service sans glace / Shot</t>
  </si>
  <si>
    <t>Straight(s)</t>
  </si>
  <si>
    <t>****</t>
  </si>
  <si>
    <t>❾ intensité ►</t>
  </si>
  <si>
    <t>L'utilisation professionnelle des recettes vous engage à connaître</t>
  </si>
  <si>
    <t>Verre allongé / usage scandinave</t>
  </si>
  <si>
    <t>Stockholm(s)</t>
  </si>
  <si>
    <t>Standard pour carbonated splash</t>
  </si>
  <si>
    <t>Splash(s)</t>
  </si>
  <si>
    <t>Type de cocktail: Apéritif classique à base de vermouth et de Gin</t>
  </si>
  <si>
    <t>❾</t>
  </si>
  <si>
    <t>❽ référence Auteur</t>
  </si>
  <si>
    <t>Joël Leboucher Mai 2025</t>
  </si>
  <si>
    <t>Sparkling / Espumoso   Verre pétillant / Champagne</t>
  </si>
  <si>
    <t>Sparkling(s)</t>
  </si>
  <si>
    <t>Flute(s)</t>
  </si>
  <si>
    <t>⓫ COMPOSITION  Dupliquée pour ►</t>
  </si>
  <si>
    <t>José Fernandez</t>
  </si>
  <si>
    <t>❾ Auteur ►</t>
  </si>
  <si>
    <t>Couleur : rouge doux</t>
  </si>
  <si>
    <t>Verre sour traditionnel</t>
  </si>
  <si>
    <t>sour(s)</t>
  </si>
  <si>
    <t>BEFORE DINNER</t>
  </si>
  <si>
    <t xml:space="preserve"> pourvu qu'ils profitent à un plus grand nombre</t>
  </si>
  <si>
    <t>Verre épais / smoothie</t>
  </si>
  <si>
    <t>Smoothie(s)</t>
  </si>
  <si>
    <t>Vous</t>
  </si>
  <si>
    <t>Auteur</t>
  </si>
  <si>
    <t>coeff</t>
  </si>
  <si>
    <t>Vol. de service conseillé</t>
  </si>
  <si>
    <t>Capacité totale</t>
  </si>
  <si>
    <t>contenance maxi</t>
  </si>
  <si>
    <t xml:space="preserve">TAV </t>
  </si>
  <si>
    <t>AVEC ALCOOL</t>
  </si>
  <si>
    <t>Transmettez vos savoirs faire d'expérience; peu importe qui les récupèrent</t>
  </si>
  <si>
    <t>Singapore Sling / verre allongé</t>
  </si>
  <si>
    <t>sling(s)</t>
  </si>
  <si>
    <t>US shot 1.5oz</t>
  </si>
  <si>
    <t>Et voilà , je vous conseille de récupérer des formules pour les adapter et les utiliser dans vos documents</t>
  </si>
  <si>
    <t>Short Drink / Bebida corta  Cocktail court type Sour</t>
  </si>
  <si>
    <t>Short (s)Drink</t>
  </si>
  <si>
    <t>Moyenne entre 30-60 ml</t>
  </si>
  <si>
    <t>Shooter(s)</t>
  </si>
  <si>
    <t>Rocas  On the rocks / petit tumbler</t>
  </si>
  <si>
    <t>rocks</t>
  </si>
  <si>
    <t>Verre long drink / Gin Rickey</t>
  </si>
  <si>
    <t>Rickey(s)</t>
  </si>
  <si>
    <t>Ponche  Verre punch individuel / cocktail bowl</t>
  </si>
  <si>
    <t>Punch(s)</t>
  </si>
  <si>
    <t>Verre superposé / Digestif français</t>
  </si>
  <si>
    <t>Pousse(s)-Café</t>
  </si>
  <si>
    <t>Same as pony</t>
  </si>
  <si>
    <t>Pony(s) Shot</t>
  </si>
  <si>
    <t>US bar standard</t>
  </si>
  <si>
    <t>Pony(s)</t>
  </si>
  <si>
    <t>Piscine / Piscina Grand verre ballon / Apéritif allongé</t>
  </si>
  <si>
    <t>Piscine(s)</t>
  </si>
  <si>
    <t>gin</t>
  </si>
  <si>
    <t>Pinta (EE.UU.)   US pint / Wikipedia</t>
  </si>
  <si>
    <t>pint(s) (US)</t>
  </si>
  <si>
    <t>vermouth blanc Noilly Prat</t>
  </si>
  <si>
    <t>Pint (UK) / Pinta (RU)  UK pint / Wikipedia</t>
  </si>
  <si>
    <t>pint(s) (UK)</t>
  </si>
  <si>
    <t>Pint Glass (US)</t>
  </si>
  <si>
    <t>Pint Glass (UK)</t>
  </si>
  <si>
    <t>Pimm’s glass / UK usage</t>
  </si>
  <si>
    <t>1 oz = 29.57 ml</t>
  </si>
  <si>
    <t>Once(s)-OZ</t>
  </si>
  <si>
    <t>Verre OF / Drinks World</t>
  </si>
  <si>
    <t>Old(s) Fashioned</t>
  </si>
  <si>
    <t>Nick &amp; Nora Glass</t>
  </si>
  <si>
    <t>Neat / Solo Service pur sans glaçon / Shot</t>
  </si>
  <si>
    <t>Neat(s)</t>
  </si>
  <si>
    <t>Egg(s) Nog</t>
  </si>
  <si>
    <t>Mule /  Mula  Copper mug / Moscow Mule</t>
  </si>
  <si>
    <t>Mule(s)</t>
  </si>
  <si>
    <t>Mug /  Taza   Verre type chope / Mule ou Irish</t>
  </si>
  <si>
    <t>Mug(s)</t>
  </si>
  <si>
    <t>Équivalent d’un jigger ou d’un shot double</t>
  </si>
  <si>
    <t>mesure</t>
  </si>
  <si>
    <t>Verre Martini / Drinks World</t>
  </si>
  <si>
    <t>Martini(s)</t>
  </si>
  <si>
    <t>Verre Margarita / Drinks World</t>
  </si>
  <si>
    <t>Margarita(s)</t>
  </si>
  <si>
    <t>Verre ou mug Julep / IBA</t>
  </si>
  <si>
    <t>Julep(s)</t>
  </si>
  <si>
    <t>Jigger / Medidor    US 1.5oz</t>
  </si>
  <si>
    <t>jigger(s)</t>
  </si>
  <si>
    <t>US 1.5oz / Standard</t>
  </si>
  <si>
    <t>jigger</t>
  </si>
  <si>
    <t>Petite quantité (dash ou squirt), ex. bitters 1 à 2 ml</t>
  </si>
  <si>
    <t>jet</t>
  </si>
  <si>
    <t>Irish Coffee Glass</t>
  </si>
  <si>
    <t xml:space="preserve"> (titre, catégorie, verre, moment de consommation, etc.).</t>
  </si>
  <si>
    <t>Capacité norme verre INAO</t>
  </si>
  <si>
    <t>INAO(s)</t>
  </si>
  <si>
    <t>Cartouche : encadré ou bloc placé en haut d’une fiche ou d’un document, contenant les informations principales</t>
  </si>
  <si>
    <t>Verre hurricane / Kitchen Geekery</t>
  </si>
  <si>
    <t>hurricane(s)</t>
  </si>
  <si>
    <t>Hot Drink / Bebida caliente  Verre boisson chaude / Irish glass</t>
  </si>
  <si>
    <t>Hot(s) Drink</t>
  </si>
  <si>
    <t>IBA</t>
  </si>
  <si>
    <t>Highball(s)</t>
  </si>
  <si>
    <t>ON THE ROCKS</t>
  </si>
  <si>
    <t>AMERICANO</t>
  </si>
  <si>
    <t>.</t>
  </si>
  <si>
    <t>Goblet Glass</t>
  </si>
  <si>
    <t>Usage générique</t>
  </si>
  <si>
    <t>glass</t>
  </si>
  <si>
    <t>❿ Lien @ &gt;</t>
  </si>
  <si>
    <t xml:space="preserve">▼ colonne </t>
  </si>
  <si>
    <t>Verres &amp; cocktails français</t>
  </si>
  <si>
    <t>verser les ingrédients dans l’ordre de la recette.</t>
  </si>
  <si>
    <t>Flip (œuf, sucre, vin) / cocktail classique</t>
  </si>
  <si>
    <t>Flip(s)</t>
  </si>
  <si>
    <t xml:space="preserve">Dans un tumbler rempli de glace, </t>
  </si>
  <si>
    <t>❿ Matériel</t>
  </si>
  <si>
    <t>Verre à Fizz / IBA</t>
  </si>
  <si>
    <t>Fizz(s)</t>
  </si>
  <si>
    <t>Fixe cocktail verre court / IBA</t>
  </si>
  <si>
    <t>Fixe(s)</t>
  </si>
  <si>
    <t>Fantasy /Fantasía  Verre fantaisie / Usage mixologie</t>
  </si>
  <si>
    <t>Fantaisie(s)</t>
  </si>
  <si>
    <t>Ponche de huevo / Verre milk punch / Eggnog cocktail</t>
  </si>
  <si>
    <t>🅑</t>
  </si>
  <si>
    <t>US bartending standard</t>
  </si>
  <si>
    <t>Double(s) Shot</t>
  </si>
  <si>
    <t>Digestivo / Verre digestif / tradition française</t>
  </si>
  <si>
    <t>Digestif(s)</t>
  </si>
  <si>
    <t>Garnir d’une 1/2 tranche d’orange et d’une 1/2 tranche de citron</t>
  </si>
  <si>
    <t>Verre INAO recommandé</t>
  </si>
  <si>
    <t>Degustation(s)</t>
  </si>
  <si>
    <t>Mélanger.</t>
  </si>
  <si>
    <t>IBA / Liquid Intelligence</t>
  </si>
  <si>
    <t>Dash(s)</t>
  </si>
  <si>
    <t>Daisy classique / Bartender’s guide</t>
  </si>
  <si>
    <t>Daisy(s)</t>
  </si>
  <si>
    <t>VARIANTES</t>
  </si>
  <si>
    <t>US standard</t>
  </si>
  <si>
    <t>Cup(s)</t>
  </si>
  <si>
    <t>❿ TECHNIQUES DE RÉALISATION et Infos  - Verre  - Décoration etc..</t>
  </si>
  <si>
    <t>US cup / USDA</t>
  </si>
  <si>
    <t>Cup</t>
  </si>
  <si>
    <t>🅐</t>
  </si>
  <si>
    <t>Coupette type Margarita / Drinksworld</t>
  </si>
  <si>
    <t>Coupette(s)</t>
  </si>
  <si>
    <t>Copper Mug</t>
  </si>
  <si>
    <t>Cooler cocktail / Bar convention</t>
  </si>
  <si>
    <t>Cooler(s)</t>
  </si>
  <si>
    <t>Verre Collins alternative / IBA</t>
  </si>
  <si>
    <t>collins 2</t>
  </si>
  <si>
    <t>Kitchen Geekery / IBA</t>
  </si>
  <si>
    <t>Collins</t>
  </si>
  <si>
    <t>&lt; Conversion en Litre</t>
  </si>
  <si>
    <t>Cocktail tropical / Pina Colada glass</t>
  </si>
  <si>
    <t>Colada(s)</t>
  </si>
  <si>
    <t xml:space="preserve">smoothie </t>
  </si>
  <si>
    <t xml:space="preserve">High Ball </t>
  </si>
  <si>
    <t>Shooter</t>
  </si>
  <si>
    <t>collins 1</t>
  </si>
  <si>
    <t>Cobbler shaker service / Mixology Tools</t>
  </si>
  <si>
    <t>Cobblers</t>
  </si>
  <si>
    <t>Bowl /  Cuenco    Verre bol traditionnel / usage domestique</t>
  </si>
  <si>
    <t>Bol(s)</t>
  </si>
  <si>
    <t>Verre à whisky blended / Difford's Guide</t>
  </si>
  <si>
    <t>Blended(s)</t>
  </si>
  <si>
    <t xml:space="preserve">ATTENTION NE PAS CONFONDRE CAPACITÉ DU VERRE ET VOLUME MINI OU MAXI DE LIQUIDE </t>
  </si>
  <si>
    <t>Beer / Cerveza  Standard verre bière / VerresCocktail.fr</t>
  </si>
  <si>
    <t>Biere(s)</t>
  </si>
  <si>
    <t>bar(s) spoon</t>
  </si>
  <si>
    <t>▼ collez Colonne BE</t>
  </si>
  <si>
    <t>Sources ou traductions</t>
  </si>
  <si>
    <t>Volume maxi.</t>
  </si>
  <si>
    <t>Volume mini.</t>
  </si>
  <si>
    <t>Facteur cl</t>
  </si>
  <si>
    <t>D (Seuil)</t>
  </si>
  <si>
    <t>C (Unité sup)</t>
  </si>
  <si>
    <t>B (Facteur L / Kg)</t>
  </si>
  <si>
    <t>Nom de l'unité</t>
  </si>
  <si>
    <t>Modifiez en ml les volumes qui ne vous conviennent pas Colonne</t>
  </si>
  <si>
    <t>TABLEAU DE RECHERCHE    SEARCH TABLE    TABLA DE BÚSQUEDA</t>
  </si>
  <si>
    <t>comme un cocktail ou une boisson.</t>
  </si>
  <si>
    <t>Mode d'emploi express</t>
  </si>
  <si>
    <t xml:space="preserve">Avant d'utiliser ce document vérifiez et si besoin </t>
  </si>
  <si>
    <r>
      <t xml:space="preserve">Le </t>
    </r>
    <r>
      <rPr>
        <b/>
        <sz val="9"/>
        <color theme="1"/>
        <rFont val="Calibri"/>
        <family val="2"/>
        <scheme val="minor"/>
      </rPr>
      <t>TAV</t>
    </r>
    <r>
      <rPr>
        <sz val="9"/>
        <color theme="1"/>
        <rFont val="Calibri"/>
        <family val="2"/>
        <scheme val="minor"/>
      </rPr>
      <t xml:space="preserve"> (Titre Alcoométrique Volumique) C’est la proportion d’alcool pur contenue dans un liquide</t>
    </r>
  </si>
  <si>
    <t>colonnes</t>
  </si>
  <si>
    <t>Adresse PC</t>
  </si>
  <si>
    <t>lignes</t>
  </si>
  <si>
    <t xml:space="preserve">cellules vides </t>
  </si>
  <si>
    <t>avec valeurs ou texte</t>
  </si>
  <si>
    <t>ICI</t>
  </si>
  <si>
    <t>Ce document est composé de :</t>
  </si>
  <si>
    <t>A1</t>
  </si>
  <si>
    <t xml:space="preserve">Répertoire N° </t>
  </si>
  <si>
    <t>Pour les photos des cocktails</t>
  </si>
  <si>
    <t>Comment trier vos recettes</t>
  </si>
  <si>
    <t>vous pouvez collez des imprim' écran</t>
  </si>
  <si>
    <t>les miniatures sont des imprime écran</t>
  </si>
  <si>
    <t xml:space="preserve"> colonnes A à G</t>
  </si>
  <si>
    <t>1.scannez votre document papier en photo ou pdf</t>
  </si>
  <si>
    <t>2 - Données &gt; Filtre</t>
  </si>
  <si>
    <t>2.ouvrez et ajustez à l'écran</t>
  </si>
  <si>
    <t xml:space="preserve">Wikipédia </t>
  </si>
  <si>
    <t xml:space="preserve">3 - Cliquez sur les flèches Filtre </t>
  </si>
  <si>
    <t>3.faites un imprime écran et collez le dans votre document</t>
  </si>
  <si>
    <t>https://fr.wikipedia.org/wiki/Cat%C3%A9gorie:Cocktail</t>
  </si>
  <si>
    <t>Filtres intelligents dans Excel</t>
  </si>
  <si>
    <t>Greenshot est un logiciel de capture d’écran léger pour Windows</t>
  </si>
  <si>
    <t>https://fr.wikipedia.org/wiki/Portail:Boisson</t>
  </si>
  <si>
    <t>https://excel-exercice.com/filtres-intelligents-dans-excel/</t>
  </si>
  <si>
    <t>Lorsque vous masquez des lignes ou colonnes  appuyez sur la touche F9 pour forcer Excel à recalculer</t>
  </si>
  <si>
    <t>Données &gt; Filtrer</t>
  </si>
  <si>
    <t>colonne ▼</t>
  </si>
  <si>
    <t>Lien &gt;</t>
  </si>
  <si>
    <t>https://www.1001cocktails.com/recettes/selections.aspx</t>
  </si>
  <si>
    <t>http://technoresto.org/tp/ta_cocktail/ta_fp.html</t>
  </si>
  <si>
    <t>http://www.spiritueuxmagazine.com/</t>
  </si>
  <si>
    <t>https://www.frenchbar.com/index.php</t>
  </si>
  <si>
    <t>https://www.google.com/search?q=ambiance+bar+%C3%A0+cocktail+chic&amp;client=firefox-b-d&amp;sxsrf=AJOqlzVEiEJaAfiPksk2m0DNcA5tfwxmgw:1674116619047&amp;source=lnms&amp;tbm=isch&amp;sa=X&amp;ved=2ahUKEwj6_o-zmtP8AhXHUKQEHUKRDNEQ_AUoAXoECAEQAw&amp;biw=1472&amp;bih=726&amp;dpr=1.3#imgrc=p_KRM0lJYwUdjM</t>
  </si>
  <si>
    <t>Bienvenue sur notre site avec plus de 5.000 pages sur le monde du Bar :- 840 recettes de Cocktails avec visuels</t>
  </si>
  <si>
    <t xml:space="preserve"> 1.700 bouteilles d'Alcool avec photos</t>
  </si>
  <si>
    <t xml:space="preserve">ambiance bar à cocktail </t>
  </si>
  <si>
    <t xml:space="preserve">Brouillon : </t>
  </si>
  <si>
    <t xml:space="preserve">Collez les recettes récupérées sur le net dans le brouillon </t>
  </si>
  <si>
    <t xml:space="preserve">et découpez le texte trop long dans le tableau </t>
  </si>
  <si>
    <t>Le cocktail Lucien Gaudin est un cocktail à base de gin, triple sec, campari et d'absinthe et appartient au groupe des short drinks (boissons courtes).</t>
  </si>
  <si>
    <t>Lorsque vous masquez des lignes ou colonnes ou que vous saisssez une nouvelle valeur appuyez sur la touche F9 pour forcer Excel à recalculer</t>
  </si>
  <si>
    <t>Ce tableau découpe votre texte et l'ajuste à la largeur de votre colonne</t>
  </si>
  <si>
    <t>Copiez le texte découpé et collez le dans votre fiche - Collage spécial 1.2.3 valeurs</t>
  </si>
  <si>
    <t xml:space="preserve">Assurez vous que la police ainsi que la taille de police utilisées soient  identiques entre ce document et celui dans lequel vous allez colle le texte découpé. </t>
  </si>
  <si>
    <t>largeur Postit</t>
  </si>
  <si>
    <t xml:space="preserve">saisissez un nombre de caractères pour que le texte ne déborde pas de la </t>
  </si>
  <si>
    <t>Élargissez cette colonne</t>
  </si>
  <si>
    <t xml:space="preserve"> Saisissez ou coller le texte que vous voulez couper dans ces 4 lignes ▼  </t>
  </si>
  <si>
    <t>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t>
  </si>
  <si>
    <t>► Saisissez ou coller les lignes du brouillon que vous voulez couper dans ces 4 lignes et saisissez un nombre de caractères pour que le texte ne déborde pas de la colonne ⤵️ 🧋</t>
  </si>
  <si>
    <t xml:space="preserve"> et saisissez un nombre de caractères pour que le texte ne déborde pas de la colonne  ►Police  choisissez celle qui vous convient</t>
  </si>
  <si>
    <t xml:space="preserve">votre texte est découpé en </t>
  </si>
  <si>
    <t>Total</t>
  </si>
  <si>
    <t xml:space="preserve">pour aérer le texte vous pouvez collez le triangle rouge dans une ligne ci-dessus </t>
  </si>
  <si>
    <t>caractères + espaces</t>
  </si>
  <si>
    <t>Triangle</t>
  </si>
  <si>
    <t>"Nettoyage" et découpage du texte dans ces 4 colonnes</t>
  </si>
  <si>
    <t>Vous pouvez soit réduire la quantité de caractères à supprimer, soit enlever une ligne</t>
  </si>
  <si>
    <t>lignes en trop pas assez de lignes dans le Postit</t>
  </si>
  <si>
    <t xml:space="preserve">lignes découpées &gt; réduisez le texte ou le nombre de lignes </t>
  </si>
  <si>
    <t>Avant d'utiliser ce document vérifiez et si besoin le tableau de recherche</t>
  </si>
  <si>
    <t>◄  largeurs conseillées  ►</t>
  </si>
  <si>
    <t>1 - Le texte collé dans le cadre  est découpé  en plusieurs lignes en fonction du nombre de caractères saisis .</t>
  </si>
  <si>
    <t>Factionnement  sans couper les mots et ajusté à la largeur de votre colonne en supprimant les lignes vides.</t>
  </si>
  <si>
    <t xml:space="preserve"> Saisissez un nombre de caractères pour que le texte ne déborde pas de la colonne ►avec une police Calibri taille 11 </t>
  </si>
  <si>
    <t>vous aurez davantage de caractères par lignes à vous de choisir votre police ►Lorsque vous masquez des lignes ou colonnes</t>
  </si>
  <si>
    <t xml:space="preserve"> ou que vous saisssez une nouvelle valeur appuyez sur la touche F9 pour forcer Excel à recalculer</t>
  </si>
  <si>
    <t>► Saisissez ou coller les lignes du brouillon que vous voulez couper dans ces 4 lignes</t>
  </si>
  <si>
    <t xml:space="preserve"> et saisissez un nombre de caractères pour que le texte ne déborde pas de la colonne</t>
  </si>
  <si>
    <t>►Police  choisissez celle qui vous convient</t>
  </si>
  <si>
    <t>MODE D'EMPLOI</t>
  </si>
  <si>
    <t>saisissez un nombre de caractères pour que le texte ne déborde pas de la colonne</t>
  </si>
  <si>
    <t>Attention il faut que la police et la taille de police soit identique sur les deux documents</t>
  </si>
  <si>
    <t xml:space="preserve">avec une police Calibri taille 11 vous aurez davantage de caractères par lignes à vous de choisir votre police </t>
  </si>
  <si>
    <t>Vous pouvez choisir une police de caractères</t>
  </si>
  <si>
    <t>Utilisez le pinceau pour reproduire la police</t>
  </si>
  <si>
    <t>Police calibri 12</t>
  </si>
  <si>
    <t>Police Arial 12</t>
  </si>
  <si>
    <t>Police Garamond 12</t>
  </si>
  <si>
    <t>Police Cambria 12</t>
  </si>
  <si>
    <t>Police Verdana 12</t>
  </si>
  <si>
    <t>Police Segoe UI Light 12</t>
  </si>
  <si>
    <t>Police Lucida Calligraphy 12</t>
  </si>
  <si>
    <t>Police Lucida Handwriting 12</t>
  </si>
  <si>
    <t>FIN</t>
  </si>
  <si>
    <t xml:space="preserve">❿ TECHNIQUES DE RÉALISATION </t>
  </si>
  <si>
    <t>AMERICANO 1</t>
  </si>
  <si>
    <t>SAISISSEZ VOS RECETTES SUR CETTE PAGE</t>
  </si>
  <si>
    <t>FR / Français Capacité / Volume</t>
  </si>
  <si>
    <t>SANS ALCOOL</t>
  </si>
  <si>
    <t xml:space="preserve">🔸 Capacité du verre : volume total que peut </t>
  </si>
  <si>
    <t>contenir le verre à ras bord (ex. flûte = 15 cl)</t>
  </si>
  <si>
    <t>AFTER DINNER</t>
  </si>
  <si>
    <t>VIRGIN</t>
  </si>
  <si>
    <t xml:space="preserve">🔹 Volume servi : quantité réellement </t>
  </si>
  <si>
    <t>ALL DAY (ou fancy)</t>
  </si>
  <si>
    <t>versée (ex. 10 cl dans une flûte de 15 cl)</t>
  </si>
  <si>
    <t>💡 Pourquoi c’est important :</t>
  </si>
  <si>
    <t>Couleur : à vous de préciser</t>
  </si>
  <si>
    <t>Évite les débordements</t>
  </si>
  <si>
    <t>Meilleure présentation</t>
  </si>
  <si>
    <t>Permet d’ajuster les quantités</t>
  </si>
  <si>
    <t>NEAT</t>
  </si>
  <si>
    <t xml:space="preserve">🧾 Exemple : Verre = Flûte 15 cl </t>
  </si>
  <si>
    <t>Volume servi = 10 cl</t>
  </si>
  <si>
    <t xml:space="preserve">✅ Conseil : Indiquez toujours </t>
  </si>
  <si>
    <t>SOUR</t>
  </si>
  <si>
    <t>les deux dans vos recettes</t>
  </si>
  <si>
    <t>EN / English Capacity / Volume</t>
  </si>
  <si>
    <t>STRAIGHT</t>
  </si>
  <si>
    <t xml:space="preserve">🔸 Glass capacity: total volume the glass </t>
  </si>
  <si>
    <t>can hold to the brim (e.g., flute = 15 cl)</t>
  </si>
  <si>
    <t xml:space="preserve">🔹 Volume served: actual liquid </t>
  </si>
  <si>
    <t>BLENDED</t>
  </si>
  <si>
    <t>poured (e.g., 10 cl in a 15 cl flute)</t>
  </si>
  <si>
    <t>💡 Why it matters:</t>
  </si>
  <si>
    <t>Avoids spillage</t>
  </si>
  <si>
    <t>COBBLERS</t>
  </si>
  <si>
    <t>Improves presentation</t>
  </si>
  <si>
    <t>Helps adjust serving sizes</t>
  </si>
  <si>
    <t>🧾 Example: Glass = Flute 15 cl</t>
  </si>
  <si>
    <t>COLLINS</t>
  </si>
  <si>
    <t>Volume served = 10 cl</t>
  </si>
  <si>
    <t>✅ Tip: Always indicate</t>
  </si>
  <si>
    <t xml:space="preserve"> both in your recipes</t>
  </si>
  <si>
    <t>FROZEN</t>
  </si>
  <si>
    <t>ES / Español Capacidad / Volumen</t>
  </si>
  <si>
    <t xml:space="preserve">🔸 Capacidad del vaso: volumen total que puede </t>
  </si>
  <si>
    <t>COOLERS</t>
  </si>
  <si>
    <t>contener hasta el borde (ej.: flauta = 15 cl)</t>
  </si>
  <si>
    <t xml:space="preserve">🔹 Volumen servido: cantidad realmente </t>
  </si>
  <si>
    <t>vertida (ej.: 10 cl en una flauta de 15 cl)</t>
  </si>
  <si>
    <t>CRUSTAS</t>
  </si>
  <si>
    <t>💡 Por qué es importante:</t>
  </si>
  <si>
    <t>Evita derrames</t>
  </si>
  <si>
    <t>Mejora la presentación</t>
  </si>
  <si>
    <t>Permite ajustar cantidades</t>
  </si>
  <si>
    <t xml:space="preserve">🧾 Ejemplo: Vaso = Flauta 15 cl </t>
  </si>
  <si>
    <t>Volumen servido = 10 cl</t>
  </si>
  <si>
    <t>DAISIES</t>
  </si>
  <si>
    <t xml:space="preserve">✅ Consejo: Siempre indica </t>
  </si>
  <si>
    <t>ambas medidas en tus recetas</t>
  </si>
  <si>
    <t>EGG NOGS</t>
  </si>
  <si>
    <t>FIXES</t>
  </si>
  <si>
    <t>HIGH BALLS</t>
  </si>
  <si>
    <t>BASE GIN</t>
  </si>
  <si>
    <t>BASE TEQUILA</t>
  </si>
  <si>
    <t>BASE RHUM</t>
  </si>
  <si>
    <t>BASE VODKA</t>
  </si>
  <si>
    <t xml:space="preserve"> H / I</t>
  </si>
  <si>
    <t>au choix à coller colonne S</t>
  </si>
  <si>
    <t xml:space="preserve"> à coller colonnes</t>
  </si>
  <si>
    <t>Couleur : Jaune pâle</t>
  </si>
  <si>
    <t>Couleur : Jaune</t>
  </si>
  <si>
    <t>Couleur : Transparent</t>
  </si>
  <si>
    <t>Couleur : Brun</t>
  </si>
  <si>
    <t>Couleur : Brun foncé</t>
  </si>
  <si>
    <t>Couleur : Ambré</t>
  </si>
  <si>
    <t>Couleur : Vert</t>
  </si>
  <si>
    <t>Couleur : Orangé</t>
  </si>
  <si>
    <t>Couleur : Brun doré</t>
  </si>
  <si>
    <t>Couleur : Beige</t>
  </si>
  <si>
    <t>Couleur : Doré</t>
  </si>
  <si>
    <t>Couleur : Rouge vif</t>
  </si>
  <si>
    <t>Couleur : Rouge</t>
  </si>
  <si>
    <t>Couleur : Violet foncé</t>
  </si>
  <si>
    <t>Couleur : Orange</t>
  </si>
  <si>
    <t>Couleur : Jaune ambré</t>
  </si>
  <si>
    <t>Couleur : Vert fluo</t>
  </si>
  <si>
    <t>Couleur : Rouge foncé</t>
  </si>
  <si>
    <t>Couleur : Rouge ou Rose</t>
  </si>
  <si>
    <t>Couleur : Jaune clair</t>
  </si>
  <si>
    <t>Couleur : Bleu</t>
  </si>
  <si>
    <t>Couleur : Jaune doré</t>
  </si>
  <si>
    <t>Couleur : Vert pâle</t>
  </si>
  <si>
    <t>Couleur : Violet</t>
  </si>
  <si>
    <t>Couleur : Pâle doré</t>
  </si>
  <si>
    <t>Couleur : Rose clair</t>
  </si>
  <si>
    <t>Couleur : Rouge brun</t>
  </si>
  <si>
    <t>Couleur : Rouge clair</t>
  </si>
  <si>
    <t>Couleur : Brun rouge</t>
  </si>
  <si>
    <t>Couleur : Rose</t>
  </si>
  <si>
    <t>Couleur : Orange vif</t>
  </si>
  <si>
    <t>Couleur dominante</t>
  </si>
  <si>
    <t>colonnes  H / I</t>
  </si>
  <si>
    <t>FAMILLE à coller colonne S</t>
  </si>
  <si>
    <t>NOM DE LA RECETTE</t>
  </si>
  <si>
    <t>Avec ou sans Alcool</t>
  </si>
  <si>
    <t xml:space="preserve">Quand </t>
  </si>
  <si>
    <t>Type de cocktail:</t>
  </si>
  <si>
    <t>FAMILLE à coller</t>
  </si>
  <si>
    <t>VOUS</t>
  </si>
  <si>
    <t>Indicateur de lignes masquées</t>
  </si>
  <si>
    <t xml:space="preserve"> Choisissez des valeurs spécifiques : Décochez (Sélectionner tout) pour décocher toutes les cases, </t>
  </si>
  <si>
    <t>Puis cochez A (afficher) pour selectionner les lignes à afficher</t>
  </si>
  <si>
    <t>Pour l'affichage de toutes les lignes faites l'inverse cochez (Sélectionner tout)</t>
  </si>
  <si>
    <t>ou cliquez de nouveau sur "l'entonnoir" trier en haut de l'écran pour désactiver la fonction Tri</t>
  </si>
  <si>
    <t>Fonction Excel : JOINDRE.TEXTE</t>
  </si>
  <si>
    <t>https://www.excel-pratique.com/fr/fonctions/joindre-texte</t>
  </si>
  <si>
    <t>EXCEL - MASQUER DES ÉLÉMENTS</t>
  </si>
  <si>
    <t>https://www.youtube.com/watch?v=8NMinBfc9EU</t>
  </si>
  <si>
    <t>https://support.microsoft.com/fr-fr/office/filtrer-les-donn%C3%A9es-d-une-plage-ou-d-un-tableau-01832226-31b5-4568-8806-38c37dcc180e</t>
  </si>
  <si>
    <t>Demandez à Google  Trier avec Excel : toutes les méthodes de tri de données</t>
  </si>
  <si>
    <t>et sélectionnez vidéos</t>
  </si>
  <si>
    <t xml:space="preserve">Masquer une ligne ou une colonne sur Excel </t>
  </si>
  <si>
    <t>https://www.youtube.com/watch?v=q-52-9FshWw</t>
  </si>
  <si>
    <t>Astuces Excel</t>
  </si>
  <si>
    <t>https://www.youtube.com/@Astuces_Excel/videos</t>
  </si>
  <si>
    <t>⓿❶❷❸❹❺❻❼❽❾❿⓫⓬⓭⓮⓯⓰⓱⓲⓳⓴</t>
  </si>
  <si>
    <t>Ⓐ Ⓑ Ⓒ Ⓓ Ⓔ Ⓕ Ⓖ Ⓗ Ⓘ Ⓙ Ⓚ Ⓛ Ⓜ Ⓝ Ⓞ Ⓟ Ⓠ Ⓡ Ⓢ Ⓣ Ⓤ Ⓥ Ⓦ Ⓧ Ⓧ Ⓩ MAJUSCULES</t>
  </si>
  <si>
    <t>ⓐ ⓑ ⓒ ⓓ ⓔ ⓕ ⓕ ⓗ ⓗ ⓘ ⓙ ⓚ ⓛ ⓜ ⓝ ⓞ ⓟ ⓠ ⓡ ⓡ ⓣ ⓤ ⓥ ⓦ ⓧ ⓨ ⓩ minuscules</t>
  </si>
  <si>
    <t>🅐🅑🅒🅓🅔🅕🅖🅗🅘🅙🅚🅛🅜🅝🅞🅟🅠🅡🅢🅣🅤🅥🅦🅧🅨🅩</t>
  </si>
  <si>
    <t>Vermouth Italien</t>
  </si>
  <si>
    <t>tranche d'orange</t>
  </si>
  <si>
    <t xml:space="preserve">Verre old fashioned/Verre à whisky - Le doseur et le bec verseur </t>
  </si>
  <si>
    <t xml:space="preserve">Cuillère à mélange </t>
  </si>
  <si>
    <t>Eau gazeuse</t>
  </si>
  <si>
    <t>glace</t>
  </si>
  <si>
    <t>1. Mélangez les ingrédients</t>
  </si>
  <si>
    <t>Munissez-vous d’un verre old fashioned ou d’un long verre.</t>
  </si>
  <si>
    <t>Remplissez votre verre de glaçons.</t>
  </si>
  <si>
    <t>Versez une dose de bitter rouge type Campari et une dose de vermouth rouge.</t>
  </si>
  <si>
    <t>2. Allongez le cocktail</t>
  </si>
  <si>
    <t>Ajoutez de l’eau gazeuse à votre convenance.</t>
  </si>
  <si>
    <t>Mélangez délicatement de haut en bas à l’aide d’une cuillère à mélange.</t>
  </si>
  <si>
    <t>Ajoutez une demie tranche d’orange dans votre verre.</t>
  </si>
  <si>
    <t>https://www.destinationcocktails.fr/recette/americano-cocktail/</t>
  </si>
  <si>
    <t>Destination Cocktails</t>
  </si>
  <si>
    <t>Type de cocktail: Apéritif classique à base de vermouth et de Bitter</t>
  </si>
  <si>
    <t>*** amer</t>
  </si>
  <si>
    <t>versé =</t>
  </si>
  <si>
    <t>Auteur =</t>
  </si>
  <si>
    <t>◄ 1 =</t>
  </si>
  <si>
    <t>◄ =</t>
  </si>
  <si>
    <t>Couleurs principales d'Excel</t>
  </si>
  <si>
    <t>Baltimore Blanc</t>
  </si>
  <si>
    <t>Inspirée du Baltimore classique, cette version utilise du vermouth blanc pour une touche plus légère et florale</t>
  </si>
  <si>
    <t>Straight Up</t>
  </si>
  <si>
    <t>Couleur : Ambrée pâle / dorée</t>
  </si>
  <si>
    <t>Famille</t>
  </si>
  <si>
    <t>Méthodes de préparation</t>
  </si>
  <si>
    <t>Description</t>
  </si>
  <si>
    <t>Shaké/remué, sans glace</t>
  </si>
  <si>
    <t>On the Rocks</t>
  </si>
  <si>
    <t>Avec glaçons</t>
  </si>
  <si>
    <t>Neat</t>
  </si>
  <si>
    <t>Pur, sans glace ni eau</t>
  </si>
  <si>
    <t>Blended</t>
  </si>
  <si>
    <t>Mixé avec glace</t>
  </si>
  <si>
    <t>Frozen</t>
  </si>
  <si>
    <t>Granité, très glacé</t>
  </si>
  <si>
    <t>Layered</t>
  </si>
  <si>
    <t>Versé en couches</t>
  </si>
  <si>
    <t>Built</t>
  </si>
  <si>
    <t>Directement dans le verre</t>
  </si>
  <si>
    <t>Shaken</t>
  </si>
  <si>
    <t>Mélangé au shaker</t>
  </si>
  <si>
    <t>Stirred</t>
  </si>
  <si>
    <t>Remué à la cuillère</t>
  </si>
  <si>
    <t>Styles / Familles historiques</t>
  </si>
  <si>
    <t>Sour</t>
  </si>
  <si>
    <t>Citron + sucre + alcool</t>
  </si>
  <si>
    <t>Fizz</t>
  </si>
  <si>
    <t>Sour + soda</t>
  </si>
  <si>
    <t>Fix</t>
  </si>
  <si>
    <t>Fizz court, sur glace</t>
  </si>
  <si>
    <t>Crustas</t>
  </si>
  <si>
    <t>Sour + bordure sucre + zeste</t>
  </si>
  <si>
    <t>Vin/spiritueux + fruits + glace pilée</t>
  </si>
  <si>
    <t>Daisies</t>
  </si>
  <si>
    <t>Sour + liqueur + soda</t>
  </si>
  <si>
    <t>Coolers</t>
  </si>
  <si>
    <t>Long drink léger et fruité</t>
  </si>
  <si>
    <t>Long drink : alcool + citron + soda</t>
  </si>
  <si>
    <t>Œuf + lait/crème + alcool</t>
  </si>
  <si>
    <t>Cups</t>
  </si>
  <si>
    <t>Punchs à base de fruits</t>
  </si>
  <si>
    <t>Highballs</t>
  </si>
  <si>
    <t>Alcool + soft (whisky-soda...)</t>
  </si>
  <si>
    <t>Punches</t>
  </si>
  <si>
    <t>Boissons collectives aux fruits et alcool</t>
  </si>
  <si>
    <t>Bases alcooliques</t>
  </si>
  <si>
    <t>Base Gin</t>
  </si>
  <si>
    <t>Gin Tonic, Negroni, Martini</t>
  </si>
  <si>
    <t>Base Vodka</t>
  </si>
  <si>
    <t>Moscow Mule, Bloody Mary</t>
  </si>
  <si>
    <t>Base Tequila</t>
  </si>
  <si>
    <t>Margarita, Tequila Sunrise</t>
  </si>
  <si>
    <t>Base Rhum</t>
  </si>
  <si>
    <t>Mojito, Daiquiri</t>
  </si>
  <si>
    <t>Base Whisky</t>
  </si>
  <si>
    <t>Old Fashioned, Whisky Sour</t>
  </si>
  <si>
    <t>Base Cognac</t>
  </si>
  <si>
    <t>Sidecar, Stinger</t>
  </si>
  <si>
    <t>Base Champagne</t>
  </si>
  <si>
    <t>French 75, Mimosa</t>
  </si>
  <si>
    <t>Base Vermouth</t>
  </si>
  <si>
    <t>Americano, Manhattan</t>
  </si>
  <si>
    <t>Sans alcool</t>
  </si>
  <si>
    <t>FIZZ</t>
  </si>
  <si>
    <t>PUNCHES</t>
  </si>
  <si>
    <t>BASE WHISKY</t>
  </si>
  <si>
    <t>BASE COGNAC</t>
  </si>
  <si>
    <t>BASE CHAMPAGNE</t>
  </si>
  <si>
    <t>BASE VERMOUTH</t>
  </si>
  <si>
    <t>STRAIGHT UP</t>
  </si>
  <si>
    <t>LAYERED</t>
  </si>
  <si>
    <t>BUILT</t>
  </si>
  <si>
    <t>SHAKEN</t>
  </si>
  <si>
    <t>STIRRED</t>
  </si>
  <si>
    <t>Type de cocktail (sans alcool)</t>
  </si>
  <si>
    <t>Cocktail sans alcool (ex. virgin mojito, virgin colada)</t>
  </si>
  <si>
    <t>Boisson servie pure, sans glaçon, ni eau, ni mélange</t>
  </si>
  <si>
    <t>straight</t>
  </si>
  <si>
    <t>virgin</t>
  </si>
  <si>
    <t>Terme</t>
  </si>
  <si>
    <t>Types de verres ou unités</t>
  </si>
  <si>
    <t>Classement</t>
  </si>
  <si>
    <t>Sparkling(s) ;Trembler(s);Mule(s);sont-ils des verres ou des Méthodes de préparation</t>
  </si>
  <si>
    <t>✅ Sparkling(s)</t>
  </si>
  <si>
    <r>
      <t xml:space="preserve">🔸 </t>
    </r>
    <r>
      <rPr>
        <b/>
        <sz val="11"/>
        <color theme="1"/>
        <rFont val="Calibri"/>
        <family val="2"/>
        <scheme val="minor"/>
      </rPr>
      <t>Catégorie : Méthode de préparation</t>
    </r>
  </si>
  <si>
    <r>
      <t xml:space="preserve">🔹 Cela désigne les cocktails contenant un </t>
    </r>
    <r>
      <rPr>
        <b/>
        <sz val="11"/>
        <color theme="1"/>
        <rFont val="Calibri"/>
        <family val="2"/>
        <scheme val="minor"/>
      </rPr>
      <t>ingrédient effervescent</t>
    </r>
    <r>
      <rPr>
        <sz val="11"/>
        <color theme="1"/>
        <rFont val="Calibri"/>
        <family val="2"/>
        <scheme val="minor"/>
      </rPr>
      <t xml:space="preserve"> (souvent champagne, prosecco, soda…).</t>
    </r>
  </si>
  <si>
    <t>🔸 Exemples : French 75, Spritz, Mimosa, Bellini</t>
  </si>
  <si>
    <r>
      <t xml:space="preserve">🔹 Ce n’est </t>
    </r>
    <r>
      <rPr>
        <b/>
        <sz val="11"/>
        <color theme="1"/>
        <rFont val="Calibri"/>
        <family val="2"/>
        <scheme val="minor"/>
      </rPr>
      <t>pas un verre</t>
    </r>
    <r>
      <rPr>
        <sz val="11"/>
        <color theme="1"/>
        <rFont val="Calibri"/>
        <family val="2"/>
        <scheme val="minor"/>
      </rPr>
      <t xml:space="preserve">, mais une </t>
    </r>
    <r>
      <rPr>
        <b/>
        <sz val="11"/>
        <color theme="1"/>
        <rFont val="Calibri"/>
        <family val="2"/>
        <scheme val="minor"/>
      </rPr>
      <t>caractéristique du cocktail</t>
    </r>
    <r>
      <rPr>
        <sz val="11"/>
        <color theme="1"/>
        <rFont val="Calibri"/>
        <family val="2"/>
        <scheme val="minor"/>
      </rPr>
      <t xml:space="preserve"> (pétillant).</t>
    </r>
  </si>
  <si>
    <t>✅ Trembler(s)</t>
  </si>
  <si>
    <r>
      <t xml:space="preserve">🔹 Verbe signifiant </t>
    </r>
    <r>
      <rPr>
        <b/>
        <sz val="11"/>
        <color theme="1"/>
        <rFont val="Calibri"/>
        <family val="2"/>
        <scheme val="minor"/>
      </rPr>
      <t>"shaker" en français classique ou ancien jargon de bar</t>
    </r>
    <r>
      <rPr>
        <sz val="11"/>
        <color theme="1"/>
        <rFont val="Calibri"/>
        <family val="2"/>
        <scheme val="minor"/>
      </rPr>
      <t>.</t>
    </r>
  </si>
  <si>
    <r>
      <t xml:space="preserve">🔸 Donc, c’est bien une </t>
    </r>
    <r>
      <rPr>
        <b/>
        <sz val="11"/>
        <color theme="1"/>
        <rFont val="Calibri"/>
        <family val="2"/>
        <scheme val="minor"/>
      </rPr>
      <t>technique de préparation</t>
    </r>
    <r>
      <rPr>
        <sz val="11"/>
        <color theme="1"/>
        <rFont val="Calibri"/>
        <family val="2"/>
        <scheme val="minor"/>
      </rPr>
      <t xml:space="preserve"> : cocktail préparé au shaker.</t>
    </r>
  </si>
  <si>
    <t>🔹 Exemple : un Daiquiri est "tremblé", pas "remué".</t>
  </si>
  <si>
    <t>✅ Mule(s)</t>
  </si>
  <si>
    <r>
      <t xml:space="preserve">🔸 </t>
    </r>
    <r>
      <rPr>
        <b/>
        <sz val="11"/>
        <color theme="1"/>
        <rFont val="Calibri"/>
        <family val="2"/>
        <scheme val="minor"/>
      </rPr>
      <t>Catégorie : Famille de cocktail / Méthode de préparation (composite)</t>
    </r>
  </si>
  <si>
    <r>
      <t xml:space="preserve">🔹 Un "Mule" est une </t>
    </r>
    <r>
      <rPr>
        <b/>
        <sz val="11"/>
        <color theme="1"/>
        <rFont val="Calibri"/>
        <family val="2"/>
        <scheme val="minor"/>
      </rPr>
      <t>recette type</t>
    </r>
    <r>
      <rPr>
        <sz val="11"/>
        <color theme="1"/>
        <rFont val="Calibri"/>
        <family val="2"/>
        <scheme val="minor"/>
      </rPr>
      <t xml:space="preserve"> (alcool + ginger beer + citron vert), servie </t>
    </r>
    <r>
      <rPr>
        <b/>
        <sz val="11"/>
        <color theme="1"/>
        <rFont val="Calibri"/>
        <family val="2"/>
        <scheme val="minor"/>
      </rPr>
      <t>dans un verre spécifique</t>
    </r>
    <r>
      <rPr>
        <sz val="11"/>
        <color theme="1"/>
        <rFont val="Calibri"/>
        <family val="2"/>
        <scheme val="minor"/>
      </rPr>
      <t xml:space="preserve"> : la </t>
    </r>
    <r>
      <rPr>
        <b/>
        <sz val="11"/>
        <color theme="1"/>
        <rFont val="Calibri"/>
        <family val="2"/>
        <scheme val="minor"/>
      </rPr>
      <t>Copper Mug</t>
    </r>
  </si>
  <si>
    <t>🔸 Exemples : Moscow Mule, Mexican Mule, Gin Mule</t>
  </si>
  <si>
    <t>🔹 Donc, ça fait référence à :</t>
  </si>
  <si>
    <r>
      <t xml:space="preserve">Une </t>
    </r>
    <r>
      <rPr>
        <b/>
        <sz val="11"/>
        <color theme="1"/>
        <rFont val="Calibri"/>
        <family val="2"/>
        <scheme val="minor"/>
      </rPr>
      <t>méthode de préparation</t>
    </r>
    <r>
      <rPr>
        <sz val="11"/>
        <color theme="1"/>
        <rFont val="Calibri"/>
        <family val="2"/>
        <scheme val="minor"/>
      </rPr>
      <t xml:space="preserve"> (build, avec ingrédients précis)</t>
    </r>
  </si>
  <si>
    <r>
      <t>Et parfois aussi au contenant</t>
    </r>
    <r>
      <rPr>
        <sz val="11"/>
        <color theme="1"/>
        <rFont val="Calibri"/>
        <family val="2"/>
        <scheme val="minor"/>
      </rPr>
      <t xml:space="preserve"> associé (verre en cuivre)</t>
    </r>
  </si>
  <si>
    <r>
      <t xml:space="preserve">➡️ On classe donc </t>
    </r>
    <r>
      <rPr>
        <b/>
        <sz val="11"/>
        <color theme="1"/>
        <rFont val="Calibri"/>
        <family val="2"/>
        <scheme val="minor"/>
      </rPr>
      <t>Mule(s)</t>
    </r>
    <r>
      <rPr>
        <sz val="11"/>
        <color theme="1"/>
        <rFont val="Calibri"/>
        <family val="2"/>
        <scheme val="minor"/>
      </rPr>
      <t xml:space="preserve"> en priorité dans </t>
    </r>
    <r>
      <rPr>
        <b/>
        <sz val="11"/>
        <color theme="1"/>
        <rFont val="Calibri"/>
        <family val="2"/>
        <scheme val="minor"/>
      </rPr>
      <t>Méthodes de préparation / Familles de recettes</t>
    </r>
    <r>
      <rPr>
        <sz val="11"/>
        <color theme="1"/>
        <rFont val="Calibri"/>
        <family val="2"/>
        <scheme val="minor"/>
      </rPr>
      <t>.</t>
    </r>
  </si>
  <si>
    <t>📌 Résumé :</t>
  </si>
  <si>
    <t>Classe</t>
  </si>
  <si>
    <t>Détails</t>
  </si>
  <si>
    <t>✅ Méthode de préparation</t>
  </si>
  <si>
    <t>Cocktail contenant une boisson effervescente</t>
  </si>
  <si>
    <t>Verbe "shaker" → technique de mélange</t>
  </si>
  <si>
    <t>Famille de cocktails servis dans un verre typique en cuivre</t>
  </si>
  <si>
    <t>Wikipédia Portail Boissons</t>
  </si>
  <si>
    <t>Copiez les divers éléments des colonnes V - AD -AF -AJ -AM et AP pour les coller dans les colonnes prévues</t>
  </si>
  <si>
    <t>Chat GPT = Voici une réponse précise et justifiée pour chacun des trois termes :</t>
  </si>
  <si>
    <t xml:space="preserve">ensuite saisissez ou collez </t>
  </si>
  <si>
    <t xml:space="preserve">Recette N° </t>
  </si>
  <si>
    <t>RVB(205;133;63)  🎨 Marron chaud tirant sur l’or</t>
  </si>
  <si>
    <t>RVB(255;255;153)  🎨 Jaune doux, presque pastel</t>
  </si>
  <si>
    <t>RVB(255;215;0)  🎨 Jaune éclatant tirant vers l’or</t>
  </si>
  <si>
    <t>RVB(255;165;0)  🎨 Classique orange vif</t>
  </si>
  <si>
    <t>RVB(255;192;203)  🎨 Rose clair classique (type bonbon)</t>
  </si>
  <si>
    <t>RVB(152;251;152)  🎨 Vert doux, type "menthe claire"</t>
  </si>
  <si>
    <t>Saisissez la largeur (addition des largeurs de  colonnes)  ❿ TECHNIQUES DE RÉALISATION et Infos  - Verre  - Décoration etc..</t>
  </si>
  <si>
    <t>LE TEXTE EST DÉCOUPÉ A PARTIR DE LA LIGNE 73</t>
  </si>
  <si>
    <t>Remplissez un shaker de glaçons.</t>
  </si>
  <si>
    <t>Ajoutez le gin, le Grand Marnier et le vermouth blanc.</t>
  </si>
  <si>
    <t>Secouez vigoureusement pendant 10 à 15 secondes.</t>
  </si>
  <si>
    <t>Filtrez dans un verre à cocktail préalablement refroidi.</t>
  </si>
  <si>
    <t>Décorez avec une tranche de citron</t>
  </si>
  <si>
    <t xml:space="preserve">AMERICANO </t>
  </si>
  <si>
    <t xml:space="preserve">3 NOM DE LA RECETTE </t>
  </si>
  <si>
    <t xml:space="preserve">4 NOM DE LA RECETTE </t>
  </si>
  <si>
    <t xml:space="preserve">5 NOM DE LA RECETTE </t>
  </si>
  <si>
    <t xml:space="preserve">6 NOM DE LA RECETTE </t>
  </si>
  <si>
    <t xml:space="preserve">7 NOM DE LA RECETTE </t>
  </si>
  <si>
    <t xml:space="preserve">8 NOM DE LA RECETTE </t>
  </si>
  <si>
    <t xml:space="preserve">9 NOM DE LA RECETTE </t>
  </si>
  <si>
    <t xml:space="preserve">10 NOM DE LA RECETTE </t>
  </si>
  <si>
    <t>a</t>
  </si>
  <si>
    <t>1 - positionnez vous sur la ligne 9</t>
  </si>
  <si>
    <t>Cartouche : encadré ou bloc placé en haut d’une fiche ou d’un document, contenant les informations principales (titre, catégorie, verre, moment de consommation, etc.).</t>
  </si>
  <si>
    <t>▼</t>
  </si>
  <si>
    <t xml:space="preserve">▼ collez le cartouche du "Postit recette "des colonnes O à Z en remplacement de celui-ci </t>
  </si>
  <si>
    <t>UTILISATION : Copiez / Collez vos postits dans une fiche recette</t>
  </si>
  <si>
    <t>Mode d'emploi : Collez vos "Postits" dans les cellules prévues à cet effet</t>
  </si>
  <si>
    <t xml:space="preserve">Date de création : 29 MAI 2025 </t>
  </si>
  <si>
    <t>Créez autant de répertoires que vous le souhaitez</t>
  </si>
  <si>
    <t>Colonnes pour rechercher ou trier vos recettes</t>
  </si>
  <si>
    <t>B</t>
  </si>
  <si>
    <t xml:space="preserve">Dupliquez cette feuille et changer de lettre . Ne coller ici que les cocktails commençant par la lettre </t>
  </si>
  <si>
    <t>Les nom des cocktails s'affichent automatiquelment dans l'entête</t>
  </si>
  <si>
    <t>FAMILLE à coller colonne Z</t>
  </si>
  <si>
    <t>① le NOM DE LA RECETTE</t>
  </si>
  <si>
    <t>Auteur &gt;</t>
  </si>
  <si>
    <t>intensité &gt;</t>
  </si>
  <si>
    <t>Type de cocktail</t>
  </si>
  <si>
    <t>Apéritif classique à base de vermouth et de Campari</t>
  </si>
  <si>
    <t xml:space="preserve">coût &gt; </t>
  </si>
  <si>
    <t>❽ Volume du Trembler</t>
  </si>
  <si>
    <t>A.Americano.Avec alcool.Before dinner.Verre Trembler  intensité ** coût**  Couleur : rouge doux</t>
  </si>
  <si>
    <t>Trembler</t>
  </si>
  <si>
    <t>Collez</t>
  </si>
  <si>
    <t>Coupette</t>
  </si>
  <si>
    <t>voir liste</t>
  </si>
  <si>
    <t xml:space="preserve">La capacité du verre et le volume utilisable sont deux concepts différents, particulièrement importants pour les cocktails </t>
  </si>
  <si>
    <t>Avant d'utiliser ce document vérifiez et  modifiez si besoin  les volumes en ml qui ne vous conviennent pas colonne Y</t>
  </si>
  <si>
    <t xml:space="preserve">A  </t>
  </si>
  <si>
    <t>B &lt; Conversion en Litre</t>
  </si>
  <si>
    <t xml:space="preserve">C &lt; Volume en ml </t>
  </si>
  <si>
    <t>liste colonne V</t>
  </si>
  <si>
    <t xml:space="preserve">Affichage &gt; automatique </t>
  </si>
  <si>
    <t>Col.6</t>
  </si>
  <si>
    <t>Col.7</t>
  </si>
  <si>
    <t>③ Poids ou Volume</t>
  </si>
  <si>
    <t>④ g.kg.L.dl.cl.ml</t>
  </si>
  <si>
    <t>❼ Densité g/ml</t>
  </si>
  <si>
    <t>vermouth rouge Italien</t>
  </si>
  <si>
    <t>bitter Campari</t>
  </si>
  <si>
    <t>olives etc..</t>
  </si>
  <si>
    <t>&lt; Copiez dans la liste et collez</t>
  </si>
  <si>
    <t>de citron</t>
  </si>
  <si>
    <t>de verre</t>
  </si>
  <si>
    <t>à coller colonne  ⑦g.kg.L.dl.cl.ml</t>
  </si>
  <si>
    <t>à coller colonne  ⑤ Quoi</t>
  </si>
  <si>
    <t>avec ces 3 cellules neutres à coller colonne  ⑤ Quoi  qui servent à totaliser AH</t>
  </si>
  <si>
    <t>Ne confondez pas ces 5 cellules à coller colonne  ⑦g.kg.L.dl.cl.ml qui ajoutent du poids ou du volume dans la colonne AD Poids Auteur</t>
  </si>
  <si>
    <t xml:space="preserve">Un point manquant ou un espace en plus et Excel ne reconnait pas. </t>
  </si>
  <si>
    <t>Donc faites du Copier / Coller</t>
  </si>
  <si>
    <t xml:space="preserve">La densité en g/ml (grammes par millilitre) joue un rôle clé dans la stratification ou la superposition </t>
  </si>
  <si>
    <t xml:space="preserve">des ingrédients d’un cocktail. </t>
  </si>
  <si>
    <t xml:space="preserve">Elle permet de créer des boissons visuellement attrayantes où les couches de liquides </t>
  </si>
  <si>
    <t xml:space="preserve">restent séparées. </t>
  </si>
  <si>
    <t>https://goody.buzz/fr/comment-reussir-ses-cocktails-a-etages/?utm_source=chatgpt.com</t>
  </si>
  <si>
    <t>vous avez un tableau de correspondance colonnes AD à AH</t>
  </si>
  <si>
    <t>Couleur dominante à coller</t>
  </si>
  <si>
    <t>🟦 Mode d’emploi – Comment utiliser la colonne AW</t>
  </si>
  <si>
    <r>
      <t>1. Saisissez ou collez votre texte</t>
    </r>
    <r>
      <rPr>
        <sz val="11"/>
        <color theme="1"/>
        <rFont val="Calibri"/>
        <family val="2"/>
        <scheme val="minor"/>
      </rPr>
      <t xml:space="preserve"> dans </t>
    </r>
    <r>
      <rPr>
        <b/>
        <sz val="11"/>
        <color theme="1"/>
        <rFont val="Calibri"/>
        <family val="2"/>
        <scheme val="minor"/>
      </rPr>
      <t>l’une des lignes suivantes : 61, 62, 63 ou 64</t>
    </r>
    <r>
      <rPr>
        <sz val="11"/>
        <color theme="1"/>
        <rFont val="Calibri"/>
        <family val="2"/>
        <scheme val="minor"/>
      </rPr>
      <t>.</t>
    </r>
  </si>
  <si>
    <r>
      <t xml:space="preserve">👉 Il peut s’agir de </t>
    </r>
    <r>
      <rPr>
        <b/>
        <sz val="11"/>
        <color theme="1"/>
        <rFont val="Calibri"/>
        <family val="2"/>
        <scheme val="minor"/>
      </rPr>
      <t>phrases complètes</t>
    </r>
    <r>
      <rPr>
        <sz val="11"/>
        <color theme="1"/>
        <rFont val="Calibri"/>
        <family val="2"/>
        <scheme val="minor"/>
      </rPr>
      <t>, peu importe leur longueur.</t>
    </r>
  </si>
  <si>
    <r>
      <t>2. Pas d’inquiétude si tout le texte ne s'affiche pas à l’écran</t>
    </r>
    <r>
      <rPr>
        <sz val="11"/>
        <color theme="1"/>
        <rFont val="Calibri"/>
        <family val="2"/>
        <scheme val="minor"/>
      </rPr>
      <t xml:space="preserve"> :</t>
    </r>
  </si>
  <si>
    <t>la cellule peut contenir bien plus que ce qui est visible immédiatement.</t>
  </si>
  <si>
    <r>
      <t xml:space="preserve">3. La </t>
    </r>
    <r>
      <rPr>
        <b/>
        <sz val="11"/>
        <color theme="1"/>
        <rFont val="Calibri"/>
        <family val="2"/>
        <scheme val="minor"/>
      </rPr>
      <t>largeur de la colonne AW</t>
    </r>
    <r>
      <rPr>
        <sz val="11"/>
        <color theme="1"/>
        <rFont val="Calibri"/>
        <family val="2"/>
        <scheme val="minor"/>
      </rPr>
      <t xml:space="preserve"> a été réglée à </t>
    </r>
    <r>
      <rPr>
        <b/>
        <sz val="11"/>
        <color theme="1"/>
        <rFont val="Calibri"/>
        <family val="2"/>
        <scheme val="minor"/>
      </rPr>
      <t>131</t>
    </r>
    <r>
      <rPr>
        <sz val="11"/>
        <color theme="1"/>
        <rFont val="Calibri"/>
        <family val="2"/>
        <scheme val="minor"/>
      </rPr>
      <t xml:space="preserve"> pour s’adapter à la taille de police utilisée (</t>
    </r>
    <r>
      <rPr>
        <b/>
        <sz val="11"/>
        <color theme="1"/>
        <rFont val="Calibri"/>
        <family val="2"/>
        <scheme val="minor"/>
      </rPr>
      <t>16</t>
    </r>
    <r>
      <rPr>
        <sz val="11"/>
        <color theme="1"/>
        <rFont val="Calibri"/>
        <family val="2"/>
        <scheme val="minor"/>
      </rPr>
      <t>).</t>
    </r>
  </si>
  <si>
    <t>✳️ Cela vous permet d’entrer un texte long sans modifier l’affichage global.</t>
  </si>
  <si>
    <r>
      <t xml:space="preserve">4. Cette largeur correspond à celle des colonnes techniques (de la </t>
    </r>
    <r>
      <rPr>
        <b/>
        <sz val="11"/>
        <color theme="1"/>
        <rFont val="Calibri"/>
        <family val="2"/>
        <scheme val="minor"/>
      </rPr>
      <t>colonne I à S</t>
    </r>
    <r>
      <rPr>
        <sz val="11"/>
        <color theme="1"/>
        <rFont val="Calibri"/>
        <family val="2"/>
        <scheme val="minor"/>
      </rPr>
      <t>), pour une cohérence visuelle.</t>
    </r>
  </si>
  <si>
    <r>
      <t xml:space="preserve">5. 🔍 Si vous avez besoin de </t>
    </r>
    <r>
      <rPr>
        <b/>
        <sz val="11"/>
        <color theme="1"/>
        <rFont val="Calibri"/>
        <family val="2"/>
        <scheme val="minor"/>
      </rPr>
      <t>plus d’explications</t>
    </r>
    <r>
      <rPr>
        <sz val="11"/>
        <color theme="1"/>
        <rFont val="Calibri"/>
        <family val="2"/>
        <scheme val="minor"/>
      </rPr>
      <t xml:space="preserve">, consultez la </t>
    </r>
    <r>
      <rPr>
        <b/>
        <sz val="11"/>
        <color theme="1"/>
        <rFont val="Calibri"/>
        <family val="2"/>
        <scheme val="minor"/>
      </rPr>
      <t>ligne 128, colonne AU</t>
    </r>
    <r>
      <rPr>
        <sz val="11"/>
        <color theme="1"/>
        <rFont val="Calibri"/>
        <family val="2"/>
        <scheme val="minor"/>
      </rPr>
      <t xml:space="preserve"> du tableau.</t>
    </r>
  </si>
  <si>
    <t>🟦 Astuce – Gérer les textes trop longs dans ❿ TECHNIQUES DE RÉALISATION</t>
  </si>
  <si>
    <t>🛑 Si vous ne souhaitez pas :</t>
  </si>
  <si>
    <t>fusionner les cellules,</t>
  </si>
  <si>
    <t>ni activer le renvoi automatique à la ligne,</t>
  </si>
  <si>
    <r>
      <t xml:space="preserve">➡️ </t>
    </r>
    <r>
      <rPr>
        <b/>
        <sz val="11"/>
        <color theme="1"/>
        <rFont val="Calibri"/>
        <family val="2"/>
        <scheme val="minor"/>
      </rPr>
      <t>Utilisez la colonne AW, ligne 60</t>
    </r>
    <r>
      <rPr>
        <sz val="11"/>
        <color theme="1"/>
        <rFont val="Calibri"/>
        <family val="2"/>
        <scheme val="minor"/>
      </rPr>
      <t xml:space="preserve"> comme </t>
    </r>
    <r>
      <rPr>
        <b/>
        <sz val="11"/>
        <color theme="1"/>
        <rFont val="Calibri"/>
        <family val="2"/>
        <scheme val="minor"/>
      </rPr>
      <t>outil de découpe</t>
    </r>
    <r>
      <rPr>
        <sz val="11"/>
        <color theme="1"/>
        <rFont val="Calibri"/>
        <family val="2"/>
        <scheme val="minor"/>
      </rPr>
      <t xml:space="preserve"> :</t>
    </r>
  </si>
  <si>
    <r>
      <t>1. Collez le texte long</t>
    </r>
    <r>
      <rPr>
        <sz val="11"/>
        <color theme="1"/>
        <rFont val="Calibri"/>
        <family val="2"/>
        <scheme val="minor"/>
      </rPr>
      <t xml:space="preserve"> dans cette cellule.</t>
    </r>
  </si>
  <si>
    <r>
      <t>2. Découpez-le manuellement</t>
    </r>
    <r>
      <rPr>
        <sz val="11"/>
        <color theme="1"/>
        <rFont val="Calibri"/>
        <family val="2"/>
        <scheme val="minor"/>
      </rPr>
      <t xml:space="preserve"> en plusieurs parties (si besoin).</t>
    </r>
  </si>
  <si>
    <r>
      <t xml:space="preserve">Lorsque vous </t>
    </r>
    <r>
      <rPr>
        <b/>
        <sz val="11"/>
        <color theme="1"/>
        <rFont val="Calibri"/>
        <family val="2"/>
        <scheme val="minor"/>
      </rPr>
      <t>copiez du texte depuis Internet</t>
    </r>
    <r>
      <rPr>
        <sz val="11"/>
        <color theme="1"/>
        <rFont val="Calibri"/>
        <family val="2"/>
        <scheme val="minor"/>
      </rPr>
      <t xml:space="preserve">, il peut arriver que certaines phrases </t>
    </r>
  </si>
  <si>
    <t>soient très longues et débordent du cadre prévu dans la zone ❿ TECHNIQUES DE RÉALISATION.</t>
  </si>
  <si>
    <r>
      <t xml:space="preserve">3. Puis </t>
    </r>
    <r>
      <rPr>
        <b/>
        <sz val="11"/>
        <color theme="1"/>
        <rFont val="Calibri"/>
        <family val="2"/>
        <scheme val="minor"/>
      </rPr>
      <t>collez le texte découpé</t>
    </r>
    <r>
      <rPr>
        <sz val="11"/>
        <color theme="1"/>
        <rFont val="Calibri"/>
        <family val="2"/>
        <scheme val="minor"/>
      </rPr>
      <t xml:space="preserve"> dans les cellules correspondantes</t>
    </r>
  </si>
  <si>
    <t xml:space="preserve"> de ❿ TECHNIQUES DE RÉALISATION.</t>
  </si>
  <si>
    <r>
      <t xml:space="preserve">🧷 </t>
    </r>
    <r>
      <rPr>
        <b/>
        <sz val="11"/>
        <color theme="1"/>
        <rFont val="Calibri"/>
        <family val="2"/>
        <scheme val="minor"/>
      </rPr>
      <t>Important :</t>
    </r>
    <r>
      <rPr>
        <sz val="11"/>
        <color theme="1"/>
        <rFont val="Calibri"/>
        <family val="2"/>
        <scheme val="minor"/>
      </rPr>
      <t xml:space="preserve"> utilisez </t>
    </r>
    <r>
      <rPr>
        <b/>
        <sz val="11"/>
        <color theme="1"/>
        <rFont val="Calibri"/>
        <family val="2"/>
        <scheme val="minor"/>
      </rPr>
      <t>"Collage spécial &gt; Valeurs (1-2-3)"</t>
    </r>
    <r>
      <rPr>
        <sz val="11"/>
        <color theme="1"/>
        <rFont val="Calibri"/>
        <family val="2"/>
        <scheme val="minor"/>
      </rPr>
      <t xml:space="preserve"> pour </t>
    </r>
    <r>
      <rPr>
        <b/>
        <sz val="11"/>
        <color theme="1"/>
        <rFont val="Calibri"/>
        <family val="2"/>
        <scheme val="minor"/>
      </rPr>
      <t xml:space="preserve">éviter de coller </t>
    </r>
  </si>
  <si>
    <t>les formules liées au tableau.</t>
  </si>
  <si>
    <t>Lorsque vous avez fini de saisir la recette et avoir collé toutes les informations  nécessaires</t>
  </si>
  <si>
    <t>Copiez cette recette de la cellule</t>
  </si>
  <si>
    <t xml:space="preserve"> B14</t>
  </si>
  <si>
    <t xml:space="preserve">à la cellule </t>
  </si>
  <si>
    <t>S 46</t>
  </si>
  <si>
    <t xml:space="preserve"> et Collez cette recette dans les différents documents aux emplacements prévus</t>
  </si>
  <si>
    <t>pour une nouvelle saisie</t>
  </si>
  <si>
    <t xml:space="preserve">Ensuite Copiez un modèle de recette vierge des lignes suivantes pour la coller en remplacement de celle-ci </t>
  </si>
  <si>
    <t xml:space="preserve"> &lt; colonne BE</t>
  </si>
  <si>
    <t xml:space="preserve">colonne BJ  &lt; Volume en ml </t>
  </si>
  <si>
    <t xml:space="preserve"> colonnes A </t>
  </si>
  <si>
    <t xml:space="preserve"> colonnes AB</t>
  </si>
  <si>
    <t>ARCHIVAGE    collez vos "postits"  ci-dessous archivage alphabétique et récupérez les pour les coller dans des fiches recettes</t>
  </si>
  <si>
    <t>CET AIDE MÉMOIRE  REGROUPE  26 "POSTITS"</t>
  </si>
  <si>
    <t>M</t>
  </si>
  <si>
    <t>COLLEZ  VOTRE POSTIT   colonnes N à AE</t>
  </si>
  <si>
    <t>Avant d'utiliser ce document vérifiez et  modifiez si besoin  les volumes en ml qui ne vous conviennent pas colonne BC</t>
  </si>
  <si>
    <t>Collez vos postits colonnes N à AE</t>
  </si>
  <si>
    <t>▼ colonne N</t>
  </si>
  <si>
    <t xml:space="preserve">colonne AE  ▼ </t>
  </si>
  <si>
    <t>Saisissez ou  collez vos valeurs colonnes H - I</t>
  </si>
  <si>
    <t>colonne K</t>
  </si>
  <si>
    <t>(collez les colonnes U à AE)</t>
  </si>
  <si>
    <t>❿ TECHNIQUES DE RÉALISATION colonnes B à L</t>
  </si>
  <si>
    <t>la colonne N  vous indique les lignes non utilisées avec    ►</t>
  </si>
  <si>
    <t>Les colonnes de O à S récupèrent les informations du/des "postits"</t>
  </si>
  <si>
    <t>Modifiez en ml les volumes qui ne vous conviennent pas Colonne BC</t>
  </si>
  <si>
    <t>Colonnes AG à AU formules pour calculer vos quantités nécessaires</t>
  </si>
  <si>
    <t xml:space="preserve">❿ TECHNIQUES DE RÉALISATION et Infos   </t>
  </si>
  <si>
    <t>1 - positionnez vous sur la ligne 18</t>
  </si>
  <si>
    <t>Partie imprimable ICI de la colonne B à la colonne L</t>
  </si>
  <si>
    <t>COLLEZ  10 RECETTES DANS CES COLONNES de  V à AM</t>
  </si>
  <si>
    <t>COLLEZ  10 RECETTES  colonnes V à AM</t>
  </si>
  <si>
    <t>1 - positionnez vous sur la ligne 15</t>
  </si>
  <si>
    <t xml:space="preserve"> colonne N et O</t>
  </si>
  <si>
    <t>Avant d'utiliser ce document vérifiez et  modifiez si besoin  les volumes en ml qui ne vous conviennent pas colonne BK</t>
  </si>
  <si>
    <t xml:space="preserve"> &lt; colonne BF</t>
  </si>
  <si>
    <t xml:space="preserve">colonne BK  &lt; Volume en ml </t>
  </si>
  <si>
    <t xml:space="preserve">Collez vos postits colonnes V à AM </t>
  </si>
  <si>
    <t>▼ colonne V</t>
  </si>
  <si>
    <t xml:space="preserve">colonne AM  ▼ </t>
  </si>
  <si>
    <t>(collez les colonnes AC à AM )</t>
  </si>
  <si>
    <t>dans les colonnes B à L</t>
  </si>
  <si>
    <t>Les colonnes de O à T vous permettent de trier vos recettes</t>
  </si>
  <si>
    <t>les colonnes N et BR vous indiquent les lignes non utilisées avec    ►</t>
  </si>
  <si>
    <t>les colonnes de W à AA  récupèrent les informations des "postits"</t>
  </si>
  <si>
    <t>Modifiez en ml les volumes qui ne vous conviennent pas Colonne BK</t>
  </si>
  <si>
    <t>Colonnes AO à BC formules pour calculer vos quantités nécessaires</t>
  </si>
  <si>
    <t>(collez les colonnes AC à AZ)</t>
  </si>
  <si>
    <t>cellules B11 à L43</t>
  </si>
  <si>
    <t>Utilisez les "postits" vierges pour créer vos recettes puis collez vos "Postits" dans les répertoires</t>
  </si>
  <si>
    <t>Instructions for use: Paste your "Postits" in the cells provided.</t>
  </si>
  <si>
    <t>USE: Copy and paste your postits into a recipe card</t>
  </si>
  <si>
    <t>THIS CHECKLIST CONTAINS 26 "POSTITS</t>
  </si>
  <si>
    <t>ARCHIVING paste your "postits" below alphabetical archiving and recover them to paste them in recipe cards</t>
  </si>
  <si>
    <t>Duplicate this sheet and change the letter. Paste here only cocktails beginning with the letter</t>
  </si>
  <si>
    <t>With or without alcohol</t>
  </si>
  <si>
    <t>Quand</t>
  </si>
  <si>
    <t>Dominant colour</t>
  </si>
  <si>
    <t>❽ reference Author</t>
  </si>
  <si>
    <t>RECIPE NAME</t>
  </si>
  <si>
    <t>FAMILY to stick on</t>
  </si>
  <si>
    <t>Type of cocktail:</t>
  </si>
  <si>
    <t>Photo or screen print</t>
  </si>
  <si>
    <t>Quantity</t>
  </si>
  <si>
    <t>⑥ Weight or Volume</t>
  </si>
  <si>
    <t>❻ Alcohol content (ti) (%)</t>
  </si>
  <si>
    <t>❼ Density ρ Rhô</t>
  </si>
  <si>
    <t>❾ intensity ►</t>
  </si>
  <si>
    <t>❾ costt ►</t>
  </si>
  <si>
    <t>VARIANTS</t>
  </si>
  <si>
    <t>❿ PRODUCTION TECHNIQUES and Infos - Glass - Decoration etc…</t>
  </si>
  <si>
    <t>❿ Hardware</t>
  </si>
  <si>
    <t>▼ glue the "Recipe item" cartridge in columns O to Z in its place</t>
  </si>
  <si>
    <t>Cartridge: box or block placed at the top of a file or document, containing the main information (title, category, glass, time of consumption, etc.).</t>
  </si>
  <si>
    <t>Hidden lines indicator</t>
  </si>
  <si>
    <t>How to sort your recipes</t>
  </si>
  <si>
    <t>1 - position yourself on the line 9</t>
  </si>
  <si>
    <t xml:space="preserve"> columns A </t>
  </si>
  <si>
    <t>2 - Data &gt; Filter</t>
  </si>
  <si>
    <t>3 - Click on the Filter arrows</t>
  </si>
  <si>
    <t xml:space="preserve"> Choose specific values: Uncheck (Select all) to uncheck all the boxes,</t>
  </si>
  <si>
    <t>Then tick A (display) to select the lines to be displayed</t>
  </si>
  <si>
    <t>To display all rows, select (Select all) in reverse.</t>
  </si>
  <si>
    <t>or click again on the sort "funnel" at the top of the screen to deactivate the Sort function</t>
  </si>
  <si>
    <t>Excel function : JOIN.TEXT</t>
  </si>
  <si>
    <t>EXCEL - HIDING ITEMS</t>
  </si>
  <si>
    <t>Ask Google Sorting with Excel: all the methods for sorting data</t>
  </si>
  <si>
    <t>and select videos</t>
  </si>
  <si>
    <t>Intelligent filters in Excel</t>
  </si>
  <si>
    <t>Hiding a row or column in Excel</t>
  </si>
  <si>
    <t>This document consists of :</t>
  </si>
  <si>
    <t>with values or text</t>
  </si>
  <si>
    <t>empty cells</t>
  </si>
  <si>
    <t>lines</t>
  </si>
  <si>
    <t>columns</t>
  </si>
  <si>
    <t>Columns for searching or sorting your recipes</t>
  </si>
  <si>
    <t>Data &gt; Filter</t>
  </si>
  <si>
    <t>Alcoholic bases</t>
  </si>
  <si>
    <t>Alcohol-free</t>
  </si>
  <si>
    <t>Preparation methods</t>
  </si>
  <si>
    <t>Styles / Historical families</t>
  </si>
  <si>
    <t>Types of lenses or units</t>
  </si>
  <si>
    <t>jus lemon</t>
  </si>
  <si>
    <t>orange juice</t>
  </si>
  <si>
    <t>Measure</t>
  </si>
  <si>
    <t>Drop</t>
  </si>
  <si>
    <t>cuil(s).Soup</t>
  </si>
  <si>
    <t>1/2 fees</t>
  </si>
  <si>
    <t>càc (tsp)/Milk/Cream/Water</t>
  </si>
  <si>
    <t>càs (tbsp)/Milk/Cream/Water</t>
  </si>
  <si>
    <t>cup/Milk/Cream/Water</t>
  </si>
  <si>
    <t>1 càs (tbsp) Powdered almonds</t>
  </si>
  <si>
    <t>1 cup Powdered almonds</t>
  </si>
  <si>
    <t>càc (tsp) Flour (wheat)</t>
  </si>
  <si>
    <t>càs (tbsp) Flour (wheat)</t>
  </si>
  <si>
    <t>cup Flour (wheat)</t>
  </si>
  <si>
    <t>càc (tsp) Powdered sugar</t>
  </si>
  <si>
    <t>cup Powdered sugar</t>
  </si>
  <si>
    <t>càc (tsp)Icing sugar</t>
  </si>
  <si>
    <t>càs (tbsp) Icing sugar</t>
  </si>
  <si>
    <t>cup Icing sugar</t>
  </si>
  <si>
    <t>1 càc (tsp) Cocoa powder</t>
  </si>
  <si>
    <t>1 càs (tbsp) Cocoa powder</t>
  </si>
  <si>
    <t>1 cup Cocoa powder</t>
  </si>
  <si>
    <t>càc (tsp)Butter</t>
  </si>
  <si>
    <t>càs (tbsp)Butter</t>
  </si>
  <si>
    <t>cup Butter</t>
  </si>
  <si>
    <t>half</t>
  </si>
  <si>
    <t>quarter</t>
  </si>
  <si>
    <t>third</t>
  </si>
  <si>
    <t>quarter(s) kg</t>
  </si>
  <si>
    <t>half/halves kg</t>
  </si>
  <si>
    <t xml:space="preserve">	third(s) kg</t>
  </si>
  <si>
    <t>half/L</t>
  </si>
  <si>
    <t>quarter/L</t>
  </si>
  <si>
    <t>traduire en anglais =</t>
  </si>
  <si>
    <t>Before using this document, check and, if necessary,</t>
  </si>
  <si>
    <t>The ABV (Alcohol By Volume) is the proportion of pure alcohol contained in a liquid,</t>
  </si>
  <si>
    <t>such as a cocktail or a drink.</t>
  </si>
  <si>
    <t>Adjust the volumes in ml that don’t suit you in the column</t>
  </si>
  <si>
    <t>WARNING: DO NOT CONFUSE GLASS CAPACITY WITH MINIMUM OR MAXIMUM LIQUID VOLUME</t>
  </si>
  <si>
    <t>Unit name</t>
  </si>
  <si>
    <t>▼ collez</t>
  </si>
  <si>
    <t>▼ paste</t>
  </si>
  <si>
    <t>B (Factor L / Kg)</t>
  </si>
  <si>
    <t>C (Upper unit)</t>
  </si>
  <si>
    <t>D (Threshold)</t>
  </si>
  <si>
    <t>Cl factor</t>
  </si>
  <si>
    <t>Recommended serving volume</t>
  </si>
  <si>
    <t>Min. volume</t>
  </si>
  <si>
    <t>Max. volume</t>
  </si>
  <si>
    <t>Total capacity</t>
  </si>
  <si>
    <t>Sources or translations</t>
  </si>
  <si>
    <t>Express instructions for use</t>
  </si>
  <si>
    <t>Before using this document, please check and, if necessary, modify the volumes in ml that do not suit you BC column.</t>
  </si>
  <si>
    <t>BE CAREFUL NOT TO CONFUSE GLASS CAPACITY WITH MINIMUM OR MAXIMUM LIQUID VOLUME</t>
  </si>
  <si>
    <t xml:space="preserve"> &lt; column BE</t>
  </si>
  <si>
    <t>column BJ  &lt; Volume in ml</t>
  </si>
  <si>
    <t>Paste your postits in columns N to AE</t>
  </si>
  <si>
    <t>Title block: box or block placed at the top of an index card or document, containing the main information.</t>
  </si>
  <si>
    <t>(title, category, glass, time of consumption, etc.)</t>
  </si>
  <si>
    <t>Enter or paste your values in columns H - I</t>
  </si>
  <si>
    <t>⓭ Don't confuse price per litre with price per piece</t>
  </si>
  <si>
    <t>❿ PRODUCTION TECHNIQUES columns B to L</t>
  </si>
  <si>
    <t>(paste the columns U à AE)</t>
  </si>
  <si>
    <t>The columns from O to S retrieve the information from the "postits".</t>
  </si>
  <si>
    <t>column N shows you the rows not used with ►</t>
  </si>
  <si>
    <t>Before using this document, please check the search table if necessary.</t>
  </si>
  <si>
    <t>Modify in ml the volumes which do not suit you Column BC</t>
  </si>
  <si>
    <t>Columns AG to AU formulas to calculate your required quantities</t>
  </si>
  <si>
    <t>And there you have it, I recommend that you get some formulas to adapt and use in your documents.</t>
  </si>
  <si>
    <t>Pass on your knowledge and experience; it doesn't matter who gets it.</t>
  </si>
  <si>
    <t xml:space="preserve"> as long as they benefit as many people as possible</t>
  </si>
  <si>
    <t>To use the recipes professionally, you need to know</t>
  </si>
  <si>
    <t xml:space="preserve"> hygiene and HACCP regulations.</t>
  </si>
  <si>
    <t>Ⓐ Ⓑ Ⓒ Ⓓ Ⓔ Ⓕ Ⓖ Ⓗ Ⓘ Ⓙ Ⓚ Ⓛ Ⓜ Ⓝ Ⓞ Ⓟ Ⓠ Ⓡ Ⓢ Ⓣ Ⓤ Ⓥ Ⓦ Ⓧ Ⓧ Ⓩ CAPITALS</t>
  </si>
  <si>
    <t>ⓐ ⓑ ⓒ ⓓ ⓔ ⓕ ⓕ ⓗ ⓗ ⓘ ⓙ ⓚ ⓛ ⓜ ⓝ ⓞ ⓟ ⓠ ⓡ ⓡ ⓣ ⓤ ⓥ ⓦ ⓧ ⓨ ⓩ lowercase</t>
  </si>
  <si>
    <t>paid =</t>
  </si>
  <si>
    <t>Author =</t>
  </si>
  <si>
    <t>⓭ Don't confuse price per Litre with price per piece</t>
  </si>
  <si>
    <t>⓭ Prices</t>
  </si>
  <si>
    <t>Cost 1 ▼</t>
  </si>
  <si>
    <t>You serve the volume recommended by the Author</t>
  </si>
  <si>
    <t>⓫ COMPOSITION Duplicated for ►</t>
  </si>
  <si>
    <t>TAV per product (%)</t>
  </si>
  <si>
    <t>Alcohol pur (ml)</t>
  </si>
  <si>
    <t>(paste columns U to AE)</t>
  </si>
  <si>
    <t>Total cost ►</t>
  </si>
  <si>
    <t>Printable version HERE from column B to column L</t>
  </si>
  <si>
    <t>cells B11 à L43</t>
  </si>
  <si>
    <t>Recipe No.</t>
  </si>
  <si>
    <t>PASTE YOUR POST in columns N to AE</t>
  </si>
  <si>
    <t>then type or paste</t>
  </si>
  <si>
    <t>❿ TECHNIQUES DE RÉALISATION et Infos</t>
  </si>
  <si>
    <t>Z column glue-on FAMILY</t>
  </si>
  <si>
    <t>Type of cocktail (non-alcoholic)</t>
  </si>
  <si>
    <t>GIN BASE</t>
  </si>
  <si>
    <t>VERMOUTH BASE</t>
  </si>
  <si>
    <t>CHAMPAGNE BASE</t>
  </si>
  <si>
    <t>COGNAC BASE</t>
  </si>
  <si>
    <t>WHISKY BASE</t>
  </si>
  <si>
    <t xml:space="preserve"> RHUM BASE</t>
  </si>
  <si>
    <t>TEQUILA BASE</t>
  </si>
  <si>
    <t>VODKA BASE</t>
  </si>
  <si>
    <t>Author</t>
  </si>
  <si>
    <t>You</t>
  </si>
  <si>
    <t>maximum capacity</t>
  </si>
  <si>
    <t>Recommended operating volume</t>
  </si>
  <si>
    <t>Variations in the total are due to rounding at each stage of the calculation.</t>
  </si>
  <si>
    <t>Looking for better translations? Try DeepL — it outperforms Google Translate in many languages.</t>
  </si>
  <si>
    <t xml:space="preserve">Traduire du texte avec Deepl  </t>
  </si>
  <si>
    <t>https://www.youtube.com/watch?v=HEHiAzhv8h8</t>
  </si>
  <si>
    <t>Ranking</t>
  </si>
  <si>
    <t>S column glue-on FAMILY</t>
  </si>
  <si>
    <t xml:space="preserve"> Gin Base</t>
  </si>
  <si>
    <t>Vermouth Base</t>
  </si>
  <si>
    <t>Champagne Base</t>
  </si>
  <si>
    <t>Cognac Base</t>
  </si>
  <si>
    <t>Whisky Base</t>
  </si>
  <si>
    <t>Rhum Base</t>
  </si>
  <si>
    <t>Tequila Base</t>
  </si>
  <si>
    <t>Vodka Base</t>
  </si>
  <si>
    <t>Colour: Pale yellow</t>
  </si>
  <si>
    <t>Colour: Yellow</t>
  </si>
  <si>
    <t>Colour: Transparent</t>
  </si>
  <si>
    <t>Colour: Brown</t>
  </si>
  <si>
    <t>Colour: Dark brown</t>
  </si>
  <si>
    <t>Colour: Amber</t>
  </si>
  <si>
    <t>Colour: Green</t>
  </si>
  <si>
    <t>Colour: Orange</t>
  </si>
  <si>
    <t>Colour: Golden brown</t>
  </si>
  <si>
    <t>Colour : Beige</t>
  </si>
  <si>
    <t>Colour: Gold</t>
  </si>
  <si>
    <t>Colour: Bright red</t>
  </si>
  <si>
    <t>Colour: Dark purple</t>
  </si>
  <si>
    <t>Colour: Fluorescent green</t>
  </si>
  <si>
    <t>Colour: Dark red</t>
  </si>
  <si>
    <t>Colour: Red</t>
  </si>
  <si>
    <t>Colour: Light yellow</t>
  </si>
  <si>
    <t>Colour: Blue</t>
  </si>
  <si>
    <t>Colour: Golden yellow</t>
  </si>
  <si>
    <t>Colour: Pale green</t>
  </si>
  <si>
    <t>Colour: Pink</t>
  </si>
  <si>
    <t>Colour : Red brown</t>
  </si>
  <si>
    <t>Colour: Light red</t>
  </si>
  <si>
    <t>Colour: Violet</t>
  </si>
  <si>
    <t>Colour: Light pink</t>
  </si>
  <si>
    <t>Colour: Pale gold</t>
  </si>
  <si>
    <t>Colour: Red or Pink</t>
  </si>
  <si>
    <t>Colour: Red brown</t>
  </si>
  <si>
    <t>Collective fruit drinks and alcohol</t>
  </si>
  <si>
    <t>Fruit punches</t>
  </si>
  <si>
    <t>Egg + milk/cream + alcohol</t>
  </si>
  <si>
    <t>Trago largo: alcohol + cidra + soda</t>
  </si>
  <si>
    <t>A light, fruity long drink</t>
  </si>
  <si>
    <t>Wine/spirits + fruit + crushed ice</t>
  </si>
  <si>
    <t>Cóctel sin alcohol (por ejemplo, mojito virgen, colada virgen)</t>
  </si>
  <si>
    <t>With ice cubes</t>
  </si>
  <si>
    <t>Pure, with no ice or water</t>
  </si>
  <si>
    <t>Mixed with ice</t>
  </si>
  <si>
    <t>Granita, very iced</t>
  </si>
  <si>
    <t>Shaké/remué, without ice</t>
  </si>
  <si>
    <t>Poured in layers</t>
  </si>
  <si>
    <t>Directly into the glass</t>
  </si>
  <si>
    <t>Mixed in a shaker</t>
  </si>
  <si>
    <t>Stirred with a spoon</t>
  </si>
  <si>
    <t>Served neat, with no ice, water or mixes</t>
  </si>
  <si>
    <t>Family</t>
  </si>
  <si>
    <t>Lemon + sugar + alcohol</t>
  </si>
  <si>
    <t>Fizz short, on ice</t>
  </si>
  <si>
    <t>Sour + sugar border + zest</t>
  </si>
  <si>
    <t>Wikipedia Drinks portal</t>
  </si>
  <si>
    <t>For photos of the cocktails</t>
  </si>
  <si>
    <t>you can paste screen prints</t>
  </si>
  <si>
    <t>the thumbnails are screen prints</t>
  </si>
  <si>
    <t>1.scan your paper document in photo or pdf format</t>
  </si>
  <si>
    <t>2.open and adjust on screen</t>
  </si>
  <si>
    <t>3.make a print screen and paste it into your document</t>
  </si>
  <si>
    <t>Greenshot is lightweight screen capture software for Windows</t>
  </si>
  <si>
    <t>Welcome to our website with over 5,000 pages on the world of the Bar:- 840 Cocktail recipes with visuals</t>
  </si>
  <si>
    <t>cocktail bar atmosphere</t>
  </si>
  <si>
    <t xml:space="preserve"> 1,700 bottles of alcohol with photos</t>
  </si>
  <si>
    <t>Draft :</t>
  </si>
  <si>
    <t>Paste the recipes you have found on the Internet into the draft.</t>
  </si>
  <si>
    <t>and cut out the text that is too long in the table</t>
  </si>
  <si>
    <t>The Lucien Gaudin cocktail is made with gin, triple sec, campari and absinthe and belongs to the group of short drinks.</t>
  </si>
  <si>
    <t>When you hide rows or columns or enter a new value, press F9 to force Excel to recalculate.</t>
  </si>
  <si>
    <t>This table cuts out your text and adjusts it to the width of your column</t>
  </si>
  <si>
    <t>Copy the cut-out text and paste it into your form - Paste special 1.2.3 values</t>
  </si>
  <si>
    <t>Make sure that the font and font size used are identical between this document and the one in which you are going to paste the cut-out text.</t>
  </si>
  <si>
    <t>THE TEXT IS SPLIT FROM LINE 73 ONWARDS</t>
  </si>
  <si>
    <t>Postit width</t>
  </si>
  <si>
    <t>enter a number of characters so that the text does not extend beyond the</t>
  </si>
  <si>
    <t>your text is divided into</t>
  </si>
  <si>
    <t>to break up the text you can paste the red triangle in a line above</t>
  </si>
  <si>
    <t>"Cleaning up and dividing the text into these 4 columns</t>
  </si>
  <si>
    <t>You can either reduce the number of characters to be deleted or remove a line.</t>
  </si>
  <si>
    <t xml:space="preserve"> Type or paste the text you want to cut from these 4 lines ▼</t>
  </si>
  <si>
    <t>characters + spaces</t>
  </si>
  <si>
    <t xml:space="preserve">1 - The text pasted into the frame is split into several lines according to the number of characters entered, without cutting the words and adjusted to the width of your column by deleting empty lines. Enter a number of characters so that the text does not overflow the column with a Calibri font size 11 you will have more characters per line it's up to you to choose your font When you hide rows or columns or enter a new value press the F9 key to force Excel to recalculate 🔃
*** Translated with www.DeepL.com/Translator (free version) ***
</t>
  </si>
  <si>
    <t>► Type or paste the lines of the draft you want to cut into these 4 lines and enter a number of characters so that the text does not overflow the column ⤵️ 🧋</t>
  </si>
  <si>
    <t xml:space="preserve"> and enter a number of characters so that the text does not extend beyond the column ►Police choose the one that suits you</t>
  </si>
  <si>
    <t>1 - The text pasted into the frame is divided into several lines depending on the number of characters entered.</t>
  </si>
  <si>
    <t>Faction without cutting the words and adjusted to the width of your column by deleting empty lines.</t>
  </si>
  <si>
    <t xml:space="preserve"> Enter a number of characters so that the text does not extend beyond the column ► using Calibri font size 11</t>
  </si>
  <si>
    <t>you'll have more characters per line - it's up to you to choose your font ►When you hide rows or columns</t>
  </si>
  <si>
    <t xml:space="preserve"> or you enter a new value press F9 to force Excel to recalculate</t>
  </si>
  <si>
    <t>► Type or paste the lines of the draft you want to cut into these 4 lines</t>
  </si>
  <si>
    <t xml:space="preserve"> and enter a number of characters so that the text does not overflow the column</t>
  </si>
  <si>
    <t>►Police choose the one that suits you</t>
  </si>
  <si>
    <t>INSTRUCTIONS FOR USE</t>
  </si>
  <si>
    <t>enter a number of characters so that the text does not extend beyond the column</t>
  </si>
  <si>
    <t>Please note that the font and font size must be identical on both documents.</t>
  </si>
  <si>
    <t>with a Calibri size 11 font, you'll have more characters per line - it's up to you to choose your font</t>
  </si>
  <si>
    <t>You can choose a font</t>
  </si>
  <si>
    <t>Use the brush to reproduce the font</t>
  </si>
  <si>
    <t>◄  recommended widths  ►</t>
  </si>
  <si>
    <t>Before using this document, please check and, if necessary, modify the volumes in ml that do not suit you Y column</t>
  </si>
  <si>
    <t>B &lt; Conversion to Litre</t>
  </si>
  <si>
    <t>C &lt; Volume in ml</t>
  </si>
  <si>
    <t xml:space="preserve"> (title, category, glass, time of consumption, etc.).</t>
  </si>
  <si>
    <t>① the RECIPE NAME</t>
  </si>
  <si>
    <t>WITH ALCOHOL</t>
  </si>
  <si>
    <t>ALCOHOL-FREE</t>
  </si>
  <si>
    <t>Colour: soft red</t>
  </si>
  <si>
    <t>intensity &gt;</t>
  </si>
  <si>
    <t xml:space="preserve">cost&gt; </t>
  </si>
  <si>
    <t>column list V</t>
  </si>
  <si>
    <t>❽ Trembler volume</t>
  </si>
  <si>
    <t>Display &gt; automatic</t>
  </si>
  <si>
    <t>Classic aperitif with vermouth and Campari</t>
  </si>
  <si>
    <t>Author &gt;</t>
  </si>
  <si>
    <t>YOU</t>
  </si>
  <si>
    <t>Type of cocktail</t>
  </si>
  <si>
    <t>Glass capacity and usable volume are two different concepts, particularly important for cocktails.</t>
  </si>
  <si>
    <t>③ Weight or Volume</t>
  </si>
  <si>
    <t>⑤ What</t>
  </si>
  <si>
    <t>❼ Density g/ml</t>
  </si>
  <si>
    <t>&lt; Copy from the list and paste</t>
  </si>
  <si>
    <t>Do not confuse these 5 cells to be pasted in column ⑦g.kg.L.dl.cl.ml which add weight or volume in column AD Weight Author</t>
  </si>
  <si>
    <t>à coller column  ⑦g.kg.L.dl.cl.ml</t>
  </si>
  <si>
    <t>with these 3 neutral cells to stick in column ⑤ What are used to total AH</t>
  </si>
  <si>
    <t>A missing dot or an extra space and Excel doesn't recognise.</t>
  </si>
  <si>
    <t>So copy and paste</t>
  </si>
  <si>
    <t>you have a table of correspondence between columns AD and AH</t>
  </si>
  <si>
    <t>Density in g/ml (grams per millilitre) plays a key role in stratification or layering.</t>
  </si>
  <si>
    <t>ingredients for a cocktail.</t>
  </si>
  <si>
    <t>It allows you to create visually appealing drinks where the layers of liquid</t>
  </si>
  <si>
    <t>remain separate.</t>
  </si>
  <si>
    <t>🟦 Tip - Managing excessively long texts in ❿ PRODUCTION TECHNIQUES</t>
  </si>
  <si>
    <t>When you copy text from the Internet, you may find that some sentences</t>
  </si>
  <si>
    <t>are very long and extend beyond the area specified in ❿ DESIGN TECHNIQUES.</t>
  </si>
  <si>
    <t>🛑 If you do not wish :</t>
  </si>
  <si>
    <t>merge cells,</t>
  </si>
  <si>
    <t>or activate line forwarding,</t>
  </si>
  <si>
    <r>
      <t xml:space="preserve">➡️ </t>
    </r>
    <r>
      <rPr>
        <b/>
        <sz val="11"/>
        <color theme="1"/>
        <rFont val="Calibri"/>
        <family val="2"/>
        <scheme val="minor"/>
      </rPr>
      <t>Use column AW, line 60 as the cutting tool:</t>
    </r>
  </si>
  <si>
    <t>1. Paste the long text into this cell.</t>
  </si>
  <si>
    <r>
      <t>2. Cut it manually into several parts (if necessary)</t>
    </r>
    <r>
      <rPr>
        <sz val="11"/>
        <color theme="1"/>
        <rFont val="Calibri"/>
        <family val="2"/>
        <scheme val="minor"/>
      </rPr>
      <t>.</t>
    </r>
  </si>
  <si>
    <t>3. Then paste the cut-out text into the corresponding cells</t>
  </si>
  <si>
    <t xml:space="preserve"> de ❿ PRODUCTION TECHNIQUES.</t>
  </si>
  <si>
    <r>
      <t xml:space="preserve">🧷 </t>
    </r>
    <r>
      <rPr>
        <b/>
        <sz val="11"/>
        <color theme="1"/>
        <rFont val="Calibri"/>
        <family val="2"/>
        <scheme val="minor"/>
      </rPr>
      <t>Important: use "Paste Special &gt; Values (1-2-3)" to avoid pasting</t>
    </r>
  </si>
  <si>
    <t>the formulas linked to the table.</t>
  </si>
  <si>
    <t>🟦 Instructions for use - How to use the AW column</t>
  </si>
  <si>
    <t>1. Type or paste your text into one of the following lines: 61, 62, 63 or 64.</t>
  </si>
  <si>
    <t>👉 They can be complete sentences of any length.</t>
  </si>
  <si>
    <t>2. Don't worry if all the text doesn't appear on the screen:</t>
  </si>
  <si>
    <t>the cell may contain much more than is immediately visible.</t>
  </si>
  <si>
    <t>3. The width of the AW column has been set to 131 to match the font size used (16).</t>
  </si>
  <si>
    <t>✳️ This allows you to enter long text without changing the overall display.</t>
  </si>
  <si>
    <t>4. This width corresponds to that of the technical columns (from column I to S), to ensure visual consistency.</t>
  </si>
  <si>
    <t>5. 🔍 If you need further explanation, please refer to line 128, column AU of the table.</t>
  </si>
  <si>
    <t>When you have finished entering the recipe and have pasted in all the necessary information</t>
  </si>
  <si>
    <t>Copy this recipe from the</t>
  </si>
  <si>
    <t>to the cell</t>
  </si>
  <si>
    <t xml:space="preserve"> and Paste this recipe into the various documents in the spaces provided</t>
  </si>
  <si>
    <t>Then copy a blank recipe template from the following lines and paste it in place of this one</t>
  </si>
  <si>
    <t>for a new entry</t>
  </si>
  <si>
    <t>ENTER YOUR RECIPES ON THIS PAGE</t>
  </si>
  <si>
    <t>Use the blank "postits" to create your recipes, then paste your "postits" into the directories.</t>
  </si>
  <si>
    <t>Copy the various items in columns V - AD -AF -AJ -AM and AP and paste them in the columns provided.</t>
  </si>
  <si>
    <t>When you hide rows or columns, press F9 to force Excel to recalculate them.</t>
  </si>
  <si>
    <t>Vous cherchez de meilleures traductions ? Essayez DeepL - il surpasse Google Translate dans de nombreuses langues.</t>
  </si>
  <si>
    <t xml:space="preserve">Ces documents sont le fruit de mon expérience en restauration collective </t>
  </si>
  <si>
    <t>ainsi que du travail de passionnés qui ont partagé leurs formules et fonctions Excel en ligne.</t>
  </si>
  <si>
    <t>Annule - remplace ou complète les versions précédentes</t>
  </si>
  <si>
    <t xml:space="preserve">Ce classeur évolutif met à votre disposition des modèles de fiches "nouvelle génération" pour concevoir facilement vos propres documents. </t>
  </si>
  <si>
    <t xml:space="preserve">Grâce à ces modèles, vous pouvez enrichir vos fiches en découpant, copiant et collant des formats, </t>
  </si>
  <si>
    <t>en ajoutant des formules et en explorant de nouvelles méthodes d’organisation de l’information.</t>
  </si>
  <si>
    <t xml:space="preserve">Depuis 2022, les fiches recettes sont devenues plus flexibles afin de s’adapter à divers besoins. </t>
  </si>
  <si>
    <t xml:space="preserve">Elles peuvent contenir un nombre variable de colonnes, mais attention : si vous copiez une fiche plus large (ex. 16 colonnes) </t>
  </si>
  <si>
    <t>ff. pour fiche de fabrication</t>
  </si>
  <si>
    <t xml:space="preserve">sur une feuille plus étroite (ex. 12 colonnes), des problèmes d’affichage peuvent survenir. </t>
  </si>
  <si>
    <t>Pour une meilleure lisibilité, vous avez aussi la possibilité de masquer les lignes inutilisées.</t>
  </si>
  <si>
    <t xml:space="preserve">Les modèles depuis 2022 permettent la saisie de quantités dans différentes unités (g, kg, L, dl, cl, ml), </t>
  </si>
  <si>
    <t xml:space="preserve">avec une conversion automatique en poids ou en volume selon le modèle utilisé. </t>
  </si>
  <si>
    <t xml:space="preserve">Enfin, pensez à partager vos connaissances et votre savoir-faire acquis par l’expérience : </t>
  </si>
  <si>
    <t>vos compétences peuvent être précieuses pour de nombreuses personnes et faciliter leur quotidien.</t>
  </si>
  <si>
    <t xml:space="preserve">Si vous êtes un maître absolu de la Pifométrie, champion du doigt mouillé et virtuose des estimations au hasard… </t>
  </si>
  <si>
    <t xml:space="preserve">If you're an absolute master of Pifometry, a champion of the wet finger and a virtuoso of random estimation... </t>
  </si>
  <si>
    <t xml:space="preserve">ne perdez pas votre précieuse énergie ici. Ces documents ne sont pas dignes de vos talents légendaires. </t>
  </si>
  <si>
    <t xml:space="preserve">don't waste your precious energy here. These documents are not worthy of your legendary talents. </t>
  </si>
  <si>
    <t>Passez votre chemin et continuez d’éblouir le monde de vos approximations divines !</t>
  </si>
  <si>
    <t>Move along and continue to dazzle the world with your divine approximations!</t>
  </si>
  <si>
    <t xml:space="preserve">Le Mondial de la Pifométrie &gt; </t>
  </si>
  <si>
    <t>https://www.google.com/search?client=firefox-b-d&amp;q=Mondial+de+la+Pifom%C3%A9trie</t>
  </si>
  <si>
    <t xml:space="preserve"> &lt; The World of Pifometry</t>
  </si>
  <si>
    <t xml:space="preserve">Il n’y a rien de dévalorisant à ne pas tout savoir ; une personne n’est pas jugée sur ce qu’elle ignore, </t>
  </si>
  <si>
    <t>mais sur ses compétences et la façon dont elle les met en œuvre.</t>
  </si>
  <si>
    <t>Liens, formats, formules et tableaux</t>
  </si>
  <si>
    <t>J’ai réuni dans ce document quelques exemples pour vous encourager à exploiter pleinement Excel et à créer vos propres fichiers.</t>
  </si>
  <si>
    <t>Excel fonctionne un peu comme le jeu de la bataille navale : il analyse les écarts entre les cellules</t>
  </si>
  <si>
    <t>Excel works a bit like the game of Battleship: it analyzes the gaps between cells - horizontally, vertically or diagonally -</t>
  </si>
  <si>
    <t xml:space="preserve"> horizontalement, verticalement ou en diagonale – pour effectuer ses calculs.</t>
  </si>
  <si>
    <t xml:space="preserve"> to perform its calculations.</t>
  </si>
  <si>
    <t xml:space="preserve"> horizontally, vertically or diagonally - to perform its calculations.</t>
  </si>
  <si>
    <t xml:space="preserve">Ces modèles intègrent les unités de mesure françaises pour les poids et volumes, ainsi que les unités anglaises </t>
  </si>
  <si>
    <t xml:space="preserve">I recommend you keep this file as a template. </t>
  </si>
  <si>
    <t>telles que l'once (oz), l'once liquide (fl oz), la cup, ou encore des mesures spécifiques au bar comme le shot, le pony ou le jigger.</t>
  </si>
  <si>
    <t>Select the sheets you're interested in, copy them into your workbook, then delete the columns you don't need.</t>
  </si>
  <si>
    <t xml:space="preserve"> Ils s’adressent aussi bien aux établissements de formation qu’aux professionnels souhaitant structurer et optimiser leur activité.</t>
  </si>
  <si>
    <t>Then customize and adapt the documents to your needs.</t>
  </si>
  <si>
    <t>These models incorporate French units of measurement for weights and volumes, as well as English units.</t>
  </si>
  <si>
    <t>such as the ounce (oz), the liquid ounce (fl oz), the cup, or even measures specific to sea bass such as the shot, the pony or the jigger.</t>
  </si>
  <si>
    <t xml:space="preserve"> They are aimed at training establishments as well as professionals wishing to structure and optimise their activity.</t>
  </si>
  <si>
    <t xml:space="preserve">Je vous recommande de garder ce fichier comme modèle. </t>
  </si>
  <si>
    <t>Sélectionnez les feuilles qui vous intéressent, copiez-les dans votre classeur, puis supprimez les colonnes inutiles pour vous.</t>
  </si>
  <si>
    <t>Ensuite, personnalisez et adaptez les documents selon vos besoins.</t>
  </si>
  <si>
    <t>Copier une fiche Excel dans un nouveau classeur</t>
  </si>
  <si>
    <t>Copying an Excel sheet into a new workbook</t>
  </si>
  <si>
    <t>1️⃣ Faites un clic droit sur l’onglet de la fiche.</t>
  </si>
  <si>
    <t>1️⃣ Right-click on the form's tab.</t>
  </si>
  <si>
    <t>2️⃣ Sélectionnez "Déplacer ou copier...".</t>
  </si>
  <si>
    <t>2️⃣ Select “Move or copy...”.</t>
  </si>
  <si>
    <t>3️⃣ Choisissez "(nouveau classeur)", cochez "Créer une copie", puis cliquez sur OK.</t>
  </si>
  <si>
    <t>3️⃣ Choose “(new workbook)”, check “Create a copy”, then click OK.</t>
  </si>
  <si>
    <t>4️⃣ Dans le nouveau classeur, allez dans "Fichier" &gt; "Enregistrer sous", nommez et enregistrez le fichier.</t>
  </si>
  <si>
    <t>4️⃣ In the new folder, go to “File” &gt; “Save as”, name and save the file.</t>
  </si>
  <si>
    <t>Votre fiche est prête à être envoyée ! ✅</t>
  </si>
  <si>
    <t>Your form is ready to send! ✅</t>
  </si>
  <si>
    <t>Dernières modifications</t>
  </si>
  <si>
    <t>Composition du classeur</t>
  </si>
  <si>
    <t>Comment créer une fiche séparée bilingue dans Excel</t>
  </si>
  <si>
    <t>Méthode simple et propre :</t>
  </si>
  <si>
    <t>Vous dupliquez la fiche Excel.</t>
  </si>
  <si>
    <r>
      <t xml:space="preserve">Vous traduisez manuellement ou via DeepL uniquement les </t>
    </r>
    <r>
      <rPr>
        <b/>
        <i/>
        <sz val="22"/>
        <color rgb="FF92D050"/>
        <rFont val="Calibri"/>
        <family val="2"/>
        <scheme val="minor"/>
      </rPr>
      <t>cellules contenant du texte</t>
    </r>
    <r>
      <rPr>
        <i/>
        <sz val="22"/>
        <color rgb="FF92D050"/>
        <rFont val="Calibri"/>
        <family val="2"/>
        <scheme val="minor"/>
      </rPr>
      <t>.</t>
    </r>
  </si>
  <si>
    <r>
      <t xml:space="preserve">Vous gardez les </t>
    </r>
    <r>
      <rPr>
        <b/>
        <sz val="22"/>
        <color rgb="FF92D050"/>
        <rFont val="Calibri"/>
        <family val="2"/>
        <scheme val="minor"/>
      </rPr>
      <t>formules d’origine</t>
    </r>
    <r>
      <rPr>
        <sz val="22"/>
        <color rgb="FF92D050"/>
        <rFont val="Calibri"/>
        <family val="2"/>
        <scheme val="minor"/>
      </rPr>
      <t xml:space="preserve"> sans modification.</t>
    </r>
  </si>
  <si>
    <r>
      <t xml:space="preserve">Vous renommez les feuilles : </t>
    </r>
    <r>
      <rPr>
        <sz val="22"/>
        <color rgb="FF92D050"/>
        <rFont val="Arial Unicode MS"/>
      </rPr>
      <t>Recette_FR</t>
    </r>
    <r>
      <rPr>
        <sz val="22"/>
        <color rgb="FF92D050"/>
        <rFont val="Calibri"/>
        <family val="2"/>
        <scheme val="minor"/>
      </rPr>
      <t xml:space="preserve"> et </t>
    </r>
    <r>
      <rPr>
        <sz val="22"/>
        <color rgb="FF92D050"/>
        <rFont val="Arial Unicode MS"/>
      </rPr>
      <t>Recipe_EN</t>
    </r>
    <r>
      <rPr>
        <sz val="22"/>
        <color rgb="FF92D050"/>
        <rFont val="Calibri"/>
        <family val="2"/>
        <scheme val="minor"/>
      </rPr>
      <t>.</t>
    </r>
  </si>
  <si>
    <t>Avantage : les deux versions sont prêtes à imprimer ou envoyer,</t>
  </si>
  <si>
    <t>et vous évitez de casser des formules accidentellement.</t>
  </si>
  <si>
    <t>https://www.deepl.com/fr/translator</t>
  </si>
  <si>
    <t>Create a separate bilingual card in Excel</t>
  </si>
  <si>
    <t>Simple, clean method:</t>
  </si>
  <si>
    <t>Duplicate the Excel sheet.</t>
  </si>
  <si>
    <t>You translate manually or via DeepL only those cells containing text.</t>
  </si>
  <si>
    <t>Keep the original formulas unchanged.</t>
  </si>
  <si>
    <t>Rename the sheets: Recipe_FR and Recipe_EN.</t>
  </si>
  <si>
    <t>Advantage: both versions are ready to print or send,</t>
  </si>
  <si>
    <t>and you avoid accidentally breaking formulas.</t>
  </si>
  <si>
    <t>📌 Instructions de copie des postits</t>
  </si>
  <si>
    <t>🇫🇷 Sélectionnez un postit  🟦, copiez-le (Ctrl + C 📋), puis collez-le (Ctrl + V 📥) à l'endroit souhaité dans une autre feuille, puis ajustez la largeur des colonnes si nécessaire.</t>
  </si>
  <si>
    <t>🇬🇧 Select a sticky note(s) 🟦, copy it (Ctrl + C 📋), then paste it (Ctrl + V 📥) where needed in another sheet, then adjust the column width if needed.</t>
  </si>
  <si>
    <t>Scope of application or document circuit</t>
  </si>
  <si>
    <t>Constituez vous des répertoires par lettres Alphabétiques</t>
  </si>
  <si>
    <t>Scope or circuit CCR 1- 2-3-5-6</t>
  </si>
  <si>
    <t xml:space="preserve">si les fiches  vous "barbent" vous avez </t>
  </si>
  <si>
    <t xml:space="preserve">Pour l'identification de vos fiches vous avez le choix </t>
  </si>
  <si>
    <t>Champ d’application ou circuit CCR 1- 2-3-5-6</t>
  </si>
  <si>
    <t>Lien&gt;</t>
  </si>
  <si>
    <t xml:space="preserve"> la Piffométrie</t>
  </si>
  <si>
    <t xml:space="preserve"> Piffometry</t>
  </si>
  <si>
    <t>entre la numérotation et l'identification Alpha</t>
  </si>
  <si>
    <t>Champ d’application ou circuit des documents</t>
  </si>
  <si>
    <t>1 Archivage</t>
  </si>
  <si>
    <t>N°2</t>
  </si>
  <si>
    <t>2 Chef</t>
  </si>
  <si>
    <t>https://savour.eu/portfolio/pifometrie/</t>
  </si>
  <si>
    <t xml:space="preserve">Alpha vous permet de vous constituer des répertoires </t>
  </si>
  <si>
    <t>3 Responsable qualité</t>
  </si>
  <si>
    <t>et</t>
  </si>
  <si>
    <t xml:space="preserve">et de regrouper des préparations pour vous permettre </t>
  </si>
  <si>
    <t>4 Directeur</t>
  </si>
  <si>
    <t>l'Institut du doigt mouillé</t>
  </si>
  <si>
    <t>the Wet Finger Institute</t>
  </si>
  <si>
    <t>de faire des assemblages</t>
  </si>
  <si>
    <t>5 Cuisiniers</t>
  </si>
  <si>
    <t>à la louche</t>
  </si>
  <si>
    <t>at random</t>
  </si>
  <si>
    <t>au pif</t>
  </si>
  <si>
    <t>6 Magasinier</t>
  </si>
  <si>
    <t>à vue de nez</t>
  </si>
  <si>
    <t>about</t>
  </si>
  <si>
    <t>au doigt muoillé</t>
  </si>
  <si>
    <t>with a wet finger</t>
  </si>
  <si>
    <t>Cliquez aussi sur les liens du net</t>
  </si>
  <si>
    <t>Recettes !  Le français des sciences</t>
  </si>
  <si>
    <t>Recipes!  French for science</t>
  </si>
  <si>
    <t>https://dupala.be/upload/files/141_Pages-de-D-un-e-prof-a-l-autre-Numero-71-Octobre-2014-page15-16.pdf</t>
  </si>
  <si>
    <t xml:space="preserve">N’oubliez pas de partager vos connaissances et vos compétences acquises par l'expérience : </t>
  </si>
  <si>
    <t>vos savoir-faire peuvent bénéficier à de nombreuses personnes et les aider dans leur quotidien</t>
  </si>
  <si>
    <t>Don't forget to share your knowledge and skills acquired through experience:</t>
  </si>
  <si>
    <t>your expertise can benefit many people and help them in their daily lives</t>
  </si>
  <si>
    <t xml:space="preserve">Joël LEBOUCHER </t>
  </si>
  <si>
    <t>Je remercie chaleureusement les internautes passionnés qui élaborent et proposent des formules et fonctions imbriquées</t>
  </si>
  <si>
    <t>I would like to extend my warmest thanks to all the Internet enthusiasts who have developed and proposed nested formulas and functions.</t>
  </si>
  <si>
    <t>un lien rompu ou devenu obsolète…..pas de panique…Google saura vous retrouver un document équivalent</t>
  </si>
  <si>
    <t>a broken or obsolete link..... don't panic...Google will find you an equivalent document</t>
  </si>
  <si>
    <t>CONDITIONNEMENT</t>
  </si>
  <si>
    <t>Contenant</t>
  </si>
  <si>
    <t>dans 1 contenant</t>
  </si>
  <si>
    <t>Effectifs</t>
  </si>
  <si>
    <t>Quantité p.p.</t>
  </si>
  <si>
    <t>Quoi</t>
  </si>
  <si>
    <t>Barquette(s)</t>
  </si>
  <si>
    <t>par portion</t>
  </si>
  <si>
    <t xml:space="preserve"> Quoi ? Saisissez Morceux - tranches- portions - pièces - cerises etc….....le contenant saisissez  gastro(s) 1/1 -  grille(s) - plat(s) - louche(s) etc..</t>
  </si>
  <si>
    <t>suite automatique de A à AZ et plus</t>
  </si>
  <si>
    <t>collez cette formule ou vous voulez dans votre document</t>
  </si>
  <si>
    <t xml:space="preserve">SANS le signe = puis ajoutez le signe = au début </t>
  </si>
  <si>
    <t>positionnez vous en fin de formule puis appuyez sur entrée du clavier</t>
  </si>
  <si>
    <t>https://fr.vecteezy.com/video/5480445-appuyer-sur-la-touche-entree-sur-le-clavier-d-un-ordinateur-de-bureau</t>
  </si>
  <si>
    <t>et tirez la poignée vers le bas</t>
  </si>
  <si>
    <t>SI(LIGNE(A1)&lt;=26;CAR(LIGNE(A1)+64);CAR(ENT((LIGNE(A1)-26-1)/26)+65)&amp;CAR(MOD(LIGNE(A1)-1;26)+65))</t>
  </si>
  <si>
    <t>si vous copiez cette formule avec le signe = vous aurez une erreur #REF!</t>
  </si>
  <si>
    <t>Suites automatiques des lettres de l'alphabet avec Excel jusqu’à Z puis AA;AB etc</t>
  </si>
  <si>
    <t>https://www.youtube.com/watch?app=desktop&amp;v=Yuy1jisXErY</t>
  </si>
  <si>
    <t>Listes automatiques et séries de nombres dans Excel</t>
  </si>
  <si>
    <t>https://www.youtube.com/watch?v=FZwdUZUwnuI</t>
  </si>
  <si>
    <t>https://cellulexcel.blogspot.com/p/blog-page_16.html</t>
  </si>
  <si>
    <t>Vidéo tutorielle pour faire une liste alphabétique</t>
  </si>
  <si>
    <t>https://excel-exercice.com/comment-faire-une-liste-alphabetique-automatique/</t>
  </si>
  <si>
    <t>Comment augmenter automatiquement la lettre d'une unité pour obtenir la lettre suivante dans Excel?</t>
  </si>
  <si>
    <t>https://fr.extendoffice.com/documents/excel/4027-excel-increase-letter-by-one.html</t>
  </si>
  <si>
    <t>Demandez à ChatGPT de vous traduire la formule en Excel français</t>
  </si>
  <si>
    <t>excel Suite automatique de lettres au-delà de Z</t>
  </si>
  <si>
    <t xml:space="preserve"> tirez sur la poignée vers le bas</t>
  </si>
  <si>
    <t xml:space="preserve"> lettre A = A65 </t>
  </si>
  <si>
    <t>Formule pour une séquence alphabétique horizontale allant au-delà de Z</t>
  </si>
  <si>
    <t>Coller la formule ci-dessous dans une cellule puis</t>
  </si>
  <si>
    <t>dans la formule figer toutes les lettres de colonnes par un     exemple COLONNE(X75)</t>
  </si>
  <si>
    <t>C</t>
  </si>
  <si>
    <t>D</t>
  </si>
  <si>
    <t>E etc…</t>
  </si>
  <si>
    <r>
      <t>Tirez la poignée de recopie vers la droite</t>
    </r>
    <r>
      <rPr>
        <sz val="20"/>
        <color theme="0"/>
        <rFont val="Calibri"/>
        <family val="2"/>
        <scheme val="minor"/>
      </rPr>
      <t xml:space="preserve"> pour étendre la formule aux cellules suivantes </t>
    </r>
  </si>
  <si>
    <t>Quelques polices de caractères utilisées</t>
  </si>
  <si>
    <t>Quelques formats utilisés</t>
  </si>
  <si>
    <t>Arial</t>
  </si>
  <si>
    <t>Calibri</t>
  </si>
  <si>
    <t>Rockwell</t>
  </si>
  <si>
    <t>Verdana</t>
  </si>
  <si>
    <t>15.5 &gt;</t>
  </si>
  <si>
    <t>ARIAL</t>
  </si>
  <si>
    <t>CALIBRI</t>
  </si>
  <si>
    <t>ROCKWELL</t>
  </si>
  <si>
    <t>VERDANA</t>
  </si>
  <si>
    <t>personnalisés &gt;</t>
  </si>
  <si>
    <t>0.000" Kg"</t>
  </si>
  <si>
    <t>0" %"</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</si>
  <si>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</si>
  <si>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</si>
  <si>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</si>
  <si>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</si>
  <si>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</si>
  <si>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</si>
  <si>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</si>
  <si>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</si>
  <si>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</si>
  <si>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</si>
  <si>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Où trouver la police Helvetica ?</t>
  </si>
  <si>
    <r>
      <t xml:space="preserve">On retrouve également cette police </t>
    </r>
    <r>
      <rPr>
        <b/>
        <sz val="14"/>
        <color theme="1"/>
        <rFont val="Arial"/>
        <family val="2"/>
      </rPr>
      <t>dans des documents officiels, ou de la signalétique</t>
    </r>
    <r>
      <rPr>
        <sz val="14"/>
        <color theme="1"/>
        <rFont val="Arial"/>
        <family val="2"/>
      </rPr>
      <t>, et ce, partout dans le monde.</t>
    </r>
  </si>
  <si>
    <t xml:space="preserve"> Pour l'anecdote, la police qui compose le logotype Microsoft est également Helvetica, </t>
  </si>
  <si>
    <t>même si la société a demandé la création de l'Arial en remplacement d'Helvetica en mesure de réduction des coûts.</t>
  </si>
  <si>
    <t>Helvetica - Wikipédia</t>
  </si>
  <si>
    <t>Quelle police ressemble le plus à Helvetica ?</t>
  </si>
  <si>
    <t>ou Arial</t>
  </si>
  <si>
    <r>
      <t>Aktiv Grotesk</t>
    </r>
    <r>
      <rPr>
        <sz val="16"/>
        <color theme="1"/>
        <rFont val="Calibri"/>
        <family val="2"/>
        <scheme val="minor"/>
      </rPr>
      <t xml:space="preserve"> (16 styles) : créée en 2010, Aktiv Grotesk est la solution apportée par Bruno Maag</t>
    </r>
  </si>
  <si>
    <t xml:space="preserve"> face au succès persistant des polices grotesques sans empattement telles que Helvetica et Arial.1 mars 2022</t>
  </si>
  <si>
    <t>https://fr.maisfontes.com/aktiv-grotesk-w01.police</t>
  </si>
  <si>
    <t>Les 10 polices alternatives à Helvetica - Extensis</t>
  </si>
  <si>
    <t>Pourquoi choisir la police Calibri ?</t>
  </si>
  <si>
    <t xml:space="preserve">Calibri était effectivement considéré comme une police lisible sur des documents assez courts, </t>
  </si>
  <si>
    <t xml:space="preserve">avec une allure équilibrée et qui pouvait passer aussi bien sur un grand écran d'ordinateur </t>
  </si>
  <si>
    <t>que sur une feuille de papier ou l'écran moins imposant d'un smartphone.2 mai 2021</t>
  </si>
  <si>
    <t>Quelle police se rapproche le plus de Calibri ?</t>
  </si>
  <si>
    <t>Parmi ces six polices, Calibri est la plus proche de Lucida Grande ou Lucida Sans.</t>
  </si>
  <si>
    <t>Calibri - Wikipédia</t>
  </si>
  <si>
    <t>Microsoft : par quelle police voudriez-vous remplacer Calibri</t>
  </si>
  <si>
    <t>Quelle est la police d'écriture la plus classe ?</t>
  </si>
  <si>
    <t xml:space="preserve">Garamond. C'est une police facile à lire, proche de l'écriture manuscrite, qui convient parfaitement </t>
  </si>
  <si>
    <t xml:space="preserve">aux cadres expérimentés ou aux profils littéraires. </t>
  </si>
  <si>
    <t>Garamond a la particularité de toujours mener l'œil là où il doit aller.20 juil. 2015</t>
  </si>
  <si>
    <t>Quelle est la meilleure police d'écriture à utiliser pour son CV</t>
  </si>
  <si>
    <t>https://laruche.wizbii.com › 17703-meilleure-police-ecritu...</t>
  </si>
  <si>
    <t>Rechercher : Quelle est la police d'écriture la plus classe ?</t>
  </si>
  <si>
    <r>
      <t xml:space="preserve">La </t>
    </r>
    <r>
      <rPr>
        <b/>
        <sz val="16"/>
        <color theme="1"/>
        <rFont val="Cambria"/>
        <family val="1"/>
      </rPr>
      <t>police</t>
    </r>
    <r>
      <rPr>
        <sz val="16"/>
        <color theme="1"/>
        <rFont val="Cambria"/>
        <family val="1"/>
      </rPr>
      <t xml:space="preserve"> Cambria a été conçue spécifiquement </t>
    </r>
    <r>
      <rPr>
        <b/>
        <sz val="16"/>
        <color theme="1"/>
        <rFont val="Cambria"/>
        <family val="1"/>
      </rPr>
      <t>pour</t>
    </r>
    <r>
      <rPr>
        <sz val="16"/>
        <color theme="1"/>
        <rFont val="Cambria"/>
        <family val="1"/>
      </rPr>
      <t xml:space="preserve"> être lue à l'écran. ...</t>
    </r>
  </si>
  <si>
    <t>Quelle police avec Cambria ?</t>
  </si>
  <si>
    <r>
      <t xml:space="preserve">Caladea (créée comme une </t>
    </r>
    <r>
      <rPr>
        <b/>
        <sz val="16"/>
        <color theme="1"/>
        <rFont val="Cambria"/>
        <family val="1"/>
      </rPr>
      <t>police</t>
    </r>
    <r>
      <rPr>
        <sz val="16"/>
        <color theme="1"/>
        <rFont val="Cambria"/>
        <family val="1"/>
      </rPr>
      <t xml:space="preserve"> supplémentaire de Chrome OS) a les mêmes métriques </t>
    </r>
  </si>
  <si>
    <t>que Cambria MS et peut être utilisée en remplacement.</t>
  </si>
  <si>
    <t>POUR AUDITER LES FORMULES</t>
  </si>
  <si>
    <t>Pour supprimer l'affichage des zéro sur la fiche cliquez sur : FICHIER &gt; Option &gt; Options avancées &gt;</t>
  </si>
  <si>
    <t>pour localiser la cellule correspondante cliquez sur l'onglet FORMULES</t>
  </si>
  <si>
    <t xml:space="preserve"> décocher Afficher un zéro dans les cellules qui ont une valeur nulle</t>
  </si>
  <si>
    <t>puis sur la fonction Repérer les antécédants &gt;</t>
  </si>
  <si>
    <t>double cliquez sur la pointe de la flèche, cela vous enverra directement à l'emplacement de saisie</t>
  </si>
  <si>
    <t>⓪①②③④⑤⑥⑦⑧⑨⑩⑪⑫⑬⑭⑮⑯⑰⑱⑲⑳</t>
  </si>
  <si>
    <t>couleur de police blanc sur fond gris à modifier pour vos documents</t>
  </si>
  <si>
    <t>cliquez sur la colonne  C et sélectionnez dans la barre de formule le numéro ou la lettre qui vous intéresse choisissez la police de caractères et la couleur qui vous conviennent</t>
  </si>
  <si>
    <t>Illustrations avec les émojis</t>
  </si>
  <si>
    <t>https://www.bonbache.fr/syntheses-graphiques-excel-avec-les-emoticones-499.html</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</si>
  <si>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</si>
  <si>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</si>
  <si>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</si>
  <si>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</si>
  <si>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</si>
  <si>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</si>
  <si>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</si>
  <si>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</si>
  <si>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</si>
  <si>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</si>
  <si>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</si>
  <si>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</si>
  <si>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</si>
  <si>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</si>
  <si>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</si>
  <si>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</si>
  <si>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</si>
  <si>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</si>
  <si>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</si>
  <si>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</si>
  <si>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</si>
  <si>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</si>
  <si>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</si>
  <si>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</si>
  <si>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</si>
  <si>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</si>
  <si>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</si>
  <si>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</si>
  <si>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</si>
  <si>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</si>
  <si>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</si>
  <si>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</si>
  <si>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</si>
  <si>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</si>
  <si>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</si>
  <si>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</si>
  <si>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</si>
  <si>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</si>
  <si>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</si>
  <si>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</si>
  <si>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</si>
  <si>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</si>
  <si>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</si>
  <si>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</si>
  <si>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</si>
  <si>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</si>
  <si>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</si>
  <si>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</si>
  <si>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</si>
  <si>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</si>
  <si>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</si>
  <si>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</si>
  <si>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 xml:space="preserve"> ⓑ</t>
  </si>
  <si>
    <t>ⓒ</t>
  </si>
  <si>
    <t>ⓓ</t>
  </si>
  <si>
    <t>ⓔ</t>
  </si>
  <si>
    <t>ⓕ</t>
  </si>
  <si>
    <t xml:space="preserve"> ⓕ</t>
  </si>
  <si>
    <t>ⓗ</t>
  </si>
  <si>
    <t>ⓘ</t>
  </si>
  <si>
    <t>ⓙ</t>
  </si>
  <si>
    <t>ⓚ</t>
  </si>
  <si>
    <t>ⓛ</t>
  </si>
  <si>
    <t>ⓜ</t>
  </si>
  <si>
    <t>ⓝ</t>
  </si>
  <si>
    <t xml:space="preserve"> ⓞ</t>
  </si>
  <si>
    <t>ⓟ</t>
  </si>
  <si>
    <t>ⓠ</t>
  </si>
  <si>
    <t>ⓡ</t>
  </si>
  <si>
    <t>ⓣ</t>
  </si>
  <si>
    <t>ⓤ</t>
  </si>
  <si>
    <t xml:space="preserve"> ⓥ</t>
  </si>
  <si>
    <t>ⓦ</t>
  </si>
  <si>
    <t>ⓧ</t>
  </si>
  <si>
    <t>ⓨ</t>
  </si>
  <si>
    <t>ⓩ</t>
  </si>
  <si>
    <t>Ⓐ</t>
  </si>
  <si>
    <t>Ⓑ</t>
  </si>
  <si>
    <t>Ⓒ</t>
  </si>
  <si>
    <t xml:space="preserve"> Ⓓ</t>
  </si>
  <si>
    <t>Ⓔ</t>
  </si>
  <si>
    <t>Ⓕ</t>
  </si>
  <si>
    <t>Ⓖ</t>
  </si>
  <si>
    <t>Ⓗ</t>
  </si>
  <si>
    <t>Ⓘ</t>
  </si>
  <si>
    <t>Ⓙ</t>
  </si>
  <si>
    <t>Ⓚ</t>
  </si>
  <si>
    <t>Ⓛ</t>
  </si>
  <si>
    <t>Ⓜ</t>
  </si>
  <si>
    <t>⓿</t>
  </si>
  <si>
    <t>❶</t>
  </si>
  <si>
    <t>❸</t>
  </si>
  <si>
    <t>❹</t>
  </si>
  <si>
    <t>❺</t>
  </si>
  <si>
    <t>❻</t>
  </si>
  <si>
    <t>❼</t>
  </si>
  <si>
    <t>❽</t>
  </si>
  <si>
    <t>❿</t>
  </si>
  <si>
    <t>Ⓝ</t>
  </si>
  <si>
    <t>Ⓞ</t>
  </si>
  <si>
    <t>Ⓟ</t>
  </si>
  <si>
    <t>Ⓠ</t>
  </si>
  <si>
    <t>Ⓡ</t>
  </si>
  <si>
    <t>Ⓢ</t>
  </si>
  <si>
    <t>Ⓣ</t>
  </si>
  <si>
    <t>Ⓤ</t>
  </si>
  <si>
    <t>Ⓥ</t>
  </si>
  <si>
    <t>Ⓦ</t>
  </si>
  <si>
    <t>Ⓧ</t>
  </si>
  <si>
    <t>Ⓩ</t>
  </si>
  <si>
    <t>⓫</t>
  </si>
  <si>
    <t>⓬</t>
  </si>
  <si>
    <t>⓭</t>
  </si>
  <si>
    <t>⓮</t>
  </si>
  <si>
    <t>⓯</t>
  </si>
  <si>
    <t>⓰</t>
  </si>
  <si>
    <t>⓱</t>
  </si>
  <si>
    <t>⓲</t>
  </si>
  <si>
    <t>⓳</t>
  </si>
  <si>
    <t>⓴</t>
  </si>
  <si>
    <t>⓪</t>
  </si>
  <si>
    <t>①</t>
  </si>
  <si>
    <t>②</t>
  </si>
  <si>
    <t>③</t>
  </si>
  <si>
    <t>⑤</t>
  </si>
  <si>
    <t>⑥</t>
  </si>
  <si>
    <t>⑦</t>
  </si>
  <si>
    <t>⑧</t>
  </si>
  <si>
    <t>⑨</t>
  </si>
  <si>
    <t>⑩</t>
  </si>
  <si>
    <t>⑪</t>
  </si>
  <si>
    <t>⑫</t>
  </si>
  <si>
    <t>⑬</t>
  </si>
  <si>
    <t>⑭</t>
  </si>
  <si>
    <t>⑮</t>
  </si>
  <si>
    <t>⑯</t>
  </si>
  <si>
    <t>⑰</t>
  </si>
  <si>
    <t>⑱</t>
  </si>
  <si>
    <t>⑲</t>
  </si>
  <si>
    <t>⑳</t>
  </si>
  <si>
    <r>
      <t xml:space="preserve">Les chiffres encadrés en format carré </t>
    </r>
    <r>
      <rPr>
        <b/>
        <sz val="22"/>
        <color theme="0"/>
        <rFont val="Calibri"/>
        <family val="2"/>
        <scheme val="minor"/>
      </rPr>
      <t>(🔢)</t>
    </r>
    <r>
      <rPr>
        <sz val="22"/>
        <color theme="0"/>
        <rFont val="Calibri"/>
        <family val="2"/>
        <scheme val="minor"/>
      </rPr>
      <t xml:space="preserve"> ne vont que de </t>
    </r>
    <r>
      <rPr>
        <b/>
        <sz val="22"/>
        <color theme="0"/>
        <rFont val="Calibri"/>
        <family val="2"/>
        <scheme val="minor"/>
      </rPr>
      <t>0️⃣ à 9️⃣</t>
    </r>
    <r>
      <rPr>
        <sz val="22"/>
        <color theme="0"/>
        <rFont val="Calibri"/>
        <family val="2"/>
        <scheme val="minor"/>
      </rPr>
      <t xml:space="preserve">. Il n’existe pas de versions officielles pour </t>
    </r>
    <r>
      <rPr>
        <b/>
        <sz val="22"/>
        <color theme="0"/>
        <rFont val="Calibri"/>
        <family val="2"/>
        <scheme val="minor"/>
      </rPr>
      <t>10 à 20</t>
    </r>
    <r>
      <rPr>
        <sz val="22"/>
        <color theme="0"/>
        <rFont val="Calibri"/>
        <family val="2"/>
        <scheme val="minor"/>
      </rPr>
      <t xml:space="preserve"> en un seul caractère.</t>
    </r>
  </si>
  <si>
    <t>Mais voici une alternative en combinant les symboles disponibles :</t>
  </si>
  <si>
    <t>0️⃣ 1️⃣ 2️⃣ 3️⃣ 4️⃣ 5️⃣ 6️⃣ 7️⃣ 8️⃣ 9️⃣ 🔟 1️⃣1️⃣ 1️⃣2️⃣ 1️⃣3️⃣ 1️⃣4️⃣ 1️⃣5️⃣ 1️⃣6️⃣ 1️⃣7️⃣ 1️⃣8️⃣ 1️⃣9️⃣ 2️⃣0️⃣</t>
  </si>
  <si>
    <t xml:space="preserve">0️⃣ </t>
  </si>
  <si>
    <t xml:space="preserve">1️⃣ </t>
  </si>
  <si>
    <t>2️⃣</t>
  </si>
  <si>
    <t xml:space="preserve">3️⃣ </t>
  </si>
  <si>
    <t>4️⃣</t>
  </si>
  <si>
    <t xml:space="preserve"> 5️⃣ </t>
  </si>
  <si>
    <t xml:space="preserve">6️⃣ </t>
  </si>
  <si>
    <t xml:space="preserve">7️⃣ </t>
  </si>
  <si>
    <t xml:space="preserve">8️⃣ </t>
  </si>
  <si>
    <t xml:space="preserve">9️⃣ </t>
  </si>
  <si>
    <t>🔟</t>
  </si>
  <si>
    <t xml:space="preserve">1️⃣1️⃣ </t>
  </si>
  <si>
    <t>1️⃣2️⃣</t>
  </si>
  <si>
    <t>1️⃣3️⃣</t>
  </si>
  <si>
    <t>1️⃣4️⃣</t>
  </si>
  <si>
    <t>1️⃣5️⃣</t>
  </si>
  <si>
    <t>1️⃣6️⃣</t>
  </si>
  <si>
    <t>1️⃣7️⃣</t>
  </si>
  <si>
    <t>1️⃣8️⃣</t>
  </si>
  <si>
    <t>1️⃣9️⃣</t>
  </si>
  <si>
    <t>2️⃣0️⃣</t>
  </si>
  <si>
    <r>
      <t xml:space="preserve">Le chiffre </t>
    </r>
    <r>
      <rPr>
        <sz val="22"/>
        <color theme="0"/>
        <rFont val="Calibri"/>
        <family val="2"/>
        <scheme val="minor"/>
      </rPr>
      <t>10 utilise 🔟, et à partir de 11, j’ai combiné les chiffres disponibles pour garder une cohérence visuelle. 😊 ChatGPT</t>
    </r>
  </si>
  <si>
    <t>des caractères spéciaux</t>
  </si>
  <si>
    <t>Que signifient les symboles (&amp;,,{, etc.) dans les formules ? – Excel</t>
  </si>
  <si>
    <t>https://www.automateexcel.com/fr/how-to/que-signifient-les-symboles-etc-dans-les-formules-excel-et-google-sheets/</t>
  </si>
  <si>
    <t>!</t>
  </si>
  <si>
    <t>"</t>
  </si>
  <si>
    <t>#</t>
  </si>
  <si>
    <t>%</t>
  </si>
  <si>
    <t>&amp;</t>
  </si>
  <si>
    <t>@</t>
  </si>
  <si>
    <t>‰</t>
  </si>
  <si>
    <t>≈</t>
  </si>
  <si>
    <t>±</t>
  </si>
  <si>
    <t>»</t>
  </si>
  <si>
    <t>¼</t>
  </si>
  <si>
    <t>½</t>
  </si>
  <si>
    <t>¾</t>
  </si>
  <si>
    <t>ø</t>
  </si>
  <si>
    <t>◄</t>
  </si>
  <si>
    <t>▲</t>
  </si>
  <si>
    <t>Φ</t>
  </si>
  <si>
    <t>Police &gt; Segoe UI Emoji</t>
  </si>
  <si>
    <t>🍏 🍎 🍐 🍊 🍋 🍌 🍉 🍇 🍓 🫐 🍈 🍒 🍑 🥭 🍍 🥥 🥝 🍅 🍆 🥑 🥦 🥬 🥒 🌶 🫑 🌽 🥕 🫒 🧄 🧅 🥔 🍠 🥐 🥯 🍞 🥖 🥨 🧀 🥚 🍳 🧈 🥞 🧇 🥓 🥩 🍗 🍖 🦴 🌭 🍔 🍟 🍕</t>
  </si>
  <si>
    <t xml:space="preserve"> 🫓 🥪 🥙 🧆 🌮 🌯 🫔 🥗 🥘 🫕 🥫 🍝 🍜 🍲 🍛 🍣 🍱 🥟 🦪 🍤 🍙 🍚 🍘 🍥 🥠 🥮 🍢 🍡 🍧 🍨 🍦 🥧 🧁 🍰 🎂 🍮 🍭 🍬 🍫 🍿 🍩 🍪 🌰 🥜 🍯 🥛 🍼 🫖 ☕️ 🍵 🧃 🥤 🧋</t>
  </si>
  <si>
    <t xml:space="preserve"> 🍶 🍺 🍻 🥂 🍷 🥃 🍸 🍹 🧉 🍾 🧊 🥄 🍴 🍽 🥣 🥡 🥢 🧂</t>
  </si>
  <si>
    <t>cliquez sur la colonne  D et copiez dans la barre de formules l'émoticone qui vous intéresse choisissez la police de caractères et la couleur qui vous conviennent</t>
  </si>
  <si>
    <t>🚾 ♿️ 🅿️ 🛗 🈳 🈂️ 🛂 🛃 🛄 🛅 🚹 🚺 🚼 ⚧ 🚻 🚮 🎦 📶 🈁 🔣 ℹ️ 🔤 🔡 🔠 🆖 🆗 🆙 🆒 🆕 🆓 0️⃣ 1️⃣ 2️⃣ 3️⃣ 4️⃣ 5️⃣ 6️⃣ 7️⃣ 8️⃣ 9️⃣ 🔟 🔢 #️⃣ *️⃣ ⏏️ ▶️ ⏸ ⏯ ⏹</t>
  </si>
  <si>
    <t xml:space="preserve"> ⏺ ⏭ ⏮ ⏩ ⏪ ⏫ ⏬ ◀️ 🔼 🔽 ➡️ ⬅️ ⬆️ ⬇️ ↗️ ↘️ ↙️ ↖️ ↕️ ↔️ ↪️ ↩️ ⤴️ ⤵️ 🔀 🔁 🔂 🔄 🔃 🎵 🎶 ➕ ➖ ➗ ✖️ </t>
  </si>
  <si>
    <t>Une numérotation avec couleur de police modifiable</t>
  </si>
  <si>
    <t>2</t>
  </si>
  <si>
    <t>3</t>
  </si>
  <si>
    <t>4</t>
  </si>
  <si>
    <t>5</t>
  </si>
  <si>
    <t>6</t>
  </si>
  <si>
    <t>7</t>
  </si>
  <si>
    <t>8</t>
  </si>
  <si>
    <t>9</t>
  </si>
  <si>
    <t>10</t>
  </si>
  <si>
    <t>11</t>
  </si>
  <si>
    <t>12</t>
  </si>
  <si>
    <t>13</t>
  </si>
  <si>
    <t>14</t>
  </si>
  <si>
    <t>15</t>
  </si>
  <si>
    <t>16</t>
  </si>
  <si>
    <t>17</t>
  </si>
  <si>
    <t>18</t>
  </si>
  <si>
    <t>19</t>
  </si>
  <si>
    <t>20</t>
  </si>
  <si>
    <t>Monétaire</t>
  </si>
  <si>
    <t>0.00\ " cm³"</t>
  </si>
  <si>
    <t>Format | cellule | personnalisé | 0" cm³"</t>
  </si>
  <si>
    <t>✅</t>
  </si>
  <si>
    <t>ou copier-coller</t>
  </si>
  <si>
    <t>X</t>
  </si>
  <si>
    <t>t</t>
  </si>
  <si>
    <t>u</t>
  </si>
  <si>
    <t>le ² se fait en tapant alt+0178</t>
  </si>
  <si>
    <t xml:space="preserve">m² </t>
  </si>
  <si>
    <t xml:space="preserve">M² </t>
  </si>
  <si>
    <t xml:space="preserve">cm² </t>
  </si>
  <si>
    <t>²</t>
  </si>
  <si>
    <t>Police Wingdings 3</t>
  </si>
  <si>
    <t>le ³ se fait en tapant alt+0179</t>
  </si>
  <si>
    <t>m³ </t>
  </si>
  <si>
    <t>M³ </t>
  </si>
  <si>
    <t>cm³ </t>
  </si>
  <si>
    <t>³</t>
  </si>
  <si>
    <t>Z</t>
  </si>
  <si>
    <t>q</t>
  </si>
  <si>
    <t>p</t>
  </si>
  <si>
    <t>There's nothing demeaning about not knowing everything; people aren't judged by what they don't know,</t>
  </si>
  <si>
    <t>but on its skills and the way it applies them.</t>
  </si>
  <si>
    <t>These documents are the fruit of my experience in catering.</t>
  </si>
  <si>
    <t>as well as the work of enthusiasts who have shared their Excel formulas and functions online.</t>
  </si>
  <si>
    <t>This upgradeable workbook provides you with "new generation" file templates to help you design your own documents.</t>
  </si>
  <si>
    <t>With these templates, you can enhance your sheets by cutting, copying and pasting formats,</t>
  </si>
  <si>
    <t>by adding formulas and exploring new ways of organising information.</t>
  </si>
  <si>
    <t>Since 2022, the recipe cards have become more flexible in order to adapt to different needs.</t>
  </si>
  <si>
    <t>They can contain a variable number of columns, but be careful: if you copy a larger form (e.g. 16 columns)</t>
  </si>
  <si>
    <t>on a narrower sheet (e.g. 12 columns), display problems may occur.</t>
  </si>
  <si>
    <t>For better legibility, you can also hide unused lines.</t>
  </si>
  <si>
    <t>Cancels - replaces or supplements previous versions</t>
  </si>
  <si>
    <t>ff. for manufacturing sheet</t>
  </si>
  <si>
    <t>Since 2022, models have been able to enter quantities in different units (g, kg, L, dl, cl, ml),</t>
  </si>
  <si>
    <t>with automatic conversion to weight or volume depending on the model used.</t>
  </si>
  <si>
    <t>Finally, don't forget to share your knowledge and expertise gained through experience:</t>
  </si>
  <si>
    <t>your skills can be invaluable to many people and make their daily lives easier.</t>
  </si>
  <si>
    <t>Links, formats, formulas and tables</t>
  </si>
  <si>
    <t>In this document, I've put together a few examples to encourage you to make the most of Excel and create your own files.</t>
  </si>
  <si>
    <t>I recommend that you keep this file as a template.</t>
  </si>
  <si>
    <t>Select the sheets you are interested in, copy them into your workbook and delete any columns you don't need.</t>
  </si>
  <si>
    <t>Then customise and adapt the documents to suit your needs.</t>
  </si>
  <si>
    <t>Cette fonctionnalité est encore plus étendue sur les fiches "cocktails". Jigger . Pony(s) . shot(s) . Dash(s) . Jet . Mesure . Tombée . 129 unités à coller</t>
  </si>
  <si>
    <t>This functionality is even more extensive on the 'cocktails' cards. Jigger . Pony(s) . shot(s) . Dash(s) . Jet . Measure . Drop . 129 stick-on units</t>
  </si>
  <si>
    <t>Crééz vos recettes</t>
  </si>
  <si>
    <t>Exemple avec 1 recette</t>
  </si>
  <si>
    <t>Fiche avec 10 recettes</t>
  </si>
  <si>
    <t>2 Exemples d'archivages à dupliquer</t>
  </si>
  <si>
    <t>Create your own recipes</t>
  </si>
  <si>
    <t>Example with 1 recipe</t>
  </si>
  <si>
    <t>1 Example of archiving to be duplicated</t>
  </si>
  <si>
    <t>Composition of the folder</t>
  </si>
  <si>
    <t>Récupérez les formules pour vos documents (elles sont en Français et incompatibles en Anglais) il faudra faire une conversion</t>
  </si>
  <si>
    <t>Retrieve the formulas for your documents (they are in French and incompatible in English) and convert them.</t>
  </si>
  <si>
    <t>Association des Barmen de France</t>
  </si>
  <si>
    <t>https://www.associationdesbarmendefrance.fr/</t>
  </si>
  <si>
    <t>Association internationale des barmen</t>
  </si>
  <si>
    <t>https://fr.wikipedia.org/wiki/Association_internationale_des_barmen</t>
  </si>
  <si>
    <t xml:space="preserve">Association des Barmen de France </t>
  </si>
  <si>
    <t>https://www.youtube.com/channel/UC72D0FRFOj0uHdNfLQmaHRw</t>
  </si>
  <si>
    <t>Faites comme Romain, adhérez à l'ABF !</t>
  </si>
  <si>
    <t>https://www.youtube.com/watch?v=PcOa-r9Erew</t>
  </si>
  <si>
    <t>Association des professeurs de bar  enseignant en Mention Complémentaire employé Barman (M.C.B.) </t>
  </si>
  <si>
    <t>https://www.apeb-mcb.fr/pages/l-association/l-a-p-e-b/</t>
  </si>
  <si>
    <t>https://annuaire-entreprises.data.gouv.fr/entreprise/association-des-professeurs-enseignants-en-bar-808572176</t>
  </si>
  <si>
    <t>Socle des cocktails de référence. Décembre 2024</t>
  </si>
  <si>
    <t>https://www.hotellerie-restauration.ac-versailles.fr/spip.php?article3396</t>
  </si>
  <si>
    <t>MAF 2023 - Employé Barman. Les lauréat.e.s</t>
  </si>
  <si>
    <t>https://www.hotellerie-restauration.ac-versailles.fr/spip.php?article3965</t>
  </si>
  <si>
    <t>Championnat de France Barista</t>
  </si>
  <si>
    <t>https://www.scafrance.coffee/championnats-barista</t>
  </si>
  <si>
    <t>Tout savoir sur le championnat de France de Latte Art</t>
  </si>
  <si>
    <t>https://www.coffee-spirit.maxicoffee.com/article/championnat-de-france-de-latte-art/</t>
  </si>
  <si>
    <t>NOTRE MÉTIER : LE CAFÉ</t>
  </si>
  <si>
    <t>https://www.columbuscafe.com/notre-cafe/</t>
  </si>
  <si>
    <t>The Bartenders Society</t>
  </si>
  <si>
    <t>https://www.blmhd.com/fr/bartenders-society-concours/</t>
  </si>
  <si>
    <t>ForGeorges</t>
  </si>
  <si>
    <t>https://www.forgeorges.fr/</t>
  </si>
  <si>
    <t>Concours de cocktails : ça sert à quoi ?</t>
  </si>
  <si>
    <t>https://www.youtube.com/watch?v=QHzHq0SJRl4</t>
  </si>
  <si>
    <t>Concours international de mixologie</t>
  </si>
  <si>
    <t>https://www.facebook.com/neotvofficiel/videos/concours-international-de-mixologie-3-la-r%C3%A9alisation-des-cocktails/1212692746067733/</t>
  </si>
  <si>
    <t>Barmans, à vos shakers !</t>
  </si>
  <si>
    <t>https://www.facebook.com/cciformationeesc/videos/barmans-%C3%A0-vos-shakers-la-deuxi%C3%A8me-%C3%A9dition-du-concours-les-fous-de-shaker-vous-do/1174683330748114/</t>
  </si>
  <si>
    <t>Concours National de Cocktails</t>
  </si>
  <si>
    <t>https://www.youtube.com/watch?app=desktop&amp;v=4SBkCmigEck</t>
  </si>
  <si>
    <t>Barnews</t>
  </si>
  <si>
    <t>https://barnews.fr/tag/competitions/</t>
  </si>
  <si>
    <t>Média Du Bar Un magazine conçu pour les bartenders</t>
  </si>
  <si>
    <t>https://mediadubar.fr/</t>
  </si>
  <si>
    <t>Concours de barmans et barmaids. </t>
  </si>
  <si>
    <t>https://www.facebook.com/people/Concours-de-barmans-et-barmaids/100064446562259/</t>
  </si>
  <si>
    <t>TROPHÉES DU BAR</t>
  </si>
  <si>
    <t>https://www.tropheesdubar.com/</t>
  </si>
  <si>
    <t>un lien rompu; pas de panique collez l'adresse dans votre navigateur qui saura vous retrouver un document similaire</t>
  </si>
  <si>
    <t>a broken link; don't panic, just paste the address into your browser and it will find a similar document for you</t>
  </si>
  <si>
    <t>Cocktail Pro</t>
  </si>
  <si>
    <t>https://www.youtube.com/@Cocktailpro</t>
  </si>
  <si>
    <t xml:space="preserve">peux tu me résumer ce texte pour qu'il reste compréhensible mais plus court = Vous avez saisi 2 Flute(s) pour un total de 800 ml </t>
  </si>
  <si>
    <t>"Volume saisi : 800 ml pour 2 flûtes."</t>
  </si>
  <si>
    <t>SI(OU(ESTVIDE(AB20); ESTVIDE(AC20); ESTVIDE(AB22); ESTVIDE(AC22)); "";"Volume saisi "&amp; AX33 &amp; " ml pour "  &amp; AB20 &amp; " " &amp; AC20)</t>
  </si>
  <si>
    <t>Voici le résultat des saisies</t>
  </si>
  <si>
    <t>Alerte &gt;</t>
  </si>
  <si>
    <t>▲ Résultats en dixièmes</t>
  </si>
  <si>
    <t xml:space="preserve"> Résultats en ml - cl - L   ▲</t>
  </si>
  <si>
    <t>&lt; Volume d'1 Trembler(s) en cl puis en L</t>
  </si>
  <si>
    <t>mais rien ne vous empêche de tenter 30 cl dans un Trembler(s) de 250 ml 😄</t>
  </si>
  <si>
    <t xml:space="preserve">&lt; ⚠️ Attention : vous servez plus que le volume prévu par l'Auteur mais moins que la contenance du verre… </t>
  </si>
  <si>
    <t>◄ Récapitulatif récupéré sur le "postit" de saisie</t>
  </si>
  <si>
    <t xml:space="preserve">▲ TAV = Titre Alcoométrique Volumique  👉 Il s'agit du pourcentage d’alcool pur contenu dans le volume total d’un cocktail. </t>
  </si>
  <si>
    <t>Il permet d’estimer la force alcoolique d’une boisson.C’est l’équivalent de "% vol." qu’on voit sur les bouteilles.</t>
  </si>
  <si>
    <t>🔎 Avant toute saisie, cliquez sur la cellule pour vérifier qu’elle ne contient pas déjà une formule.</t>
  </si>
  <si>
    <t>👉 Cela permet d’éviter d’écraser des calculs automatiques ou des liens dynamiques.</t>
  </si>
  <si>
    <t>Validation de votre saisie &gt;</t>
  </si>
  <si>
    <t xml:space="preserve"> Récapitulatif récupéré sur le "postit" de saisie &gt;</t>
  </si>
  <si>
    <t>NOUVELLE VERSION BAR 1.2</t>
  </si>
  <si>
    <t>Dernière mise à jour : 6 Juin 2025</t>
  </si>
  <si>
    <t>Last updated: 6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</si>
</sst>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0&quot; ml&quot;"/>
    <numFmt numFmtId="165" formatCode="0.0&quot; cl&quot;"/>
    <numFmt numFmtId="166" formatCode="0&quot; g&quot;"/>
    <numFmt numFmtId="167" formatCode="0.000&quot;Kg&quot;"/>
    <numFmt numFmtId="168" formatCode="0&quot; cl&quot;"/>
    <numFmt numFmtId="169" formatCode="0.00&quot; cl&quot;"/>
    <numFmt numFmtId="170" formatCode="0.000&quot; L&quot;"/>
    <numFmt numFmtId="171" formatCode="0.000"/>
    <numFmt numFmtId="172" formatCode="#,##0.00\ &quot;€&quot;"/>
    <numFmt numFmtId="173" formatCode="0.0&quot; %&quot;"/>
    <numFmt numFmtId="174" formatCode="0&quot; %&quot;"/>
    <numFmt numFmtId="175" formatCode="_-* #,##0.00\ [$€-40C]_-;\-* #,##0.00\ [$€-40C]_-;_-* &quot;-&quot;??\ [$€-40C]_-;_-@_-"/>
    <numFmt numFmtId="176" formatCode="0.0"/>
    <numFmt numFmtId="177" formatCode="#&quot; &quot;?/10"/>
    <numFmt numFmtId="178" formatCode="0.0&quot; ml&quot;"/>
    <numFmt numFmtId="179" formatCode="0.0%"/>
    <numFmt numFmtId="180" formatCode="0.000&quot; Kg&quot;"/>
    <numFmt numFmtId="181" formatCode="0&quot; car.&quot;"/>
    <numFmt numFmtId="182" formatCode="&quot;total &quot;0\ &quot;lignes&quot;"/>
    <numFmt numFmtId="183" formatCode="0.00&quot; ml&quot;"/>
    <numFmt numFmtId="184" formatCode="[$-40C]d\ mmmm\ yyyy;@"/>
    <numFmt numFmtId="185" formatCode="[$-40C]d\-mmm\-yy;@"/>
    <numFmt numFmtId="186" formatCode="0.00&quot; Kg&quot;"/>
    <numFmt numFmtId="187" formatCode="0.00\ &quot; cm³&quot;"/>
  </numFmts>
  <fonts count="310">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8"/>
      <color theme="0"/>
      <name val="Calibri"/>
      <family val="2"/>
      <scheme val="minor"/>
    </font>
    <font>
      <sz val="11"/>
      <color theme="1"/>
      <name val="Calibri"/>
      <family val="2"/>
    </font>
    <font>
      <b/>
      <sz val="14"/>
      <name val="Calibri"/>
      <family val="2"/>
      <scheme val="minor"/>
    </font>
    <font>
      <sz val="8"/>
      <color rgb="FFBFBFBF"/>
      <name val="Calibri"/>
      <family val="2"/>
      <scheme val="minor"/>
    </font>
    <font>
      <sz val="12"/>
      <color theme="1"/>
      <name val="Calibri"/>
      <family val="2"/>
      <scheme val="minor"/>
    </font>
    <font>
      <b/>
      <sz val="12"/>
      <name val="Calibri"/>
      <family val="2"/>
      <scheme val="minor"/>
    </font>
    <font>
      <u/>
      <sz val="11"/>
      <color theme="10"/>
      <name val="Calibri"/>
      <family val="2"/>
      <scheme val="minor"/>
    </font>
    <font>
      <b/>
      <sz val="13.5"/>
      <color theme="1"/>
      <name val="Calibri"/>
      <family val="2"/>
      <scheme val="minor"/>
    </font>
    <font>
      <b/>
      <sz val="12"/>
      <color theme="1"/>
      <name val="Calibri"/>
      <family val="2"/>
      <scheme val="minor"/>
    </font>
    <font>
      <b/>
      <sz val="12"/>
      <color rgb="FFC00000"/>
      <name val="Calibri"/>
      <family val="2"/>
      <scheme val="minor"/>
    </font>
    <font>
      <sz val="10"/>
      <color theme="1"/>
      <name val="Arial Unicode MS"/>
    </font>
    <font>
      <sz val="11"/>
      <color indexed="8"/>
      <name val="Calibri"/>
      <family val="2"/>
    </font>
    <font>
      <sz val="10"/>
      <color theme="0"/>
      <name val="Calibri"/>
      <family val="2"/>
      <scheme val="minor"/>
    </font>
    <font>
      <b/>
      <sz val="12"/>
      <color rgb="FF0033CC"/>
      <name val="Calibri"/>
      <family val="2"/>
      <scheme val="minor"/>
    </font>
    <font>
      <b/>
      <sz val="10"/>
      <color rgb="FF000000"/>
      <name val="Calibri"/>
      <family val="2"/>
      <scheme val="minor"/>
    </font>
    <font>
      <b/>
      <sz val="10"/>
      <color theme="1"/>
      <name val="Calibri"/>
      <family val="2"/>
      <scheme val="minor"/>
    </font>
    <font>
      <b/>
      <sz val="10"/>
      <name val="Calibri"/>
      <family val="2"/>
      <scheme val="minor"/>
    </font>
    <font>
      <b/>
      <sz val="12"/>
      <color rgb="FF0000FF"/>
      <name val="Calibri"/>
      <family val="2"/>
      <scheme val="minor"/>
    </font>
    <font>
      <sz val="10"/>
      <color theme="1"/>
      <name val="Calibri"/>
      <family val="2"/>
      <scheme val="minor"/>
    </font>
    <font>
      <sz val="12"/>
      <name val="Calibri"/>
      <family val="2"/>
      <scheme val="minor"/>
    </font>
    <font>
      <b/>
      <sz val="11"/>
      <color rgb="FF0000FF"/>
      <name val="Calibri"/>
      <family val="2"/>
      <scheme val="minor"/>
    </font>
    <font>
      <sz val="12"/>
      <color theme="9" tint="-0.499984740745262"/>
      <name val="Calibri"/>
      <family val="2"/>
      <scheme val="minor"/>
    </font>
    <font>
      <sz val="10"/>
      <color theme="9" tint="-0.499984740745262"/>
      <name val="Calibri"/>
      <family val="2"/>
      <scheme val="minor"/>
    </font>
    <font>
      <sz val="10"/>
      <color rgb="FF000000"/>
      <name val="Calibri"/>
      <family val="2"/>
      <scheme val="minor"/>
    </font>
    <font>
      <b/>
      <sz val="11"/>
      <color rgb="FFFF0000"/>
      <name val="Calibri"/>
      <family val="2"/>
      <scheme val="minor"/>
    </font>
    <font>
      <sz val="10"/>
      <name val="Calibri"/>
      <family val="2"/>
      <scheme val="minor"/>
    </font>
    <font>
      <b/>
      <sz val="14"/>
      <color rgb="FF0033CC"/>
      <name val="Calibri"/>
      <family val="2"/>
      <scheme val="minor"/>
    </font>
    <font>
      <sz val="8"/>
      <color theme="1"/>
      <name val="Calibri"/>
      <family val="2"/>
      <scheme val="minor"/>
    </font>
    <font>
      <sz val="8"/>
      <color theme="1" tint="0.499984740745262"/>
      <name val="Calibri"/>
      <family val="2"/>
      <scheme val="minor"/>
    </font>
    <font>
      <sz val="11"/>
      <color rgb="FF7030A0"/>
      <name val="Calibri"/>
      <family val="2"/>
      <scheme val="minor"/>
    </font>
    <font>
      <sz val="12"/>
      <color theme="0"/>
      <name val="Calibri"/>
      <family val="2"/>
      <scheme val="minor"/>
    </font>
    <font>
      <sz val="11"/>
      <name val="Calibri"/>
      <family val="2"/>
      <scheme val="minor"/>
    </font>
    <font>
      <sz val="9"/>
      <color theme="0" tint="-0.499984740745262"/>
      <name val="Calibri"/>
      <family val="2"/>
      <scheme val="minor"/>
    </font>
    <font>
      <b/>
      <sz val="12"/>
      <color theme="9" tint="-0.499984740745262"/>
      <name val="Calibri"/>
      <family val="2"/>
      <scheme val="minor"/>
    </font>
    <font>
      <sz val="11"/>
      <color theme="9" tint="-0.499984740745262"/>
      <name val="Calibri"/>
      <family val="2"/>
      <scheme val="minor"/>
    </font>
    <font>
      <b/>
      <sz val="11"/>
      <color theme="9" tint="-0.499984740745262"/>
      <name val="Calibri"/>
      <family val="2"/>
      <scheme val="minor"/>
    </font>
    <font>
      <sz val="11"/>
      <color theme="9" tint="-0.499984740745262"/>
      <name val="Calibri"/>
      <family val="2"/>
    </font>
    <font>
      <sz val="12"/>
      <color rgb="FFC00000"/>
      <name val="Calibri"/>
      <family val="2"/>
      <scheme val="minor"/>
    </font>
    <font>
      <sz val="8"/>
      <color theme="0" tint="-0.249977111117893"/>
      <name val="Calibri"/>
      <family val="2"/>
      <scheme val="minor"/>
    </font>
    <font>
      <b/>
      <sz val="14"/>
      <color theme="9" tint="-0.499984740745262"/>
      <name val="Calibri"/>
      <family val="2"/>
      <scheme val="minor"/>
    </font>
    <font>
      <b/>
      <sz val="11"/>
      <color rgb="FFC00000"/>
      <name val="Calibri"/>
      <family val="2"/>
      <scheme val="minor"/>
    </font>
    <font>
      <sz val="9"/>
      <name val="Calibri"/>
      <family val="2"/>
      <scheme val="minor"/>
    </font>
    <font>
      <i/>
      <sz val="11"/>
      <color theme="0" tint="-0.499984740745262"/>
      <name val="Calibri"/>
      <family val="2"/>
      <scheme val="minor"/>
    </font>
    <font>
      <sz val="9"/>
      <color theme="1"/>
      <name val="Calibri"/>
      <family val="2"/>
      <scheme val="minor"/>
    </font>
    <font>
      <b/>
      <sz val="10"/>
      <color theme="9" tint="-0.499984740745262"/>
      <name val="Calibri"/>
      <family val="2"/>
      <scheme val="minor"/>
    </font>
    <font>
      <b/>
      <sz val="11"/>
      <name val="Calibri"/>
      <family val="2"/>
      <scheme val="minor"/>
    </font>
    <font>
      <b/>
      <sz val="9"/>
      <color theme="9" tint="-0.249977111117893"/>
      <name val="Calibri"/>
      <family val="2"/>
      <scheme val="minor"/>
    </font>
    <font>
      <sz val="9"/>
      <color theme="9" tint="-0.249977111117893"/>
      <name val="Calibri"/>
      <family val="2"/>
      <scheme val="minor"/>
    </font>
    <font>
      <sz val="10"/>
      <color rgb="FF0000FF"/>
      <name val="Calibri"/>
      <family val="2"/>
      <scheme val="minor"/>
    </font>
    <font>
      <sz val="12"/>
      <color theme="0" tint="-0.499984740745262"/>
      <name val="Calibri"/>
      <family val="2"/>
      <scheme val="minor"/>
    </font>
    <font>
      <b/>
      <sz val="11"/>
      <color theme="1" tint="0.34998626667073579"/>
      <name val="Calibri"/>
      <family val="2"/>
      <scheme val="minor"/>
    </font>
    <font>
      <sz val="10"/>
      <color theme="0" tint="-0.499984740745262"/>
      <name val="Calibri"/>
      <family val="2"/>
      <scheme val="minor"/>
    </font>
    <font>
      <sz val="8"/>
      <color theme="0" tint="-0.14999847407452621"/>
      <name val="Calibri"/>
      <family val="2"/>
      <scheme val="minor"/>
    </font>
    <font>
      <b/>
      <sz val="8"/>
      <name val="Calibri"/>
      <family val="2"/>
      <scheme val="minor"/>
    </font>
    <font>
      <b/>
      <sz val="10"/>
      <color theme="9" tint="-0.249977111117893"/>
      <name val="Calibri"/>
      <family val="2"/>
      <scheme val="minor"/>
    </font>
    <font>
      <sz val="11"/>
      <color theme="0" tint="-0.14999847407452621"/>
      <name val="Calibri"/>
      <family val="2"/>
      <scheme val="minor"/>
    </font>
    <font>
      <sz val="10"/>
      <name val="MS Sans Serif"/>
      <family val="2"/>
    </font>
    <font>
      <b/>
      <sz val="12"/>
      <color rgb="FF7030A0"/>
      <name val="Calibri"/>
      <family val="2"/>
      <scheme val="minor"/>
    </font>
    <font>
      <b/>
      <sz val="12"/>
      <color theme="1" tint="0.499984740745262"/>
      <name val="Calibri"/>
      <family val="2"/>
      <scheme val="minor"/>
    </font>
    <font>
      <sz val="12"/>
      <color rgb="FF0000FF"/>
      <name val="Calibri"/>
      <family val="2"/>
      <scheme val="minor"/>
    </font>
    <font>
      <b/>
      <sz val="12"/>
      <color theme="9" tint="-0.249977111117893"/>
      <name val="Calibri"/>
      <family val="2"/>
      <scheme val="minor"/>
    </font>
    <font>
      <sz val="11"/>
      <color rgb="FF0000FF"/>
      <name val="Calibri"/>
      <family val="2"/>
      <scheme val="minor"/>
    </font>
    <font>
      <sz val="12"/>
      <color theme="9" tint="-0.249977111117893"/>
      <name val="Calibri"/>
      <family val="2"/>
      <scheme val="minor"/>
    </font>
    <font>
      <b/>
      <sz val="12"/>
      <color theme="5" tint="-0.499984740745262"/>
      <name val="Calibri"/>
      <family val="2"/>
      <scheme val="minor"/>
    </font>
    <font>
      <b/>
      <sz val="18"/>
      <color theme="0"/>
      <name val="Calibri"/>
      <family val="2"/>
      <scheme val="minor"/>
    </font>
    <font>
      <b/>
      <sz val="16"/>
      <color theme="9" tint="-0.499984740745262"/>
      <name val="Calibri"/>
      <family val="2"/>
      <scheme val="minor"/>
    </font>
    <font>
      <b/>
      <sz val="16"/>
      <name val="Calibri"/>
      <family val="2"/>
      <scheme val="minor"/>
    </font>
    <font>
      <b/>
      <sz val="20"/>
      <color theme="9" tint="-0.499984740745262"/>
      <name val="Calibri"/>
      <family val="2"/>
      <scheme val="minor"/>
    </font>
    <font>
      <b/>
      <sz val="11"/>
      <color rgb="FF0000FF"/>
      <name val="Calibri"/>
      <family val="2"/>
    </font>
    <font>
      <b/>
      <sz val="12"/>
      <color rgb="FF000000"/>
      <name val="Calibri"/>
      <family val="2"/>
      <scheme val="minor"/>
    </font>
    <font>
      <b/>
      <sz val="12"/>
      <color theme="0"/>
      <name val="Calibri"/>
      <family val="2"/>
      <scheme val="minor"/>
    </font>
    <font>
      <sz val="22"/>
      <color theme="9" tint="-0.249977111117893"/>
      <name val="Calibri"/>
      <family val="2"/>
      <scheme val="minor"/>
    </font>
    <font>
      <b/>
      <sz val="16"/>
      <color theme="0"/>
      <name val="Calibri"/>
      <family val="2"/>
      <scheme val="minor"/>
    </font>
    <font>
      <sz val="14"/>
      <name val="Calibri"/>
      <family val="2"/>
      <scheme val="minor"/>
    </font>
    <font>
      <sz val="16"/>
      <color rgb="FF0000FF"/>
      <name val="Calibri"/>
      <family val="2"/>
      <scheme val="minor"/>
    </font>
    <font>
      <sz val="16"/>
      <name val="Calibri"/>
      <family val="2"/>
      <scheme val="minor"/>
    </font>
    <font>
      <sz val="14"/>
      <color theme="9" tint="-0.499984740745262"/>
      <name val="Calibri"/>
      <family val="2"/>
      <scheme val="minor"/>
    </font>
    <font>
      <b/>
      <sz val="14"/>
      <color rgb="FFC00000"/>
      <name val="Calibri"/>
      <family val="2"/>
      <scheme val="minor"/>
    </font>
    <font>
      <b/>
      <sz val="14"/>
      <color rgb="FFFF0000"/>
      <name val="Calibri"/>
      <family val="2"/>
      <scheme val="minor"/>
    </font>
    <font>
      <sz val="14"/>
      <color rgb="FF0000FF"/>
      <name val="Calibri"/>
      <family val="2"/>
      <scheme val="minor"/>
    </font>
    <font>
      <sz val="12"/>
      <color rgb="FF7030A0"/>
      <name val="Calibri"/>
      <family val="2"/>
      <scheme val="minor"/>
    </font>
    <font>
      <b/>
      <sz val="20"/>
      <name val="Calibri"/>
      <family val="2"/>
      <scheme val="minor"/>
    </font>
    <font>
      <b/>
      <sz val="14"/>
      <color theme="1"/>
      <name val="Calibri"/>
      <family val="2"/>
      <scheme val="minor"/>
    </font>
    <font>
      <b/>
      <sz val="14"/>
      <color rgb="FF0000FF"/>
      <name val="Calibri"/>
      <family val="2"/>
      <scheme val="minor"/>
    </font>
    <font>
      <b/>
      <sz val="22"/>
      <color theme="9" tint="-0.499984740745262"/>
      <name val="Calibri"/>
      <family val="2"/>
      <scheme val="minor"/>
    </font>
    <font>
      <sz val="12"/>
      <color theme="0" tint="-4.9989318521683403E-2"/>
      <name val="Calibri"/>
      <family val="2"/>
      <scheme val="minor"/>
    </font>
    <font>
      <b/>
      <sz val="9"/>
      <color theme="1"/>
      <name val="Calibri"/>
      <family val="2"/>
      <scheme val="minor"/>
    </font>
    <font>
      <b/>
      <sz val="14"/>
      <color rgb="FF000000"/>
      <name val="Calibri"/>
      <family val="2"/>
      <scheme val="minor"/>
    </font>
    <font>
      <b/>
      <sz val="14"/>
      <color theme="0"/>
      <name val="Calibri"/>
      <family val="2"/>
      <scheme val="minor"/>
    </font>
    <font>
      <b/>
      <sz val="12"/>
      <color rgb="FFFFFF00"/>
      <name val="Calibri"/>
      <family val="2"/>
      <scheme val="minor"/>
    </font>
    <font>
      <i/>
      <sz val="11"/>
      <name val="Calibri"/>
      <family val="2"/>
    </font>
    <font>
      <i/>
      <sz val="9"/>
      <name val="Calibri"/>
      <family val="2"/>
    </font>
    <font>
      <b/>
      <sz val="48"/>
      <name val="Calibri"/>
      <family val="2"/>
      <scheme val="minor"/>
    </font>
    <font>
      <sz val="8"/>
      <name val="Calibri"/>
      <family val="2"/>
      <scheme val="minor"/>
    </font>
    <font>
      <b/>
      <sz val="10"/>
      <color theme="0"/>
      <name val="Calibri"/>
      <family val="2"/>
      <scheme val="minor"/>
    </font>
    <font>
      <b/>
      <sz val="18"/>
      <name val="Calibri"/>
      <family val="2"/>
      <scheme val="minor"/>
    </font>
    <font>
      <b/>
      <sz val="11"/>
      <color rgb="FFFFFF00"/>
      <name val="Calibri"/>
      <family val="2"/>
      <scheme val="minor"/>
    </font>
    <font>
      <b/>
      <sz val="11"/>
      <color indexed="9"/>
      <name val="Calibri"/>
      <family val="2"/>
      <scheme val="minor"/>
    </font>
    <font>
      <b/>
      <sz val="8"/>
      <color theme="0"/>
      <name val="Calibri"/>
      <family val="2"/>
      <scheme val="minor"/>
    </font>
    <font>
      <sz val="8"/>
      <color theme="0" tint="-0.34998626667073579"/>
      <name val="Calibri"/>
      <family val="2"/>
      <scheme val="minor"/>
    </font>
    <font>
      <b/>
      <sz val="16"/>
      <color theme="1"/>
      <name val="Calibri"/>
      <family val="2"/>
      <scheme val="minor"/>
    </font>
    <font>
      <i/>
      <sz val="10"/>
      <color theme="1"/>
      <name val="Calibri"/>
      <family val="2"/>
      <scheme val="minor"/>
    </font>
    <font>
      <sz val="12"/>
      <color rgb="FF800000"/>
      <name val="Calibri"/>
      <family val="2"/>
    </font>
    <font>
      <b/>
      <sz val="12"/>
      <color theme="0"/>
      <name val="Calibri"/>
      <family val="2"/>
    </font>
    <font>
      <b/>
      <i/>
      <sz val="14"/>
      <name val="Calibri"/>
      <family val="2"/>
      <scheme val="minor"/>
    </font>
    <font>
      <b/>
      <sz val="9"/>
      <name val="Calibri"/>
      <family val="2"/>
      <scheme val="minor"/>
    </font>
    <font>
      <sz val="8"/>
      <color theme="0" tint="-0.499984740745262"/>
      <name val="Calibri"/>
      <family val="2"/>
      <scheme val="minor"/>
    </font>
    <font>
      <sz val="12"/>
      <color rgb="FF0033CC"/>
      <name val="Calibri"/>
      <family val="2"/>
      <scheme val="minor"/>
    </font>
    <font>
      <b/>
      <sz val="8"/>
      <color theme="0" tint="-0.34998626667073579"/>
      <name val="Calibri"/>
      <family val="2"/>
      <scheme val="minor"/>
    </font>
    <font>
      <b/>
      <sz val="8"/>
      <color theme="1" tint="0.499984740745262"/>
      <name val="Calibri"/>
      <family val="2"/>
      <scheme val="minor"/>
    </font>
    <font>
      <b/>
      <sz val="18"/>
      <color rgb="FFC00000"/>
      <name val="Calibri"/>
      <family val="2"/>
      <scheme val="minor"/>
    </font>
    <font>
      <sz val="11"/>
      <color theme="1" tint="0.14999847407452621"/>
      <name val="Calibri"/>
      <family val="2"/>
      <scheme val="minor"/>
    </font>
    <font>
      <b/>
      <sz val="8"/>
      <color theme="0" tint="-0.249977111117893"/>
      <name val="Calibri"/>
      <family val="2"/>
      <scheme val="minor"/>
    </font>
    <font>
      <b/>
      <sz val="10"/>
      <color theme="0" tint="-0.499984740745262"/>
      <name val="Calibri"/>
      <family val="2"/>
      <scheme val="minor"/>
    </font>
    <font>
      <b/>
      <sz val="12"/>
      <color theme="0" tint="-0.499984740745262"/>
      <name val="Calibri"/>
      <family val="2"/>
      <scheme val="minor"/>
    </font>
    <font>
      <sz val="12"/>
      <name val="Calibri"/>
      <family val="2"/>
    </font>
    <font>
      <sz val="12"/>
      <name val="Arial"/>
      <family val="2"/>
    </font>
    <font>
      <sz val="12"/>
      <name val="Garamond"/>
      <family val="1"/>
    </font>
    <font>
      <sz val="12"/>
      <name val="Cambria"/>
      <family val="1"/>
    </font>
    <font>
      <sz val="12"/>
      <name val="Verdana"/>
      <family val="2"/>
    </font>
    <font>
      <sz val="12"/>
      <name val="Segoe UI Light"/>
      <family val="2"/>
    </font>
    <font>
      <sz val="12"/>
      <name val="Lucida Calligraphy"/>
      <family val="4"/>
    </font>
    <font>
      <sz val="12"/>
      <name val="Lucida Handwriting"/>
      <family val="4"/>
    </font>
    <font>
      <b/>
      <sz val="14"/>
      <color theme="9" tint="-0.499984740745262"/>
      <name val="Calibri"/>
      <family val="2"/>
    </font>
    <font>
      <sz val="14"/>
      <color theme="1" tint="0.34998626667073579"/>
      <name val="Calibri"/>
      <family val="2"/>
      <scheme val="minor"/>
    </font>
    <font>
      <sz val="14"/>
      <color rgb="FFFF0000"/>
      <name val="Calibri"/>
      <family val="2"/>
      <scheme val="minor"/>
    </font>
    <font>
      <b/>
      <sz val="12"/>
      <color theme="1" tint="0.34998626667073579"/>
      <name val="Calibri"/>
      <family val="2"/>
      <scheme val="minor"/>
    </font>
    <font>
      <b/>
      <sz val="14"/>
      <color theme="5" tint="-0.499984740745262"/>
      <name val="Calibri"/>
      <family val="2"/>
      <scheme val="minor"/>
    </font>
    <font>
      <i/>
      <sz val="14"/>
      <name val="Calibri"/>
      <family val="2"/>
      <scheme val="minor"/>
    </font>
    <font>
      <sz val="8"/>
      <color theme="7" tint="0.39997558519241921"/>
      <name val="Calibri"/>
      <family val="2"/>
      <scheme val="minor"/>
    </font>
    <font>
      <sz val="18"/>
      <color theme="0"/>
      <name val="Calibri"/>
      <family val="2"/>
      <scheme val="minor"/>
    </font>
    <font>
      <sz val="16"/>
      <color theme="0"/>
      <name val="Calibri"/>
      <family val="2"/>
      <scheme val="minor"/>
    </font>
    <font>
      <sz val="14"/>
      <color theme="0"/>
      <name val="Calibri"/>
      <family val="2"/>
      <scheme val="minor"/>
    </font>
    <font>
      <b/>
      <sz val="16"/>
      <color rgb="FF0000FF"/>
      <name val="Calibri"/>
      <family val="2"/>
      <scheme val="minor"/>
    </font>
    <font>
      <i/>
      <sz val="8"/>
      <color theme="1" tint="0.499984740745262"/>
      <name val="Calibri"/>
      <family val="2"/>
      <scheme val="minor"/>
    </font>
    <font>
      <i/>
      <sz val="8"/>
      <color rgb="FFFF0000"/>
      <name val="Calibri"/>
      <family val="2"/>
      <scheme val="minor"/>
    </font>
    <font>
      <sz val="11"/>
      <color theme="0" tint="-0.499984740745262"/>
      <name val="Calibri"/>
      <family val="2"/>
      <scheme val="minor"/>
    </font>
    <font>
      <b/>
      <sz val="11"/>
      <color rgb="FFC00000"/>
      <name val="Calibri"/>
      <family val="2"/>
    </font>
    <font>
      <sz val="11"/>
      <color theme="0" tint="-0.499984740745262"/>
      <name val="Calibri"/>
      <family val="2"/>
    </font>
    <font>
      <b/>
      <sz val="11"/>
      <color theme="5" tint="-0.499984740745262"/>
      <name val="Calibri"/>
      <family val="2"/>
      <scheme val="minor"/>
    </font>
    <font>
      <b/>
      <sz val="11"/>
      <color rgb="FF7030A0"/>
      <name val="Calibri"/>
      <family val="2"/>
      <scheme val="minor"/>
    </font>
    <font>
      <b/>
      <sz val="12"/>
      <color rgb="FFC00000"/>
      <name val="Calibri"/>
      <family val="2"/>
    </font>
    <font>
      <sz val="11"/>
      <color theme="1" tint="0.499984740745262"/>
      <name val="Calibri"/>
      <family val="2"/>
      <scheme val="minor"/>
    </font>
    <font>
      <sz val="11"/>
      <color theme="9" tint="-0.249977111117893"/>
      <name val="Calibri"/>
      <family val="2"/>
      <scheme val="minor"/>
    </font>
    <font>
      <b/>
      <sz val="20"/>
      <color theme="9" tint="-0.249977111117893"/>
      <name val="Calibri"/>
      <family val="2"/>
      <scheme val="minor"/>
    </font>
    <font>
      <b/>
      <sz val="11"/>
      <color theme="9" tint="-0.249977111117893"/>
      <name val="Calibri"/>
      <family val="2"/>
      <scheme val="minor"/>
    </font>
    <font>
      <b/>
      <sz val="12"/>
      <name val="Calibri"/>
      <family val="2"/>
    </font>
    <font>
      <b/>
      <sz val="12"/>
      <color rgb="FF0070C0"/>
      <name val="Calibri"/>
      <family val="2"/>
    </font>
    <font>
      <b/>
      <sz val="16"/>
      <color rgb="FF7030A0"/>
      <name val="Calibri"/>
      <family val="2"/>
      <scheme val="minor"/>
    </font>
    <font>
      <b/>
      <sz val="10"/>
      <color theme="1" tint="0.499984740745262"/>
      <name val="Calibri"/>
      <family val="2"/>
      <scheme val="minor"/>
    </font>
    <font>
      <sz val="11"/>
      <color theme="1" tint="0.34998626667073579"/>
      <name val="Calibri"/>
      <family val="2"/>
      <scheme val="minor"/>
    </font>
    <font>
      <b/>
      <sz val="10"/>
      <color rgb="FFFF0000"/>
      <name val="Calibri"/>
      <family val="2"/>
      <scheme val="minor"/>
    </font>
    <font>
      <b/>
      <sz val="13"/>
      <color theme="9" tint="-0.249977111117893"/>
      <name val="Calibri"/>
      <family val="2"/>
      <scheme val="minor"/>
    </font>
    <font>
      <sz val="8"/>
      <color theme="5" tint="-0.499984740745262"/>
      <name val="Calibri"/>
      <family val="2"/>
      <scheme val="minor"/>
    </font>
    <font>
      <u/>
      <sz val="14"/>
      <color theme="10"/>
      <name val="Calibri"/>
      <family val="2"/>
      <scheme val="minor"/>
    </font>
    <font>
      <sz val="10"/>
      <color theme="0"/>
      <name val="Arial"/>
      <family val="2"/>
    </font>
    <font>
      <sz val="22"/>
      <color rgb="FF92D050"/>
      <name val="Verdana"/>
      <family val="2"/>
    </font>
    <font>
      <b/>
      <sz val="28"/>
      <color rgb="FFFFFF00"/>
      <name val="Calibri"/>
      <family val="2"/>
      <scheme val="minor"/>
    </font>
    <font>
      <b/>
      <sz val="18"/>
      <color rgb="FFFFFF00"/>
      <name val="Calibri"/>
      <family val="2"/>
      <scheme val="minor"/>
    </font>
    <font>
      <sz val="22"/>
      <color theme="0"/>
      <name val="Verdana"/>
      <family val="2"/>
    </font>
    <font>
      <sz val="18"/>
      <color rgb="FF7030A0"/>
      <name val="Arial"/>
      <family val="2"/>
    </font>
    <font>
      <sz val="18"/>
      <color theme="0"/>
      <name val="Arial"/>
      <family val="2"/>
    </font>
    <font>
      <b/>
      <sz val="20"/>
      <color rgb="FFFFFF00"/>
      <name val="Arial"/>
      <family val="2"/>
    </font>
    <font>
      <b/>
      <sz val="22"/>
      <color rgb="FFFFFF00"/>
      <name val="Arial"/>
      <family val="2"/>
    </font>
    <font>
      <b/>
      <i/>
      <sz val="20"/>
      <color theme="0"/>
      <name val="Arial"/>
      <family val="2"/>
    </font>
    <font>
      <i/>
      <sz val="22"/>
      <color theme="0"/>
      <name val="Verdana"/>
      <family val="2"/>
    </font>
    <font>
      <i/>
      <sz val="18"/>
      <color theme="0"/>
      <name val="Verdana"/>
      <family val="2"/>
    </font>
    <font>
      <sz val="22"/>
      <color rgb="FF7030A0"/>
      <name val="Arial"/>
      <family val="2"/>
    </font>
    <font>
      <sz val="22"/>
      <name val="Arial"/>
      <family val="2"/>
    </font>
    <font>
      <u/>
      <sz val="22"/>
      <color theme="10"/>
      <name val="Calibri"/>
      <family val="2"/>
      <scheme val="minor"/>
    </font>
    <font>
      <sz val="22"/>
      <color theme="1"/>
      <name val="Calibri"/>
      <family val="2"/>
      <scheme val="minor"/>
    </font>
    <font>
      <b/>
      <sz val="22"/>
      <color rgb="FF92D050"/>
      <name val="Verdana"/>
      <family val="2"/>
    </font>
    <font>
      <sz val="22"/>
      <color rgb="FFFFFF00"/>
      <name val="Verdana"/>
      <family val="2"/>
    </font>
    <font>
      <sz val="16"/>
      <color theme="0"/>
      <name val="Verdana"/>
      <family val="2"/>
    </font>
    <font>
      <sz val="20"/>
      <color rgb="FF92D050"/>
      <name val="Verdana"/>
      <family val="2"/>
    </font>
    <font>
      <sz val="20"/>
      <color theme="0"/>
      <name val="Verdana"/>
      <family val="2"/>
    </font>
    <font>
      <b/>
      <sz val="20"/>
      <color rgb="FF92D050"/>
      <name val="Verdana"/>
      <family val="2"/>
    </font>
    <font>
      <sz val="20"/>
      <color rgb="FF7030A0"/>
      <name val="Arial"/>
      <family val="2"/>
    </font>
    <font>
      <sz val="20"/>
      <name val="Arial"/>
      <family val="2"/>
    </font>
    <font>
      <sz val="22"/>
      <color theme="0"/>
      <name val="Arial"/>
      <family val="2"/>
    </font>
    <font>
      <sz val="22"/>
      <color theme="0"/>
      <name val="Calibri"/>
      <family val="2"/>
    </font>
    <font>
      <sz val="16"/>
      <color rgb="FFFFFF00"/>
      <name val="Calibri"/>
      <family val="2"/>
    </font>
    <font>
      <b/>
      <sz val="14"/>
      <color rgb="FFFFFF00"/>
      <name val="Calibri"/>
      <family val="2"/>
    </font>
    <font>
      <sz val="18"/>
      <color rgb="FFFFFF00"/>
      <name val="Verdana"/>
      <family val="2"/>
    </font>
    <font>
      <sz val="14"/>
      <color rgb="FF92D050"/>
      <name val="Calibri"/>
      <family val="2"/>
    </font>
    <font>
      <i/>
      <sz val="22"/>
      <color rgb="FF92D050"/>
      <name val="Verdana"/>
      <family val="2"/>
    </font>
    <font>
      <b/>
      <i/>
      <sz val="22"/>
      <color rgb="FF92D050"/>
      <name val="Calibri"/>
      <family val="2"/>
      <scheme val="minor"/>
    </font>
    <font>
      <i/>
      <sz val="22"/>
      <color rgb="FF92D050"/>
      <name val="Calibri"/>
      <family val="2"/>
      <scheme val="minor"/>
    </font>
    <font>
      <b/>
      <sz val="22"/>
      <color rgb="FF92D050"/>
      <name val="Calibri"/>
      <family val="2"/>
      <scheme val="minor"/>
    </font>
    <font>
      <sz val="22"/>
      <color rgb="FF92D050"/>
      <name val="Calibri"/>
      <family val="2"/>
      <scheme val="minor"/>
    </font>
    <font>
      <sz val="22"/>
      <color rgb="FF92D050"/>
      <name val="Arial Unicode MS"/>
    </font>
    <font>
      <b/>
      <u/>
      <sz val="20"/>
      <color theme="10"/>
      <name val="Calibri"/>
      <family val="2"/>
      <scheme val="minor"/>
    </font>
    <font>
      <i/>
      <sz val="22"/>
      <color rgb="FFFFFF00"/>
      <name val="Verdana"/>
      <family val="2"/>
    </font>
    <font>
      <b/>
      <sz val="16"/>
      <name val="Calibri"/>
      <family val="2"/>
    </font>
    <font>
      <sz val="16"/>
      <color theme="1"/>
      <name val="Calibri"/>
      <family val="2"/>
      <scheme val="minor"/>
    </font>
    <font>
      <b/>
      <sz val="20"/>
      <color rgb="FF92D050"/>
      <name val="Arial"/>
      <family val="2"/>
    </font>
    <font>
      <sz val="18"/>
      <color theme="0"/>
      <name val="Verdana"/>
      <family val="2"/>
    </font>
    <font>
      <sz val="16"/>
      <name val="Arial"/>
      <family val="2"/>
    </font>
    <font>
      <sz val="20"/>
      <color rgb="FFFFFF00"/>
      <name val="Arial"/>
      <family val="2"/>
    </font>
    <font>
      <sz val="22"/>
      <color rgb="FFFFFF00"/>
      <name val="Arial"/>
      <family val="2"/>
    </font>
    <font>
      <sz val="14"/>
      <color theme="0"/>
      <name val="Arial"/>
      <family val="2"/>
    </font>
    <font>
      <i/>
      <sz val="14"/>
      <name val="Verdana"/>
      <family val="2"/>
    </font>
    <font>
      <sz val="22"/>
      <name val="Verdana"/>
      <family val="2"/>
    </font>
    <font>
      <b/>
      <sz val="18"/>
      <color rgb="FFC00000"/>
      <name val="Verdana"/>
      <family val="2"/>
    </font>
    <font>
      <b/>
      <u/>
      <sz val="18"/>
      <color theme="10"/>
      <name val="Calibri"/>
      <family val="2"/>
      <scheme val="minor"/>
    </font>
    <font>
      <sz val="20"/>
      <name val="Verdana"/>
      <family val="2"/>
    </font>
    <font>
      <sz val="18"/>
      <name val="Verdana"/>
      <family val="2"/>
    </font>
    <font>
      <u/>
      <sz val="10"/>
      <color indexed="12"/>
      <name val="Arial"/>
      <family val="2"/>
    </font>
    <font>
      <u/>
      <sz val="22"/>
      <color theme="0"/>
      <name val="Arial"/>
      <family val="2"/>
    </font>
    <font>
      <sz val="20"/>
      <color theme="0"/>
      <name val="Arial"/>
      <family val="2"/>
    </font>
    <font>
      <sz val="8"/>
      <name val="Arial"/>
      <family val="2"/>
    </font>
    <font>
      <b/>
      <sz val="16"/>
      <color theme="9" tint="-0.249977111117893"/>
      <name val="Calibri"/>
      <family val="2"/>
      <scheme val="minor"/>
    </font>
    <font>
      <sz val="16"/>
      <color rgb="FFC00000"/>
      <name val="Calibri"/>
      <family val="2"/>
      <scheme val="minor"/>
    </font>
    <font>
      <b/>
      <sz val="16"/>
      <color rgb="FFC00000"/>
      <name val="Calibri"/>
      <family val="2"/>
      <scheme val="minor"/>
    </font>
    <font>
      <sz val="14"/>
      <color theme="1"/>
      <name val="Calibri"/>
      <family val="2"/>
      <scheme val="minor"/>
    </font>
    <font>
      <b/>
      <sz val="16"/>
      <color indexed="12"/>
      <name val="Calibri"/>
      <family val="2"/>
      <scheme val="minor"/>
    </font>
    <font>
      <sz val="16"/>
      <color rgb="FFBFBFBF"/>
      <name val="Calibri"/>
      <family val="2"/>
      <scheme val="minor"/>
    </font>
    <font>
      <sz val="16"/>
      <color theme="9" tint="-0.249977111117893"/>
      <name val="Calibri"/>
      <family val="2"/>
      <scheme val="minor"/>
    </font>
    <font>
      <sz val="22"/>
      <color theme="1"/>
      <name val="Verdana"/>
      <family val="2"/>
    </font>
    <font>
      <b/>
      <sz val="18"/>
      <color theme="1"/>
      <name val="Calibri"/>
      <family val="2"/>
      <scheme val="minor"/>
    </font>
    <font>
      <u/>
      <sz val="18"/>
      <color theme="10"/>
      <name val="Calibri"/>
      <family val="2"/>
      <scheme val="minor"/>
    </font>
    <font>
      <b/>
      <sz val="20"/>
      <color theme="0"/>
      <name val="Calibri"/>
      <family val="2"/>
      <scheme val="minor"/>
    </font>
    <font>
      <sz val="20"/>
      <color theme="0"/>
      <name val="Calibri"/>
      <family val="2"/>
      <scheme val="minor"/>
    </font>
    <font>
      <sz val="20"/>
      <color theme="1" tint="0.249977111117893"/>
      <name val="Arial"/>
      <family val="2"/>
    </font>
    <font>
      <sz val="8"/>
      <color theme="1" tint="0.249977111117893"/>
      <name val="Arial"/>
      <family val="2"/>
    </font>
    <font>
      <u/>
      <sz val="20"/>
      <color theme="10"/>
      <name val="Calibri"/>
      <family val="2"/>
      <scheme val="minor"/>
    </font>
    <font>
      <sz val="20"/>
      <color theme="0" tint="-0.14999847407452621"/>
      <name val="Calibri"/>
      <family val="2"/>
      <scheme val="minor"/>
    </font>
    <font>
      <sz val="20"/>
      <color theme="1"/>
      <name val="Calibri"/>
      <family val="2"/>
      <scheme val="minor"/>
    </font>
    <font>
      <sz val="20"/>
      <name val="Calibri"/>
      <family val="2"/>
      <scheme val="minor"/>
    </font>
    <font>
      <b/>
      <sz val="20"/>
      <color theme="0"/>
      <name val="Calibri"/>
      <family val="2"/>
    </font>
    <font>
      <sz val="8"/>
      <color indexed="53"/>
      <name val="Arial"/>
      <family val="2"/>
    </font>
    <font>
      <b/>
      <sz val="22"/>
      <color rgb="FF99CC00"/>
      <name val="Arial"/>
      <family val="2"/>
    </font>
    <font>
      <sz val="22"/>
      <color theme="0"/>
      <name val="Calibri"/>
      <family val="2"/>
      <scheme val="minor"/>
    </font>
    <font>
      <sz val="22"/>
      <color theme="0"/>
      <name val="Rockwell"/>
      <family val="1"/>
    </font>
    <font>
      <b/>
      <sz val="18"/>
      <color theme="0"/>
      <name val="Calibri"/>
      <family val="2"/>
    </font>
    <font>
      <b/>
      <sz val="18"/>
      <color theme="0"/>
      <name val="Arial"/>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14"/>
      <color theme="1"/>
      <name val="Arial"/>
      <family val="2"/>
    </font>
    <font>
      <b/>
      <sz val="14"/>
      <color theme="1"/>
      <name val="Arial"/>
      <family val="2"/>
    </font>
    <font>
      <u/>
      <sz val="14"/>
      <color theme="10"/>
      <name val="Arial"/>
      <family val="2"/>
    </font>
    <font>
      <b/>
      <sz val="16"/>
      <color theme="1"/>
      <name val="Arial"/>
      <family val="2"/>
    </font>
    <font>
      <sz val="8"/>
      <color theme="0"/>
      <name val="Arial"/>
      <family val="2"/>
    </font>
    <font>
      <u/>
      <sz val="16"/>
      <color theme="10"/>
      <name val="Calibri"/>
      <family val="2"/>
      <scheme val="minor"/>
    </font>
    <font>
      <b/>
      <sz val="16"/>
      <color theme="1"/>
      <name val="Garamond"/>
      <family val="1"/>
    </font>
    <font>
      <sz val="16"/>
      <color theme="1"/>
      <name val="Garamond"/>
      <family val="1"/>
    </font>
    <font>
      <u/>
      <sz val="16"/>
      <color theme="10"/>
      <name val="Garamond"/>
      <family val="1"/>
    </font>
    <font>
      <sz val="16"/>
      <color theme="1"/>
      <name val="Cambria"/>
      <family val="1"/>
    </font>
    <font>
      <b/>
      <sz val="16"/>
      <color theme="1"/>
      <name val="Cambria"/>
      <family val="1"/>
    </font>
    <font>
      <i/>
      <sz val="14"/>
      <name val="Calibri"/>
      <family val="2"/>
    </font>
    <font>
      <i/>
      <sz val="16"/>
      <name val="Calibri"/>
      <family val="2"/>
    </font>
    <font>
      <sz val="24"/>
      <color theme="0"/>
      <name val="Calibri"/>
      <family val="2"/>
      <scheme val="minor"/>
    </font>
    <font>
      <sz val="22"/>
      <color rgb="FF0000FF"/>
      <name val="Calibri"/>
      <family val="2"/>
      <scheme val="minor"/>
    </font>
    <font>
      <sz val="24"/>
      <color rgb="FF0000FF"/>
      <name val="Calibri"/>
      <family val="2"/>
      <scheme val="minor"/>
    </font>
    <font>
      <sz val="20"/>
      <color rgb="FF0000FF"/>
      <name val="Calibri"/>
      <family val="2"/>
      <scheme val="minor"/>
    </font>
    <font>
      <b/>
      <sz val="22"/>
      <color theme="0"/>
      <name val="Calibri"/>
      <family val="2"/>
      <scheme val="minor"/>
    </font>
    <font>
      <sz val="20"/>
      <color theme="0"/>
      <name val="Calibri"/>
      <family val="2"/>
    </font>
    <font>
      <u/>
      <sz val="24"/>
      <color theme="10"/>
      <name val="Calibri"/>
      <family val="2"/>
      <scheme val="minor"/>
    </font>
    <font>
      <b/>
      <sz val="26"/>
      <color theme="0"/>
      <name val="Arial"/>
      <family val="2"/>
    </font>
    <font>
      <b/>
      <sz val="14"/>
      <color theme="0"/>
      <name val="Segoe UI Emoji"/>
      <family val="2"/>
    </font>
    <font>
      <sz val="22"/>
      <color theme="0"/>
      <name val="Segoe UI Emoji"/>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10"/>
      <name val="MS Sans Serif"/>
    </font>
    <font>
      <sz val="22"/>
      <color indexed="12"/>
      <name val="Arial"/>
      <family val="2"/>
    </font>
    <font>
      <b/>
      <sz val="22"/>
      <color theme="0"/>
      <name val="Calibri"/>
      <family val="2"/>
    </font>
    <font>
      <b/>
      <sz val="22"/>
      <name val="Calibri"/>
      <family val="2"/>
    </font>
    <font>
      <sz val="22"/>
      <color rgb="FF0070C0"/>
      <name val="Arial"/>
      <family val="2"/>
    </font>
    <font>
      <sz val="22"/>
      <color rgb="FF222222"/>
      <name val="Arial"/>
      <family val="2"/>
    </font>
    <font>
      <sz val="18"/>
      <color rgb="FF0070C0"/>
      <name val="Arial"/>
      <family val="2"/>
    </font>
    <font>
      <b/>
      <sz val="22"/>
      <color rgb="FFC00000"/>
      <name val="Wingdings 3"/>
      <family val="1"/>
      <charset val="2"/>
    </font>
    <font>
      <b/>
      <sz val="22"/>
      <color rgb="FFFF0000"/>
      <name val="Wingdings 3"/>
      <family val="1"/>
      <charset val="2"/>
    </font>
    <font>
      <b/>
      <sz val="22"/>
      <name val="Calibri"/>
      <family val="2"/>
      <scheme val="minor"/>
    </font>
    <font>
      <b/>
      <i/>
      <sz val="18"/>
      <color rgb="FFFFFF00"/>
      <name val="Arial"/>
      <family val="2"/>
    </font>
    <font>
      <b/>
      <i/>
      <sz val="18"/>
      <color theme="0"/>
      <name val="Arial"/>
      <family val="2"/>
    </font>
    <font>
      <u/>
      <sz val="22"/>
      <color rgb="FF0563C1"/>
      <name val="Calibri"/>
      <family val="2"/>
      <scheme val="minor"/>
    </font>
    <font>
      <sz val="22"/>
      <color rgb="FF0563C1"/>
      <name val="Verdana"/>
      <family val="2"/>
    </font>
    <font>
      <sz val="22"/>
      <color rgb="FF0563C1"/>
      <name val="Arial"/>
      <family val="2"/>
    </font>
    <font>
      <b/>
      <sz val="8"/>
      <color rgb="FF0000FF"/>
      <name val="Calibri"/>
      <family val="2"/>
      <scheme val="minor"/>
    </font>
    <font>
      <sz val="16"/>
      <color theme="0"/>
      <name val="Arial"/>
      <family val="2"/>
    </font>
  </fonts>
  <fills count="108">
    <fill>
      <patternFill patternType="none"/>
    </fill>
    <fill>
      <patternFill patternType="gray125"/>
    </fill>
    <fill>
      <patternFill patternType="solid">
        <fgColor rgb="FF808080"/>
        <bgColor indexed="64"/>
      </patternFill>
    </fill>
    <fill>
      <patternFill patternType="solid">
        <fgColor rgb="FFCC00FF"/>
        <bgColor indexed="64"/>
      </patternFill>
    </fill>
    <fill>
      <patternFill patternType="solid">
        <fgColor rgb="FF92D050"/>
        <bgColor indexed="64"/>
      </patternFill>
    </fill>
    <fill>
      <patternFill patternType="solid">
        <fgColor theme="0"/>
        <bgColor indexed="64"/>
      </patternFill>
    </fill>
    <fill>
      <patternFill patternType="solid">
        <fgColor rgb="FF7FFF00"/>
        <bgColor rgb="FF7FFF00"/>
      </patternFill>
    </fill>
    <fill>
      <patternFill patternType="solid">
        <fgColor rgb="FFF5F5DC"/>
        <bgColor rgb="FFF5F5DC"/>
      </patternFill>
    </fill>
    <fill>
      <patternFill patternType="solid">
        <fgColor rgb="FFFFFFE0"/>
        <bgColor rgb="FFFFFFE0"/>
      </patternFill>
    </fill>
    <fill>
      <patternFill patternType="solid">
        <fgColor rgb="FF9400D3"/>
        <bgColor indexed="64"/>
      </patternFill>
    </fill>
    <fill>
      <patternFill patternType="solid">
        <fgColor rgb="FF98FB98"/>
        <bgColor indexed="64"/>
      </patternFill>
    </fill>
    <fill>
      <patternFill patternType="solid">
        <fgColor rgb="FF008000"/>
        <bgColor indexed="64"/>
      </patternFill>
    </fill>
    <fill>
      <patternFill patternType="solid">
        <fgColor rgb="FF40E0D0"/>
        <bgColor indexed="64"/>
      </patternFill>
    </fill>
    <fill>
      <patternFill patternType="solid">
        <fgColor rgb="FFFF0000"/>
        <bgColor indexed="64"/>
      </patternFill>
    </fill>
    <fill>
      <patternFill patternType="solid">
        <fgColor rgb="FFFFC0CB"/>
        <bgColor indexed="64"/>
      </patternFill>
    </fill>
    <fill>
      <patternFill patternType="solid">
        <fgColor rgb="FFFFA500"/>
        <bgColor indexed="64"/>
      </patternFill>
    </fill>
    <fill>
      <patternFill patternType="solid">
        <fgColor rgb="FFFFD700"/>
        <bgColor indexed="64"/>
      </patternFill>
    </fill>
    <fill>
      <patternFill patternType="solid">
        <fgColor rgb="FF000000"/>
        <bgColor indexed="64"/>
      </patternFill>
    </fill>
    <fill>
      <patternFill patternType="solid">
        <fgColor rgb="FFFFFF99"/>
        <bgColor indexed="64"/>
      </patternFill>
    </fill>
    <fill>
      <patternFill patternType="solid">
        <fgColor rgb="FFFFFF00"/>
        <bgColor indexed="64"/>
      </patternFill>
    </fill>
    <fill>
      <patternFill patternType="solid">
        <fgColor rgb="FF696969"/>
        <bgColor indexed="64"/>
      </patternFill>
    </fill>
    <fill>
      <patternFill patternType="solid">
        <fgColor rgb="FFD3D3D3"/>
        <bgColor indexed="64"/>
      </patternFill>
    </fill>
    <fill>
      <patternFill patternType="solid">
        <fgColor rgb="FF00FFFF"/>
        <bgColor indexed="64"/>
      </patternFill>
    </fill>
    <fill>
      <patternFill patternType="solid">
        <fgColor rgb="FFCD853F"/>
        <bgColor indexed="64"/>
      </patternFill>
    </fill>
    <fill>
      <patternFill patternType="solid">
        <fgColor indexed="23"/>
        <bgColor indexed="64"/>
      </patternFill>
    </fill>
    <fill>
      <patternFill patternType="solid">
        <fgColor rgb="FF964B00"/>
        <bgColor indexed="64"/>
      </patternFill>
    </fill>
    <fill>
      <patternFill patternType="solid">
        <fgColor rgb="FF0000F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D9"/>
        <bgColor indexed="64"/>
      </patternFill>
    </fill>
    <fill>
      <patternFill patternType="solid">
        <fgColor theme="9" tint="0.39997558519241921"/>
        <bgColor indexed="64"/>
      </patternFill>
    </fill>
    <fill>
      <patternFill patternType="gray0625">
        <fgColor theme="7" tint="-0.24994659260841701"/>
        <bgColor rgb="FFFFFFCC"/>
      </patternFill>
    </fill>
    <fill>
      <patternFill patternType="solid">
        <fgColor rgb="FFB8D9A3"/>
        <bgColor indexed="64"/>
      </patternFill>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C000"/>
        <bgColor indexed="64"/>
      </patternFill>
    </fill>
    <fill>
      <patternFill patternType="solid">
        <fgColor rgb="FFC6E0B4"/>
        <bgColor indexed="64"/>
      </patternFill>
    </fill>
    <fill>
      <patternFill patternType="solid">
        <fgColor rgb="FFEFE5F7"/>
        <bgColor indexed="64"/>
      </patternFill>
    </fill>
    <fill>
      <patternFill patternType="solid">
        <fgColor rgb="FFFF6600"/>
        <bgColor indexed="64"/>
      </patternFill>
    </fill>
    <fill>
      <patternFill patternType="solid">
        <fgColor theme="5" tint="0.79998168889431442"/>
        <bgColor indexed="64"/>
      </patternFill>
    </fill>
    <fill>
      <patternFill patternType="solid">
        <fgColor rgb="FFEAF4E4"/>
        <bgColor indexed="64"/>
      </patternFill>
    </fill>
    <fill>
      <patternFill patternType="gray0625">
        <fgColor theme="9" tint="0.79998168889431442"/>
        <bgColor rgb="FFFFFFCC"/>
      </patternFill>
    </fill>
    <fill>
      <patternFill patternType="solid">
        <fgColor rgb="FFFFFFD5"/>
        <bgColor indexed="64"/>
      </patternFill>
    </fill>
    <fill>
      <patternFill patternType="solid">
        <fgColor rgb="FFFFFF9F"/>
        <bgColor indexed="64"/>
      </patternFill>
    </fill>
    <fill>
      <patternFill patternType="solid">
        <fgColor rgb="FFDEFFBD"/>
        <bgColor indexed="64"/>
      </patternFill>
    </fill>
    <fill>
      <patternFill patternType="solid">
        <fgColor rgb="FFDB6413"/>
        <bgColor indexed="64"/>
      </patternFill>
    </fill>
    <fill>
      <patternFill patternType="solid">
        <fgColor rgb="FFC6E0B4"/>
        <bgColor theme="9"/>
      </patternFill>
    </fill>
    <fill>
      <patternFill patternType="solid">
        <fgColor theme="8" tint="0.59999389629810485"/>
        <bgColor indexed="64"/>
      </patternFill>
    </fill>
    <fill>
      <patternFill patternType="solid">
        <fgColor theme="7" tint="0.59999389629810485"/>
        <bgColor indexed="64"/>
      </patternFill>
    </fill>
    <fill>
      <patternFill patternType="solid">
        <fgColor rgb="FFCC99FF"/>
        <bgColor indexed="64"/>
      </patternFill>
    </fill>
    <fill>
      <patternFill patternType="solid">
        <fgColor rgb="FFCCCCFF"/>
        <bgColor indexed="64"/>
      </patternFill>
    </fill>
    <fill>
      <patternFill patternType="solid">
        <fgColor rgb="FFED7D31"/>
        <bgColor indexed="64"/>
      </patternFill>
    </fill>
    <fill>
      <patternFill patternType="solid">
        <fgColor theme="8" tint="0.79998168889431442"/>
        <bgColor indexed="64"/>
      </patternFill>
    </fill>
    <fill>
      <patternFill patternType="solid">
        <fgColor theme="9" tint="0.59999389629810485"/>
        <bgColor theme="9"/>
      </patternFill>
    </fill>
    <fill>
      <patternFill patternType="solid">
        <fgColor rgb="FFC00000"/>
        <bgColor indexed="64"/>
      </patternFill>
    </fill>
    <fill>
      <patternFill patternType="solid">
        <fgColor theme="4" tint="0.79995117038483843"/>
        <bgColor indexed="64"/>
      </patternFill>
    </fill>
    <fill>
      <patternFill patternType="solid">
        <fgColor rgb="FFFFFFB9"/>
        <bgColor indexed="64"/>
      </patternFill>
    </fill>
    <fill>
      <patternFill patternType="solid">
        <fgColor rgb="FF7030A0"/>
        <bgColor indexed="64"/>
      </patternFill>
    </fill>
    <fill>
      <patternFill patternType="solid">
        <fgColor rgb="FF99CC00"/>
        <bgColor indexed="64"/>
      </patternFill>
    </fill>
    <fill>
      <patternFill patternType="solid">
        <fgColor rgb="FFFFF2CC"/>
        <bgColor indexed="64"/>
      </patternFill>
    </fill>
    <fill>
      <patternFill patternType="solid">
        <fgColor rgb="FF00B050"/>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rgb="FFDEC8EE"/>
        <bgColor indexed="64"/>
      </patternFill>
    </fill>
    <fill>
      <patternFill patternType="solid">
        <fgColor rgb="FFC199DF"/>
        <bgColor indexed="64"/>
      </patternFill>
    </fill>
    <fill>
      <patternFill patternType="solid">
        <fgColor rgb="FFEADCF4"/>
        <bgColor indexed="64"/>
      </patternFill>
    </fill>
    <fill>
      <patternFill patternType="solid">
        <fgColor theme="0" tint="-4.9989318521683403E-2"/>
        <bgColor theme="9"/>
      </patternFill>
    </fill>
    <fill>
      <patternFill patternType="solid">
        <fgColor rgb="FFFFDDDD"/>
        <bgColor indexed="64"/>
      </patternFill>
    </fill>
    <fill>
      <patternFill patternType="gray125">
        <bgColor theme="0" tint="-0.14999847407452621"/>
      </patternFill>
    </fill>
    <fill>
      <patternFill patternType="solid">
        <fgColor rgb="FFFFFFC9"/>
        <bgColor indexed="64"/>
      </patternFill>
    </fill>
    <fill>
      <patternFill patternType="solid">
        <fgColor rgb="FFFFFFB7"/>
        <bgColor indexed="64"/>
      </patternFill>
    </fill>
    <fill>
      <patternFill patternType="gray125">
        <bgColor theme="0" tint="-0.14996795556505021"/>
      </patternFill>
    </fill>
    <fill>
      <patternFill patternType="gray125">
        <bgColor rgb="FFF8CBAD"/>
      </patternFill>
    </fill>
    <fill>
      <patternFill patternType="solid">
        <fgColor rgb="FFF8CBAD"/>
        <bgColor indexed="64"/>
      </patternFill>
    </fill>
    <fill>
      <patternFill patternType="gray125">
        <bgColor rgb="FFA9D08E"/>
      </patternFill>
    </fill>
    <fill>
      <patternFill patternType="solid">
        <fgColor rgb="FFA9D08E"/>
        <bgColor indexed="64"/>
      </patternFill>
    </fill>
    <fill>
      <patternFill patternType="solid">
        <fgColor theme="0" tint="-0.249977111117893"/>
        <bgColor indexed="64"/>
      </patternFill>
    </fill>
    <fill>
      <patternFill patternType="solid">
        <fgColor rgb="FF339966"/>
        <bgColor indexed="64"/>
      </patternFill>
    </fill>
    <fill>
      <patternFill patternType="solid">
        <fgColor rgb="FF00FF00"/>
        <bgColor indexed="64"/>
      </patternFill>
    </fill>
    <fill>
      <patternFill patternType="solid">
        <fgColor rgb="FF993300"/>
        <bgColor indexed="64"/>
      </patternFill>
    </fill>
    <fill>
      <patternFill patternType="solid">
        <fgColor rgb="FFFF99CC"/>
        <bgColor indexed="64"/>
      </patternFill>
    </fill>
    <fill>
      <patternFill patternType="solid">
        <fgColor rgb="FFFF00FF"/>
        <bgColor indexed="64"/>
      </patternFill>
    </fill>
    <fill>
      <patternFill patternType="solid">
        <fgColor rgb="FF00CCFF"/>
        <bgColor indexed="64"/>
      </patternFill>
    </fill>
    <fill>
      <patternFill patternType="solid">
        <fgColor rgb="FFFFCC00"/>
        <bgColor indexed="64"/>
      </patternFill>
    </fill>
    <fill>
      <patternFill patternType="solid">
        <fgColor rgb="FF99CCFF"/>
        <bgColor indexed="64"/>
      </patternFill>
    </fill>
    <fill>
      <patternFill patternType="solid">
        <fgColor rgb="FFFFCC99"/>
        <bgColor indexed="64"/>
      </patternFill>
    </fill>
    <fill>
      <patternFill patternType="solid">
        <fgColor rgb="FF0066CC"/>
        <bgColor indexed="64"/>
      </patternFill>
    </fill>
    <fill>
      <patternFill patternType="solid">
        <fgColor theme="0"/>
        <bgColor theme="9"/>
      </patternFill>
    </fill>
    <fill>
      <patternFill patternType="solid">
        <fgColor rgb="FF0066FF"/>
        <bgColor indexed="64"/>
      </patternFill>
    </fill>
    <fill>
      <patternFill patternType="solid">
        <fgColor theme="1" tint="0.34998626667073579"/>
        <bgColor indexed="64"/>
      </patternFill>
    </fill>
    <fill>
      <patternFill patternType="solid">
        <fgColor rgb="FFED7D31"/>
        <bgColor theme="9"/>
      </patternFill>
    </fill>
    <fill>
      <patternFill patternType="solid">
        <fgColor rgb="FF99CC00"/>
        <bgColor theme="9"/>
      </patternFill>
    </fill>
    <fill>
      <patternFill patternType="solid">
        <fgColor theme="0"/>
        <bgColor rgb="FFF2F2F2"/>
      </patternFill>
    </fill>
    <fill>
      <patternFill patternType="solid">
        <fgColor indexed="9"/>
        <bgColor indexed="64"/>
      </patternFill>
    </fill>
    <fill>
      <patternFill patternType="solid">
        <fgColor rgb="FFEF8943"/>
        <bgColor indexed="64"/>
      </patternFill>
    </fill>
    <fill>
      <patternFill patternType="solid">
        <fgColor theme="0"/>
        <bgColor indexed="9"/>
      </patternFill>
    </fill>
    <fill>
      <patternFill patternType="solid">
        <fgColor rgb="FFFFFFCC"/>
        <bgColor indexed="9"/>
      </patternFill>
    </fill>
    <fill>
      <patternFill patternType="solid">
        <fgColor rgb="FFFFFFD9"/>
        <bgColor indexed="9"/>
      </patternFill>
    </fill>
    <fill>
      <patternFill patternType="gray0625">
        <fgColor theme="9" tint="0.79998168889431442"/>
        <bgColor theme="0"/>
      </patternFill>
    </fill>
    <fill>
      <patternFill patternType="solid">
        <fgColor theme="0" tint="-0.14999847407452621"/>
        <bgColor indexed="9"/>
      </patternFill>
    </fill>
    <fill>
      <patternFill patternType="gray0625">
        <fgColor theme="9" tint="0.79998168889431442"/>
        <bgColor theme="0" tint="-0.14999847407452621"/>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theme="7" tint="0.39997558519241921"/>
        <bgColor indexed="64"/>
      </patternFill>
    </fill>
  </fills>
  <borders count="141">
    <border>
      <left/>
      <right/>
      <top/>
      <bottom/>
      <diagonal/>
    </border>
    <border>
      <left/>
      <right style="hair">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auto="1"/>
      </left>
      <right/>
      <top style="hair">
        <color indexed="64"/>
      </top>
      <bottom/>
      <diagonal/>
    </border>
    <border>
      <left/>
      <right style="thin">
        <color auto="1"/>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style="thin">
        <color auto="1"/>
      </right>
      <top/>
      <bottom style="thin">
        <color indexed="64"/>
      </bottom>
      <diagonal/>
    </border>
    <border>
      <left style="hair">
        <color indexed="64"/>
      </left>
      <right/>
      <top/>
      <bottom style="thin">
        <color indexed="64"/>
      </bottom>
      <diagonal/>
    </border>
    <border>
      <left style="thin">
        <color auto="1"/>
      </left>
      <right style="hair">
        <color auto="1"/>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auto="1"/>
      </left>
      <right style="thin">
        <color auto="1"/>
      </right>
      <top/>
      <bottom/>
      <diagonal/>
    </border>
    <border>
      <left style="hair">
        <color indexed="64"/>
      </left>
      <right/>
      <top/>
      <bottom/>
      <diagonal/>
    </border>
    <border>
      <left/>
      <right style="hair">
        <color indexed="64"/>
      </right>
      <top/>
      <bottom/>
      <diagonal/>
    </border>
    <border>
      <left style="thin">
        <color auto="1"/>
      </left>
      <right style="hair">
        <color auto="1"/>
      </right>
      <top/>
      <bottom/>
      <diagonal/>
    </border>
    <border>
      <left style="thin">
        <color indexed="64"/>
      </left>
      <right style="thin">
        <color indexed="64"/>
      </right>
      <top/>
      <bottom/>
      <diagonal/>
    </border>
    <border>
      <left style="thin">
        <color auto="1"/>
      </left>
      <right/>
      <top/>
      <bottom/>
      <diagonal/>
    </border>
    <border>
      <left style="hair">
        <color indexed="64"/>
      </left>
      <right style="hair">
        <color indexed="64"/>
      </right>
      <top style="hair">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style="medium">
        <color auto="1"/>
      </left>
      <right/>
      <top/>
      <bottom style="medium">
        <color auto="1"/>
      </bottom>
      <diagonal/>
    </border>
    <border>
      <left/>
      <right style="mediumDashed">
        <color indexed="64"/>
      </right>
      <top/>
      <bottom style="mediumDashed">
        <color indexed="64"/>
      </bottom>
      <diagonal/>
    </border>
    <border>
      <left/>
      <right/>
      <top/>
      <bottom style="mediumDashed">
        <color indexed="64"/>
      </bottom>
      <diagonal/>
    </border>
    <border>
      <left style="mediumDashed">
        <color auto="1"/>
      </left>
      <right/>
      <top/>
      <bottom style="mediumDashed">
        <color auto="1"/>
      </bottom>
      <diagonal/>
    </border>
    <border>
      <left/>
      <right style="medium">
        <color indexed="64"/>
      </right>
      <top/>
      <bottom/>
      <diagonal/>
    </border>
    <border>
      <left style="medium">
        <color indexed="64"/>
      </left>
      <right/>
      <top/>
      <bottom/>
      <diagonal/>
    </border>
    <border>
      <left/>
      <right style="mediumDashed">
        <color indexed="64"/>
      </right>
      <top/>
      <bottom/>
      <diagonal/>
    </border>
    <border>
      <left/>
      <right style="dashed">
        <color indexed="64"/>
      </right>
      <top/>
      <bottom/>
      <diagonal/>
    </border>
    <border>
      <left style="mediumDashed">
        <color auto="1"/>
      </left>
      <right/>
      <top/>
      <bottom/>
      <diagonal/>
    </border>
    <border>
      <left/>
      <right style="medium">
        <color auto="1"/>
      </right>
      <top style="thin">
        <color auto="1"/>
      </top>
      <bottom/>
      <diagonal/>
    </border>
    <border>
      <left style="dashed">
        <color auto="1"/>
      </left>
      <right/>
      <top/>
      <bottom/>
      <diagonal/>
    </border>
    <border>
      <left/>
      <right style="medium">
        <color auto="1"/>
      </right>
      <top/>
      <bottom style="thin">
        <color auto="1"/>
      </bottom>
      <diagonal/>
    </border>
    <border>
      <left/>
      <right/>
      <top style="hair">
        <color indexed="64"/>
      </top>
      <bottom style="thin">
        <color auto="1"/>
      </bottom>
      <diagonal/>
    </border>
    <border>
      <left/>
      <right/>
      <top style="hair">
        <color theme="9" tint="0.39994506668294322"/>
      </top>
      <bottom style="thin">
        <color auto="1"/>
      </bottom>
      <diagonal/>
    </border>
    <border>
      <left style="medium">
        <color indexed="64"/>
      </left>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theme="9" tint="0.39994506668294322"/>
      </top>
      <bottom style="hair">
        <color theme="9" tint="0.39994506668294322"/>
      </bottom>
      <diagonal/>
    </border>
    <border>
      <left/>
      <right style="hair">
        <color indexed="64"/>
      </right>
      <top style="hair">
        <color theme="9" tint="0.39994506668294322"/>
      </top>
      <bottom style="hair">
        <color theme="9" tint="0.39994506668294322"/>
      </bottom>
      <diagonal/>
    </border>
    <border>
      <left style="hair">
        <color indexed="64"/>
      </left>
      <right style="mediumDashed">
        <color indexed="64"/>
      </right>
      <top/>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auto="1"/>
      </left>
      <right/>
      <top/>
      <bottom style="hair">
        <color auto="1"/>
      </bottom>
      <diagonal/>
    </border>
    <border>
      <left/>
      <right/>
      <top/>
      <bottom style="thin">
        <color theme="9" tint="0.39997558519241921"/>
      </bottom>
      <diagonal/>
    </border>
    <border>
      <left style="hair">
        <color theme="9" tint="0.39994506668294322"/>
      </left>
      <right style="hair">
        <color theme="9" tint="0.39994506668294322"/>
      </right>
      <top/>
      <bottom style="hair">
        <color theme="9" tint="0.39991454817346722"/>
      </bottom>
      <diagonal/>
    </border>
    <border>
      <left style="hair">
        <color auto="1"/>
      </left>
      <right/>
      <top/>
      <bottom style="thin">
        <color theme="9" tint="0.39997558519241921"/>
      </bottom>
      <diagonal/>
    </border>
    <border>
      <left/>
      <right/>
      <top style="hair">
        <color indexed="64"/>
      </top>
      <bottom style="hair">
        <color indexed="64"/>
      </bottom>
      <diagonal/>
    </border>
    <border>
      <left style="hair">
        <color indexed="64"/>
      </left>
      <right style="hair">
        <color indexed="64"/>
      </right>
      <top style="hair">
        <color theme="9" tint="0.39994506668294322"/>
      </top>
      <bottom style="hair">
        <color theme="9" tint="0.39994506668294322"/>
      </bottom>
      <diagonal/>
    </border>
    <border>
      <left style="hair">
        <color theme="9" tint="-0.24994659260841701"/>
      </left>
      <right style="hair">
        <color theme="9" tint="-0.24994659260841701"/>
      </right>
      <top/>
      <bottom style="hair">
        <color theme="9" tint="-0.24994659260841701"/>
      </bottom>
      <diagonal/>
    </border>
    <border>
      <left/>
      <right/>
      <top/>
      <bottom style="hair">
        <color auto="1"/>
      </bottom>
      <diagonal/>
    </border>
    <border>
      <left/>
      <right/>
      <top style="thin">
        <color auto="1"/>
      </top>
      <bottom/>
      <diagonal/>
    </border>
    <border>
      <left style="medium">
        <color indexed="64"/>
      </left>
      <right/>
      <top style="thin">
        <color indexed="64"/>
      </top>
      <bottom/>
      <diagonal/>
    </border>
    <border>
      <left/>
      <right style="mediumDashed">
        <color auto="1"/>
      </right>
      <top/>
      <bottom style="hair">
        <color auto="1"/>
      </bottom>
      <diagonal/>
    </border>
    <border>
      <left style="hair">
        <color indexed="64"/>
      </left>
      <right style="hair">
        <color theme="9" tint="-0.24994659260841701"/>
      </right>
      <top/>
      <bottom style="hair">
        <color theme="9" tint="-0.24994659260841701"/>
      </bottom>
      <diagonal/>
    </border>
    <border>
      <left/>
      <right style="hair">
        <color auto="1"/>
      </right>
      <top/>
      <bottom style="hair">
        <color auto="1"/>
      </bottom>
      <diagonal/>
    </border>
    <border>
      <left style="dashed">
        <color indexed="64"/>
      </left>
      <right/>
      <top/>
      <bottom style="hair">
        <color indexed="64"/>
      </bottom>
      <diagonal/>
    </border>
    <border>
      <left style="hair">
        <color theme="9" tint="-0.24994659260841701"/>
      </left>
      <right style="hair">
        <color theme="9" tint="-0.24994659260841701"/>
      </right>
      <top/>
      <bottom/>
      <diagonal/>
    </border>
    <border>
      <left style="hair">
        <color indexed="64"/>
      </left>
      <right style="hair">
        <color theme="9" tint="-0.24994659260841701"/>
      </right>
      <top/>
      <bottom/>
      <diagonal/>
    </border>
    <border>
      <left/>
      <right style="dashed">
        <color indexed="64"/>
      </right>
      <top style="dashed">
        <color indexed="64"/>
      </top>
      <bottom/>
      <diagonal/>
    </border>
    <border>
      <left/>
      <right/>
      <top style="dashed">
        <color indexed="64"/>
      </top>
      <bottom/>
      <diagonal/>
    </border>
    <border>
      <left style="medium">
        <color indexed="64"/>
      </left>
      <right/>
      <top/>
      <bottom style="hair">
        <color indexed="64"/>
      </bottom>
      <diagonal/>
    </border>
    <border>
      <left/>
      <right style="dashed">
        <color indexed="64"/>
      </right>
      <top style="hair">
        <color indexed="64"/>
      </top>
      <bottom style="hair">
        <color indexed="64"/>
      </bottom>
      <diagonal/>
    </border>
    <border>
      <left/>
      <right/>
      <top style="hair">
        <color auto="1"/>
      </top>
      <bottom/>
      <diagonal/>
    </border>
    <border>
      <left style="medium">
        <color indexed="64"/>
      </left>
      <right/>
      <top style="hair">
        <color indexed="64"/>
      </top>
      <bottom/>
      <diagonal/>
    </border>
    <border>
      <left style="hair">
        <color auto="1"/>
      </left>
      <right style="hair">
        <color auto="1"/>
      </right>
      <top/>
      <bottom style="hair">
        <color theme="9" tint="0.39994506668294322"/>
      </bottom>
      <diagonal/>
    </border>
    <border>
      <left style="hair">
        <color indexed="64"/>
      </left>
      <right style="hair">
        <color indexed="64"/>
      </right>
      <top/>
      <bottom/>
      <diagonal/>
    </border>
    <border>
      <left/>
      <right style="medium">
        <color indexed="64"/>
      </right>
      <top style="medium">
        <color auto="1"/>
      </top>
      <bottom/>
      <diagonal/>
    </border>
    <border>
      <left/>
      <right/>
      <top style="medium">
        <color auto="1"/>
      </top>
      <bottom/>
      <diagonal/>
    </border>
    <border>
      <left style="hair">
        <color indexed="64"/>
      </left>
      <right style="hair">
        <color indexed="64"/>
      </right>
      <top style="medium">
        <color auto="1"/>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style="medium">
        <color indexed="64"/>
      </top>
      <bottom/>
      <diagonal/>
    </border>
    <border>
      <left/>
      <right style="mediumDashed">
        <color indexed="64"/>
      </right>
      <top style="mediumDashed">
        <color indexed="64"/>
      </top>
      <bottom/>
      <diagonal/>
    </border>
    <border>
      <left/>
      <right/>
      <top style="mediumDashed">
        <color indexed="64"/>
      </top>
      <bottom/>
      <diagonal/>
    </border>
    <border>
      <left/>
      <right style="dashed">
        <color indexed="64"/>
      </right>
      <top style="mediumDashed">
        <color indexed="64"/>
      </top>
      <bottom/>
      <diagonal/>
    </border>
    <border>
      <left style="mediumDashed">
        <color auto="1"/>
      </left>
      <right/>
      <top style="mediumDashed">
        <color auto="1"/>
      </top>
      <bottom/>
      <diagonal/>
    </border>
    <border>
      <left style="medium">
        <color indexed="64"/>
      </left>
      <right/>
      <top style="mediumDashed">
        <color indexed="64"/>
      </top>
      <bottom/>
      <diagonal/>
    </border>
    <border>
      <left style="medium">
        <color indexed="64"/>
      </left>
      <right style="thin">
        <color indexed="64"/>
      </right>
      <top/>
      <bottom/>
      <diagonal/>
    </border>
    <border>
      <left style="medium">
        <color indexed="64"/>
      </left>
      <right style="hair">
        <color indexed="64"/>
      </right>
      <top style="hair">
        <color indexed="64"/>
      </top>
      <bottom style="hair">
        <color indexed="64"/>
      </bottom>
      <diagonal/>
    </border>
    <border>
      <left style="hair">
        <color auto="1"/>
      </left>
      <right style="thin">
        <color auto="1"/>
      </right>
      <top style="hair">
        <color indexed="64"/>
      </top>
      <bottom/>
      <diagonal/>
    </border>
    <border>
      <left style="hair">
        <color indexed="64"/>
      </left>
      <right/>
      <top style="hair">
        <color indexed="64"/>
      </top>
      <bottom/>
      <diagonal/>
    </border>
    <border>
      <left style="thin">
        <color auto="1"/>
      </left>
      <right style="hair">
        <color auto="1"/>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auto="1"/>
      </left>
      <right/>
      <top/>
      <bottom style="hair">
        <color auto="1"/>
      </bottom>
      <diagonal/>
    </border>
    <border>
      <left/>
      <right style="thin">
        <color indexed="64"/>
      </right>
      <top/>
      <bottom style="hair">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right style="hair">
        <color indexed="64"/>
      </right>
      <top/>
      <bottom style="hair">
        <color theme="9" tint="0.39994506668294322"/>
      </bottom>
      <diagonal/>
    </border>
    <border>
      <left/>
      <right/>
      <top/>
      <bottom style="hair">
        <color theme="9" tint="0.39994506668294322"/>
      </bottom>
      <diagonal/>
    </border>
    <border>
      <left style="dashed">
        <color indexed="64"/>
      </left>
      <right/>
      <top style="mediumDashed">
        <color indexed="64"/>
      </top>
      <bottom/>
      <diagonal/>
    </border>
    <border>
      <left/>
      <right/>
      <top style="double">
        <color theme="9" tint="0.39994506668294322"/>
      </top>
      <bottom/>
      <diagonal/>
    </border>
    <border>
      <left/>
      <right/>
      <top style="thin">
        <color auto="1"/>
      </top>
      <bottom style="medium">
        <color auto="1"/>
      </bottom>
      <diagonal/>
    </border>
    <border>
      <left/>
      <right style="thin">
        <color auto="1"/>
      </right>
      <top/>
      <bottom style="thin">
        <color auto="1"/>
      </bottom>
      <diagonal/>
    </border>
    <border>
      <left style="mediumDashed">
        <color indexed="64"/>
      </left>
      <right style="mediumDashed">
        <color indexed="64"/>
      </right>
      <top/>
      <bottom/>
      <diagonal/>
    </border>
    <border>
      <left/>
      <right/>
      <top style="thin">
        <color indexed="64"/>
      </top>
      <bottom/>
      <diagonal/>
    </border>
    <border>
      <left/>
      <right style="medium">
        <color indexed="64"/>
      </right>
      <top style="thin">
        <color indexed="64"/>
      </top>
      <bottom/>
      <diagonal/>
    </border>
    <border>
      <left/>
      <right style="medium">
        <color auto="1"/>
      </right>
      <top/>
      <bottom style="hair">
        <color indexed="64"/>
      </bottom>
      <diagonal/>
    </border>
    <border>
      <left/>
      <right style="thin">
        <color theme="9" tint="0.39988402966399123"/>
      </right>
      <top/>
      <bottom/>
      <diagonal/>
    </border>
    <border>
      <left/>
      <right style="double">
        <color theme="9" tint="0.39994506668294322"/>
      </right>
      <top/>
      <bottom/>
      <diagonal/>
    </border>
    <border>
      <left style="thin">
        <color theme="9" tint="0.39985351115451523"/>
      </left>
      <right style="hair">
        <color theme="9" tint="0.39994506668294322"/>
      </right>
      <top/>
      <bottom/>
      <diagonal/>
    </border>
    <border>
      <left style="hair">
        <color theme="9" tint="0.39994506668294322"/>
      </left>
      <right style="medium">
        <color auto="1"/>
      </right>
      <top/>
      <bottom/>
      <diagonal/>
    </border>
    <border>
      <left style="thin">
        <color auto="1"/>
      </left>
      <right style="hair">
        <color indexed="64"/>
      </right>
      <top style="thin">
        <color auto="1"/>
      </top>
      <bottom/>
      <diagonal/>
    </border>
    <border>
      <left style="thin">
        <color auto="1"/>
      </left>
      <right style="hair">
        <color indexed="64"/>
      </right>
      <top/>
      <bottom style="hair">
        <color auto="1"/>
      </bottom>
      <diagonal/>
    </border>
    <border>
      <left style="hair">
        <color indexed="64"/>
      </left>
      <right/>
      <top style="mediumDashed">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theme="9" tint="-0.24994659260841701"/>
      </left>
      <right/>
      <top style="hair">
        <color indexed="64"/>
      </top>
      <bottom/>
      <diagonal/>
    </border>
    <border>
      <left style="hair">
        <color theme="9" tint="-0.24994659260841701"/>
      </left>
      <right style="hair">
        <color theme="9" tint="-0.24994659260841701"/>
      </right>
      <top style="hair">
        <color indexed="64"/>
      </top>
      <bottom/>
      <diagonal/>
    </border>
    <border>
      <left style="hair">
        <color theme="9" tint="-0.24994659260841701"/>
      </left>
      <right/>
      <top/>
      <bottom style="hair">
        <color auto="1"/>
      </bottom>
      <diagonal/>
    </border>
    <border>
      <left style="hair">
        <color theme="9" tint="-0.24994659260841701"/>
      </left>
      <right style="hair">
        <color theme="9" tint="-0.24994659260841701"/>
      </right>
      <top/>
      <bottom style="hair">
        <color auto="1"/>
      </bottom>
      <diagonal/>
    </border>
    <border>
      <left/>
      <right style="medium">
        <color indexed="64"/>
      </right>
      <top style="mediumDashed">
        <color indexed="64"/>
      </top>
      <bottom/>
      <diagonal/>
    </border>
    <border>
      <left/>
      <right style="medium">
        <color indexed="64"/>
      </right>
      <top/>
      <bottom style="mediumDashed">
        <color indexed="64"/>
      </bottom>
      <diagonal/>
    </border>
    <border>
      <left style="medium">
        <color indexed="64"/>
      </left>
      <right style="hair">
        <color theme="9" tint="-0.24994659260841701"/>
      </right>
      <top/>
      <bottom/>
      <diagonal/>
    </border>
    <border>
      <left style="medium">
        <color indexed="64"/>
      </left>
      <right style="hair">
        <color theme="9" tint="-0.24994659260841701"/>
      </right>
      <top/>
      <bottom style="hair">
        <color theme="9" tint="-0.24994659260841701"/>
      </bottom>
      <diagonal/>
    </border>
    <border>
      <left style="hair">
        <color theme="9" tint="-0.24994659260841701"/>
      </left>
      <right style="hair">
        <color theme="9" tint="-0.24994659260841701"/>
      </right>
      <top style="hair">
        <color indexed="64"/>
      </top>
      <bottom style="hair">
        <color theme="9" tint="-0.24994659260841701"/>
      </bottom>
      <diagonal/>
    </border>
    <border>
      <left style="medium">
        <color auto="1"/>
      </left>
      <right/>
      <top/>
      <bottom style="thin">
        <color theme="9" tint="0.39997558519241921"/>
      </bottom>
      <diagonal/>
    </border>
    <border>
      <left style="medium">
        <color indexed="64"/>
      </left>
      <right style="thin">
        <color theme="9" tint="0.39994506668294322"/>
      </right>
      <top/>
      <bottom style="thin">
        <color theme="9" tint="0.39994506668294322"/>
      </bottom>
      <diagonal/>
    </border>
    <border>
      <left style="hair">
        <color auto="1"/>
      </left>
      <right style="hair">
        <color indexed="64"/>
      </right>
      <top/>
      <bottom style="hair">
        <color auto="1"/>
      </bottom>
      <diagonal/>
    </border>
    <border>
      <left style="medium">
        <color indexed="64"/>
      </left>
      <right style="thin">
        <color theme="9" tint="0.39994506668294322"/>
      </right>
      <top style="thin">
        <color theme="9" tint="0.39994506668294322"/>
      </top>
      <bottom style="thin">
        <color theme="9" tint="0.39994506668294322"/>
      </bottom>
      <diagonal/>
    </border>
    <border>
      <left/>
      <right style="hair">
        <color theme="9" tint="0.39994506668294322"/>
      </right>
      <top/>
      <bottom style="hair">
        <color theme="9" tint="0.39991454817346722"/>
      </bottom>
      <diagonal/>
    </border>
    <border>
      <left/>
      <right/>
      <top/>
      <bottom style="thin">
        <color theme="9" tint="0.39994506668294322"/>
      </bottom>
      <diagonal/>
    </border>
    <border>
      <left style="thin">
        <color theme="9" tint="0.39994506668294322"/>
      </left>
      <right/>
      <top style="thin">
        <color theme="9" tint="0.39994506668294322"/>
      </top>
      <bottom/>
      <diagonal/>
    </border>
    <border>
      <left/>
      <right/>
      <top style="thin">
        <color theme="9" tint="0.39994506668294322"/>
      </top>
      <bottom/>
      <diagonal/>
    </border>
    <border>
      <left/>
      <right style="thin">
        <color theme="9" tint="0.39994506668294322"/>
      </right>
      <top style="thin">
        <color theme="9" tint="0.39994506668294322"/>
      </top>
      <bottom/>
      <diagonal/>
    </border>
    <border>
      <left style="thin">
        <color theme="9" tint="0.39994506668294322"/>
      </left>
      <right/>
      <top/>
      <bottom style="thin">
        <color theme="9" tint="0.39994506668294322"/>
      </bottom>
      <diagonal/>
    </border>
    <border>
      <left/>
      <right style="thin">
        <color theme="9" tint="0.39994506668294322"/>
      </right>
      <top/>
      <bottom style="thin">
        <color theme="9" tint="0.39994506668294322"/>
      </bottom>
      <diagonal/>
    </border>
    <border>
      <left/>
      <right/>
      <top style="thin">
        <color theme="9" tint="0.39994506668294322"/>
      </top>
      <bottom style="thin">
        <color theme="9" tint="0.39997558519241921"/>
      </bottom>
      <diagonal/>
    </border>
    <border>
      <left style="thin">
        <color indexed="64"/>
      </left>
      <right style="thin">
        <color indexed="64"/>
      </right>
      <top style="thin">
        <color indexed="64"/>
      </top>
      <bottom/>
      <diagonal/>
    </border>
    <border>
      <left/>
      <right style="mediumDashed">
        <color auto="1"/>
      </right>
      <top style="thin">
        <color auto="1"/>
      </top>
      <bottom/>
      <diagonal/>
    </border>
    <border>
      <left/>
      <right/>
      <top style="hair">
        <color theme="9"/>
      </top>
      <bottom style="hair">
        <color theme="9"/>
      </bottom>
      <diagonal/>
    </border>
    <border>
      <left style="medium">
        <color auto="1"/>
      </left>
      <right style="hair">
        <color indexed="64"/>
      </right>
      <top/>
      <bottom/>
      <diagonal/>
    </border>
    <border>
      <left/>
      <right/>
      <top style="thin">
        <color theme="9" tint="0.39991454817346722"/>
      </top>
      <bottom style="thin">
        <color theme="9" tint="0.39991454817346722"/>
      </bottom>
      <diagonal/>
    </border>
  </borders>
  <cellStyleXfs count="29">
    <xf numFmtId="0" fontId="0" fillId="0" borderId="0"/>
    <xf numFmtId="0" fontId="1" fillId="0" borderId="0"/>
    <xf numFmtId="0" fontId="1" fillId="0" borderId="0"/>
    <xf numFmtId="0" fontId="6" fillId="0" borderId="0"/>
    <xf numFmtId="0" fontId="8" fillId="0" borderId="0"/>
    <xf numFmtId="0" fontId="1" fillId="0" borderId="0"/>
    <xf numFmtId="0" fontId="13" fillId="0" borderId="0" applyNumberFormat="0" applyFill="0" applyBorder="0" applyAlignment="0" applyProtection="0"/>
    <xf numFmtId="0" fontId="18" fillId="0" borderId="0"/>
    <xf numFmtId="0" fontId="6" fillId="0" borderId="0"/>
    <xf numFmtId="0" fontId="1" fillId="0" borderId="0"/>
    <xf numFmtId="0" fontId="1" fillId="0" borderId="0"/>
    <xf numFmtId="0" fontId="1" fillId="0" borderId="0"/>
    <xf numFmtId="0" fontId="63" fillId="0" borderId="0"/>
    <xf numFmtId="0" fontId="6" fillId="0" borderId="0"/>
    <xf numFmtId="0" fontId="6" fillId="0" borderId="0"/>
    <xf numFmtId="0" fontId="6"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6" fillId="0" borderId="0"/>
    <xf numFmtId="0" fontId="214" fillId="0" borderId="0" applyNumberFormat="0" applyFill="0" applyBorder="0" applyAlignment="0" applyProtection="0">
      <alignment vertical="top"/>
      <protection locked="0"/>
    </xf>
    <xf numFmtId="0" fontId="217" fillId="0" borderId="0"/>
    <xf numFmtId="0" fontId="237" fillId="0" borderId="0"/>
    <xf numFmtId="0" fontId="6" fillId="0" borderId="0"/>
    <xf numFmtId="0" fontId="293" fillId="0" borderId="0"/>
  </cellStyleXfs>
  <cellXfs count="1345">
    <xf numFmtId="0" fontId="0" fillId="0" borderId="0" xfId="0"/>
    <xf numFmtId="0" fontId="1" fillId="0" borderId="0" xfId="0" applyFont="1" applyAlignment="1">
      <alignment horizontal="center" vertical="center"/>
    </xf>
    <xf numFmtId="0" fontId="1" fillId="0" borderId="0" xfId="1"/>
    <xf numFmtId="0" fontId="1" fillId="0" borderId="0" xfId="0" applyFont="1"/>
    <xf numFmtId="0" fontId="1" fillId="0" borderId="0" xfId="2" applyAlignment="1">
      <alignment horizontal="center"/>
    </xf>
    <xf numFmtId="0" fontId="0" fillId="0" borderId="0" xfId="0" applyAlignment="1">
      <alignment horizontal="center" vertical="center"/>
    </xf>
    <xf numFmtId="0" fontId="5" fillId="2" borderId="0" xfId="1" applyFont="1" applyFill="1" applyAlignment="1">
      <alignment horizontal="center" vertical="center"/>
    </xf>
    <xf numFmtId="0" fontId="0" fillId="2" borderId="0" xfId="0" applyFill="1" applyAlignment="1">
      <alignment vertical="center"/>
    </xf>
    <xf numFmtId="0" fontId="2" fillId="3" borderId="0" xfId="3" applyFont="1" applyFill="1" applyAlignment="1">
      <alignment horizontal="center" vertical="center"/>
    </xf>
    <xf numFmtId="0" fontId="7" fillId="4" borderId="0" xfId="1" applyFont="1" applyFill="1" applyAlignment="1">
      <alignment horizontal="center" vertical="center"/>
    </xf>
    <xf numFmtId="0" fontId="1" fillId="0" borderId="0" xfId="4" applyFont="1"/>
    <xf numFmtId="0" fontId="0" fillId="5" borderId="0" xfId="0" applyFill="1"/>
    <xf numFmtId="0" fontId="1" fillId="5" borderId="0" xfId="5" applyFill="1" applyAlignment="1">
      <alignment vertical="center"/>
    </xf>
    <xf numFmtId="0" fontId="1" fillId="5" borderId="0" xfId="0" applyFont="1" applyFill="1"/>
    <xf numFmtId="0" fontId="1" fillId="5" borderId="0" xfId="0" applyFont="1" applyFill="1" applyAlignment="1">
      <alignment vertical="center"/>
    </xf>
    <xf numFmtId="0" fontId="9" fillId="5" borderId="0" xfId="0" applyFont="1" applyFill="1"/>
    <xf numFmtId="0" fontId="1" fillId="5" borderId="0" xfId="0" applyFont="1" applyFill="1" applyAlignment="1">
      <alignment horizontal="left" vertical="center"/>
    </xf>
    <xf numFmtId="0" fontId="10" fillId="5" borderId="0" xfId="3" applyFont="1" applyFill="1" applyAlignment="1">
      <alignment horizontal="left" vertical="center"/>
    </xf>
    <xf numFmtId="0" fontId="11" fillId="5" borderId="0" xfId="0" applyFont="1" applyFill="1" applyAlignment="1">
      <alignment horizontal="left" vertical="center"/>
    </xf>
    <xf numFmtId="0" fontId="12" fillId="5" borderId="0" xfId="0" applyFont="1" applyFill="1" applyAlignment="1">
      <alignment horizontal="left" vertical="center"/>
    </xf>
    <xf numFmtId="0" fontId="1" fillId="5" borderId="0" xfId="0" applyFont="1" applyFill="1" applyAlignment="1">
      <alignment horizontal="center" vertical="center"/>
    </xf>
    <xf numFmtId="0" fontId="11" fillId="5" borderId="0" xfId="5" applyFont="1" applyFill="1" applyAlignment="1">
      <alignment horizontal="left" vertical="center"/>
    </xf>
    <xf numFmtId="0" fontId="4" fillId="5" borderId="0" xfId="0" applyFont="1" applyFill="1" applyAlignment="1">
      <alignment horizontal="left" vertical="center" indent="1"/>
    </xf>
    <xf numFmtId="0" fontId="0" fillId="5" borderId="0" xfId="0" applyFill="1" applyAlignment="1">
      <alignment horizontal="left" vertical="center" indent="1"/>
    </xf>
    <xf numFmtId="0" fontId="13" fillId="5" borderId="0" xfId="6" applyFill="1" applyAlignment="1">
      <alignment horizontal="left" vertical="center"/>
    </xf>
    <xf numFmtId="0" fontId="14" fillId="5" borderId="0" xfId="0" applyFont="1" applyFill="1" applyAlignment="1">
      <alignment vertical="center"/>
    </xf>
    <xf numFmtId="0" fontId="15" fillId="5" borderId="0" xfId="0" applyFont="1" applyFill="1" applyAlignment="1">
      <alignment horizontal="left" vertical="center"/>
    </xf>
    <xf numFmtId="0" fontId="16" fillId="5" borderId="0" xfId="0" applyFont="1" applyFill="1" applyAlignment="1">
      <alignment horizontal="left" vertical="center"/>
    </xf>
    <xf numFmtId="0" fontId="0" fillId="5" borderId="0" xfId="0" applyFill="1" applyAlignment="1">
      <alignment horizontal="left" vertical="center"/>
    </xf>
    <xf numFmtId="0" fontId="4" fillId="5" borderId="0" xfId="0" applyFont="1" applyFill="1" applyAlignment="1">
      <alignment horizontal="center" vertical="center"/>
    </xf>
    <xf numFmtId="0" fontId="0" fillId="5" borderId="0" xfId="0" applyFill="1" applyAlignment="1">
      <alignment horizontal="center"/>
    </xf>
    <xf numFmtId="0" fontId="0" fillId="0" borderId="0" xfId="0" applyAlignment="1">
      <alignment horizontal="left" vertical="center"/>
    </xf>
    <xf numFmtId="0" fontId="0" fillId="6" borderId="0" xfId="0" applyFill="1" applyAlignment="1">
      <alignment horizontal="left" vertical="center"/>
    </xf>
    <xf numFmtId="0" fontId="0" fillId="7" borderId="0" xfId="0" applyFill="1" applyAlignment="1">
      <alignment horizontal="left" vertical="center"/>
    </xf>
    <xf numFmtId="0" fontId="0" fillId="8" borderId="0" xfId="0" applyFill="1" applyAlignment="1">
      <alignment horizontal="left" vertical="center"/>
    </xf>
    <xf numFmtId="0" fontId="5" fillId="9" borderId="0" xfId="0" applyFont="1" applyFill="1" applyAlignment="1">
      <alignment horizontal="left" vertical="center"/>
    </xf>
    <xf numFmtId="0" fontId="0" fillId="0" borderId="0" xfId="0" applyAlignment="1">
      <alignment vertical="center"/>
    </xf>
    <xf numFmtId="0" fontId="17" fillId="0" borderId="0" xfId="0" applyFont="1" applyAlignment="1">
      <alignment horizontal="left" vertical="center"/>
    </xf>
    <xf numFmtId="0" fontId="4" fillId="10" borderId="0" xfId="0" applyFont="1" applyFill="1" applyAlignment="1">
      <alignment horizontal="left" vertical="center"/>
    </xf>
    <xf numFmtId="0" fontId="5" fillId="11" borderId="0" xfId="0" applyFont="1" applyFill="1" applyAlignment="1">
      <alignment horizontal="left" vertical="center"/>
    </xf>
    <xf numFmtId="0" fontId="0" fillId="12" borderId="0" xfId="0" applyFill="1" applyAlignment="1">
      <alignment horizontal="left" vertical="center"/>
    </xf>
    <xf numFmtId="0" fontId="5" fillId="13" borderId="0" xfId="0" applyFont="1" applyFill="1" applyAlignment="1">
      <alignment horizontal="left" vertical="center"/>
    </xf>
    <xf numFmtId="0" fontId="0" fillId="14" borderId="0" xfId="0" applyFill="1" applyAlignment="1">
      <alignment horizontal="left" vertical="center"/>
    </xf>
    <xf numFmtId="0" fontId="5" fillId="15" borderId="0" xfId="0" applyFont="1" applyFill="1" applyAlignment="1">
      <alignment horizontal="left" vertical="center"/>
    </xf>
    <xf numFmtId="0" fontId="0" fillId="16" borderId="0" xfId="0" applyFill="1" applyAlignment="1">
      <alignment horizontal="left" vertical="center"/>
    </xf>
    <xf numFmtId="0" fontId="5" fillId="17" borderId="0" xfId="0" applyFont="1" applyFill="1" applyAlignment="1">
      <alignment horizontal="left" vertical="center"/>
    </xf>
    <xf numFmtId="0" fontId="4" fillId="18" borderId="0" xfId="0" applyFont="1" applyFill="1" applyAlignment="1">
      <alignment horizontal="left" vertical="center"/>
    </xf>
    <xf numFmtId="0" fontId="0" fillId="19" borderId="0" xfId="0" applyFill="1" applyAlignment="1">
      <alignment horizontal="left" vertical="center"/>
    </xf>
    <xf numFmtId="0" fontId="5" fillId="20" borderId="0" xfId="0" applyFont="1" applyFill="1" applyAlignment="1">
      <alignment horizontal="left" vertical="center"/>
    </xf>
    <xf numFmtId="0" fontId="0" fillId="21" borderId="0" xfId="0" applyFill="1" applyAlignment="1">
      <alignment horizontal="left" vertical="center"/>
    </xf>
    <xf numFmtId="0" fontId="0" fillId="22" borderId="0" xfId="0" applyFill="1" applyAlignment="1">
      <alignment horizontal="left" vertical="center"/>
    </xf>
    <xf numFmtId="0" fontId="5" fillId="23" borderId="0" xfId="0" applyFont="1" applyFill="1" applyAlignment="1">
      <alignment horizontal="left" vertical="center"/>
    </xf>
    <xf numFmtId="0" fontId="20" fillId="5" borderId="0" xfId="0" applyFont="1" applyFill="1" applyAlignment="1">
      <alignment horizontal="left" vertical="center"/>
    </xf>
    <xf numFmtId="0" fontId="5" fillId="25" borderId="0" xfId="0" applyFont="1" applyFill="1" applyAlignment="1">
      <alignment horizontal="left" vertical="center"/>
    </xf>
    <xf numFmtId="0" fontId="5" fillId="26" borderId="0" xfId="0" applyFont="1" applyFill="1" applyAlignment="1">
      <alignment horizontal="left" vertical="center"/>
    </xf>
    <xf numFmtId="0" fontId="0" fillId="27" borderId="0" xfId="0" applyFill="1" applyAlignment="1">
      <alignment horizontal="left" vertical="center"/>
    </xf>
    <xf numFmtId="0" fontId="1" fillId="0" borderId="9" xfId="0" applyFont="1" applyBorder="1" applyAlignment="1">
      <alignment horizontal="left" vertical="center"/>
    </xf>
    <xf numFmtId="164" fontId="21" fillId="28" borderId="10" xfId="3" applyNumberFormat="1" applyFont="1" applyFill="1" applyBorder="1" applyAlignment="1" applyProtection="1">
      <alignment horizontal="center" vertical="center"/>
      <protection hidden="1"/>
    </xf>
    <xf numFmtId="165" fontId="22" fillId="29" borderId="1" xfId="0" applyNumberFormat="1" applyFont="1" applyFill="1" applyBorder="1" applyAlignment="1">
      <alignment horizontal="center" vertical="center"/>
    </xf>
    <xf numFmtId="164" fontId="23" fillId="29" borderId="10" xfId="3" applyNumberFormat="1" applyFont="1" applyFill="1" applyBorder="1" applyAlignment="1" applyProtection="1">
      <alignment horizontal="center" vertical="center"/>
      <protection hidden="1"/>
    </xf>
    <xf numFmtId="164" fontId="23" fillId="29" borderId="11" xfId="3" applyNumberFormat="1" applyFont="1" applyFill="1" applyBorder="1" applyAlignment="1" applyProtection="1">
      <alignment horizontal="center" vertical="center"/>
      <protection hidden="1"/>
    </xf>
    <xf numFmtId="166" fontId="24" fillId="30" borderId="12" xfId="3" applyNumberFormat="1" applyFont="1" applyFill="1" applyBorder="1" applyAlignment="1" applyProtection="1">
      <alignment horizontal="center" vertical="center"/>
      <protection hidden="1"/>
    </xf>
    <xf numFmtId="165" fontId="22" fillId="29" borderId="13" xfId="0" applyNumberFormat="1" applyFont="1" applyFill="1" applyBorder="1" applyAlignment="1">
      <alignment horizontal="center" vertical="center"/>
    </xf>
    <xf numFmtId="1" fontId="22" fillId="29" borderId="1" xfId="0" applyNumberFormat="1" applyFont="1" applyFill="1" applyBorder="1" applyAlignment="1">
      <alignment horizontal="center" vertical="center"/>
    </xf>
    <xf numFmtId="0" fontId="25" fillId="29" borderId="2" xfId="0" applyFont="1" applyFill="1" applyBorder="1" applyAlignment="1">
      <alignment horizontal="center" vertical="center"/>
    </xf>
    <xf numFmtId="167" fontId="25" fillId="29" borderId="13" xfId="0" applyNumberFormat="1" applyFont="1" applyFill="1" applyBorder="1" applyAlignment="1">
      <alignment horizontal="center" vertical="center"/>
    </xf>
    <xf numFmtId="0" fontId="26" fillId="31" borderId="14" xfId="3" applyFont="1" applyFill="1" applyBorder="1" applyAlignment="1" applyProtection="1">
      <alignment horizontal="center" vertical="center"/>
      <protection hidden="1"/>
    </xf>
    <xf numFmtId="0" fontId="0" fillId="0" borderId="0" xfId="0" applyAlignment="1">
      <alignment horizontal="right" vertical="center"/>
    </xf>
    <xf numFmtId="0" fontId="1" fillId="0" borderId="15" xfId="0" applyFont="1" applyBorder="1" applyAlignment="1">
      <alignment horizontal="left" vertical="center"/>
    </xf>
    <xf numFmtId="164" fontId="21" fillId="28" borderId="16" xfId="3" applyNumberFormat="1" applyFont="1" applyFill="1" applyBorder="1" applyAlignment="1" applyProtection="1">
      <alignment horizontal="center" vertical="center"/>
      <protection hidden="1"/>
    </xf>
    <xf numFmtId="165" fontId="22" fillId="29" borderId="17" xfId="0" applyNumberFormat="1" applyFont="1" applyFill="1" applyBorder="1" applyAlignment="1">
      <alignment horizontal="center" vertical="center"/>
    </xf>
    <xf numFmtId="164" fontId="23" fillId="29" borderId="16" xfId="3" applyNumberFormat="1" applyFont="1" applyFill="1" applyBorder="1" applyAlignment="1" applyProtection="1">
      <alignment horizontal="center" vertical="center"/>
      <protection hidden="1"/>
    </xf>
    <xf numFmtId="164" fontId="23" fillId="29" borderId="18" xfId="3" applyNumberFormat="1" applyFont="1" applyFill="1" applyBorder="1" applyAlignment="1" applyProtection="1">
      <alignment horizontal="center" vertical="center"/>
      <protection hidden="1"/>
    </xf>
    <xf numFmtId="166" fontId="24" fillId="30" borderId="19" xfId="3" applyNumberFormat="1" applyFont="1" applyFill="1" applyBorder="1" applyAlignment="1" applyProtection="1">
      <alignment horizontal="center" vertical="center"/>
      <protection hidden="1"/>
    </xf>
    <xf numFmtId="165" fontId="22" fillId="29" borderId="0" xfId="0" applyNumberFormat="1" applyFont="1" applyFill="1" applyAlignment="1">
      <alignment horizontal="center" vertical="center"/>
    </xf>
    <xf numFmtId="1" fontId="22" fillId="29" borderId="17" xfId="0" applyNumberFormat="1" applyFont="1" applyFill="1" applyBorder="1" applyAlignment="1">
      <alignment horizontal="center" vertical="center"/>
    </xf>
    <xf numFmtId="0" fontId="25" fillId="29" borderId="20" xfId="0" applyFont="1" applyFill="1" applyBorder="1" applyAlignment="1">
      <alignment horizontal="center" vertical="center"/>
    </xf>
    <xf numFmtId="167" fontId="25" fillId="29" borderId="0" xfId="0" applyNumberFormat="1" applyFont="1" applyFill="1" applyAlignment="1">
      <alignment horizontal="center" vertical="center"/>
    </xf>
    <xf numFmtId="0" fontId="26" fillId="31" borderId="21" xfId="3" applyFont="1" applyFill="1" applyBorder="1" applyAlignment="1" applyProtection="1">
      <alignment horizontal="center" vertical="center"/>
      <protection hidden="1"/>
    </xf>
    <xf numFmtId="168" fontId="22" fillId="29" borderId="0" xfId="0" applyNumberFormat="1" applyFont="1" applyFill="1" applyAlignment="1">
      <alignment horizontal="center" vertical="center"/>
    </xf>
    <xf numFmtId="0" fontId="25" fillId="29" borderId="0" xfId="0" applyFont="1" applyFill="1" applyAlignment="1">
      <alignment horizontal="center" vertical="center"/>
    </xf>
    <xf numFmtId="1" fontId="27" fillId="32" borderId="21" xfId="3" applyNumberFormat="1" applyFont="1" applyFill="1" applyBorder="1" applyAlignment="1">
      <alignment horizontal="center" vertical="center"/>
    </xf>
    <xf numFmtId="0" fontId="1" fillId="0" borderId="15" xfId="0" applyFont="1" applyBorder="1" applyAlignment="1">
      <alignment horizontal="center" vertical="center"/>
    </xf>
    <xf numFmtId="167" fontId="25" fillId="29" borderId="20" xfId="0" applyNumberFormat="1" applyFont="1" applyFill="1" applyBorder="1" applyAlignment="1">
      <alignment horizontal="center" vertical="center"/>
    </xf>
    <xf numFmtId="169" fontId="22" fillId="29" borderId="0" xfId="0" applyNumberFormat="1" applyFont="1" applyFill="1" applyAlignment="1">
      <alignment horizontal="center" vertical="center"/>
    </xf>
    <xf numFmtId="168" fontId="22" fillId="29" borderId="17" xfId="0" applyNumberFormat="1" applyFont="1" applyFill="1" applyBorder="1" applyAlignment="1">
      <alignment horizontal="center" vertical="center"/>
    </xf>
    <xf numFmtId="167" fontId="25" fillId="29" borderId="16" xfId="0" applyNumberFormat="1" applyFont="1" applyFill="1" applyBorder="1" applyAlignment="1">
      <alignment horizontal="center" vertical="center"/>
    </xf>
    <xf numFmtId="0" fontId="29" fillId="35" borderId="21" xfId="3" applyFont="1" applyFill="1" applyBorder="1" applyAlignment="1">
      <alignment horizontal="left" vertical="center"/>
    </xf>
    <xf numFmtId="0" fontId="0" fillId="0" borderId="15" xfId="0" applyBorder="1" applyAlignment="1">
      <alignment vertical="center"/>
    </xf>
    <xf numFmtId="166" fontId="30" fillId="28" borderId="16" xfId="3" applyNumberFormat="1" applyFont="1" applyFill="1" applyBorder="1" applyAlignment="1" applyProtection="1">
      <alignment horizontal="center" vertical="center"/>
      <protection hidden="1"/>
    </xf>
    <xf numFmtId="166" fontId="21" fillId="29" borderId="16" xfId="3" applyNumberFormat="1" applyFont="1" applyFill="1" applyBorder="1" applyAlignment="1" applyProtection="1">
      <alignment horizontal="center" vertical="center"/>
      <protection hidden="1"/>
    </xf>
    <xf numFmtId="166" fontId="21" fillId="29" borderId="18" xfId="3" applyNumberFormat="1" applyFont="1" applyFill="1" applyBorder="1" applyAlignment="1" applyProtection="1">
      <alignment horizontal="center" vertical="center"/>
      <protection hidden="1"/>
    </xf>
    <xf numFmtId="164" fontId="16" fillId="30" borderId="19" xfId="3" applyNumberFormat="1" applyFont="1" applyFill="1" applyBorder="1" applyAlignment="1" applyProtection="1">
      <alignment horizontal="center" vertical="center"/>
      <protection hidden="1"/>
    </xf>
    <xf numFmtId="170" fontId="22" fillId="29" borderId="20" xfId="0" applyNumberFormat="1" applyFont="1" applyFill="1" applyBorder="1" applyAlignment="1">
      <alignment horizontal="center" vertical="center"/>
    </xf>
    <xf numFmtId="170" fontId="25" fillId="29" borderId="0" xfId="0" applyNumberFormat="1" applyFont="1" applyFill="1" applyAlignment="1">
      <alignment horizontal="center" vertical="center"/>
    </xf>
    <xf numFmtId="0" fontId="29" fillId="30" borderId="21" xfId="3" applyFont="1" applyFill="1" applyBorder="1" applyAlignment="1" applyProtection="1">
      <alignment horizontal="left" vertical="center"/>
      <protection hidden="1"/>
    </xf>
    <xf numFmtId="164" fontId="23" fillId="28" borderId="16" xfId="3" applyNumberFormat="1" applyFont="1" applyFill="1" applyBorder="1" applyAlignment="1" applyProtection="1">
      <alignment horizontal="center" vertical="center"/>
      <protection hidden="1"/>
    </xf>
    <xf numFmtId="164" fontId="23" fillId="29" borderId="17" xfId="3" applyNumberFormat="1" applyFont="1" applyFill="1" applyBorder="1" applyAlignment="1" applyProtection="1">
      <alignment horizontal="center" vertical="center"/>
      <protection hidden="1"/>
    </xf>
    <xf numFmtId="164" fontId="23" fillId="28" borderId="0" xfId="3" applyNumberFormat="1" applyFont="1" applyFill="1" applyAlignment="1" applyProtection="1">
      <alignment horizontal="center" vertical="center"/>
      <protection hidden="1"/>
    </xf>
    <xf numFmtId="164" fontId="23" fillId="29" borderId="0" xfId="3" applyNumberFormat="1" applyFont="1" applyFill="1" applyAlignment="1" applyProtection="1">
      <alignment horizontal="center" vertical="center"/>
      <protection hidden="1"/>
    </xf>
    <xf numFmtId="1" fontId="22" fillId="29" borderId="0" xfId="0" applyNumberFormat="1" applyFont="1" applyFill="1" applyAlignment="1">
      <alignment horizontal="center" vertical="center"/>
    </xf>
    <xf numFmtId="170" fontId="22" fillId="29" borderId="0" xfId="0" applyNumberFormat="1" applyFont="1" applyFill="1" applyAlignment="1">
      <alignment horizontal="center" vertical="center"/>
    </xf>
    <xf numFmtId="170" fontId="25" fillId="29" borderId="20" xfId="0" applyNumberFormat="1" applyFont="1" applyFill="1" applyBorder="1" applyAlignment="1">
      <alignment horizontal="center" vertical="center"/>
    </xf>
    <xf numFmtId="170" fontId="25" fillId="29" borderId="16" xfId="0" applyNumberFormat="1" applyFont="1" applyFill="1" applyBorder="1" applyAlignment="1">
      <alignment horizontal="center" vertical="center"/>
    </xf>
    <xf numFmtId="0" fontId="28" fillId="36" borderId="21" xfId="3" applyFont="1" applyFill="1" applyBorder="1" applyAlignment="1" applyProtection="1">
      <alignment horizontal="center" vertical="center"/>
      <protection hidden="1"/>
    </xf>
    <xf numFmtId="0" fontId="25" fillId="29" borderId="17" xfId="0" applyFont="1" applyFill="1" applyBorder="1" applyAlignment="1">
      <alignment horizontal="center" vertical="center"/>
    </xf>
    <xf numFmtId="0" fontId="32" fillId="5" borderId="0" xfId="8" applyFont="1" applyFill="1" applyAlignment="1">
      <alignment horizontal="left" vertical="center"/>
    </xf>
    <xf numFmtId="0" fontId="33" fillId="5" borderId="0" xfId="0" applyFont="1" applyFill="1" applyAlignment="1">
      <alignment horizontal="left" vertical="center"/>
    </xf>
    <xf numFmtId="0" fontId="34" fillId="0" borderId="15" xfId="0" applyFont="1" applyBorder="1" applyAlignment="1">
      <alignment horizontal="left" vertical="center"/>
    </xf>
    <xf numFmtId="0" fontId="23" fillId="38" borderId="22" xfId="3" applyFont="1" applyFill="1" applyBorder="1" applyAlignment="1">
      <alignment horizontal="center" vertical="center"/>
    </xf>
    <xf numFmtId="0" fontId="23" fillId="38" borderId="23" xfId="3" applyFont="1" applyFill="1" applyBorder="1" applyAlignment="1">
      <alignment horizontal="center" vertical="center"/>
    </xf>
    <xf numFmtId="0" fontId="23" fillId="38" borderId="24" xfId="3" applyFont="1" applyFill="1" applyBorder="1" applyAlignment="1">
      <alignment horizontal="center" vertical="center"/>
    </xf>
    <xf numFmtId="0" fontId="23" fillId="29" borderId="28" xfId="9" applyFont="1" applyFill="1" applyBorder="1" applyAlignment="1">
      <alignment horizontal="center" vertical="center"/>
    </xf>
    <xf numFmtId="0" fontId="23" fillId="29" borderId="0" xfId="9" applyFont="1" applyFill="1" applyAlignment="1">
      <alignment horizontal="center" vertical="center"/>
    </xf>
    <xf numFmtId="0" fontId="23" fillId="29" borderId="29" xfId="9" applyFont="1" applyFill="1" applyBorder="1" applyAlignment="1">
      <alignment horizontal="center" vertical="center"/>
    </xf>
    <xf numFmtId="0" fontId="23" fillId="29" borderId="30" xfId="9" applyFont="1" applyFill="1" applyBorder="1" applyAlignment="1">
      <alignment horizontal="center" vertical="center"/>
    </xf>
    <xf numFmtId="0" fontId="35" fillId="34" borderId="31" xfId="5" applyFont="1" applyFill="1" applyBorder="1" applyAlignment="1">
      <alignment horizontal="right" vertical="center"/>
    </xf>
    <xf numFmtId="0" fontId="35" fillId="34" borderId="0" xfId="5" applyFont="1" applyFill="1" applyAlignment="1">
      <alignment horizontal="right" vertical="center"/>
    </xf>
    <xf numFmtId="0" fontId="35" fillId="29" borderId="0" xfId="5" applyFont="1" applyFill="1" applyAlignment="1">
      <alignment horizontal="right" vertical="center"/>
    </xf>
    <xf numFmtId="0" fontId="35" fillId="29" borderId="0" xfId="5" applyFont="1" applyFill="1" applyAlignment="1">
      <alignment horizontal="center" vertical="center"/>
    </xf>
    <xf numFmtId="1" fontId="36" fillId="39" borderId="21" xfId="3" applyNumberFormat="1" applyFont="1" applyFill="1" applyBorder="1" applyAlignment="1" applyProtection="1">
      <alignment horizontal="left" vertical="center"/>
      <protection hidden="1"/>
    </xf>
    <xf numFmtId="0" fontId="26" fillId="5" borderId="30" xfId="0" applyFont="1" applyFill="1" applyBorder="1" applyAlignment="1">
      <alignment vertical="center"/>
    </xf>
    <xf numFmtId="0" fontId="26" fillId="5" borderId="0" xfId="0" applyFont="1" applyFill="1" applyAlignment="1">
      <alignment vertical="center"/>
    </xf>
    <xf numFmtId="164" fontId="38" fillId="41" borderId="13" xfId="0" applyNumberFormat="1" applyFont="1" applyFill="1" applyBorder="1" applyAlignment="1">
      <alignment horizontal="center" vertical="center"/>
    </xf>
    <xf numFmtId="0" fontId="1" fillId="41" borderId="36" xfId="0" applyFont="1" applyFill="1" applyBorder="1" applyAlignment="1">
      <alignment horizontal="center" vertical="center"/>
    </xf>
    <xf numFmtId="2" fontId="34" fillId="41" borderId="37" xfId="0" applyNumberFormat="1" applyFont="1" applyFill="1" applyBorder="1" applyAlignment="1">
      <alignment horizontal="center" vertical="center"/>
    </xf>
    <xf numFmtId="164" fontId="39" fillId="41" borderId="37" xfId="0" applyNumberFormat="1" applyFont="1" applyFill="1" applyBorder="1" applyAlignment="1">
      <alignment horizontal="center" vertical="center"/>
    </xf>
    <xf numFmtId="0" fontId="39" fillId="41" borderId="13" xfId="0" applyFont="1" applyFill="1" applyBorder="1" applyAlignment="1">
      <alignment horizontal="center" vertical="center"/>
    </xf>
    <xf numFmtId="1" fontId="39" fillId="41" borderId="38" xfId="0" applyNumberFormat="1" applyFont="1" applyFill="1" applyBorder="1" applyAlignment="1">
      <alignment horizontal="right" vertical="center"/>
    </xf>
    <xf numFmtId="0" fontId="1" fillId="5" borderId="13" xfId="0" applyFont="1" applyFill="1" applyBorder="1" applyAlignment="1">
      <alignment horizontal="center" vertical="center"/>
    </xf>
    <xf numFmtId="2" fontId="1" fillId="5" borderId="13" xfId="0" applyNumberFormat="1" applyFont="1" applyFill="1" applyBorder="1" applyAlignment="1">
      <alignment horizontal="center" vertical="center"/>
    </xf>
    <xf numFmtId="0" fontId="40" fillId="38" borderId="30" xfId="3" applyFont="1" applyFill="1" applyBorder="1" applyAlignment="1" applyProtection="1">
      <alignment horizontal="center" vertical="center"/>
      <protection hidden="1"/>
    </xf>
    <xf numFmtId="0" fontId="40" fillId="38" borderId="0" xfId="3" applyFont="1" applyFill="1" applyAlignment="1" applyProtection="1">
      <alignment horizontal="center" vertical="center"/>
      <protection hidden="1"/>
    </xf>
    <xf numFmtId="174" fontId="40" fillId="38" borderId="0" xfId="3" applyNumberFormat="1" applyFont="1" applyFill="1" applyAlignment="1" applyProtection="1">
      <alignment horizontal="center" vertical="center"/>
      <protection hidden="1"/>
    </xf>
    <xf numFmtId="0" fontId="28" fillId="38" borderId="32" xfId="5" applyFont="1" applyFill="1" applyBorder="1" applyAlignment="1">
      <alignment horizontal="center" vertical="center"/>
    </xf>
    <xf numFmtId="164" fontId="39" fillId="41" borderId="0" xfId="0" applyNumberFormat="1" applyFont="1" applyFill="1" applyAlignment="1">
      <alignment horizontal="center" vertical="center"/>
    </xf>
    <xf numFmtId="164" fontId="39" fillId="5" borderId="0" xfId="0" applyNumberFormat="1" applyFont="1" applyFill="1" applyAlignment="1">
      <alignment horizontal="center" vertical="center"/>
    </xf>
    <xf numFmtId="0" fontId="43" fillId="38" borderId="39" xfId="0" applyFont="1" applyFill="1" applyBorder="1" applyAlignment="1">
      <alignment horizontal="left" vertical="center"/>
    </xf>
    <xf numFmtId="0" fontId="43" fillId="38" borderId="40" xfId="0" applyFont="1" applyFill="1" applyBorder="1" applyAlignment="1">
      <alignment horizontal="center" vertical="center"/>
    </xf>
    <xf numFmtId="2" fontId="34" fillId="41" borderId="41" xfId="0" applyNumberFormat="1" applyFont="1" applyFill="1" applyBorder="1" applyAlignment="1">
      <alignment horizontal="center" vertical="center"/>
    </xf>
    <xf numFmtId="164" fontId="39" fillId="5" borderId="42" xfId="0" applyNumberFormat="1" applyFont="1" applyFill="1" applyBorder="1" applyAlignment="1">
      <alignment horizontal="center" vertical="center"/>
    </xf>
    <xf numFmtId="0" fontId="39" fillId="5" borderId="16" xfId="0" applyFont="1" applyFill="1" applyBorder="1" applyAlignment="1">
      <alignment horizontal="center" vertical="center"/>
    </xf>
    <xf numFmtId="164" fontId="39" fillId="5" borderId="41" xfId="0" applyNumberFormat="1" applyFont="1" applyFill="1" applyBorder="1" applyAlignment="1">
      <alignment horizontal="center" vertical="center"/>
    </xf>
    <xf numFmtId="1" fontId="39" fillId="5" borderId="29" xfId="0" applyNumberFormat="1" applyFont="1" applyFill="1" applyBorder="1" applyAlignment="1">
      <alignment horizontal="left" vertical="center"/>
    </xf>
    <xf numFmtId="0" fontId="48" fillId="28" borderId="47" xfId="10" applyFont="1" applyFill="1" applyBorder="1" applyAlignment="1">
      <alignment horizontal="center" vertical="center"/>
    </xf>
    <xf numFmtId="0" fontId="43" fillId="38" borderId="21" xfId="0" applyFont="1" applyFill="1" applyBorder="1" applyAlignment="1">
      <alignment horizontal="center" vertical="center"/>
    </xf>
    <xf numFmtId="0" fontId="40" fillId="45" borderId="32" xfId="11" applyFont="1" applyFill="1" applyBorder="1" applyAlignment="1">
      <alignment horizontal="center" vertical="center"/>
    </xf>
    <xf numFmtId="0" fontId="35" fillId="5" borderId="0" xfId="0" applyFont="1" applyFill="1" applyAlignment="1">
      <alignment horizontal="left" vertical="center"/>
    </xf>
    <xf numFmtId="0" fontId="43" fillId="5" borderId="39" xfId="0" applyFont="1" applyFill="1" applyBorder="1" applyAlignment="1">
      <alignment horizontal="left" vertical="center"/>
    </xf>
    <xf numFmtId="0" fontId="43" fillId="5" borderId="40" xfId="0" applyFont="1" applyFill="1" applyBorder="1" applyAlignment="1">
      <alignment horizontal="center" vertical="center"/>
    </xf>
    <xf numFmtId="0" fontId="43" fillId="5" borderId="21" xfId="0" applyFont="1" applyFill="1" applyBorder="1" applyAlignment="1">
      <alignment horizontal="center" vertical="center"/>
    </xf>
    <xf numFmtId="0" fontId="43" fillId="38" borderId="49" xfId="0" applyFont="1" applyFill="1" applyBorder="1" applyAlignment="1">
      <alignment horizontal="center" vertical="center"/>
    </xf>
    <xf numFmtId="2" fontId="34" fillId="41" borderId="50" xfId="0" applyNumberFormat="1" applyFont="1" applyFill="1" applyBorder="1" applyAlignment="1">
      <alignment horizontal="center" vertical="center"/>
    </xf>
    <xf numFmtId="0" fontId="1" fillId="41" borderId="28" xfId="0" applyFont="1" applyFill="1" applyBorder="1" applyAlignment="1">
      <alignment horizontal="center" vertical="center"/>
    </xf>
    <xf numFmtId="0" fontId="1" fillId="41" borderId="0" xfId="0" applyFont="1" applyFill="1" applyAlignment="1">
      <alignment horizontal="center" vertical="center"/>
    </xf>
    <xf numFmtId="0" fontId="49" fillId="41" borderId="0" xfId="0" applyFont="1" applyFill="1" applyAlignment="1">
      <alignment horizontal="right" vertical="center"/>
    </xf>
    <xf numFmtId="0" fontId="1" fillId="5" borderId="0" xfId="1" applyFill="1"/>
    <xf numFmtId="0" fontId="1" fillId="5" borderId="52" xfId="0" applyFont="1" applyFill="1" applyBorder="1" applyAlignment="1">
      <alignment horizontal="center" vertical="center"/>
    </xf>
    <xf numFmtId="0" fontId="16" fillId="5" borderId="53" xfId="4" applyFont="1" applyFill="1" applyBorder="1" applyAlignment="1">
      <alignment vertical="center" wrapText="1"/>
    </xf>
    <xf numFmtId="0" fontId="40" fillId="5" borderId="53" xfId="4" applyFont="1" applyFill="1" applyBorder="1" applyAlignment="1">
      <alignment horizontal="right" vertical="center"/>
    </xf>
    <xf numFmtId="0" fontId="16" fillId="5" borderId="53" xfId="4" applyFont="1" applyFill="1" applyBorder="1" applyAlignment="1">
      <alignment vertical="center"/>
    </xf>
    <xf numFmtId="0" fontId="16" fillId="5" borderId="54" xfId="4" applyFont="1" applyFill="1" applyBorder="1" applyAlignment="1">
      <alignment vertical="center"/>
    </xf>
    <xf numFmtId="0" fontId="52" fillId="5" borderId="55" xfId="4" applyFont="1" applyFill="1" applyBorder="1" applyAlignment="1">
      <alignment horizontal="center" vertical="center"/>
    </xf>
    <xf numFmtId="0" fontId="48" fillId="28" borderId="52" xfId="10" applyFont="1" applyFill="1" applyBorder="1" applyAlignment="1">
      <alignment horizontal="center" vertical="center"/>
    </xf>
    <xf numFmtId="0" fontId="32" fillId="46" borderId="52" xfId="3" applyFont="1" applyFill="1" applyBorder="1" applyAlignment="1" applyProtection="1">
      <alignment horizontal="center" vertical="center"/>
      <protection hidden="1"/>
    </xf>
    <xf numFmtId="0" fontId="48" fillId="46" borderId="58" xfId="10" applyFont="1" applyFill="1" applyBorder="1" applyAlignment="1">
      <alignment horizontal="center" vertical="center"/>
    </xf>
    <xf numFmtId="0" fontId="16" fillId="41" borderId="0" xfId="8" applyFont="1" applyFill="1" applyAlignment="1">
      <alignment horizontal="center" vertical="center"/>
    </xf>
    <xf numFmtId="0" fontId="56" fillId="5" borderId="0" xfId="8" applyFont="1" applyFill="1" applyAlignment="1">
      <alignment horizontal="center" vertical="center"/>
    </xf>
    <xf numFmtId="0" fontId="24" fillId="5" borderId="0" xfId="8" applyFont="1" applyFill="1" applyAlignment="1">
      <alignment horizontal="center" vertical="center"/>
    </xf>
    <xf numFmtId="0" fontId="57" fillId="35" borderId="35" xfId="3" applyFont="1" applyFill="1" applyBorder="1" applyAlignment="1" applyProtection="1">
      <alignment vertical="center"/>
      <protection locked="0"/>
    </xf>
    <xf numFmtId="179" fontId="0" fillId="0" borderId="0" xfId="0" applyNumberFormat="1" applyAlignment="1">
      <alignment horizontal="centerContinuous" vertical="center"/>
    </xf>
    <xf numFmtId="0" fontId="58" fillId="5" borderId="0" xfId="4" applyFont="1" applyFill="1" applyAlignment="1">
      <alignment horizontal="center" vertical="center" wrapText="1"/>
    </xf>
    <xf numFmtId="0" fontId="59" fillId="5" borderId="0" xfId="0" applyFont="1" applyFill="1" applyAlignment="1">
      <alignment horizontal="left" vertical="center"/>
    </xf>
    <xf numFmtId="0" fontId="59" fillId="5" borderId="29" xfId="0" applyFont="1" applyFill="1" applyBorder="1" applyAlignment="1">
      <alignment horizontal="left" vertical="center"/>
    </xf>
    <xf numFmtId="0" fontId="52" fillId="5" borderId="30" xfId="3" applyFont="1" applyFill="1" applyBorder="1" applyAlignment="1">
      <alignment horizontal="center" vertical="center"/>
    </xf>
    <xf numFmtId="0" fontId="60" fillId="28" borderId="0" xfId="3" applyFont="1" applyFill="1" applyAlignment="1" applyProtection="1">
      <alignment horizontal="center" vertical="center"/>
      <protection hidden="1"/>
    </xf>
    <xf numFmtId="0" fontId="32" fillId="46" borderId="0" xfId="3" applyFont="1" applyFill="1" applyAlignment="1" applyProtection="1">
      <alignment horizontal="center"/>
      <protection locked="0"/>
    </xf>
    <xf numFmtId="0" fontId="60" fillId="46" borderId="34" xfId="3" applyFont="1" applyFill="1" applyBorder="1" applyAlignment="1" applyProtection="1">
      <alignment horizontal="center" vertical="center"/>
      <protection hidden="1"/>
    </xf>
    <xf numFmtId="0" fontId="5" fillId="47" borderId="22" xfId="3" applyFont="1" applyFill="1" applyBorder="1" applyAlignment="1" applyProtection="1">
      <alignment horizontal="center" vertical="center"/>
      <protection hidden="1"/>
    </xf>
    <xf numFmtId="0" fontId="5" fillId="47" borderId="23" xfId="3" applyFont="1" applyFill="1" applyBorder="1" applyAlignment="1" applyProtection="1">
      <alignment horizontal="center" vertical="center"/>
      <protection hidden="1"/>
    </xf>
    <xf numFmtId="0" fontId="5" fillId="47" borderId="24" xfId="3" applyFont="1" applyFill="1" applyBorder="1" applyAlignment="1" applyProtection="1">
      <alignment horizontal="center" vertical="center"/>
      <protection hidden="1"/>
    </xf>
    <xf numFmtId="0" fontId="50" fillId="5" borderId="0" xfId="1" applyFont="1" applyFill="1" applyAlignment="1">
      <alignment horizontal="center"/>
    </xf>
    <xf numFmtId="0" fontId="51" fillId="48" borderId="30" xfId="1" applyFont="1" applyFill="1" applyBorder="1" applyAlignment="1">
      <alignment horizontal="center" vertical="center"/>
    </xf>
    <xf numFmtId="0" fontId="51" fillId="48" borderId="0" xfId="1" applyFont="1" applyFill="1" applyAlignment="1">
      <alignment horizontal="center" vertical="center"/>
    </xf>
    <xf numFmtId="170" fontId="61" fillId="34" borderId="0" xfId="0" applyNumberFormat="1" applyFont="1" applyFill="1" applyAlignment="1">
      <alignment horizontal="left" vertical="center"/>
    </xf>
    <xf numFmtId="170" fontId="61" fillId="34" borderId="0" xfId="0" applyNumberFormat="1" applyFont="1" applyFill="1" applyAlignment="1">
      <alignment horizontal="center" vertical="center"/>
    </xf>
    <xf numFmtId="0" fontId="35" fillId="19" borderId="64" xfId="5" applyFont="1" applyFill="1" applyBorder="1" applyAlignment="1">
      <alignment horizontal="right" vertical="center"/>
    </xf>
    <xf numFmtId="0" fontId="35" fillId="19" borderId="49" xfId="5" applyFont="1" applyFill="1" applyBorder="1" applyAlignment="1">
      <alignment horizontal="right" vertical="center"/>
    </xf>
    <xf numFmtId="0" fontId="35" fillId="19" borderId="39" xfId="5" applyFont="1" applyFill="1" applyBorder="1" applyAlignment="1">
      <alignment horizontal="right" vertical="center"/>
    </xf>
    <xf numFmtId="0" fontId="35" fillId="19" borderId="49" xfId="5" applyFont="1" applyFill="1" applyBorder="1" applyAlignment="1">
      <alignment horizontal="center" vertical="center"/>
    </xf>
    <xf numFmtId="0" fontId="35" fillId="49" borderId="40" xfId="5" applyFont="1" applyFill="1" applyBorder="1" applyAlignment="1">
      <alignment horizontal="center" vertical="center"/>
    </xf>
    <xf numFmtId="0" fontId="23" fillId="29" borderId="28" xfId="3" applyFont="1" applyFill="1" applyBorder="1" applyAlignment="1">
      <alignment horizontal="center" vertical="center"/>
    </xf>
    <xf numFmtId="0" fontId="23" fillId="29" borderId="0" xfId="3" applyFont="1" applyFill="1" applyAlignment="1">
      <alignment horizontal="center" vertical="center"/>
    </xf>
    <xf numFmtId="0" fontId="23" fillId="29" borderId="29" xfId="3" applyFont="1" applyFill="1" applyBorder="1" applyAlignment="1">
      <alignment horizontal="center" vertical="center"/>
    </xf>
    <xf numFmtId="0" fontId="43" fillId="5" borderId="0" xfId="0" applyFont="1" applyFill="1" applyAlignment="1">
      <alignment horizontal="center" vertical="center"/>
    </xf>
    <xf numFmtId="0" fontId="11" fillId="5" borderId="28" xfId="0" applyFont="1" applyFill="1" applyBorder="1" applyAlignment="1">
      <alignment horizontal="center" vertical="center"/>
    </xf>
    <xf numFmtId="0" fontId="62" fillId="5" borderId="0" xfId="2" applyFont="1" applyFill="1" applyAlignment="1">
      <alignment horizontal="center"/>
    </xf>
    <xf numFmtId="0" fontId="1" fillId="5" borderId="0" xfId="1" applyFill="1" applyAlignment="1">
      <alignment horizontal="center" vertical="center"/>
    </xf>
    <xf numFmtId="0" fontId="36" fillId="5" borderId="0" xfId="12" applyFont="1" applyFill="1" applyAlignment="1">
      <alignment horizontal="center" vertical="center"/>
    </xf>
    <xf numFmtId="0" fontId="64" fillId="5" borderId="0" xfId="13" applyFont="1" applyFill="1" applyAlignment="1">
      <alignment horizontal="right" vertical="center"/>
    </xf>
    <xf numFmtId="0" fontId="40" fillId="30" borderId="0" xfId="3" applyFont="1" applyFill="1" applyAlignment="1" applyProtection="1">
      <alignment horizontal="center" vertical="center"/>
      <protection hidden="1"/>
    </xf>
    <xf numFmtId="0" fontId="35" fillId="34" borderId="31" xfId="0" applyFont="1" applyFill="1" applyBorder="1" applyAlignment="1">
      <alignment horizontal="right" vertical="center"/>
    </xf>
    <xf numFmtId="0" fontId="35" fillId="34" borderId="0" xfId="0" applyFont="1" applyFill="1" applyAlignment="1">
      <alignment horizontal="right" vertical="center"/>
    </xf>
    <xf numFmtId="1" fontId="35" fillId="34" borderId="0" xfId="0" applyNumberFormat="1" applyFont="1" applyFill="1" applyAlignment="1">
      <alignment horizontal="right" vertical="center"/>
    </xf>
    <xf numFmtId="0" fontId="35" fillId="34" borderId="0" xfId="5" applyFont="1" applyFill="1" applyAlignment="1">
      <alignment horizontal="center" vertical="center"/>
    </xf>
    <xf numFmtId="0" fontId="1" fillId="5" borderId="28" xfId="0" applyFont="1" applyFill="1" applyBorder="1" applyAlignment="1">
      <alignment horizontal="center" vertical="center"/>
    </xf>
    <xf numFmtId="0" fontId="1" fillId="5" borderId="0" xfId="1" applyFill="1" applyAlignment="1">
      <alignment vertical="center"/>
    </xf>
    <xf numFmtId="0" fontId="1" fillId="5" borderId="29" xfId="1" applyFill="1" applyBorder="1"/>
    <xf numFmtId="0" fontId="1" fillId="5" borderId="0" xfId="2" applyFill="1" applyAlignment="1">
      <alignment horizontal="center"/>
    </xf>
    <xf numFmtId="0" fontId="24" fillId="5" borderId="0" xfId="1" applyFont="1" applyFill="1" applyAlignment="1">
      <alignment horizontal="right" vertical="center"/>
    </xf>
    <xf numFmtId="0" fontId="26" fillId="5" borderId="0" xfId="1" applyFont="1" applyFill="1" applyAlignment="1">
      <alignment horizontal="right" vertical="center"/>
    </xf>
    <xf numFmtId="0" fontId="34" fillId="5" borderId="0" xfId="0" applyFont="1" applyFill="1" applyAlignment="1">
      <alignment horizontal="right" vertical="center"/>
    </xf>
    <xf numFmtId="0" fontId="65" fillId="5" borderId="65" xfId="1" applyFont="1" applyFill="1" applyBorder="1" applyAlignment="1">
      <alignment horizontal="right" vertical="center"/>
    </xf>
    <xf numFmtId="0" fontId="4" fillId="5" borderId="0" xfId="0" applyFont="1" applyFill="1" applyAlignment="1">
      <alignment horizontal="right" vertical="center"/>
    </xf>
    <xf numFmtId="0" fontId="38" fillId="5" borderId="0" xfId="0" applyFont="1" applyFill="1" applyAlignment="1">
      <alignment vertical="center"/>
    </xf>
    <xf numFmtId="0" fontId="34" fillId="5" borderId="0" xfId="0" applyFont="1" applyFill="1" applyAlignment="1">
      <alignment horizontal="center" vertical="center"/>
    </xf>
    <xf numFmtId="0" fontId="67" fillId="34" borderId="0" xfId="3" applyFont="1" applyFill="1" applyAlignment="1">
      <alignment horizontal="center" vertical="center"/>
    </xf>
    <xf numFmtId="0" fontId="0" fillId="5" borderId="28" xfId="0" applyFill="1" applyBorder="1"/>
    <xf numFmtId="0" fontId="0" fillId="5" borderId="29" xfId="0" applyFill="1" applyBorder="1"/>
    <xf numFmtId="0" fontId="38" fillId="41" borderId="0" xfId="3" applyFont="1" applyFill="1" applyAlignment="1" applyProtection="1">
      <alignment horizontal="center" vertical="center" wrapText="1"/>
      <protection locked="0"/>
    </xf>
    <xf numFmtId="0" fontId="1" fillId="5" borderId="28" xfId="2" applyFill="1" applyBorder="1" applyAlignment="1">
      <alignment horizontal="center"/>
    </xf>
    <xf numFmtId="0" fontId="24" fillId="30" borderId="17" xfId="3" applyFont="1" applyFill="1" applyBorder="1" applyAlignment="1" applyProtection="1">
      <alignment horizontal="center" vertical="center"/>
      <protection hidden="1"/>
    </xf>
    <xf numFmtId="0" fontId="12" fillId="5" borderId="0" xfId="1" applyFont="1" applyFill="1" applyAlignment="1">
      <alignment horizontal="right" vertical="center"/>
    </xf>
    <xf numFmtId="0" fontId="68" fillId="5" borderId="0" xfId="0" applyFont="1" applyFill="1" applyAlignment="1">
      <alignment horizontal="right" vertical="center"/>
    </xf>
    <xf numFmtId="0" fontId="69" fillId="5" borderId="0" xfId="4" applyFont="1" applyFill="1" applyAlignment="1">
      <alignment horizontal="left" vertical="center"/>
    </xf>
    <xf numFmtId="2" fontId="34" fillId="41" borderId="67" xfId="0" applyNumberFormat="1" applyFont="1" applyFill="1" applyBorder="1" applyAlignment="1">
      <alignment horizontal="center" vertical="center"/>
    </xf>
    <xf numFmtId="164" fontId="39" fillId="30" borderId="57" xfId="0" applyNumberFormat="1" applyFont="1" applyFill="1" applyBorder="1" applyAlignment="1">
      <alignment horizontal="center" vertical="center"/>
    </xf>
    <xf numFmtId="164" fontId="23" fillId="28" borderId="52" xfId="3" applyNumberFormat="1" applyFont="1" applyFill="1" applyBorder="1" applyAlignment="1" applyProtection="1">
      <alignment horizontal="center" vertical="center"/>
      <protection hidden="1"/>
    </xf>
    <xf numFmtId="0" fontId="39" fillId="30" borderId="45" xfId="0" applyFont="1" applyFill="1" applyBorder="1" applyAlignment="1">
      <alignment horizontal="center" vertical="center"/>
    </xf>
    <xf numFmtId="1" fontId="39" fillId="34" borderId="63" xfId="0" applyNumberFormat="1" applyFont="1" applyFill="1" applyBorder="1" applyAlignment="1">
      <alignment horizontal="left" vertical="center"/>
    </xf>
    <xf numFmtId="1" fontId="16" fillId="30" borderId="0" xfId="14" applyNumberFormat="1" applyFont="1" applyFill="1" applyAlignment="1" applyProtection="1">
      <alignment horizontal="center" vertical="center"/>
      <protection hidden="1"/>
    </xf>
    <xf numFmtId="0" fontId="70" fillId="5" borderId="30" xfId="12" applyFont="1" applyFill="1" applyBorder="1" applyAlignment="1">
      <alignment horizontal="left" vertical="center"/>
    </xf>
    <xf numFmtId="0" fontId="70" fillId="5" borderId="0" xfId="12" applyFont="1" applyFill="1" applyAlignment="1">
      <alignment horizontal="left" vertical="center"/>
    </xf>
    <xf numFmtId="0" fontId="38" fillId="5" borderId="0" xfId="8" applyFont="1" applyFill="1" applyAlignment="1">
      <alignment horizontal="center" vertical="center"/>
    </xf>
    <xf numFmtId="0" fontId="24" fillId="41" borderId="68" xfId="8" applyFont="1" applyFill="1" applyBorder="1" applyAlignment="1">
      <alignment horizontal="center" vertical="center"/>
    </xf>
    <xf numFmtId="0" fontId="56" fillId="39" borderId="17" xfId="8" applyFont="1" applyFill="1" applyBorder="1" applyAlignment="1">
      <alignment horizontal="center" vertical="center"/>
    </xf>
    <xf numFmtId="0" fontId="56" fillId="28" borderId="0" xfId="8" applyFont="1" applyFill="1" applyAlignment="1">
      <alignment horizontal="center" vertical="center"/>
    </xf>
    <xf numFmtId="0" fontId="56" fillId="30" borderId="16" xfId="8" applyFont="1" applyFill="1" applyBorder="1" applyAlignment="1">
      <alignment horizontal="center" vertical="center"/>
    </xf>
    <xf numFmtId="0" fontId="56" fillId="39" borderId="0" xfId="8" applyFont="1" applyFill="1" applyAlignment="1">
      <alignment horizontal="center" vertical="center"/>
    </xf>
    <xf numFmtId="0" fontId="56" fillId="34" borderId="29" xfId="8" applyFont="1" applyFill="1" applyBorder="1" applyAlignment="1">
      <alignment horizontal="center" vertical="center"/>
    </xf>
    <xf numFmtId="0" fontId="1" fillId="41" borderId="69" xfId="0" applyFont="1" applyFill="1" applyBorder="1" applyAlignment="1">
      <alignment horizontal="center" vertical="center"/>
    </xf>
    <xf numFmtId="0" fontId="16" fillId="41" borderId="70" xfId="4" applyFont="1" applyFill="1" applyBorder="1" applyAlignment="1">
      <alignment horizontal="left" vertical="center"/>
    </xf>
    <xf numFmtId="0" fontId="16" fillId="41" borderId="70" xfId="4" applyFont="1" applyFill="1" applyBorder="1" applyAlignment="1">
      <alignment horizontal="center" vertical="center"/>
    </xf>
    <xf numFmtId="0" fontId="1" fillId="5" borderId="70" xfId="0" applyFont="1" applyFill="1" applyBorder="1" applyAlignment="1">
      <alignment horizontal="center" vertical="center"/>
    </xf>
    <xf numFmtId="1" fontId="1" fillId="5" borderId="70" xfId="0" applyNumberFormat="1" applyFont="1" applyFill="1" applyBorder="1" applyAlignment="1">
      <alignment horizontal="left" vertical="center"/>
    </xf>
    <xf numFmtId="0" fontId="16" fillId="5" borderId="70" xfId="4" applyFont="1" applyFill="1" applyBorder="1" applyAlignment="1">
      <alignment horizontal="centerContinuous" vertical="center"/>
    </xf>
    <xf numFmtId="1" fontId="75" fillId="5" borderId="70" xfId="0" applyNumberFormat="1" applyFont="1" applyFill="1" applyBorder="1" applyAlignment="1">
      <alignment horizontal="center" vertical="center"/>
    </xf>
    <xf numFmtId="0" fontId="24" fillId="5" borderId="70" xfId="4" applyFont="1" applyFill="1" applyBorder="1" applyAlignment="1">
      <alignment horizontal="centerContinuous" vertical="center"/>
    </xf>
    <xf numFmtId="0" fontId="16" fillId="41" borderId="71" xfId="4" applyFont="1" applyFill="1" applyBorder="1" applyAlignment="1">
      <alignment horizontal="centerContinuous" vertical="center"/>
    </xf>
    <xf numFmtId="0" fontId="50" fillId="39" borderId="72" xfId="0" applyFont="1" applyFill="1" applyBorder="1" applyAlignment="1">
      <alignment horizontal="center" vertical="center" wrapText="1"/>
    </xf>
    <xf numFmtId="0" fontId="50" fillId="28" borderId="70" xfId="0" applyFont="1" applyFill="1" applyBorder="1" applyAlignment="1">
      <alignment horizontal="center" vertical="center" wrapText="1"/>
    </xf>
    <xf numFmtId="0" fontId="16" fillId="30" borderId="73" xfId="4" applyFont="1" applyFill="1" applyBorder="1" applyAlignment="1">
      <alignment horizontal="centerContinuous" vertical="center"/>
    </xf>
    <xf numFmtId="0" fontId="50" fillId="39" borderId="70" xfId="0" applyFont="1" applyFill="1" applyBorder="1" applyAlignment="1">
      <alignment horizontal="center" vertical="center" wrapText="1"/>
    </xf>
    <xf numFmtId="0" fontId="16" fillId="34" borderId="74" xfId="4" applyFont="1" applyFill="1" applyBorder="1" applyAlignment="1">
      <alignment horizontal="centerContinuous" vertical="center"/>
    </xf>
    <xf numFmtId="0" fontId="46" fillId="38" borderId="70" xfId="0" applyFont="1" applyFill="1" applyBorder="1" applyAlignment="1">
      <alignment horizontal="center" vertical="center"/>
    </xf>
    <xf numFmtId="0" fontId="35" fillId="34" borderId="77" xfId="0" applyFont="1" applyFill="1" applyBorder="1" applyAlignment="1">
      <alignment horizontal="right" vertical="center"/>
    </xf>
    <xf numFmtId="0" fontId="35" fillId="34" borderId="76" xfId="0" applyFont="1" applyFill="1" applyBorder="1" applyAlignment="1">
      <alignment horizontal="right" vertical="center"/>
    </xf>
    <xf numFmtId="1" fontId="35" fillId="34" borderId="76" xfId="0" applyNumberFormat="1" applyFont="1" applyFill="1" applyBorder="1" applyAlignment="1">
      <alignment horizontal="right" vertical="center"/>
    </xf>
    <xf numFmtId="0" fontId="35" fillId="34" borderId="76" xfId="8" applyFont="1" applyFill="1" applyBorder="1" applyAlignment="1">
      <alignment horizontal="center" vertical="center"/>
    </xf>
    <xf numFmtId="0" fontId="77" fillId="13" borderId="78" xfId="3" applyFont="1" applyFill="1" applyBorder="1" applyAlignment="1" applyProtection="1">
      <alignment horizontal="center" vertical="center" textRotation="90"/>
      <protection locked="0"/>
    </xf>
    <xf numFmtId="0" fontId="4" fillId="5" borderId="0" xfId="0" applyFont="1" applyFill="1"/>
    <xf numFmtId="0" fontId="0" fillId="28" borderId="28" xfId="0" applyFill="1" applyBorder="1"/>
    <xf numFmtId="0" fontId="0" fillId="28" borderId="0" xfId="0" applyFill="1"/>
    <xf numFmtId="0" fontId="0" fillId="28" borderId="29" xfId="0" applyFill="1" applyBorder="1"/>
    <xf numFmtId="0" fontId="0" fillId="5" borderId="28" xfId="0" applyFill="1" applyBorder="1" applyAlignment="1">
      <alignment vertical="center"/>
    </xf>
    <xf numFmtId="0" fontId="0" fillId="5" borderId="0" xfId="0" applyFill="1" applyAlignment="1">
      <alignment vertical="center"/>
    </xf>
    <xf numFmtId="0" fontId="0" fillId="5" borderId="29" xfId="0" applyFill="1" applyBorder="1" applyAlignment="1">
      <alignment vertical="center"/>
    </xf>
    <xf numFmtId="0" fontId="73" fillId="5" borderId="0" xfId="3" applyFont="1" applyFill="1" applyAlignment="1" applyProtection="1">
      <alignment horizontal="left" vertical="center"/>
      <protection hidden="1"/>
    </xf>
    <xf numFmtId="0" fontId="78" fillId="5" borderId="29" xfId="0" applyFont="1" applyFill="1" applyBorder="1" applyAlignment="1">
      <alignment horizontal="center" vertical="center"/>
    </xf>
    <xf numFmtId="0" fontId="1" fillId="0" borderId="0" xfId="0" applyFont="1" applyAlignment="1">
      <alignment horizontal="left" vertical="center"/>
    </xf>
    <xf numFmtId="0" fontId="10" fillId="5" borderId="0" xfId="3" applyFont="1" applyFill="1" applyAlignment="1">
      <alignment horizontal="center" vertical="center"/>
    </xf>
    <xf numFmtId="0" fontId="23" fillId="52" borderId="25" xfId="3" applyFont="1" applyFill="1" applyBorder="1" applyAlignment="1">
      <alignment horizontal="center" vertical="center"/>
    </xf>
    <xf numFmtId="0" fontId="23" fillId="52" borderId="26" xfId="3" applyFont="1" applyFill="1" applyBorder="1" applyAlignment="1">
      <alignment horizontal="center" vertical="center"/>
    </xf>
    <xf numFmtId="0" fontId="26" fillId="52" borderId="27" xfId="5" applyFont="1" applyFill="1" applyBorder="1" applyAlignment="1">
      <alignment horizontal="center" vertical="center"/>
    </xf>
    <xf numFmtId="0" fontId="26" fillId="52" borderId="32" xfId="5" applyFont="1" applyFill="1" applyBorder="1" applyAlignment="1">
      <alignment horizontal="center" vertical="center"/>
    </xf>
    <xf numFmtId="0" fontId="77" fillId="53" borderId="28" xfId="8" applyFont="1" applyFill="1" applyBorder="1" applyAlignment="1">
      <alignment horizontal="center" vertical="center"/>
    </xf>
    <xf numFmtId="0" fontId="37" fillId="53" borderId="0" xfId="8" applyFont="1" applyFill="1" applyAlignment="1">
      <alignment horizontal="center" vertical="center"/>
    </xf>
    <xf numFmtId="0" fontId="19" fillId="40" borderId="0" xfId="7" applyFont="1" applyFill="1" applyAlignment="1">
      <alignment horizontal="right" vertical="center"/>
    </xf>
    <xf numFmtId="0" fontId="25" fillId="5" borderId="0" xfId="0" applyFont="1" applyFill="1" applyAlignment="1">
      <alignment horizontal="center"/>
    </xf>
    <xf numFmtId="0" fontId="80" fillId="41" borderId="30" xfId="0" applyFont="1" applyFill="1" applyBorder="1" applyAlignment="1">
      <alignment vertical="center"/>
    </xf>
    <xf numFmtId="0" fontId="80" fillId="41" borderId="0" xfId="0" applyFont="1" applyFill="1" applyAlignment="1">
      <alignment vertical="center"/>
    </xf>
    <xf numFmtId="0" fontId="4" fillId="5" borderId="0" xfId="0" applyFont="1" applyFill="1" applyAlignment="1">
      <alignment horizontal="left" vertical="center"/>
    </xf>
    <xf numFmtId="0" fontId="66" fillId="5" borderId="30" xfId="0" applyFont="1" applyFill="1" applyBorder="1" applyAlignment="1">
      <alignment horizontal="right" vertical="center"/>
    </xf>
    <xf numFmtId="0" fontId="66" fillId="5" borderId="0" xfId="0" applyFont="1" applyFill="1" applyAlignment="1">
      <alignment horizontal="center" vertical="center"/>
    </xf>
    <xf numFmtId="0" fontId="81" fillId="5" borderId="0" xfId="0" applyFont="1" applyFill="1" applyAlignment="1">
      <alignment horizontal="left" vertical="center"/>
    </xf>
    <xf numFmtId="0" fontId="12" fillId="29" borderId="0" xfId="3" applyFont="1" applyFill="1" applyAlignment="1" applyProtection="1">
      <alignment horizontal="center" vertical="center"/>
      <protection locked="0"/>
    </xf>
    <xf numFmtId="0" fontId="73" fillId="28" borderId="0" xfId="3" applyFont="1" applyFill="1" applyAlignment="1" applyProtection="1">
      <alignment horizontal="center" vertical="center"/>
      <protection hidden="1"/>
    </xf>
    <xf numFmtId="0" fontId="9" fillId="5" borderId="30" xfId="0" applyFont="1" applyFill="1" applyBorder="1" applyAlignment="1">
      <alignment horizontal="right" vertical="center"/>
    </xf>
    <xf numFmtId="0" fontId="38" fillId="29" borderId="0" xfId="3" applyFont="1" applyFill="1" applyAlignment="1" applyProtection="1">
      <alignment horizontal="center" vertical="center"/>
      <protection locked="0"/>
    </xf>
    <xf numFmtId="0" fontId="5" fillId="53" borderId="0" xfId="1" applyFont="1" applyFill="1"/>
    <xf numFmtId="0" fontId="82" fillId="0" borderId="43" xfId="3" applyFont="1" applyBorder="1" applyAlignment="1">
      <alignment horizontal="left" vertical="center"/>
    </xf>
    <xf numFmtId="0" fontId="83" fillId="35" borderId="44" xfId="3" applyFont="1" applyFill="1" applyBorder="1" applyAlignment="1">
      <alignment horizontal="center" vertical="center"/>
    </xf>
    <xf numFmtId="174" fontId="84" fillId="35" borderId="44" xfId="3" applyNumberFormat="1" applyFont="1" applyFill="1" applyBorder="1" applyAlignment="1">
      <alignment horizontal="center" vertical="center"/>
    </xf>
    <xf numFmtId="0" fontId="85" fillId="5" borderId="45" xfId="3" applyFont="1" applyFill="1" applyBorder="1" applyAlignment="1" applyProtection="1">
      <alignment horizontal="center" vertical="center"/>
      <protection hidden="1"/>
    </xf>
    <xf numFmtId="1" fontId="46" fillId="35" borderId="46" xfId="3" applyNumberFormat="1" applyFont="1" applyFill="1" applyBorder="1" applyAlignment="1">
      <alignment horizontal="center" vertical="center"/>
    </xf>
    <xf numFmtId="1" fontId="83" fillId="35" borderId="46" xfId="3" applyNumberFormat="1" applyFont="1" applyFill="1" applyBorder="1" applyAlignment="1">
      <alignment horizontal="center" vertical="center"/>
    </xf>
    <xf numFmtId="176" fontId="83" fillId="44" borderId="48" xfId="3" applyNumberFormat="1" applyFont="1" applyFill="1" applyBorder="1" applyAlignment="1">
      <alignment horizontal="center" vertical="center"/>
    </xf>
    <xf numFmtId="0" fontId="0" fillId="0" borderId="28" xfId="0" applyBorder="1"/>
    <xf numFmtId="0" fontId="82" fillId="0" borderId="43" xfId="7" applyFont="1" applyBorder="1" applyAlignment="1">
      <alignment horizontal="left" vertical="center"/>
    </xf>
    <xf numFmtId="0" fontId="2" fillId="40" borderId="28" xfId="0" applyFont="1" applyFill="1" applyBorder="1" applyAlignment="1">
      <alignment horizontal="left" vertical="center"/>
    </xf>
    <xf numFmtId="0" fontId="1" fillId="28" borderId="80" xfId="0" applyFont="1" applyFill="1" applyBorder="1" applyAlignment="1">
      <alignment horizontal="center" vertical="center"/>
    </xf>
    <xf numFmtId="0" fontId="4" fillId="5" borderId="28" xfId="0" applyFont="1" applyFill="1" applyBorder="1" applyAlignment="1">
      <alignment horizontal="left" vertical="center"/>
    </xf>
    <xf numFmtId="170" fontId="25" fillId="28" borderId="19" xfId="0" applyNumberFormat="1" applyFont="1" applyFill="1" applyBorder="1" applyAlignment="1">
      <alignment horizontal="center" vertical="center"/>
    </xf>
    <xf numFmtId="170" fontId="25" fillId="28" borderId="80" xfId="0" applyNumberFormat="1" applyFont="1" applyFill="1" applyBorder="1" applyAlignment="1">
      <alignment horizontal="center" vertical="center"/>
    </xf>
    <xf numFmtId="0" fontId="85" fillId="30" borderId="21" xfId="3" applyFont="1" applyFill="1" applyBorder="1" applyAlignment="1" applyProtection="1">
      <alignment horizontal="center" vertical="center"/>
      <protection hidden="1"/>
    </xf>
    <xf numFmtId="1" fontId="68" fillId="54" borderId="21" xfId="3" applyNumberFormat="1" applyFont="1" applyFill="1" applyBorder="1" applyAlignment="1" applyProtection="1">
      <alignment horizontal="center" vertical="center"/>
      <protection hidden="1"/>
    </xf>
    <xf numFmtId="0" fontId="55" fillId="35" borderId="21" xfId="3" applyFont="1" applyFill="1" applyBorder="1" applyAlignment="1">
      <alignment horizontal="center" vertical="center"/>
    </xf>
    <xf numFmtId="0" fontId="31" fillId="30" borderId="81" xfId="3" applyFont="1" applyFill="1" applyBorder="1" applyAlignment="1" applyProtection="1">
      <alignment horizontal="center" vertical="center"/>
      <protection hidden="1"/>
    </xf>
    <xf numFmtId="0" fontId="83" fillId="35" borderId="51" xfId="3" applyFont="1" applyFill="1" applyBorder="1" applyAlignment="1">
      <alignment horizontal="center" vertical="center"/>
    </xf>
    <xf numFmtId="0" fontId="16" fillId="5" borderId="0" xfId="0" applyFont="1" applyFill="1" applyAlignment="1">
      <alignment horizontal="center" vertical="center" wrapText="1"/>
    </xf>
    <xf numFmtId="0" fontId="16" fillId="5" borderId="29" xfId="0" applyFont="1" applyFill="1" applyBorder="1" applyAlignment="1">
      <alignment horizontal="center" vertical="center" wrapText="1"/>
    </xf>
    <xf numFmtId="0" fontId="0" fillId="0" borderId="82" xfId="0" applyBorder="1" applyAlignment="1">
      <alignment vertical="center"/>
    </xf>
    <xf numFmtId="164" fontId="23" fillId="28" borderId="83" xfId="3" applyNumberFormat="1" applyFont="1" applyFill="1" applyBorder="1" applyAlignment="1" applyProtection="1">
      <alignment horizontal="center" vertical="center"/>
      <protection hidden="1"/>
    </xf>
    <xf numFmtId="165" fontId="22" fillId="29" borderId="65" xfId="0" applyNumberFormat="1" applyFont="1" applyFill="1" applyBorder="1" applyAlignment="1">
      <alignment horizontal="center" vertical="center"/>
    </xf>
    <xf numFmtId="164" fontId="23" fillId="29" borderId="83" xfId="3" applyNumberFormat="1" applyFont="1" applyFill="1" applyBorder="1" applyAlignment="1" applyProtection="1">
      <alignment horizontal="center" vertical="center"/>
      <protection hidden="1"/>
    </xf>
    <xf numFmtId="164" fontId="23" fillId="29" borderId="84" xfId="3" applyNumberFormat="1" applyFont="1" applyFill="1" applyBorder="1" applyAlignment="1" applyProtection="1">
      <alignment horizontal="center" vertical="center"/>
      <protection hidden="1"/>
    </xf>
    <xf numFmtId="164" fontId="16" fillId="30" borderId="85" xfId="3" applyNumberFormat="1" applyFont="1" applyFill="1" applyBorder="1" applyAlignment="1" applyProtection="1">
      <alignment horizontal="center" vertical="center"/>
      <protection hidden="1"/>
    </xf>
    <xf numFmtId="1" fontId="22" fillId="29" borderId="3" xfId="0" applyNumberFormat="1" applyFont="1" applyFill="1" applyBorder="1" applyAlignment="1">
      <alignment horizontal="center" vertical="center"/>
    </xf>
    <xf numFmtId="170" fontId="22" fillId="29" borderId="5" xfId="0" applyNumberFormat="1" applyFont="1" applyFill="1" applyBorder="1" applyAlignment="1">
      <alignment horizontal="center" vertical="center"/>
    </xf>
    <xf numFmtId="0" fontId="64" fillId="35" borderId="0" xfId="13" applyFont="1" applyFill="1" applyAlignment="1">
      <alignment horizontal="left" vertical="center"/>
    </xf>
    <xf numFmtId="0" fontId="11" fillId="5" borderId="0" xfId="1" applyFont="1" applyFill="1" applyAlignment="1">
      <alignment horizontal="center" vertical="center"/>
    </xf>
    <xf numFmtId="0" fontId="4" fillId="5" borderId="52" xfId="0" applyFont="1" applyFill="1" applyBorder="1" applyAlignment="1">
      <alignment horizontal="center" vertical="center"/>
    </xf>
    <xf numFmtId="0" fontId="12" fillId="55" borderId="52" xfId="1" applyFont="1" applyFill="1" applyBorder="1" applyAlignment="1">
      <alignment horizontal="left" vertical="center"/>
    </xf>
    <xf numFmtId="0" fontId="11" fillId="5" borderId="0" xfId="0" applyFont="1" applyFill="1" applyAlignment="1">
      <alignment horizontal="right" vertical="center"/>
    </xf>
    <xf numFmtId="0" fontId="11" fillId="5" borderId="0" xfId="0" applyFont="1" applyFill="1" applyAlignment="1">
      <alignment horizontal="center" vertical="center"/>
    </xf>
    <xf numFmtId="0" fontId="40" fillId="5" borderId="0" xfId="1" applyFont="1" applyFill="1" applyAlignment="1">
      <alignment horizontal="left" vertical="center"/>
    </xf>
    <xf numFmtId="0" fontId="4" fillId="0" borderId="53" xfId="0" applyFont="1" applyBorder="1" applyAlignment="1">
      <alignment vertical="center" wrapText="1"/>
    </xf>
    <xf numFmtId="1" fontId="87" fillId="39" borderId="21" xfId="3" applyNumberFormat="1" applyFont="1" applyFill="1" applyBorder="1" applyAlignment="1" applyProtection="1">
      <alignment horizontal="left" vertical="center"/>
      <protection hidden="1"/>
    </xf>
    <xf numFmtId="0" fontId="4" fillId="0" borderId="0" xfId="0" applyFont="1" applyAlignment="1">
      <alignment horizontal="center" vertical="center"/>
    </xf>
    <xf numFmtId="0" fontId="4" fillId="0" borderId="0" xfId="0" applyFont="1" applyAlignment="1">
      <alignment horizontal="left" vertical="center"/>
    </xf>
    <xf numFmtId="0" fontId="77" fillId="56" borderId="0" xfId="0" applyFont="1" applyFill="1" applyAlignment="1">
      <alignment horizontal="center" vertical="center"/>
    </xf>
    <xf numFmtId="0" fontId="16" fillId="5" borderId="0" xfId="0" applyFont="1" applyFill="1" applyAlignment="1">
      <alignment horizontal="right" vertical="center"/>
    </xf>
    <xf numFmtId="164" fontId="39" fillId="5" borderId="92" xfId="0" applyNumberFormat="1" applyFont="1" applyFill="1" applyBorder="1" applyAlignment="1">
      <alignment horizontal="center" vertical="center"/>
    </xf>
    <xf numFmtId="164" fontId="39" fillId="5" borderId="93" xfId="0" applyNumberFormat="1" applyFont="1" applyFill="1" applyBorder="1" applyAlignment="1">
      <alignment horizontal="center" vertical="center"/>
    </xf>
    <xf numFmtId="0" fontId="11" fillId="0" borderId="0" xfId="0" applyFont="1" applyAlignment="1">
      <alignment horizontal="center" vertical="center"/>
    </xf>
    <xf numFmtId="0" fontId="89" fillId="28" borderId="0" xfId="0" applyFont="1" applyFill="1" applyAlignment="1">
      <alignment horizontal="centerContinuous" vertical="center"/>
    </xf>
    <xf numFmtId="0" fontId="26" fillId="5" borderId="0" xfId="12" applyFont="1" applyFill="1" applyAlignment="1">
      <alignment horizontal="right" vertical="center"/>
    </xf>
    <xf numFmtId="0" fontId="26" fillId="5" borderId="0" xfId="12" applyFont="1" applyFill="1" applyAlignment="1">
      <alignment horizontal="center" vertical="center"/>
    </xf>
    <xf numFmtId="0" fontId="59" fillId="29" borderId="0" xfId="1" applyFont="1" applyFill="1" applyAlignment="1">
      <alignment horizontal="center" vertical="center"/>
    </xf>
    <xf numFmtId="0" fontId="90" fillId="5" borderId="0" xfId="0" applyFont="1" applyFill="1" applyAlignment="1">
      <alignment horizontal="left" vertical="center"/>
    </xf>
    <xf numFmtId="0" fontId="1" fillId="29" borderId="0" xfId="0" applyFont="1" applyFill="1"/>
    <xf numFmtId="0" fontId="50" fillId="29" borderId="0" xfId="0" applyFont="1" applyFill="1" applyAlignment="1">
      <alignment vertical="center"/>
    </xf>
    <xf numFmtId="0" fontId="92" fillId="13" borderId="32" xfId="5" applyFont="1" applyFill="1" applyBorder="1" applyAlignment="1">
      <alignment horizontal="center" vertical="center"/>
    </xf>
    <xf numFmtId="0" fontId="77" fillId="53" borderId="23" xfId="8" applyFont="1" applyFill="1" applyBorder="1" applyAlignment="1">
      <alignment horizontal="center" vertical="center"/>
    </xf>
    <xf numFmtId="0" fontId="0" fillId="5" borderId="0" xfId="0" applyFill="1" applyAlignment="1">
      <alignment horizontal="center" vertical="center"/>
    </xf>
    <xf numFmtId="0" fontId="38" fillId="5" borderId="0" xfId="0" applyFont="1" applyFill="1" applyAlignment="1">
      <alignment horizontal="center" vertical="center"/>
    </xf>
    <xf numFmtId="0" fontId="24" fillId="5" borderId="0" xfId="1" applyFont="1" applyFill="1" applyAlignment="1">
      <alignment horizontal="left" vertical="center"/>
    </xf>
    <xf numFmtId="0" fontId="96" fillId="2" borderId="0" xfId="3" applyFont="1" applyFill="1" applyAlignment="1">
      <alignment horizontal="left" vertical="center"/>
    </xf>
    <xf numFmtId="0" fontId="96" fillId="2" borderId="0" xfId="3" applyFont="1" applyFill="1" applyAlignment="1">
      <alignment horizontal="right" vertical="center"/>
    </xf>
    <xf numFmtId="0" fontId="38" fillId="5" borderId="0" xfId="8" applyFont="1" applyFill="1"/>
    <xf numFmtId="180" fontId="97" fillId="5" borderId="0" xfId="15" applyNumberFormat="1" applyFont="1" applyFill="1" applyAlignment="1">
      <alignment horizontal="left" vertical="center"/>
    </xf>
    <xf numFmtId="180" fontId="98" fillId="57" borderId="0" xfId="15" applyNumberFormat="1" applyFont="1" applyFill="1" applyAlignment="1">
      <alignment vertical="center"/>
    </xf>
    <xf numFmtId="0" fontId="9" fillId="58" borderId="23" xfId="3" applyFont="1" applyFill="1" applyBorder="1" applyAlignment="1" applyProtection="1">
      <alignment vertical="center"/>
      <protection hidden="1"/>
    </xf>
    <xf numFmtId="0" fontId="100" fillId="28" borderId="23" xfId="3" applyFont="1" applyFill="1" applyBorder="1" applyAlignment="1" applyProtection="1">
      <alignment horizontal="center" vertical="center"/>
      <protection hidden="1"/>
    </xf>
    <xf numFmtId="0" fontId="9" fillId="58" borderId="0" xfId="3" applyFont="1" applyFill="1" applyAlignment="1" applyProtection="1">
      <alignment vertical="center"/>
      <protection hidden="1"/>
    </xf>
    <xf numFmtId="0" fontId="12" fillId="58" borderId="0" xfId="3" applyFont="1" applyFill="1" applyAlignment="1" applyProtection="1">
      <alignment horizontal="right" vertical="center"/>
      <protection hidden="1"/>
    </xf>
    <xf numFmtId="0" fontId="32" fillId="0" borderId="0" xfId="8" applyFont="1"/>
    <xf numFmtId="0" fontId="32" fillId="5" borderId="0" xfId="8" applyFont="1" applyFill="1"/>
    <xf numFmtId="0" fontId="102" fillId="58" borderId="70" xfId="3" applyFont="1" applyFill="1" applyBorder="1" applyAlignment="1" applyProtection="1">
      <alignment vertical="center"/>
      <protection hidden="1"/>
    </xf>
    <xf numFmtId="0" fontId="52" fillId="28" borderId="70" xfId="3" applyFont="1" applyFill="1" applyBorder="1" applyAlignment="1" applyProtection="1">
      <alignment vertical="center"/>
      <protection hidden="1"/>
    </xf>
    <xf numFmtId="0" fontId="103" fillId="2" borderId="0" xfId="3" applyFont="1" applyFill="1" applyAlignment="1">
      <alignment horizontal="left" vertical="center"/>
    </xf>
    <xf numFmtId="0" fontId="23" fillId="28" borderId="23" xfId="3" applyFont="1" applyFill="1" applyBorder="1" applyAlignment="1">
      <alignment horizontal="center" vertical="center"/>
    </xf>
    <xf numFmtId="0" fontId="23" fillId="28" borderId="0" xfId="3" applyFont="1" applyFill="1" applyAlignment="1">
      <alignment horizontal="center" vertical="center"/>
    </xf>
    <xf numFmtId="0" fontId="32" fillId="28" borderId="70" xfId="3" applyFont="1" applyFill="1" applyBorder="1" applyAlignment="1" applyProtection="1">
      <alignment horizontal="center" vertical="center" wrapText="1"/>
      <protection hidden="1"/>
    </xf>
    <xf numFmtId="0" fontId="104" fillId="2" borderId="70" xfId="9" applyFont="1" applyFill="1" applyBorder="1" applyAlignment="1">
      <alignment horizontal="center" vertical="center"/>
    </xf>
    <xf numFmtId="0" fontId="104" fillId="24" borderId="70" xfId="9" applyFont="1" applyFill="1" applyBorder="1" applyAlignment="1">
      <alignment horizontal="center" vertical="center"/>
    </xf>
    <xf numFmtId="0" fontId="105" fillId="53" borderId="95" xfId="9" applyFont="1" applyFill="1" applyBorder="1" applyAlignment="1">
      <alignment horizontal="center" vertical="center"/>
    </xf>
    <xf numFmtId="0" fontId="60" fillId="37" borderId="0" xfId="9" applyFont="1" applyFill="1" applyAlignment="1">
      <alignment horizontal="center" vertical="center"/>
    </xf>
    <xf numFmtId="0" fontId="37" fillId="59" borderId="96" xfId="8" applyFont="1" applyFill="1" applyBorder="1" applyAlignment="1">
      <alignment horizontal="center" vertical="center"/>
    </xf>
    <xf numFmtId="0" fontId="19" fillId="4" borderId="0" xfId="1" applyFont="1" applyFill="1" applyAlignment="1">
      <alignment horizontal="center" vertical="center"/>
    </xf>
    <xf numFmtId="0" fontId="60" fillId="37" borderId="95" xfId="9" applyFont="1" applyFill="1" applyBorder="1" applyAlignment="1">
      <alignment horizontal="center" vertical="center"/>
    </xf>
    <xf numFmtId="0" fontId="32" fillId="28" borderId="0" xfId="3" applyFont="1" applyFill="1" applyAlignment="1" applyProtection="1">
      <alignment horizontal="center" vertical="center" wrapText="1"/>
      <protection hidden="1"/>
    </xf>
    <xf numFmtId="0" fontId="32" fillId="38" borderId="0" xfId="8" applyFont="1" applyFill="1" applyAlignment="1">
      <alignment horizontal="center" vertical="center"/>
    </xf>
    <xf numFmtId="0" fontId="50" fillId="0" borderId="0" xfId="0" applyFont="1" applyAlignment="1">
      <alignment horizontal="left" vertical="center"/>
    </xf>
    <xf numFmtId="0" fontId="12" fillId="5" borderId="0" xfId="1" applyFont="1" applyFill="1" applyAlignment="1">
      <alignment horizontal="left" vertical="center"/>
    </xf>
    <xf numFmtId="0" fontId="16" fillId="5" borderId="0" xfId="1" applyFont="1" applyFill="1" applyAlignment="1">
      <alignment horizontal="left" vertical="center"/>
    </xf>
    <xf numFmtId="0" fontId="12" fillId="5" borderId="29" xfId="1" applyFont="1" applyFill="1" applyBorder="1" applyAlignment="1">
      <alignment horizontal="left" vertical="center"/>
    </xf>
    <xf numFmtId="0" fontId="38" fillId="5" borderId="0" xfId="1" applyFont="1" applyFill="1" applyAlignment="1">
      <alignment vertical="center"/>
    </xf>
    <xf numFmtId="0" fontId="38" fillId="5" borderId="28" xfId="1" applyFont="1" applyFill="1" applyBorder="1" applyAlignment="1">
      <alignment vertical="center"/>
    </xf>
    <xf numFmtId="0" fontId="20" fillId="5" borderId="0" xfId="1" applyFont="1" applyFill="1" applyAlignment="1">
      <alignment horizontal="left" vertical="center"/>
    </xf>
    <xf numFmtId="0" fontId="12" fillId="58" borderId="23" xfId="3" applyFont="1" applyFill="1" applyBorder="1" applyAlignment="1" applyProtection="1">
      <alignment horizontal="right" vertical="center"/>
      <protection hidden="1"/>
    </xf>
    <xf numFmtId="0" fontId="13" fillId="5" borderId="0" xfId="6" applyFill="1" applyBorder="1" applyAlignment="1">
      <alignment vertical="center"/>
    </xf>
    <xf numFmtId="0" fontId="12" fillId="5" borderId="0" xfId="16" applyFont="1" applyFill="1" applyAlignment="1">
      <alignment horizontal="left" vertical="center"/>
    </xf>
    <xf numFmtId="0" fontId="12" fillId="5" borderId="38" xfId="1" applyFont="1" applyFill="1" applyBorder="1" applyAlignment="1">
      <alignment horizontal="left" vertical="center"/>
    </xf>
    <xf numFmtId="0" fontId="38" fillId="5" borderId="13" xfId="1" applyFont="1" applyFill="1" applyBorder="1" applyAlignment="1">
      <alignment vertical="center"/>
    </xf>
    <xf numFmtId="0" fontId="13" fillId="5" borderId="13" xfId="6" applyFill="1" applyBorder="1" applyAlignment="1">
      <alignment vertical="center"/>
    </xf>
    <xf numFmtId="0" fontId="38" fillId="5" borderId="35" xfId="1" applyFont="1" applyFill="1" applyBorder="1" applyAlignment="1">
      <alignment vertical="center"/>
    </xf>
    <xf numFmtId="0" fontId="13" fillId="61" borderId="0" xfId="6" applyFill="1" applyAlignment="1">
      <alignment horizontal="left" vertical="center"/>
    </xf>
    <xf numFmtId="0" fontId="1" fillId="5" borderId="29" xfId="4" applyFont="1" applyFill="1" applyBorder="1"/>
    <xf numFmtId="0" fontId="1" fillId="5" borderId="0" xfId="4" applyFont="1" applyFill="1"/>
    <xf numFmtId="0" fontId="1" fillId="5" borderId="28" xfId="4" applyFont="1" applyFill="1" applyBorder="1"/>
    <xf numFmtId="0" fontId="106" fillId="5" borderId="0" xfId="8" applyFont="1" applyFill="1" applyAlignment="1">
      <alignment horizontal="center" vertical="center"/>
    </xf>
    <xf numFmtId="0" fontId="107" fillId="5" borderId="0" xfId="0" applyFont="1" applyFill="1" applyAlignment="1">
      <alignment horizontal="center" vertical="center"/>
    </xf>
    <xf numFmtId="0" fontId="108" fillId="5" borderId="0" xfId="0" applyFont="1" applyFill="1" applyAlignment="1">
      <alignment horizontal="left" vertical="center"/>
    </xf>
    <xf numFmtId="0" fontId="2" fillId="62" borderId="29" xfId="1" applyFont="1" applyFill="1" applyBorder="1" applyAlignment="1">
      <alignment horizontal="right" vertical="center"/>
    </xf>
    <xf numFmtId="0" fontId="2" fillId="62" borderId="0" xfId="1" applyFont="1" applyFill="1" applyAlignment="1">
      <alignment horizontal="right" vertical="center"/>
    </xf>
    <xf numFmtId="0" fontId="1" fillId="13" borderId="0" xfId="0" applyFont="1" applyFill="1" applyAlignment="1">
      <alignment horizontal="center" vertical="center"/>
    </xf>
    <xf numFmtId="0" fontId="0" fillId="31" borderId="0" xfId="0" applyFill="1" applyAlignment="1">
      <alignment horizontal="center" vertical="center"/>
    </xf>
    <xf numFmtId="0" fontId="0" fillId="63" borderId="0" xfId="0" applyFill="1" applyAlignment="1">
      <alignment horizontal="center" vertical="center"/>
    </xf>
    <xf numFmtId="0" fontId="0" fillId="38" borderId="0" xfId="0" applyFill="1" applyAlignment="1">
      <alignment horizontal="center" vertical="center"/>
    </xf>
    <xf numFmtId="0" fontId="0" fillId="51" borderId="0" xfId="0" applyFill="1" applyAlignment="1">
      <alignment horizontal="center" vertical="center"/>
    </xf>
    <xf numFmtId="0" fontId="0" fillId="50" borderId="0" xfId="0" applyFill="1" applyAlignment="1">
      <alignment horizontal="center" vertical="center"/>
    </xf>
    <xf numFmtId="0" fontId="38" fillId="54" borderId="0" xfId="0" applyFont="1" applyFill="1" applyAlignment="1">
      <alignment horizontal="center" vertical="center"/>
    </xf>
    <xf numFmtId="0" fontId="77" fillId="53" borderId="23" xfId="8" applyFont="1" applyFill="1" applyBorder="1" applyAlignment="1">
      <alignment horizontal="left" vertical="center"/>
    </xf>
    <xf numFmtId="0" fontId="5" fillId="53" borderId="0" xfId="0" applyFont="1" applyFill="1" applyAlignment="1">
      <alignment horizontal="center" vertical="center"/>
    </xf>
    <xf numFmtId="0" fontId="38" fillId="0" borderId="0" xfId="0" applyFont="1" applyAlignment="1">
      <alignment horizontal="center" vertical="center"/>
    </xf>
    <xf numFmtId="0" fontId="52" fillId="5" borderId="0" xfId="0" applyFont="1" applyFill="1" applyAlignment="1">
      <alignment horizontal="left" vertical="center"/>
    </xf>
    <xf numFmtId="0" fontId="77" fillId="64" borderId="32" xfId="11" applyFont="1" applyFill="1" applyBorder="1" applyAlignment="1">
      <alignment horizontal="center" vertical="center"/>
    </xf>
    <xf numFmtId="0" fontId="35" fillId="38" borderId="0" xfId="0" applyFont="1" applyFill="1" applyAlignment="1">
      <alignment horizontal="left" vertical="center"/>
    </xf>
    <xf numFmtId="0" fontId="0" fillId="5" borderId="28" xfId="0" applyFill="1" applyBorder="1" applyAlignment="1">
      <alignment horizontal="right" vertical="center"/>
    </xf>
    <xf numFmtId="0" fontId="12" fillId="5" borderId="0" xfId="3" applyFont="1" applyFill="1" applyAlignment="1" applyProtection="1">
      <alignment horizontal="left" vertical="center"/>
      <protection hidden="1"/>
    </xf>
    <xf numFmtId="0" fontId="0" fillId="5" borderId="38" xfId="0" applyFill="1" applyBorder="1" applyAlignment="1">
      <alignment horizontal="left" vertical="center"/>
    </xf>
    <xf numFmtId="0" fontId="109" fillId="5" borderId="13" xfId="3" applyFont="1" applyFill="1" applyBorder="1" applyAlignment="1" applyProtection="1">
      <alignment horizontal="left" vertical="center"/>
      <protection locked="0"/>
    </xf>
    <xf numFmtId="0" fontId="1" fillId="5" borderId="35" xfId="0" applyFont="1" applyFill="1" applyBorder="1" applyAlignment="1">
      <alignment horizontal="right" vertical="center"/>
    </xf>
    <xf numFmtId="0" fontId="9" fillId="65" borderId="0" xfId="17" applyFont="1" applyFill="1" applyAlignment="1">
      <alignment vertical="center"/>
    </xf>
    <xf numFmtId="0" fontId="9" fillId="65" borderId="28" xfId="17" applyFont="1" applyFill="1" applyBorder="1" applyAlignment="1">
      <alignment horizontal="right" vertical="center"/>
    </xf>
    <xf numFmtId="0" fontId="109" fillId="0" borderId="29" xfId="3" applyFont="1" applyBorder="1" applyAlignment="1" applyProtection="1">
      <alignment horizontal="left" vertical="center"/>
      <protection locked="0"/>
    </xf>
    <xf numFmtId="0" fontId="109" fillId="0" borderId="0" xfId="3" applyFont="1" applyAlignment="1" applyProtection="1">
      <alignment horizontal="left" vertical="center"/>
      <protection locked="0"/>
    </xf>
    <xf numFmtId="0" fontId="109" fillId="0" borderId="28" xfId="3" applyFont="1" applyBorder="1" applyAlignment="1" applyProtection="1">
      <alignment horizontal="left" vertical="center"/>
      <protection locked="0"/>
    </xf>
    <xf numFmtId="0" fontId="110" fillId="66" borderId="74" xfId="3" applyFont="1" applyFill="1" applyBorder="1" applyAlignment="1" applyProtection="1">
      <alignment horizontal="left" vertical="center"/>
      <protection locked="0"/>
    </xf>
    <xf numFmtId="0" fontId="110" fillId="66" borderId="70" xfId="3" applyFont="1" applyFill="1" applyBorder="1" applyAlignment="1" applyProtection="1">
      <alignment horizontal="left" vertical="center"/>
      <protection locked="0"/>
    </xf>
    <xf numFmtId="0" fontId="110" fillId="66" borderId="69" xfId="3" applyFont="1" applyFill="1" applyBorder="1" applyAlignment="1" applyProtection="1">
      <alignment horizontal="left" vertical="center"/>
      <protection locked="0"/>
    </xf>
    <xf numFmtId="0" fontId="38" fillId="29" borderId="29" xfId="1" applyFont="1" applyFill="1" applyBorder="1" applyAlignment="1">
      <alignment vertical="center"/>
    </xf>
    <xf numFmtId="0" fontId="38" fillId="29" borderId="0" xfId="1" applyFont="1" applyFill="1" applyAlignment="1">
      <alignment vertical="center"/>
    </xf>
    <xf numFmtId="0" fontId="84" fillId="68" borderId="0" xfId="1" applyFont="1" applyFill="1" applyAlignment="1">
      <alignment horizontal="center" vertical="center"/>
    </xf>
    <xf numFmtId="0" fontId="33" fillId="68" borderId="0" xfId="1" applyFont="1" applyFill="1" applyAlignment="1">
      <alignment horizontal="center" vertical="center"/>
    </xf>
    <xf numFmtId="0" fontId="112" fillId="29" borderId="29" xfId="4" applyFont="1" applyFill="1" applyBorder="1" applyAlignment="1">
      <alignment horizontal="right" vertical="center" wrapText="1"/>
    </xf>
    <xf numFmtId="0" fontId="52" fillId="29" borderId="0" xfId="1" applyFont="1" applyFill="1" applyAlignment="1">
      <alignment horizontal="center" vertical="center"/>
    </xf>
    <xf numFmtId="0" fontId="85" fillId="69" borderId="0" xfId="15" applyFont="1" applyFill="1" applyAlignment="1" applyProtection="1">
      <alignment horizontal="center" vertical="center"/>
      <protection locked="0"/>
    </xf>
    <xf numFmtId="0" fontId="23" fillId="29" borderId="29" xfId="4" applyFont="1" applyFill="1" applyBorder="1" applyAlignment="1">
      <alignment horizontal="left" vertical="center"/>
    </xf>
    <xf numFmtId="0" fontId="1" fillId="29" borderId="0" xfId="1" applyFill="1" applyAlignment="1">
      <alignment vertical="center"/>
    </xf>
    <xf numFmtId="0" fontId="52" fillId="29" borderId="29" xfId="1" applyFont="1" applyFill="1" applyBorder="1" applyAlignment="1">
      <alignment horizontal="center" vertical="center"/>
    </xf>
    <xf numFmtId="0" fontId="59" fillId="29" borderId="0" xfId="1" applyFont="1" applyFill="1" applyAlignment="1">
      <alignment horizontal="centerContinuous" vertical="center"/>
    </xf>
    <xf numFmtId="0" fontId="84" fillId="5" borderId="0" xfId="4" applyFont="1" applyFill="1" applyAlignment="1">
      <alignment horizontal="center" vertical="center"/>
    </xf>
    <xf numFmtId="0" fontId="106" fillId="67" borderId="29" xfId="1" applyFont="1" applyFill="1" applyBorder="1" applyAlignment="1">
      <alignment horizontal="left" vertical="center"/>
    </xf>
    <xf numFmtId="0" fontId="113" fillId="67" borderId="0" xfId="1" applyFont="1" applyFill="1" applyAlignment="1">
      <alignment horizontal="right" vertical="center"/>
    </xf>
    <xf numFmtId="0" fontId="9" fillId="67" borderId="0" xfId="0" applyFont="1" applyFill="1" applyAlignment="1">
      <alignment horizontal="center" vertical="center"/>
    </xf>
    <xf numFmtId="0" fontId="60" fillId="67" borderId="0" xfId="15" applyFont="1" applyFill="1" applyAlignment="1" applyProtection="1">
      <alignment horizontal="center" vertical="center"/>
      <protection locked="0"/>
    </xf>
    <xf numFmtId="0" fontId="38" fillId="67" borderId="0" xfId="0" applyFont="1" applyFill="1"/>
    <xf numFmtId="0" fontId="38" fillId="67" borderId="28" xfId="0" applyFont="1" applyFill="1" applyBorder="1"/>
    <xf numFmtId="0" fontId="114" fillId="0" borderId="0" xfId="3" applyFont="1" applyAlignment="1" applyProtection="1">
      <alignment horizontal="left" vertical="center"/>
      <protection locked="0"/>
    </xf>
    <xf numFmtId="0" fontId="52" fillId="67" borderId="0" xfId="3" applyFont="1" applyFill="1" applyAlignment="1">
      <alignment horizontal="left" vertical="center"/>
    </xf>
    <xf numFmtId="0" fontId="52" fillId="67" borderId="0" xfId="3" applyFont="1" applyFill="1" applyAlignment="1">
      <alignment vertical="center" wrapText="1"/>
    </xf>
    <xf numFmtId="0" fontId="32" fillId="67" borderId="0" xfId="1" applyFont="1" applyFill="1" applyAlignment="1">
      <alignment horizontal="right" vertical="center"/>
    </xf>
    <xf numFmtId="181" fontId="52" fillId="67" borderId="28" xfId="0" applyNumberFormat="1" applyFont="1" applyFill="1" applyBorder="1" applyAlignment="1">
      <alignment horizontal="center" vertical="center"/>
    </xf>
    <xf numFmtId="0" fontId="3" fillId="0" borderId="0" xfId="1" applyFont="1" applyAlignment="1">
      <alignment horizontal="left" vertical="center"/>
    </xf>
    <xf numFmtId="181" fontId="52" fillId="67" borderId="0" xfId="0" applyNumberFormat="1" applyFont="1" applyFill="1" applyAlignment="1">
      <alignment horizontal="center" vertical="center"/>
    </xf>
    <xf numFmtId="0" fontId="2" fillId="67" borderId="0" xfId="3" applyFont="1" applyFill="1" applyAlignment="1">
      <alignment horizontal="left" vertical="center"/>
    </xf>
    <xf numFmtId="0" fontId="38" fillId="67" borderId="0" xfId="0" applyFont="1" applyFill="1" applyAlignment="1">
      <alignment horizontal="right" vertical="center"/>
    </xf>
    <xf numFmtId="0" fontId="84" fillId="67" borderId="29" xfId="1" applyFont="1" applyFill="1" applyBorder="1" applyAlignment="1">
      <alignment vertical="center"/>
    </xf>
    <xf numFmtId="0" fontId="9" fillId="67" borderId="0" xfId="1" applyFont="1" applyFill="1" applyAlignment="1">
      <alignment vertical="center"/>
    </xf>
    <xf numFmtId="0" fontId="9" fillId="67" borderId="28" xfId="1" applyFont="1" applyFill="1" applyBorder="1" applyAlignment="1">
      <alignment vertical="center"/>
    </xf>
    <xf numFmtId="0" fontId="34" fillId="28" borderId="29" xfId="0" applyFont="1" applyFill="1" applyBorder="1" applyAlignment="1">
      <alignment horizontal="center" vertical="center" wrapText="1"/>
    </xf>
    <xf numFmtId="0" fontId="2" fillId="13" borderId="0" xfId="3" applyFont="1" applyFill="1" applyAlignment="1" applyProtection="1">
      <alignment horizontal="center" vertical="center"/>
      <protection locked="0"/>
    </xf>
    <xf numFmtId="0" fontId="48" fillId="28" borderId="0" xfId="0" applyFont="1" applyFill="1" applyAlignment="1">
      <alignment vertical="center"/>
    </xf>
    <xf numFmtId="0" fontId="48" fillId="28" borderId="28" xfId="0" applyFont="1" applyFill="1" applyBorder="1" applyAlignment="1">
      <alignment vertical="center"/>
    </xf>
    <xf numFmtId="181" fontId="4" fillId="28" borderId="29" xfId="1" applyNumberFormat="1" applyFont="1" applyFill="1" applyBorder="1" applyAlignment="1">
      <alignment horizontal="center" vertical="center" wrapText="1"/>
    </xf>
    <xf numFmtId="0" fontId="115" fillId="70" borderId="0" xfId="18" applyFont="1" applyFill="1" applyAlignment="1">
      <alignment horizontal="center" vertical="center"/>
    </xf>
    <xf numFmtId="0" fontId="12" fillId="28" borderId="0" xfId="9" applyFont="1" applyFill="1" applyAlignment="1">
      <alignment horizontal="center" vertical="center"/>
    </xf>
    <xf numFmtId="0" fontId="116" fillId="28" borderId="0" xfId="15" applyFont="1" applyFill="1" applyAlignment="1" applyProtection="1">
      <alignment horizontal="center" vertical="center"/>
      <protection locked="0"/>
    </xf>
    <xf numFmtId="0" fontId="35" fillId="28" borderId="0" xfId="0" applyFont="1" applyFill="1" applyAlignment="1">
      <alignment horizontal="right" vertical="center"/>
    </xf>
    <xf numFmtId="0" fontId="116" fillId="28" borderId="0" xfId="0" applyFont="1" applyFill="1" applyAlignment="1">
      <alignment horizontal="right" vertical="center"/>
    </xf>
    <xf numFmtId="0" fontId="48" fillId="28" borderId="28" xfId="0" applyFont="1" applyFill="1" applyBorder="1" applyAlignment="1">
      <alignment vertical="center" wrapText="1"/>
    </xf>
    <xf numFmtId="0" fontId="52" fillId="5" borderId="29" xfId="0" applyFont="1" applyFill="1" applyBorder="1" applyAlignment="1">
      <alignment horizontal="center" vertical="center"/>
    </xf>
    <xf numFmtId="0" fontId="118" fillId="73" borderId="0" xfId="18" applyFont="1" applyFill="1" applyAlignment="1">
      <alignment horizontal="center" vertical="center"/>
    </xf>
    <xf numFmtId="0" fontId="113" fillId="28" borderId="0" xfId="3" applyFont="1" applyFill="1" applyAlignment="1" applyProtection="1">
      <alignment horizontal="center" vertical="center"/>
      <protection locked="0"/>
    </xf>
    <xf numFmtId="0" fontId="119" fillId="74" borderId="0" xfId="18" applyFont="1" applyFill="1" applyAlignment="1">
      <alignment horizontal="right" vertical="center"/>
    </xf>
    <xf numFmtId="181" fontId="120" fillId="72" borderId="0" xfId="18" applyNumberFormat="1" applyFont="1" applyFill="1" applyAlignment="1">
      <alignment horizontal="left" vertical="center"/>
    </xf>
    <xf numFmtId="0" fontId="106" fillId="75" borderId="0" xfId="0" applyFont="1" applyFill="1" applyAlignment="1">
      <alignment horizontal="left" vertical="center"/>
    </xf>
    <xf numFmtId="0" fontId="106" fillId="75" borderId="28" xfId="0" applyFont="1" applyFill="1" applyBorder="1" applyAlignment="1">
      <alignment horizontal="right" vertical="center"/>
    </xf>
    <xf numFmtId="0" fontId="45" fillId="75" borderId="0" xfId="0" applyFont="1" applyFill="1" applyAlignment="1">
      <alignment horizontal="left" vertical="center"/>
    </xf>
    <xf numFmtId="0" fontId="45" fillId="75" borderId="0" xfId="0" applyFont="1" applyFill="1" applyAlignment="1">
      <alignment horizontal="right" vertical="center"/>
    </xf>
    <xf numFmtId="0" fontId="45" fillId="75" borderId="28" xfId="0" applyFont="1" applyFill="1" applyBorder="1" applyAlignment="1">
      <alignment horizontal="right" vertical="center"/>
    </xf>
    <xf numFmtId="181" fontId="121" fillId="72" borderId="0" xfId="18" applyNumberFormat="1" applyFont="1" applyFill="1" applyAlignment="1">
      <alignment horizontal="center" vertical="center"/>
    </xf>
    <xf numFmtId="0" fontId="45" fillId="75" borderId="0" xfId="1" applyFont="1" applyFill="1" applyAlignment="1">
      <alignment horizontal="left" vertical="center"/>
    </xf>
    <xf numFmtId="0" fontId="4" fillId="5" borderId="0" xfId="0" applyFont="1" applyFill="1" applyAlignment="1">
      <alignment vertical="center"/>
    </xf>
    <xf numFmtId="0" fontId="119" fillId="76" borderId="0" xfId="18" applyFont="1" applyFill="1" applyAlignment="1">
      <alignment horizontal="right" vertical="center"/>
    </xf>
    <xf numFmtId="0" fontId="45" fillId="77" borderId="0" xfId="0" applyFont="1" applyFill="1" applyAlignment="1">
      <alignment horizontal="right" vertical="center"/>
    </xf>
    <xf numFmtId="0" fontId="45" fillId="77" borderId="28" xfId="0" applyFont="1" applyFill="1" applyBorder="1" applyAlignment="1">
      <alignment horizontal="right" vertical="center"/>
    </xf>
    <xf numFmtId="0" fontId="45" fillId="77" borderId="0" xfId="0" applyFont="1" applyFill="1" applyAlignment="1">
      <alignment horizontal="left" vertical="center"/>
    </xf>
    <xf numFmtId="0" fontId="45" fillId="77" borderId="0" xfId="1" applyFont="1" applyFill="1" applyAlignment="1">
      <alignment horizontal="left" vertical="center"/>
    </xf>
    <xf numFmtId="0" fontId="113" fillId="28" borderId="13" xfId="3" applyFont="1" applyFill="1" applyBorder="1" applyAlignment="1" applyProtection="1">
      <alignment horizontal="center" vertical="center"/>
      <protection locked="0"/>
    </xf>
    <xf numFmtId="0" fontId="119" fillId="76" borderId="13" xfId="18" applyFont="1" applyFill="1" applyBorder="1" applyAlignment="1">
      <alignment horizontal="right" vertical="center"/>
    </xf>
    <xf numFmtId="0" fontId="45" fillId="77" borderId="13" xfId="1" applyFont="1" applyFill="1" applyBorder="1" applyAlignment="1">
      <alignment horizontal="left" vertical="center"/>
    </xf>
    <xf numFmtId="0" fontId="45" fillId="77" borderId="13" xfId="0" applyFont="1" applyFill="1" applyBorder="1" applyAlignment="1">
      <alignment horizontal="right" vertical="center"/>
    </xf>
    <xf numFmtId="0" fontId="45" fillId="77" borderId="35" xfId="0" applyFont="1" applyFill="1" applyBorder="1" applyAlignment="1">
      <alignment horizontal="right" vertical="center"/>
    </xf>
    <xf numFmtId="0" fontId="23" fillId="78" borderId="54" xfId="3" applyFont="1" applyFill="1" applyBorder="1" applyAlignment="1">
      <alignment horizontal="center" vertical="center"/>
    </xf>
    <xf numFmtId="0" fontId="23" fillId="78" borderId="53" xfId="3" applyFont="1" applyFill="1" applyBorder="1" applyAlignment="1">
      <alignment horizontal="center" vertical="center"/>
    </xf>
    <xf numFmtId="0" fontId="23" fillId="78" borderId="33" xfId="3" applyFont="1" applyFill="1" applyBorder="1" applyAlignment="1">
      <alignment horizontal="center" vertical="center"/>
    </xf>
    <xf numFmtId="0" fontId="38" fillId="28" borderId="24" xfId="3" applyFont="1" applyFill="1" applyBorder="1" applyAlignment="1" applyProtection="1">
      <alignment horizontal="center" vertical="center"/>
      <protection hidden="1"/>
    </xf>
    <xf numFmtId="0" fontId="38" fillId="28" borderId="23" xfId="3" applyFont="1" applyFill="1" applyBorder="1" applyAlignment="1" applyProtection="1">
      <alignment horizontal="center" vertical="center"/>
      <protection hidden="1"/>
    </xf>
    <xf numFmtId="0" fontId="38" fillId="28" borderId="22" xfId="3" applyFont="1" applyFill="1" applyBorder="1" applyAlignment="1" applyProtection="1">
      <alignment horizontal="center" vertical="center"/>
      <protection hidden="1"/>
    </xf>
    <xf numFmtId="0" fontId="1" fillId="5" borderId="0" xfId="4" applyFont="1" applyFill="1" applyAlignment="1">
      <alignment vertical="center"/>
    </xf>
    <xf numFmtId="0" fontId="4" fillId="5" borderId="0" xfId="4" applyFont="1" applyFill="1"/>
    <xf numFmtId="0" fontId="1" fillId="5" borderId="0" xfId="19" applyFill="1"/>
    <xf numFmtId="0" fontId="122" fillId="5" borderId="0" xfId="0" applyFont="1" applyFill="1" applyAlignment="1">
      <alignment vertical="center"/>
    </xf>
    <xf numFmtId="0" fontId="123" fillId="5" borderId="0" xfId="0" applyFont="1" applyFill="1" applyAlignment="1">
      <alignment vertical="center"/>
    </xf>
    <xf numFmtId="0" fontId="124" fillId="5" borderId="0" xfId="0" applyFont="1" applyFill="1" applyAlignment="1">
      <alignment vertical="center"/>
    </xf>
    <xf numFmtId="0" fontId="125" fillId="5" borderId="0" xfId="0" applyFont="1" applyFill="1" applyAlignment="1">
      <alignment vertical="center"/>
    </xf>
    <xf numFmtId="0" fontId="126" fillId="5" borderId="0" xfId="0" applyFont="1" applyFill="1" applyAlignment="1">
      <alignment vertical="center"/>
    </xf>
    <xf numFmtId="0" fontId="127" fillId="5" borderId="0" xfId="0" applyFont="1" applyFill="1" applyAlignment="1">
      <alignment vertical="center"/>
    </xf>
    <xf numFmtId="0" fontId="128" fillId="5" borderId="0" xfId="0" applyFont="1" applyFill="1" applyAlignment="1">
      <alignment vertical="center"/>
    </xf>
    <xf numFmtId="0" fontId="129" fillId="5" borderId="0" xfId="0" applyFont="1" applyFill="1" applyAlignment="1">
      <alignment vertical="center"/>
    </xf>
    <xf numFmtId="0" fontId="23" fillId="28" borderId="0" xfId="1" applyFont="1" applyFill="1" applyAlignment="1">
      <alignment horizontal="center" vertical="center"/>
    </xf>
    <xf numFmtId="0" fontId="1" fillId="0" borderId="98" xfId="0" applyFont="1" applyBorder="1" applyAlignment="1">
      <alignment horizontal="center" vertical="center"/>
    </xf>
    <xf numFmtId="0" fontId="0" fillId="0" borderId="98" xfId="0" applyBorder="1" applyAlignment="1">
      <alignment horizontal="center" vertical="center"/>
    </xf>
    <xf numFmtId="0" fontId="38" fillId="29" borderId="54" xfId="0" applyFont="1" applyFill="1" applyBorder="1" applyAlignment="1">
      <alignment horizontal="center" vertical="center"/>
    </xf>
    <xf numFmtId="0" fontId="38" fillId="29" borderId="99" xfId="0" applyFont="1" applyFill="1" applyBorder="1" applyAlignment="1">
      <alignment horizontal="center" vertical="center"/>
    </xf>
    <xf numFmtId="0" fontId="38" fillId="29" borderId="29" xfId="0" applyFont="1" applyFill="1" applyBorder="1" applyAlignment="1">
      <alignment horizontal="center" vertical="center"/>
    </xf>
    <xf numFmtId="0" fontId="38" fillId="29" borderId="0" xfId="0" applyFont="1" applyFill="1" applyAlignment="1">
      <alignment horizontal="center" vertical="center"/>
    </xf>
    <xf numFmtId="1" fontId="38" fillId="29" borderId="29" xfId="3" applyNumberFormat="1" applyFont="1" applyFill="1" applyBorder="1" applyAlignment="1" applyProtection="1">
      <alignment horizontal="left" vertical="center"/>
      <protection hidden="1"/>
    </xf>
    <xf numFmtId="0" fontId="38" fillId="29" borderId="100" xfId="0" applyFont="1" applyFill="1" applyBorder="1" applyAlignment="1">
      <alignment horizontal="center" vertical="center"/>
    </xf>
    <xf numFmtId="0" fontId="38" fillId="29" borderId="28" xfId="0" applyFont="1" applyFill="1" applyBorder="1" applyAlignment="1">
      <alignment horizontal="center" vertical="center"/>
    </xf>
    <xf numFmtId="0" fontId="72" fillId="5" borderId="53" xfId="4" applyFont="1" applyFill="1" applyBorder="1" applyAlignment="1">
      <alignment horizontal="right" vertical="center"/>
    </xf>
    <xf numFmtId="172" fontId="46" fillId="38" borderId="28" xfId="3" applyNumberFormat="1" applyFont="1" applyFill="1" applyBorder="1" applyAlignment="1" applyProtection="1">
      <alignment vertical="center"/>
      <protection hidden="1"/>
    </xf>
    <xf numFmtId="172" fontId="46" fillId="38" borderId="35" xfId="3" applyNumberFormat="1" applyFont="1" applyFill="1" applyBorder="1" applyAlignment="1" applyProtection="1">
      <alignment vertical="center"/>
      <protection hidden="1"/>
    </xf>
    <xf numFmtId="0" fontId="40" fillId="5" borderId="53" xfId="4" applyFont="1" applyFill="1" applyBorder="1" applyAlignment="1">
      <alignment vertical="center"/>
    </xf>
    <xf numFmtId="0" fontId="11" fillId="5" borderId="53" xfId="1" applyFont="1" applyFill="1" applyBorder="1" applyAlignment="1">
      <alignment horizontal="center"/>
    </xf>
    <xf numFmtId="173" fontId="46" fillId="38" borderId="52" xfId="1" applyNumberFormat="1" applyFont="1" applyFill="1" applyBorder="1" applyAlignment="1">
      <alignment horizontal="center" vertical="center"/>
    </xf>
    <xf numFmtId="0" fontId="1" fillId="5" borderId="38" xfId="0" applyFont="1" applyFill="1" applyBorder="1" applyAlignment="1">
      <alignment horizontal="center" vertical="center"/>
    </xf>
    <xf numFmtId="0" fontId="41" fillId="5" borderId="13" xfId="0" applyFont="1" applyFill="1" applyBorder="1" applyAlignment="1">
      <alignment horizontal="center" vertical="center"/>
    </xf>
    <xf numFmtId="173" fontId="41" fillId="5" borderId="13" xfId="1" applyNumberFormat="1" applyFont="1" applyFill="1" applyBorder="1" applyAlignment="1">
      <alignment horizontal="left" vertical="center"/>
    </xf>
    <xf numFmtId="0" fontId="72" fillId="38" borderId="29" xfId="1" applyFont="1" applyFill="1" applyBorder="1" applyAlignment="1">
      <alignment horizontal="right" vertical="center"/>
    </xf>
    <xf numFmtId="0" fontId="45" fillId="38" borderId="0" xfId="1" applyFont="1" applyFill="1" applyAlignment="1">
      <alignment horizontal="center" vertical="center"/>
    </xf>
    <xf numFmtId="164" fontId="46" fillId="38" borderId="0" xfId="0" applyNumberFormat="1" applyFont="1" applyFill="1" applyAlignment="1">
      <alignment horizontal="center" vertical="center"/>
    </xf>
    <xf numFmtId="164" fontId="46" fillId="38" borderId="102" xfId="0" applyNumberFormat="1" applyFont="1" applyFill="1" applyBorder="1" applyAlignment="1">
      <alignment horizontal="left" vertical="center"/>
    </xf>
    <xf numFmtId="177" fontId="130" fillId="38" borderId="0" xfId="3" applyNumberFormat="1" applyFont="1" applyFill="1" applyAlignment="1">
      <alignment horizontal="center" vertical="center"/>
    </xf>
    <xf numFmtId="2" fontId="46" fillId="38" borderId="0" xfId="2" applyNumberFormat="1" applyFont="1" applyFill="1" applyAlignment="1">
      <alignment horizontal="center"/>
    </xf>
    <xf numFmtId="0" fontId="83" fillId="38" borderId="103" xfId="1" applyFont="1" applyFill="1" applyBorder="1" applyAlignment="1">
      <alignment horizontal="left" vertical="center"/>
    </xf>
    <xf numFmtId="173" fontId="83" fillId="38" borderId="0" xfId="1" applyNumberFormat="1" applyFont="1" applyFill="1" applyAlignment="1">
      <alignment horizontal="right" vertical="center"/>
    </xf>
    <xf numFmtId="172" fontId="44" fillId="43" borderId="104" xfId="3" applyNumberFormat="1" applyFont="1" applyFill="1" applyBorder="1" applyAlignment="1">
      <alignment horizontal="center" vertical="center"/>
    </xf>
    <xf numFmtId="175" fontId="131" fillId="42" borderId="105" xfId="3" applyNumberFormat="1" applyFont="1" applyFill="1" applyBorder="1" applyAlignment="1">
      <alignment horizontal="center" vertical="center"/>
    </xf>
    <xf numFmtId="0" fontId="72" fillId="5" borderId="29" xfId="1" applyFont="1" applyFill="1" applyBorder="1" applyAlignment="1">
      <alignment horizontal="right" vertical="center"/>
    </xf>
    <xf numFmtId="0" fontId="45" fillId="5" borderId="0" xfId="1" applyFont="1" applyFill="1" applyAlignment="1">
      <alignment horizontal="center" vertical="center"/>
    </xf>
    <xf numFmtId="164" fontId="46" fillId="5" borderId="0" xfId="0" applyNumberFormat="1" applyFont="1" applyFill="1" applyAlignment="1">
      <alignment horizontal="center" vertical="center" wrapText="1"/>
    </xf>
    <xf numFmtId="164" fontId="46" fillId="5" borderId="102" xfId="0" applyNumberFormat="1" applyFont="1" applyFill="1" applyBorder="1" applyAlignment="1">
      <alignment horizontal="left" vertical="center"/>
    </xf>
    <xf numFmtId="177" fontId="130" fillId="5" borderId="0" xfId="3" applyNumberFormat="1" applyFont="1" applyFill="1" applyAlignment="1">
      <alignment horizontal="center" vertical="center"/>
    </xf>
    <xf numFmtId="2" fontId="46" fillId="5" borderId="0" xfId="1" applyNumberFormat="1" applyFont="1" applyFill="1" applyAlignment="1">
      <alignment horizontal="center" vertical="center"/>
    </xf>
    <xf numFmtId="0" fontId="83" fillId="5" borderId="103" xfId="1" applyFont="1" applyFill="1" applyBorder="1" applyAlignment="1">
      <alignment horizontal="left" vertical="center"/>
    </xf>
    <xf numFmtId="173" fontId="83" fillId="5" borderId="0" xfId="1" applyNumberFormat="1" applyFont="1" applyFill="1" applyAlignment="1">
      <alignment horizontal="right" vertical="center"/>
    </xf>
    <xf numFmtId="178" fontId="46" fillId="38" borderId="0" xfId="0" applyNumberFormat="1" applyFont="1" applyFill="1" applyAlignment="1">
      <alignment horizontal="center" vertical="center"/>
    </xf>
    <xf numFmtId="178" fontId="46" fillId="38" borderId="102" xfId="0" applyNumberFormat="1" applyFont="1" applyFill="1" applyBorder="1" applyAlignment="1">
      <alignment horizontal="left" vertical="center"/>
    </xf>
    <xf numFmtId="2" fontId="46" fillId="38" borderId="0" xfId="1" applyNumberFormat="1" applyFont="1" applyFill="1" applyAlignment="1">
      <alignment horizontal="center" vertical="center"/>
    </xf>
    <xf numFmtId="1" fontId="83" fillId="38" borderId="0" xfId="1" applyNumberFormat="1" applyFont="1" applyFill="1" applyAlignment="1">
      <alignment horizontal="left" vertical="center"/>
    </xf>
    <xf numFmtId="1" fontId="83" fillId="5" borderId="0" xfId="1" applyNumberFormat="1" applyFont="1" applyFill="1" applyAlignment="1">
      <alignment horizontal="left" vertical="center"/>
    </xf>
    <xf numFmtId="164" fontId="11" fillId="5" borderId="13" xfId="0" applyNumberFormat="1" applyFont="1" applyFill="1" applyBorder="1" applyAlignment="1">
      <alignment horizontal="center" vertical="center"/>
    </xf>
    <xf numFmtId="173" fontId="40" fillId="5" borderId="13" xfId="1" applyNumberFormat="1" applyFont="1" applyFill="1" applyBorder="1" applyAlignment="1">
      <alignment horizontal="left" vertical="center"/>
    </xf>
    <xf numFmtId="0" fontId="16" fillId="5" borderId="0" xfId="3" applyFont="1" applyFill="1" applyAlignment="1">
      <alignment horizontal="right" vertical="center"/>
    </xf>
    <xf numFmtId="0" fontId="11" fillId="5" borderId="29" xfId="2" applyFont="1" applyFill="1" applyBorder="1" applyAlignment="1">
      <alignment horizontal="left" vertical="center"/>
    </xf>
    <xf numFmtId="0" fontId="65" fillId="5" borderId="29" xfId="0" applyFont="1" applyFill="1" applyBorder="1" applyAlignment="1">
      <alignment horizontal="left" vertical="center"/>
    </xf>
    <xf numFmtId="0" fontId="16" fillId="5" borderId="28" xfId="0" applyFont="1" applyFill="1" applyBorder="1" applyAlignment="1">
      <alignment horizontal="right" vertical="center"/>
    </xf>
    <xf numFmtId="0" fontId="16" fillId="35" borderId="13" xfId="3" applyFont="1" applyFill="1" applyBorder="1" applyAlignment="1" applyProtection="1">
      <alignment horizontal="center" vertical="center"/>
      <protection locked="0"/>
    </xf>
    <xf numFmtId="0" fontId="38" fillId="5" borderId="0" xfId="3" applyFont="1" applyFill="1" applyAlignment="1">
      <alignment horizontal="left" vertical="center"/>
    </xf>
    <xf numFmtId="0" fontId="52" fillId="58" borderId="70" xfId="3" applyFont="1" applyFill="1" applyBorder="1" applyAlignment="1" applyProtection="1">
      <alignment vertical="center"/>
      <protection hidden="1"/>
    </xf>
    <xf numFmtId="0" fontId="132" fillId="30" borderId="21" xfId="3" applyFont="1" applyFill="1" applyBorder="1" applyAlignment="1" applyProtection="1">
      <alignment horizontal="center" vertical="center"/>
      <protection hidden="1"/>
    </xf>
    <xf numFmtId="1" fontId="87" fillId="19" borderId="21" xfId="3" applyNumberFormat="1" applyFont="1" applyFill="1" applyBorder="1" applyAlignment="1" applyProtection="1">
      <alignment horizontal="left" vertical="center"/>
      <protection hidden="1"/>
    </xf>
    <xf numFmtId="1" fontId="26" fillId="37" borderId="21" xfId="3" applyNumberFormat="1" applyFont="1" applyFill="1" applyBorder="1" applyAlignment="1" applyProtection="1">
      <alignment horizontal="left" vertical="center"/>
      <protection hidden="1"/>
    </xf>
    <xf numFmtId="0" fontId="28" fillId="35" borderId="21" xfId="3" applyFont="1" applyFill="1" applyBorder="1" applyAlignment="1">
      <alignment horizontal="left" vertical="center"/>
    </xf>
    <xf numFmtId="0" fontId="83" fillId="35" borderId="21" xfId="3" applyFont="1" applyFill="1" applyBorder="1" applyAlignment="1">
      <alignment horizontal="left" vertical="center"/>
    </xf>
    <xf numFmtId="0" fontId="83" fillId="34" borderId="21" xfId="3" applyFont="1" applyFill="1" applyBorder="1" applyAlignment="1" applyProtection="1">
      <alignment horizontal="center" vertical="center"/>
      <protection hidden="1"/>
    </xf>
    <xf numFmtId="0" fontId="80" fillId="33" borderId="21" xfId="3" applyFont="1" applyFill="1" applyBorder="1" applyAlignment="1" applyProtection="1">
      <alignment horizontal="center" vertical="center"/>
      <protection hidden="1"/>
    </xf>
    <xf numFmtId="0" fontId="1" fillId="0" borderId="32" xfId="0" applyFont="1" applyBorder="1" applyAlignment="1">
      <alignment horizontal="center" vertical="center"/>
    </xf>
    <xf numFmtId="0" fontId="0" fillId="0" borderId="32" xfId="0" applyBorder="1" applyAlignment="1">
      <alignment horizontal="center" vertical="center"/>
    </xf>
    <xf numFmtId="174" fontId="84" fillId="35" borderId="51" xfId="3" applyNumberFormat="1" applyFont="1" applyFill="1" applyBorder="1" applyAlignment="1">
      <alignment horizontal="center" vertical="center"/>
    </xf>
    <xf numFmtId="0" fontId="1" fillId="5" borderId="0" xfId="1" applyFill="1" applyAlignment="1">
      <alignment horizontal="left" vertical="center"/>
    </xf>
    <xf numFmtId="0" fontId="1" fillId="0" borderId="0" xfId="1" applyAlignment="1">
      <alignment vertical="center"/>
    </xf>
    <xf numFmtId="0" fontId="1" fillId="0" borderId="0" xfId="1" applyAlignment="1">
      <alignment horizontal="center" vertical="center"/>
    </xf>
    <xf numFmtId="0" fontId="77" fillId="53" borderId="0" xfId="8" applyFont="1" applyFill="1" applyAlignment="1">
      <alignment horizontal="left" vertical="center"/>
    </xf>
    <xf numFmtId="0" fontId="77" fillId="53" borderId="0" xfId="8" applyFont="1" applyFill="1" applyAlignment="1">
      <alignment horizontal="center" vertical="center"/>
    </xf>
    <xf numFmtId="0" fontId="82" fillId="0" borderId="0" xfId="3" applyFont="1" applyAlignment="1">
      <alignment horizontal="left" vertical="center"/>
    </xf>
    <xf numFmtId="0" fontId="1" fillId="5" borderId="112" xfId="0" applyFont="1" applyFill="1" applyBorder="1" applyAlignment="1">
      <alignment horizontal="center" vertical="center"/>
    </xf>
    <xf numFmtId="0" fontId="51" fillId="89" borderId="13" xfId="1" applyFont="1" applyFill="1" applyBorder="1" applyAlignment="1">
      <alignment horizontal="center" vertical="center"/>
    </xf>
    <xf numFmtId="0" fontId="2" fillId="53" borderId="13" xfId="0" applyFont="1" applyFill="1" applyBorder="1" applyAlignment="1">
      <alignment horizontal="center" vertical="center"/>
    </xf>
    <xf numFmtId="0" fontId="5" fillId="53" borderId="97" xfId="0" applyFont="1" applyFill="1" applyBorder="1" applyAlignment="1">
      <alignment horizontal="center" vertical="center"/>
    </xf>
    <xf numFmtId="174" fontId="95" fillId="5" borderId="0" xfId="3" applyNumberFormat="1" applyFont="1" applyFill="1" applyAlignment="1">
      <alignment horizontal="center" vertical="center"/>
    </xf>
    <xf numFmtId="0" fontId="77" fillId="53" borderId="0" xfId="8" applyFont="1" applyFill="1" applyAlignment="1">
      <alignment horizontal="right" vertical="center"/>
    </xf>
    <xf numFmtId="0" fontId="1" fillId="5" borderId="8" xfId="0" applyFont="1" applyFill="1" applyBorder="1" applyAlignment="1">
      <alignment vertical="center"/>
    </xf>
    <xf numFmtId="0" fontId="1" fillId="5" borderId="7" xfId="0" applyFont="1" applyFill="1" applyBorder="1" applyAlignment="1">
      <alignment vertical="center"/>
    </xf>
    <xf numFmtId="0" fontId="1" fillId="5" borderId="7" xfId="1" applyFill="1" applyBorder="1" applyAlignment="1">
      <alignment vertical="center"/>
    </xf>
    <xf numFmtId="0" fontId="1" fillId="5" borderId="6" xfId="0" applyFont="1" applyFill="1" applyBorder="1" applyAlignment="1">
      <alignment horizontal="center" vertical="center"/>
    </xf>
    <xf numFmtId="0" fontId="52" fillId="58" borderId="69" xfId="3" applyFont="1" applyFill="1" applyBorder="1" applyAlignment="1" applyProtection="1">
      <alignment vertical="center"/>
      <protection hidden="1"/>
    </xf>
    <xf numFmtId="0" fontId="38" fillId="58" borderId="28" xfId="3" applyFont="1" applyFill="1" applyBorder="1" applyAlignment="1" applyProtection="1">
      <alignment vertical="center"/>
      <protection hidden="1"/>
    </xf>
    <xf numFmtId="0" fontId="38" fillId="58" borderId="22" xfId="3" applyFont="1" applyFill="1" applyBorder="1" applyAlignment="1" applyProtection="1">
      <alignment vertical="center"/>
      <protection hidden="1"/>
    </xf>
    <xf numFmtId="0" fontId="1" fillId="0" borderId="0" xfId="16"/>
    <xf numFmtId="0" fontId="45" fillId="61" borderId="0" xfId="3" applyFont="1" applyFill="1" applyAlignment="1">
      <alignment horizontal="center" vertical="center"/>
    </xf>
    <xf numFmtId="0" fontId="9" fillId="61" borderId="0" xfId="1" applyFont="1" applyFill="1" applyAlignment="1">
      <alignment horizontal="center" vertical="center"/>
    </xf>
    <xf numFmtId="0" fontId="134" fillId="61" borderId="0" xfId="20" applyFont="1" applyFill="1" applyAlignment="1">
      <alignment horizontal="center" vertical="center"/>
    </xf>
    <xf numFmtId="0" fontId="9" fillId="61" borderId="0" xfId="20" applyFont="1" applyFill="1" applyAlignment="1">
      <alignment horizontal="center" vertical="center"/>
    </xf>
    <xf numFmtId="182" fontId="9" fillId="61" borderId="0" xfId="20" applyNumberFormat="1" applyFont="1" applyFill="1" applyAlignment="1">
      <alignment horizontal="center" vertical="center"/>
    </xf>
    <xf numFmtId="0" fontId="5" fillId="90" borderId="70" xfId="21" applyFont="1" applyFill="1" applyBorder="1" applyAlignment="1">
      <alignment horizontal="center" vertical="center"/>
    </xf>
    <xf numFmtId="0" fontId="12" fillId="61" borderId="0" xfId="1" applyFont="1" applyFill="1" applyAlignment="1">
      <alignment horizontal="center" vertical="center"/>
    </xf>
    <xf numFmtId="0" fontId="16" fillId="61" borderId="0" xfId="1" applyFont="1" applyFill="1" applyAlignment="1">
      <alignment vertical="center"/>
    </xf>
    <xf numFmtId="0" fontId="20" fillId="61" borderId="0" xfId="1" applyFont="1" applyFill="1" applyAlignment="1">
      <alignment horizontal="center" vertical="center"/>
    </xf>
    <xf numFmtId="0" fontId="136" fillId="61" borderId="0" xfId="16" applyFont="1" applyFill="1" applyAlignment="1">
      <alignment horizontal="center" vertical="center"/>
    </xf>
    <xf numFmtId="0" fontId="12" fillId="61" borderId="0" xfId="16" applyFont="1" applyFill="1" applyAlignment="1">
      <alignment horizontal="center" vertical="center"/>
    </xf>
    <xf numFmtId="0" fontId="9" fillId="61" borderId="0" xfId="10" applyFont="1" applyFill="1" applyAlignment="1">
      <alignment horizontal="left" vertical="center"/>
    </xf>
    <xf numFmtId="0" fontId="13" fillId="61" borderId="0" xfId="6" applyFill="1" applyBorder="1" applyAlignment="1" applyProtection="1">
      <alignment vertical="center"/>
      <protection hidden="1"/>
    </xf>
    <xf numFmtId="0" fontId="12" fillId="61" borderId="0" xfId="16" applyFont="1" applyFill="1" applyAlignment="1">
      <alignment horizontal="left" vertical="center"/>
    </xf>
    <xf numFmtId="0" fontId="48" fillId="53" borderId="25" xfId="8" applyFont="1" applyFill="1" applyBorder="1" applyAlignment="1">
      <alignment horizontal="center" vertical="center"/>
    </xf>
    <xf numFmtId="0" fontId="10" fillId="0" borderId="0" xfId="3" applyFont="1" applyAlignment="1">
      <alignment horizontal="center" vertical="center"/>
    </xf>
    <xf numFmtId="0" fontId="45" fillId="0" borderId="0" xfId="3" applyFont="1" applyAlignment="1">
      <alignment horizontal="center" vertical="center"/>
    </xf>
    <xf numFmtId="0" fontId="16" fillId="35" borderId="0" xfId="3" applyFont="1" applyFill="1" applyAlignment="1" applyProtection="1">
      <alignment horizontal="center" vertical="center"/>
      <protection locked="0"/>
    </xf>
    <xf numFmtId="1" fontId="36" fillId="39" borderId="113" xfId="3" applyNumberFormat="1" applyFont="1" applyFill="1" applyBorder="1" applyAlignment="1" applyProtection="1">
      <alignment horizontal="left" vertical="center"/>
      <protection hidden="1"/>
    </xf>
    <xf numFmtId="0" fontId="28" fillId="36" borderId="114" xfId="3" applyFont="1" applyFill="1" applyBorder="1" applyAlignment="1" applyProtection="1">
      <alignment horizontal="left" vertical="center"/>
      <protection hidden="1"/>
    </xf>
    <xf numFmtId="0" fontId="73" fillId="5" borderId="29" xfId="3" applyFont="1" applyFill="1" applyBorder="1" applyAlignment="1" applyProtection="1">
      <alignment horizontal="left" vertical="center"/>
      <protection hidden="1"/>
    </xf>
    <xf numFmtId="0" fontId="11" fillId="5" borderId="0" xfId="0" applyFont="1" applyFill="1" applyAlignment="1">
      <alignment vertical="center"/>
    </xf>
    <xf numFmtId="0" fontId="15" fillId="5" borderId="0" xfId="0" applyFont="1" applyFill="1" applyAlignment="1">
      <alignment vertical="center"/>
    </xf>
    <xf numFmtId="0" fontId="89" fillId="5" borderId="0" xfId="1" applyFont="1" applyFill="1" applyAlignment="1">
      <alignment vertical="center"/>
    </xf>
    <xf numFmtId="0" fontId="139" fillId="91" borderId="29" xfId="22" applyFont="1" applyFill="1" applyBorder="1" applyAlignment="1">
      <alignment horizontal="left" vertical="center"/>
    </xf>
    <xf numFmtId="0" fontId="139" fillId="91" borderId="0" xfId="22" applyFont="1" applyFill="1" applyAlignment="1">
      <alignment horizontal="left" vertical="center"/>
    </xf>
    <xf numFmtId="0" fontId="139" fillId="91" borderId="28" xfId="22" applyFont="1" applyFill="1" applyBorder="1" applyAlignment="1">
      <alignment horizontal="left" vertical="center"/>
    </xf>
    <xf numFmtId="0" fontId="138" fillId="91" borderId="29" xfId="14" applyFont="1" applyFill="1" applyBorder="1" applyAlignment="1">
      <alignment horizontal="left" vertical="center"/>
    </xf>
    <xf numFmtId="0" fontId="139" fillId="91" borderId="0" xfId="14" applyFont="1" applyFill="1" applyAlignment="1">
      <alignment horizontal="left" vertical="center"/>
    </xf>
    <xf numFmtId="0" fontId="139" fillId="91" borderId="28" xfId="14" applyFont="1" applyFill="1" applyBorder="1" applyAlignment="1">
      <alignment horizontal="left" vertical="center"/>
    </xf>
    <xf numFmtId="0" fontId="139" fillId="91" borderId="29" xfId="14" applyFont="1" applyFill="1" applyBorder="1" applyAlignment="1">
      <alignment horizontal="left" vertical="center"/>
    </xf>
    <xf numFmtId="0" fontId="137" fillId="91" borderId="29" xfId="22" applyFont="1" applyFill="1" applyBorder="1" applyAlignment="1">
      <alignment horizontal="left" vertical="center"/>
    </xf>
    <xf numFmtId="171" fontId="83" fillId="35" borderId="44" xfId="3" applyNumberFormat="1" applyFont="1" applyFill="1" applyBorder="1" applyAlignment="1">
      <alignment horizontal="center" vertical="center"/>
    </xf>
    <xf numFmtId="171" fontId="83" fillId="35" borderId="51" xfId="3" applyNumberFormat="1" applyFont="1" applyFill="1" applyBorder="1" applyAlignment="1">
      <alignment horizontal="center" vertical="center"/>
    </xf>
    <xf numFmtId="0" fontId="93" fillId="0" borderId="115" xfId="0" applyFont="1" applyBorder="1" applyAlignment="1">
      <alignment horizontal="center" vertical="center" wrapText="1"/>
    </xf>
    <xf numFmtId="0" fontId="93" fillId="0" borderId="65" xfId="0" applyFont="1" applyBorder="1" applyAlignment="1">
      <alignment horizontal="center" vertical="center" wrapText="1"/>
    </xf>
    <xf numFmtId="0" fontId="51" fillId="89" borderId="117" xfId="1" applyFont="1" applyFill="1" applyBorder="1" applyAlignment="1">
      <alignment horizontal="center" vertical="center"/>
    </xf>
    <xf numFmtId="0" fontId="51" fillId="89" borderId="52" xfId="1" applyFont="1" applyFill="1" applyBorder="1" applyAlignment="1">
      <alignment horizontal="center" vertical="center"/>
    </xf>
    <xf numFmtId="0" fontId="83" fillId="36" borderId="21" xfId="3" applyFont="1" applyFill="1" applyBorder="1" applyAlignment="1" applyProtection="1">
      <alignment horizontal="center" vertical="center"/>
      <protection hidden="1"/>
    </xf>
    <xf numFmtId="0" fontId="13" fillId="5" borderId="0" xfId="6" applyFill="1" applyAlignment="1">
      <alignment vertical="center"/>
    </xf>
    <xf numFmtId="0" fontId="77" fillId="26" borderId="23" xfId="8" applyFont="1" applyFill="1" applyBorder="1" applyAlignment="1">
      <alignment horizontal="left" vertical="center"/>
    </xf>
    <xf numFmtId="170" fontId="141" fillId="29" borderId="28" xfId="0" applyNumberFormat="1" applyFont="1" applyFill="1" applyBorder="1" applyAlignment="1">
      <alignment horizontal="left" vertical="center"/>
    </xf>
    <xf numFmtId="1" fontId="36" fillId="39" borderId="39" xfId="3" applyNumberFormat="1" applyFont="1" applyFill="1" applyBorder="1" applyAlignment="1" applyProtection="1">
      <alignment horizontal="left" vertical="center"/>
      <protection hidden="1"/>
    </xf>
    <xf numFmtId="168" fontId="141" fillId="29" borderId="0" xfId="0" applyNumberFormat="1" applyFont="1" applyFill="1" applyAlignment="1">
      <alignment horizontal="left" vertical="center"/>
    </xf>
    <xf numFmtId="0" fontId="35" fillId="29" borderId="63" xfId="2" applyFont="1" applyFill="1" applyBorder="1" applyAlignment="1">
      <alignment horizontal="left" vertical="center"/>
    </xf>
    <xf numFmtId="168" fontId="142" fillId="5" borderId="28" xfId="0" applyNumberFormat="1" applyFont="1" applyFill="1" applyBorder="1" applyAlignment="1">
      <alignment horizontal="center" vertical="center"/>
    </xf>
    <xf numFmtId="168" fontId="141" fillId="29" borderId="0" xfId="0" applyNumberFormat="1" applyFont="1" applyFill="1" applyAlignment="1">
      <alignment horizontal="right" vertical="center"/>
    </xf>
    <xf numFmtId="168" fontId="141" fillId="29" borderId="0" xfId="0" quotePrefix="1" applyNumberFormat="1" applyFont="1" applyFill="1" applyAlignment="1">
      <alignment horizontal="right" vertical="center"/>
    </xf>
    <xf numFmtId="168" fontId="35" fillId="29" borderId="0" xfId="0" applyNumberFormat="1" applyFont="1" applyFill="1" applyAlignment="1">
      <alignment horizontal="left" vertical="center"/>
    </xf>
    <xf numFmtId="1" fontId="39" fillId="5" borderId="0" xfId="0" applyNumberFormat="1" applyFont="1" applyFill="1" applyAlignment="1">
      <alignment horizontal="center" vertical="center"/>
    </xf>
    <xf numFmtId="1" fontId="38" fillId="41" borderId="13" xfId="0" applyNumberFormat="1" applyFont="1" applyFill="1" applyBorder="1" applyAlignment="1">
      <alignment horizontal="center" vertical="center"/>
    </xf>
    <xf numFmtId="170" fontId="25" fillId="41" borderId="13" xfId="0" applyNumberFormat="1" applyFont="1" applyFill="1" applyBorder="1" applyAlignment="1">
      <alignment horizontal="center" vertical="center"/>
    </xf>
    <xf numFmtId="170" fontId="58" fillId="41" borderId="0" xfId="0" applyNumberFormat="1" applyFont="1" applyFill="1" applyAlignment="1">
      <alignment horizontal="center" vertical="center"/>
    </xf>
    <xf numFmtId="183" fontId="39" fillId="5" borderId="0" xfId="0" applyNumberFormat="1" applyFont="1" applyFill="1" applyAlignment="1">
      <alignment horizontal="center" vertical="center"/>
    </xf>
    <xf numFmtId="170" fontId="58" fillId="5" borderId="0" xfId="0" applyNumberFormat="1" applyFont="1" applyFill="1" applyAlignment="1">
      <alignment horizontal="center" vertical="center"/>
    </xf>
    <xf numFmtId="164" fontId="38" fillId="41" borderId="35" xfId="0" applyNumberFormat="1" applyFont="1" applyFill="1" applyBorder="1" applyAlignment="1">
      <alignment horizontal="center" vertical="center"/>
    </xf>
    <xf numFmtId="170" fontId="32" fillId="41" borderId="0" xfId="0" applyNumberFormat="1" applyFont="1" applyFill="1" applyAlignment="1">
      <alignment horizontal="center" vertical="center"/>
    </xf>
    <xf numFmtId="0" fontId="144" fillId="5" borderId="0" xfId="0" applyFont="1" applyFill="1" applyAlignment="1">
      <alignment horizontal="right" vertical="center"/>
    </xf>
    <xf numFmtId="0" fontId="75" fillId="5" borderId="0" xfId="0" applyFont="1" applyFill="1" applyAlignment="1">
      <alignment horizontal="right" vertical="center"/>
    </xf>
    <xf numFmtId="0" fontId="143" fillId="5" borderId="0" xfId="0" applyFont="1" applyFill="1" applyAlignment="1">
      <alignment horizontal="left" vertical="center"/>
    </xf>
    <xf numFmtId="0" fontId="56" fillId="41" borderId="0" xfId="8" applyFont="1" applyFill="1" applyAlignment="1">
      <alignment horizontal="center" vertical="center"/>
    </xf>
    <xf numFmtId="0" fontId="77" fillId="92" borderId="107" xfId="1" applyFont="1" applyFill="1" applyBorder="1" applyAlignment="1">
      <alignment horizontal="center" vertical="center"/>
    </xf>
    <xf numFmtId="0" fontId="101" fillId="92" borderId="0" xfId="1" applyFont="1" applyFill="1" applyAlignment="1">
      <alignment horizontal="center" vertical="center"/>
    </xf>
    <xf numFmtId="0" fontId="77" fillId="92" borderId="106" xfId="1" applyFont="1" applyFill="1" applyBorder="1" applyAlignment="1">
      <alignment horizontal="center" vertical="center"/>
    </xf>
    <xf numFmtId="0" fontId="41" fillId="35" borderId="21" xfId="3" applyFont="1" applyFill="1" applyBorder="1" applyAlignment="1">
      <alignment horizontal="left" vertical="center"/>
    </xf>
    <xf numFmtId="0" fontId="4" fillId="0" borderId="0" xfId="0" applyFont="1"/>
    <xf numFmtId="164" fontId="16" fillId="30" borderId="0" xfId="3" applyNumberFormat="1" applyFont="1" applyFill="1" applyAlignment="1" applyProtection="1">
      <alignment horizontal="center" vertical="center"/>
      <protection hidden="1"/>
    </xf>
    <xf numFmtId="168" fontId="22" fillId="29" borderId="65" xfId="0" applyNumberFormat="1" applyFont="1" applyFill="1" applyBorder="1" applyAlignment="1">
      <alignment horizontal="center" vertical="center"/>
    </xf>
    <xf numFmtId="0" fontId="0" fillId="0" borderId="9" xfId="0" applyBorder="1" applyAlignment="1">
      <alignment vertical="center"/>
    </xf>
    <xf numFmtId="0" fontId="4" fillId="0" borderId="89" xfId="0" applyFont="1" applyBorder="1" applyAlignment="1">
      <alignment horizontal="center" vertical="center"/>
    </xf>
    <xf numFmtId="0" fontId="47" fillId="0" borderId="0" xfId="0" applyFont="1" applyAlignment="1">
      <alignment horizontal="right" vertical="center"/>
    </xf>
    <xf numFmtId="0" fontId="42" fillId="0" borderId="0" xfId="0" applyFont="1" applyAlignment="1">
      <alignment horizontal="right" vertical="center"/>
    </xf>
    <xf numFmtId="0" fontId="68" fillId="0" borderId="0" xfId="0" applyFont="1" applyAlignment="1">
      <alignment horizontal="right" vertical="center"/>
    </xf>
    <xf numFmtId="0" fontId="146" fillId="0" borderId="0" xfId="0" applyFont="1" applyAlignment="1">
      <alignment horizontal="right" vertical="center"/>
    </xf>
    <xf numFmtId="0" fontId="147" fillId="0" borderId="0" xfId="0" applyFont="1" applyAlignment="1">
      <alignment horizontal="right" vertical="center"/>
    </xf>
    <xf numFmtId="0" fontId="1" fillId="0" borderId="0" xfId="0" applyFont="1" applyAlignment="1">
      <alignment horizontal="right" vertical="center"/>
    </xf>
    <xf numFmtId="0" fontId="4" fillId="5" borderId="0" xfId="0" applyFont="1" applyFill="1" applyAlignment="1">
      <alignment horizontal="center" vertical="center" wrapText="1"/>
    </xf>
    <xf numFmtId="0" fontId="0" fillId="5" borderId="0" xfId="0" applyFill="1" applyAlignment="1">
      <alignment vertical="center" wrapText="1"/>
    </xf>
    <xf numFmtId="0" fontId="13" fillId="0" borderId="0" xfId="6" applyAlignment="1">
      <alignment vertical="center"/>
    </xf>
    <xf numFmtId="0" fontId="12" fillId="58" borderId="0" xfId="3" applyFont="1" applyFill="1" applyAlignment="1" applyProtection="1">
      <alignment horizontal="left" vertical="center"/>
      <protection hidden="1"/>
    </xf>
    <xf numFmtId="0" fontId="16" fillId="58" borderId="0" xfId="3" applyFont="1" applyFill="1" applyAlignment="1">
      <alignment horizontal="left" vertical="center"/>
    </xf>
    <xf numFmtId="0" fontId="12" fillId="58" borderId="0" xfId="1" applyFont="1" applyFill="1" applyAlignment="1">
      <alignment horizontal="left" vertical="center"/>
    </xf>
    <xf numFmtId="0" fontId="16" fillId="58" borderId="0" xfId="3" applyFont="1" applyFill="1" applyAlignment="1" applyProtection="1">
      <alignment horizontal="left" vertical="center"/>
      <protection locked="0"/>
    </xf>
    <xf numFmtId="170" fontId="25" fillId="29" borderId="83" xfId="0" applyNumberFormat="1" applyFont="1" applyFill="1" applyBorder="1" applyAlignment="1">
      <alignment horizontal="center" vertical="center"/>
    </xf>
    <xf numFmtId="0" fontId="2" fillId="5" borderId="13" xfId="0" applyFont="1" applyFill="1" applyBorder="1" applyAlignment="1">
      <alignment horizontal="center" vertical="center"/>
    </xf>
    <xf numFmtId="0" fontId="5" fillId="5" borderId="97" xfId="0" applyFont="1" applyFill="1" applyBorder="1" applyAlignment="1">
      <alignment horizontal="center" vertical="center"/>
    </xf>
    <xf numFmtId="0" fontId="1" fillId="28" borderId="0" xfId="0" applyFont="1" applyFill="1"/>
    <xf numFmtId="0" fontId="1" fillId="28" borderId="0" xfId="0" applyFont="1" applyFill="1" applyAlignment="1">
      <alignment horizontal="center" vertical="center"/>
    </xf>
    <xf numFmtId="0" fontId="1" fillId="28" borderId="0" xfId="0" applyFont="1" applyFill="1" applyAlignment="1">
      <alignment horizontal="right" vertical="center"/>
    </xf>
    <xf numFmtId="0" fontId="0" fillId="28" borderId="0" xfId="0" applyFill="1" applyAlignment="1">
      <alignment horizontal="right" vertical="center"/>
    </xf>
    <xf numFmtId="0" fontId="1" fillId="28" borderId="0" xfId="1" applyFill="1" applyAlignment="1">
      <alignment vertical="center"/>
    </xf>
    <xf numFmtId="0" fontId="84" fillId="58" borderId="0" xfId="1" applyFont="1" applyFill="1" applyAlignment="1">
      <alignment horizontal="center" vertical="center"/>
    </xf>
    <xf numFmtId="0" fontId="148" fillId="0" borderId="0" xfId="3" applyFont="1" applyAlignment="1" applyProtection="1">
      <alignment horizontal="left" vertical="center"/>
      <protection locked="0"/>
    </xf>
    <xf numFmtId="0" fontId="10" fillId="28" borderId="0" xfId="3" applyFont="1" applyFill="1" applyAlignment="1">
      <alignment horizontal="left" vertical="center"/>
    </xf>
    <xf numFmtId="0" fontId="1" fillId="28" borderId="0" xfId="0" applyFont="1" applyFill="1" applyAlignment="1">
      <alignment horizontal="left" vertical="center"/>
    </xf>
    <xf numFmtId="0" fontId="140" fillId="5" borderId="0" xfId="0" applyFont="1" applyFill="1" applyAlignment="1">
      <alignment horizontal="left" vertical="center"/>
    </xf>
    <xf numFmtId="0" fontId="77" fillId="53" borderId="23" xfId="9" applyFont="1" applyFill="1" applyBorder="1" applyAlignment="1">
      <alignment horizontal="center" vertical="center"/>
    </xf>
    <xf numFmtId="0" fontId="149" fillId="28" borderId="0" xfId="3" applyFont="1" applyFill="1" applyAlignment="1">
      <alignment horizontal="center" vertical="center"/>
    </xf>
    <xf numFmtId="176" fontId="52" fillId="28" borderId="0" xfId="3" applyNumberFormat="1" applyFont="1" applyFill="1" applyAlignment="1">
      <alignment horizontal="center" vertical="center"/>
    </xf>
    <xf numFmtId="176" fontId="38" fillId="5" borderId="0" xfId="3" applyNumberFormat="1" applyFont="1" applyFill="1" applyAlignment="1">
      <alignment horizontal="center" vertical="center"/>
    </xf>
    <xf numFmtId="176" fontId="38" fillId="28" borderId="0" xfId="3" applyNumberFormat="1" applyFont="1" applyFill="1" applyAlignment="1">
      <alignment horizontal="center" vertical="center"/>
    </xf>
    <xf numFmtId="0" fontId="35" fillId="5" borderId="0" xfId="0" applyFont="1" applyFill="1" applyAlignment="1">
      <alignment horizontal="center" vertical="center"/>
    </xf>
    <xf numFmtId="0" fontId="150" fillId="5" borderId="0" xfId="3" applyFont="1" applyFill="1" applyAlignment="1" applyProtection="1">
      <alignment horizontal="center" vertical="center"/>
      <protection hidden="1"/>
    </xf>
    <xf numFmtId="0" fontId="52" fillId="41" borderId="0" xfId="3" applyFont="1" applyFill="1" applyAlignment="1" applyProtection="1">
      <alignment vertical="center" wrapText="1"/>
      <protection locked="0"/>
    </xf>
    <xf numFmtId="0" fontId="0" fillId="0" borderId="31" xfId="0" applyBorder="1" applyAlignment="1">
      <alignment vertical="top"/>
    </xf>
    <xf numFmtId="0" fontId="0" fillId="0" borderId="0" xfId="0" applyAlignment="1">
      <alignment vertical="top"/>
    </xf>
    <xf numFmtId="0" fontId="53" fillId="46" borderId="51" xfId="3" applyFont="1" applyFill="1" applyBorder="1" applyAlignment="1" applyProtection="1">
      <alignment vertical="center" wrapText="1"/>
      <protection hidden="1"/>
    </xf>
    <xf numFmtId="0" fontId="54" fillId="46" borderId="56" xfId="3" applyFont="1" applyFill="1" applyBorder="1" applyAlignment="1" applyProtection="1">
      <alignment vertical="center" wrapText="1"/>
      <protection hidden="1"/>
    </xf>
    <xf numFmtId="0" fontId="32" fillId="46" borderId="57" xfId="3" applyFont="1" applyFill="1" applyBorder="1" applyAlignment="1">
      <alignment vertical="center" wrapText="1"/>
    </xf>
    <xf numFmtId="0" fontId="32" fillId="46" borderId="52" xfId="3" applyFont="1" applyFill="1" applyBorder="1" applyAlignment="1" applyProtection="1">
      <alignment vertical="center" wrapText="1"/>
      <protection locked="0"/>
    </xf>
    <xf numFmtId="0" fontId="55" fillId="46" borderId="52" xfId="3" applyFont="1" applyFill="1" applyBorder="1" applyAlignment="1" applyProtection="1">
      <alignment vertical="center" wrapText="1"/>
      <protection locked="0"/>
    </xf>
    <xf numFmtId="0" fontId="53" fillId="46" borderId="59" xfId="3" applyFont="1" applyFill="1" applyBorder="1" applyAlignment="1" applyProtection="1">
      <alignment vertical="center" wrapText="1"/>
      <protection hidden="1"/>
    </xf>
    <xf numFmtId="0" fontId="54" fillId="46" borderId="60" xfId="3" applyFont="1" applyFill="1" applyBorder="1" applyAlignment="1" applyProtection="1">
      <alignment vertical="center" wrapText="1"/>
      <protection hidden="1"/>
    </xf>
    <xf numFmtId="0" fontId="32" fillId="46" borderId="17" xfId="3" applyFont="1" applyFill="1" applyBorder="1" applyAlignment="1">
      <alignment vertical="center" wrapText="1"/>
    </xf>
    <xf numFmtId="0" fontId="32" fillId="46" borderId="0" xfId="3" applyFont="1" applyFill="1" applyAlignment="1" applyProtection="1">
      <alignment vertical="center" wrapText="1"/>
      <protection locked="0"/>
    </xf>
    <xf numFmtId="0" fontId="55" fillId="46" borderId="0" xfId="3" applyFont="1" applyFill="1" applyAlignment="1" applyProtection="1">
      <alignment vertical="center" wrapText="1"/>
      <protection locked="0"/>
    </xf>
    <xf numFmtId="0" fontId="0" fillId="0" borderId="61" xfId="0" applyBorder="1" applyAlignment="1">
      <alignment vertical="top"/>
    </xf>
    <xf numFmtId="0" fontId="0" fillId="0" borderId="62" xfId="0" applyBorder="1" applyAlignment="1">
      <alignment vertical="top"/>
    </xf>
    <xf numFmtId="0" fontId="133" fillId="5" borderId="30" xfId="0" applyFont="1" applyFill="1" applyBorder="1" applyAlignment="1">
      <alignment vertical="center" wrapText="1"/>
    </xf>
    <xf numFmtId="0" fontId="133" fillId="5" borderId="0" xfId="0" applyFont="1" applyFill="1" applyAlignment="1">
      <alignment vertical="center" wrapText="1"/>
    </xf>
    <xf numFmtId="0" fontId="86" fillId="35" borderId="30" xfId="0" applyFont="1" applyFill="1" applyBorder="1" applyAlignment="1">
      <alignment vertical="top" wrapText="1"/>
    </xf>
    <xf numFmtId="0" fontId="86" fillId="35" borderId="0" xfId="0" applyFont="1" applyFill="1" applyAlignment="1">
      <alignment vertical="top" wrapText="1"/>
    </xf>
    <xf numFmtId="1" fontId="12" fillId="29" borderId="0" xfId="3" applyNumberFormat="1" applyFont="1" applyFill="1" applyAlignment="1" applyProtection="1">
      <alignment vertical="center"/>
      <protection hidden="1"/>
    </xf>
    <xf numFmtId="1" fontId="73" fillId="28" borderId="30" xfId="3" applyNumberFormat="1" applyFont="1" applyFill="1" applyBorder="1" applyAlignment="1" applyProtection="1">
      <alignment vertical="center" wrapText="1"/>
      <protection hidden="1"/>
    </xf>
    <xf numFmtId="0" fontId="91" fillId="38" borderId="0" xfId="3" applyFont="1" applyFill="1" applyAlignment="1">
      <alignment vertical="center" wrapText="1"/>
    </xf>
    <xf numFmtId="1" fontId="9" fillId="50" borderId="0" xfId="3" applyNumberFormat="1" applyFont="1" applyFill="1" applyAlignment="1" applyProtection="1">
      <alignment vertical="center" wrapText="1"/>
      <protection hidden="1"/>
    </xf>
    <xf numFmtId="1" fontId="9" fillId="50" borderId="34" xfId="3" applyNumberFormat="1" applyFont="1" applyFill="1" applyBorder="1" applyAlignment="1" applyProtection="1">
      <alignment vertical="center" wrapText="1"/>
      <protection hidden="1"/>
    </xf>
    <xf numFmtId="1" fontId="73" fillId="28" borderId="75" xfId="3" applyNumberFormat="1" applyFont="1" applyFill="1" applyBorder="1" applyAlignment="1" applyProtection="1">
      <alignment vertical="center" wrapText="1"/>
      <protection hidden="1"/>
    </xf>
    <xf numFmtId="0" fontId="91" fillId="38" borderId="76" xfId="3" applyFont="1" applyFill="1" applyBorder="1" applyAlignment="1">
      <alignment vertical="center" wrapText="1"/>
    </xf>
    <xf numFmtId="1" fontId="94" fillId="51" borderId="76" xfId="3" applyNumberFormat="1" applyFont="1" applyFill="1" applyBorder="1" applyAlignment="1" applyProtection="1">
      <alignment vertical="center" wrapText="1"/>
      <protection hidden="1"/>
    </xf>
    <xf numFmtId="1" fontId="94" fillId="51" borderId="94" xfId="3" applyNumberFormat="1" applyFont="1" applyFill="1" applyBorder="1" applyAlignment="1" applyProtection="1">
      <alignment vertical="center" wrapText="1"/>
      <protection hidden="1"/>
    </xf>
    <xf numFmtId="0" fontId="35" fillId="38" borderId="0" xfId="0" applyFont="1" applyFill="1" applyAlignment="1">
      <alignment horizontal="center" vertical="center"/>
    </xf>
    <xf numFmtId="0" fontId="151" fillId="5" borderId="0" xfId="3" applyFont="1" applyFill="1" applyAlignment="1" applyProtection="1">
      <alignment horizontal="center" vertical="center"/>
      <protection hidden="1"/>
    </xf>
    <xf numFmtId="0" fontId="147" fillId="5" borderId="0" xfId="3" applyFont="1" applyFill="1" applyAlignment="1" applyProtection="1">
      <alignment horizontal="center" vertical="center"/>
      <protection hidden="1"/>
    </xf>
    <xf numFmtId="180" fontId="98" fillId="5" borderId="0" xfId="15" applyNumberFormat="1" applyFont="1" applyFill="1" applyAlignment="1">
      <alignment vertical="center"/>
    </xf>
    <xf numFmtId="0" fontId="147" fillId="5" borderId="0" xfId="0" applyFont="1" applyFill="1" applyAlignment="1">
      <alignment horizontal="left" vertical="center"/>
    </xf>
    <xf numFmtId="0" fontId="152" fillId="5" borderId="0" xfId="3" applyFont="1" applyFill="1" applyAlignment="1" applyProtection="1">
      <alignment horizontal="left" vertical="center"/>
      <protection hidden="1"/>
    </xf>
    <xf numFmtId="180" fontId="153" fillId="5" borderId="0" xfId="15" applyNumberFormat="1" applyFont="1" applyFill="1" applyAlignment="1">
      <alignment vertical="center"/>
    </xf>
    <xf numFmtId="180" fontId="154" fillId="5" borderId="0" xfId="15" applyNumberFormat="1" applyFont="1" applyFill="1" applyAlignment="1">
      <alignment vertical="center"/>
    </xf>
    <xf numFmtId="0" fontId="151" fillId="5" borderId="70" xfId="3" applyFont="1" applyFill="1" applyBorder="1" applyAlignment="1" applyProtection="1">
      <alignment horizontal="center" vertical="center"/>
      <protection hidden="1"/>
    </xf>
    <xf numFmtId="180" fontId="97" fillId="5" borderId="70" xfId="15" applyNumberFormat="1" applyFont="1" applyFill="1" applyBorder="1" applyAlignment="1">
      <alignment horizontal="left" vertical="center"/>
    </xf>
    <xf numFmtId="180" fontId="98" fillId="57" borderId="70" xfId="15" applyNumberFormat="1" applyFont="1" applyFill="1" applyBorder="1" applyAlignment="1">
      <alignment horizontal="right" vertical="center"/>
    </xf>
    <xf numFmtId="180" fontId="98" fillId="57" borderId="70" xfId="15" applyNumberFormat="1" applyFont="1" applyFill="1" applyBorder="1" applyAlignment="1">
      <alignment vertical="center"/>
    </xf>
    <xf numFmtId="0" fontId="67" fillId="5" borderId="23" xfId="3" applyFont="1" applyFill="1" applyBorder="1" applyAlignment="1" applyProtection="1">
      <alignment vertical="center"/>
      <protection hidden="1"/>
    </xf>
    <xf numFmtId="0" fontId="67" fillId="5" borderId="0" xfId="3" applyFont="1" applyFill="1" applyAlignment="1" applyProtection="1">
      <alignment horizontal="left" vertical="center"/>
      <protection hidden="1"/>
    </xf>
    <xf numFmtId="0" fontId="67" fillId="5" borderId="29" xfId="3" applyFont="1" applyFill="1" applyBorder="1" applyAlignment="1" applyProtection="1">
      <alignment horizontal="left" vertical="center"/>
      <protection hidden="1"/>
    </xf>
    <xf numFmtId="0" fontId="69" fillId="5" borderId="0" xfId="3" applyFont="1" applyFill="1" applyAlignment="1" applyProtection="1">
      <alignment horizontal="right" vertical="center"/>
      <protection hidden="1"/>
    </xf>
    <xf numFmtId="0" fontId="67" fillId="5" borderId="0" xfId="3" applyFont="1" applyFill="1" applyAlignment="1" applyProtection="1">
      <alignment horizontal="center" vertical="center"/>
      <protection hidden="1"/>
    </xf>
    <xf numFmtId="1" fontId="23" fillId="28" borderId="23" xfId="3" applyNumberFormat="1" applyFont="1" applyFill="1" applyBorder="1" applyAlignment="1">
      <alignment horizontal="center" vertical="center"/>
    </xf>
    <xf numFmtId="0" fontId="23" fillId="29" borderId="23" xfId="3" applyFont="1" applyFill="1" applyBorder="1" applyAlignment="1">
      <alignment horizontal="center" vertical="center"/>
    </xf>
    <xf numFmtId="0" fontId="67" fillId="5" borderId="23" xfId="3" applyFont="1" applyFill="1" applyBorder="1" applyAlignment="1" applyProtection="1">
      <alignment horizontal="right" vertical="center"/>
      <protection hidden="1"/>
    </xf>
    <xf numFmtId="0" fontId="70" fillId="5" borderId="0" xfId="12" applyFont="1" applyFill="1" applyAlignment="1">
      <alignment horizontal="center" vertical="center"/>
    </xf>
    <xf numFmtId="0" fontId="64" fillId="5" borderId="29" xfId="13" applyFont="1" applyFill="1" applyBorder="1" applyAlignment="1">
      <alignment horizontal="right" vertical="center"/>
    </xf>
    <xf numFmtId="0" fontId="155" fillId="35" borderId="0" xfId="13" applyFont="1" applyFill="1" applyAlignment="1">
      <alignment horizontal="center" vertical="center"/>
    </xf>
    <xf numFmtId="0" fontId="156" fillId="5" borderId="0" xfId="0" applyFont="1" applyFill="1" applyAlignment="1">
      <alignment horizontal="right" vertical="center"/>
    </xf>
    <xf numFmtId="0" fontId="69" fillId="5" borderId="29" xfId="4" applyFont="1" applyFill="1" applyBorder="1" applyAlignment="1">
      <alignment horizontal="left" vertical="center"/>
    </xf>
    <xf numFmtId="0" fontId="51" fillId="5" borderId="0" xfId="1" applyFont="1" applyFill="1" applyAlignment="1">
      <alignment horizontal="left" vertical="center"/>
    </xf>
    <xf numFmtId="0" fontId="157" fillId="5" borderId="28" xfId="0" applyFont="1" applyFill="1" applyBorder="1" applyAlignment="1">
      <alignment horizontal="left" vertical="top" wrapText="1"/>
    </xf>
    <xf numFmtId="0" fontId="67" fillId="34" borderId="29" xfId="3" applyFont="1" applyFill="1" applyBorder="1" applyAlignment="1">
      <alignment horizontal="center" vertical="center"/>
    </xf>
    <xf numFmtId="0" fontId="28" fillId="36" borderId="4" xfId="3" applyFont="1" applyFill="1" applyBorder="1" applyAlignment="1" applyProtection="1">
      <alignment horizontal="center" vertical="center"/>
      <protection hidden="1"/>
    </xf>
    <xf numFmtId="0" fontId="1" fillId="5" borderId="0" xfId="0" applyFont="1" applyFill="1" applyAlignment="1">
      <alignment horizontal="right" vertical="center"/>
    </xf>
    <xf numFmtId="0" fontId="28" fillId="36" borderId="40" xfId="3" applyFont="1" applyFill="1" applyBorder="1" applyAlignment="1" applyProtection="1">
      <alignment horizontal="center" vertical="center"/>
      <protection hidden="1"/>
    </xf>
    <xf numFmtId="0" fontId="50" fillId="5" borderId="29" xfId="1" applyFont="1" applyFill="1" applyBorder="1" applyAlignment="1">
      <alignment horizontal="center" vertical="center" wrapText="1"/>
    </xf>
    <xf numFmtId="1" fontId="29" fillId="5" borderId="0" xfId="3" applyNumberFormat="1" applyFont="1" applyFill="1" applyAlignment="1" applyProtection="1">
      <alignment vertical="center"/>
      <protection hidden="1"/>
    </xf>
    <xf numFmtId="0" fontId="31" fillId="5" borderId="0" xfId="3" applyFont="1" applyFill="1" applyAlignment="1" applyProtection="1">
      <alignment horizontal="center" vertical="center"/>
      <protection hidden="1"/>
    </xf>
    <xf numFmtId="0" fontId="51" fillId="5" borderId="29" xfId="3" applyFont="1" applyFill="1" applyBorder="1" applyAlignment="1" applyProtection="1">
      <alignment horizontal="left" vertical="center"/>
      <protection hidden="1"/>
    </xf>
    <xf numFmtId="0" fontId="28" fillId="5" borderId="0" xfId="3" applyFont="1" applyFill="1" applyAlignment="1" applyProtection="1">
      <alignment horizontal="center" vertical="center"/>
      <protection hidden="1"/>
    </xf>
    <xf numFmtId="0" fontId="157" fillId="5" borderId="0" xfId="0" applyFont="1" applyFill="1" applyAlignment="1">
      <alignment vertical="top" wrapText="1"/>
    </xf>
    <xf numFmtId="0" fontId="157" fillId="5" borderId="28" xfId="0" applyFont="1" applyFill="1" applyBorder="1" applyAlignment="1">
      <alignment vertical="top" wrapText="1"/>
    </xf>
    <xf numFmtId="0" fontId="31" fillId="30" borderId="21" xfId="3" applyFont="1" applyFill="1" applyBorder="1" applyAlignment="1" applyProtection="1">
      <alignment horizontal="center" vertical="center"/>
      <protection hidden="1"/>
    </xf>
    <xf numFmtId="0" fontId="3" fillId="5" borderId="0" xfId="0" applyFont="1" applyFill="1" applyAlignment="1">
      <alignment horizontal="right" vertical="center"/>
    </xf>
    <xf numFmtId="0" fontId="3" fillId="5" borderId="0" xfId="12" applyFont="1" applyFill="1" applyAlignment="1">
      <alignment horizontal="center" vertical="center"/>
    </xf>
    <xf numFmtId="0" fontId="0" fillId="5" borderId="120" xfId="0" applyFill="1" applyBorder="1"/>
    <xf numFmtId="0" fontId="51" fillId="93" borderId="29" xfId="1" applyFont="1" applyFill="1" applyBorder="1" applyAlignment="1">
      <alignment horizontal="center" vertical="center"/>
    </xf>
    <xf numFmtId="0" fontId="51" fillId="93" borderId="0" xfId="1" applyFont="1" applyFill="1" applyAlignment="1">
      <alignment horizontal="center" vertical="center"/>
    </xf>
    <xf numFmtId="0" fontId="51" fillId="93" borderId="28" xfId="1" applyFont="1" applyFill="1" applyBorder="1" applyAlignment="1">
      <alignment horizontal="center" vertical="center"/>
    </xf>
    <xf numFmtId="0" fontId="52" fillId="5" borderId="28" xfId="3" applyFont="1" applyFill="1" applyBorder="1" applyAlignment="1">
      <alignment horizontal="center" vertical="center"/>
    </xf>
    <xf numFmtId="0" fontId="52" fillId="5" borderId="101" xfId="4" applyFont="1" applyFill="1" applyBorder="1" applyAlignment="1">
      <alignment horizontal="center" vertical="center"/>
    </xf>
    <xf numFmtId="176" fontId="42" fillId="35" borderId="124" xfId="3" applyNumberFormat="1" applyFont="1" applyFill="1" applyBorder="1" applyAlignment="1">
      <alignment horizontal="center" vertical="center"/>
    </xf>
    <xf numFmtId="0" fontId="28" fillId="36" borderId="45" xfId="3" applyFont="1" applyFill="1" applyBorder="1" applyAlignment="1" applyProtection="1">
      <alignment horizontal="center" vertical="center"/>
      <protection hidden="1"/>
    </xf>
    <xf numFmtId="1" fontId="41" fillId="35" borderId="51" xfId="3" applyNumberFormat="1" applyFont="1" applyFill="1" applyBorder="1" applyAlignment="1">
      <alignment horizontal="center" vertical="center"/>
    </xf>
    <xf numFmtId="174" fontId="47" fillId="35" borderId="51" xfId="3" applyNumberFormat="1" applyFont="1" applyFill="1" applyBorder="1" applyAlignment="1">
      <alignment horizontal="center" vertical="center"/>
    </xf>
    <xf numFmtId="0" fontId="42" fillId="35" borderId="51" xfId="3" applyFont="1" applyFill="1" applyBorder="1" applyAlignment="1">
      <alignment horizontal="center" vertical="center"/>
    </xf>
    <xf numFmtId="0" fontId="159" fillId="0" borderId="28" xfId="3" applyFont="1" applyBorder="1" applyAlignment="1">
      <alignment horizontal="left" vertical="center"/>
    </xf>
    <xf numFmtId="1" fontId="41" fillId="35" borderId="44" xfId="3" applyNumberFormat="1" applyFont="1" applyFill="1" applyBorder="1" applyAlignment="1">
      <alignment horizontal="center" vertical="center"/>
    </xf>
    <xf numFmtId="174" fontId="47" fillId="35" borderId="44" xfId="3" applyNumberFormat="1" applyFont="1" applyFill="1" applyBorder="1" applyAlignment="1">
      <alignment horizontal="center" vertical="center"/>
    </xf>
    <xf numFmtId="0" fontId="42" fillId="35" borderId="44" xfId="3" applyFont="1" applyFill="1" applyBorder="1" applyAlignment="1">
      <alignment horizontal="center" vertical="center"/>
    </xf>
    <xf numFmtId="1" fontId="42" fillId="35" borderId="125" xfId="3" applyNumberFormat="1" applyFont="1" applyFill="1" applyBorder="1" applyAlignment="1">
      <alignment horizontal="center" vertical="center"/>
    </xf>
    <xf numFmtId="1" fontId="41" fillId="35" borderId="126" xfId="3" applyNumberFormat="1" applyFont="1" applyFill="1" applyBorder="1" applyAlignment="1">
      <alignment horizontal="center" vertical="center"/>
    </xf>
    <xf numFmtId="174" fontId="47" fillId="5" borderId="0" xfId="3" applyNumberFormat="1" applyFont="1" applyFill="1" applyAlignment="1">
      <alignment horizontal="center" vertical="center"/>
    </xf>
    <xf numFmtId="0" fontId="42" fillId="5" borderId="0" xfId="3" applyFont="1" applyFill="1" applyAlignment="1">
      <alignment horizontal="center" vertical="center"/>
    </xf>
    <xf numFmtId="0" fontId="159" fillId="5" borderId="28" xfId="3" applyFont="1" applyFill="1" applyBorder="1" applyAlignment="1">
      <alignment horizontal="left" vertical="center"/>
    </xf>
    <xf numFmtId="1" fontId="42" fillId="35" borderId="127" xfId="3" applyNumberFormat="1" applyFont="1" applyFill="1" applyBorder="1" applyAlignment="1">
      <alignment horizontal="center" vertical="center"/>
    </xf>
    <xf numFmtId="1" fontId="41" fillId="35" borderId="21" xfId="3" applyNumberFormat="1" applyFont="1" applyFill="1" applyBorder="1" applyAlignment="1">
      <alignment horizontal="center" vertical="center"/>
    </xf>
    <xf numFmtId="0" fontId="1" fillId="0" borderId="0" xfId="1" applyAlignment="1">
      <alignment horizontal="left" vertical="center"/>
    </xf>
    <xf numFmtId="0" fontId="145" fillId="38" borderId="0" xfId="0" applyFont="1" applyFill="1" applyAlignment="1">
      <alignment horizontal="left" vertical="center"/>
    </xf>
    <xf numFmtId="0" fontId="43" fillId="38" borderId="0" xfId="0" applyFont="1" applyFill="1" applyAlignment="1">
      <alignment horizontal="center" vertical="center"/>
    </xf>
    <xf numFmtId="0" fontId="48" fillId="28" borderId="128" xfId="10" applyFont="1" applyFill="1" applyBorder="1" applyAlignment="1">
      <alignment horizontal="center" vertical="center"/>
    </xf>
    <xf numFmtId="0" fontId="12" fillId="5" borderId="0" xfId="3" quotePrefix="1" applyFont="1" applyFill="1" applyAlignment="1" applyProtection="1">
      <alignment vertical="center"/>
      <protection hidden="1"/>
    </xf>
    <xf numFmtId="0" fontId="1" fillId="28" borderId="29" xfId="1" applyFill="1" applyBorder="1"/>
    <xf numFmtId="0" fontId="1" fillId="28" borderId="0" xfId="1" applyFill="1"/>
    <xf numFmtId="0" fontId="1" fillId="28" borderId="28" xfId="1" applyFill="1" applyBorder="1"/>
    <xf numFmtId="0" fontId="13" fillId="5" borderId="0" xfId="6" applyFill="1"/>
    <xf numFmtId="0" fontId="1" fillId="0" borderId="29" xfId="1" applyBorder="1"/>
    <xf numFmtId="0" fontId="1" fillId="0" borderId="28" xfId="0" applyFont="1" applyBorder="1" applyAlignment="1">
      <alignment horizontal="center" vertical="center"/>
    </xf>
    <xf numFmtId="0" fontId="150" fillId="46" borderId="0" xfId="0" applyFont="1" applyFill="1" applyAlignment="1">
      <alignment vertical="center"/>
    </xf>
    <xf numFmtId="0" fontId="0" fillId="46" borderId="0" xfId="0" applyFill="1" applyAlignment="1">
      <alignment vertical="center"/>
    </xf>
    <xf numFmtId="0" fontId="82" fillId="5" borderId="0" xfId="0" applyFont="1" applyFill="1" applyAlignment="1">
      <alignment vertical="center"/>
    </xf>
    <xf numFmtId="0" fontId="0" fillId="5" borderId="0" xfId="0" applyFill="1" applyAlignment="1">
      <alignment horizontal="right" vertical="center"/>
    </xf>
    <xf numFmtId="0" fontId="88" fillId="58" borderId="0" xfId="3" applyFont="1" applyFill="1" applyAlignment="1" applyProtection="1">
      <alignment vertical="center"/>
      <protection hidden="1"/>
    </xf>
    <xf numFmtId="0" fontId="73" fillId="58" borderId="70" xfId="3" applyFont="1" applyFill="1" applyBorder="1" applyAlignment="1" applyProtection="1">
      <alignment vertical="center"/>
      <protection hidden="1"/>
    </xf>
    <xf numFmtId="0" fontId="77" fillId="13" borderId="32" xfId="11" applyFont="1" applyFill="1" applyBorder="1" applyAlignment="1">
      <alignment horizontal="center" vertical="center"/>
    </xf>
    <xf numFmtId="0" fontId="102" fillId="58" borderId="74" xfId="3" applyFont="1" applyFill="1" applyBorder="1" applyAlignment="1" applyProtection="1">
      <alignment vertical="center"/>
      <protection hidden="1"/>
    </xf>
    <xf numFmtId="0" fontId="9" fillId="58" borderId="29" xfId="3" applyFont="1" applyFill="1" applyBorder="1" applyAlignment="1" applyProtection="1">
      <alignment vertical="center"/>
      <protection hidden="1"/>
    </xf>
    <xf numFmtId="0" fontId="9" fillId="58" borderId="24" xfId="3" applyFont="1" applyFill="1" applyBorder="1" applyAlignment="1" applyProtection="1">
      <alignment vertical="center"/>
      <protection hidden="1"/>
    </xf>
    <xf numFmtId="0" fontId="140" fillId="58" borderId="0" xfId="0" applyFont="1" applyFill="1" applyAlignment="1">
      <alignment horizontal="left" vertical="center"/>
    </xf>
    <xf numFmtId="0" fontId="140" fillId="58" borderId="29" xfId="0" applyFont="1" applyFill="1" applyBorder="1" applyAlignment="1">
      <alignment horizontal="left" vertical="center"/>
    </xf>
    <xf numFmtId="1" fontId="36" fillId="39" borderId="114" xfId="3" applyNumberFormat="1" applyFont="1" applyFill="1" applyBorder="1" applyAlignment="1" applyProtection="1">
      <alignment horizontal="left" vertical="center"/>
      <protection hidden="1"/>
    </xf>
    <xf numFmtId="0" fontId="100" fillId="58" borderId="23" xfId="3" applyFont="1" applyFill="1" applyBorder="1" applyAlignment="1" applyProtection="1">
      <alignment horizontal="center" vertical="center"/>
      <protection hidden="1"/>
    </xf>
    <xf numFmtId="0" fontId="52" fillId="58" borderId="0" xfId="3" applyFont="1" applyFill="1" applyAlignment="1" applyProtection="1">
      <alignment vertical="center"/>
      <protection hidden="1"/>
    </xf>
    <xf numFmtId="0" fontId="1" fillId="0" borderId="30" xfId="0" applyFont="1" applyBorder="1" applyAlignment="1">
      <alignment horizontal="center" vertical="center"/>
    </xf>
    <xf numFmtId="0" fontId="99" fillId="58" borderId="0" xfId="3" applyFont="1" applyFill="1" applyAlignment="1" applyProtection="1">
      <alignment horizontal="center" vertical="center"/>
      <protection hidden="1"/>
    </xf>
    <xf numFmtId="0" fontId="99" fillId="58" borderId="28" xfId="3" applyFont="1" applyFill="1" applyBorder="1" applyAlignment="1" applyProtection="1">
      <alignment horizontal="center" vertical="center"/>
      <protection hidden="1"/>
    </xf>
    <xf numFmtId="0" fontId="99" fillId="58" borderId="23" xfId="3" applyFont="1" applyFill="1" applyBorder="1" applyAlignment="1" applyProtection="1">
      <alignment horizontal="center" vertical="center"/>
      <protection hidden="1"/>
    </xf>
    <xf numFmtId="0" fontId="99" fillId="58" borderId="22" xfId="3" applyFont="1" applyFill="1" applyBorder="1" applyAlignment="1" applyProtection="1">
      <alignment horizontal="center" vertical="center"/>
      <protection hidden="1"/>
    </xf>
    <xf numFmtId="0" fontId="99" fillId="58" borderId="69" xfId="3" applyFont="1" applyFill="1" applyBorder="1" applyAlignment="1" applyProtection="1">
      <alignment vertical="center"/>
      <protection hidden="1"/>
    </xf>
    <xf numFmtId="0" fontId="32" fillId="41" borderId="28" xfId="0" applyFont="1" applyFill="1" applyBorder="1" applyAlignment="1">
      <alignment horizontal="center" vertical="center"/>
    </xf>
    <xf numFmtId="164" fontId="48" fillId="41" borderId="28" xfId="0" applyNumberFormat="1" applyFont="1" applyFill="1" applyBorder="1" applyAlignment="1">
      <alignment horizontal="center" vertical="center"/>
    </xf>
    <xf numFmtId="0" fontId="0" fillId="28" borderId="0" xfId="0" applyFill="1" applyAlignment="1">
      <alignment horizontal="center" vertical="center"/>
    </xf>
    <xf numFmtId="1" fontId="83" fillId="35" borderId="135" xfId="3" applyNumberFormat="1" applyFont="1" applyFill="1" applyBorder="1" applyAlignment="1">
      <alignment horizontal="center" vertical="center"/>
    </xf>
    <xf numFmtId="0" fontId="160" fillId="61" borderId="0" xfId="20" applyFont="1" applyFill="1" applyAlignment="1">
      <alignment horizontal="center" vertical="center"/>
    </xf>
    <xf numFmtId="0" fontId="52" fillId="28" borderId="0" xfId="3" applyFont="1" applyFill="1" applyAlignment="1" applyProtection="1">
      <alignment vertical="center"/>
      <protection hidden="1"/>
    </xf>
    <xf numFmtId="0" fontId="90" fillId="58" borderId="0" xfId="3" applyFont="1" applyFill="1" applyAlignment="1" applyProtection="1">
      <alignment vertical="center"/>
      <protection hidden="1"/>
    </xf>
    <xf numFmtId="0" fontId="9" fillId="58" borderId="0" xfId="3" applyFont="1" applyFill="1" applyAlignment="1" applyProtection="1">
      <alignment horizontal="right" vertical="center"/>
      <protection hidden="1"/>
    </xf>
    <xf numFmtId="0" fontId="161" fillId="58" borderId="0" xfId="6" applyFont="1" applyFill="1" applyAlignment="1" applyProtection="1">
      <alignment vertical="center"/>
      <protection hidden="1"/>
    </xf>
    <xf numFmtId="0" fontId="4" fillId="0" borderId="136" xfId="0" applyFont="1" applyBorder="1" applyAlignment="1">
      <alignment horizontal="center" vertical="center"/>
    </xf>
    <xf numFmtId="0" fontId="1" fillId="0" borderId="12" xfId="0" applyFont="1" applyBorder="1" applyAlignment="1">
      <alignment horizontal="center" vertical="center"/>
    </xf>
    <xf numFmtId="0" fontId="6" fillId="91" borderId="0" xfId="3" applyFill="1" applyProtection="1">
      <protection hidden="1"/>
    </xf>
    <xf numFmtId="0" fontId="1" fillId="91" borderId="0" xfId="10" applyFill="1"/>
    <xf numFmtId="0" fontId="6" fillId="91" borderId="0" xfId="3" applyFill="1" applyAlignment="1">
      <alignment vertical="center"/>
    </xf>
    <xf numFmtId="0" fontId="162" fillId="91" borderId="0" xfId="3" applyFont="1" applyFill="1"/>
    <xf numFmtId="0" fontId="7" fillId="4" borderId="0" xfId="0" applyFont="1" applyFill="1" applyAlignment="1">
      <alignment horizontal="center" vertical="center"/>
    </xf>
    <xf numFmtId="0" fontId="6" fillId="0" borderId="0" xfId="3"/>
    <xf numFmtId="0" fontId="163" fillId="91" borderId="0" xfId="3" applyFont="1" applyFill="1" applyAlignment="1">
      <alignment vertical="center"/>
    </xf>
    <xf numFmtId="0" fontId="165" fillId="2" borderId="0" xfId="3" applyFont="1" applyFill="1" applyAlignment="1">
      <alignment horizontal="left" vertical="center"/>
    </xf>
    <xf numFmtId="0" fontId="166" fillId="91" borderId="0" xfId="3" applyFont="1" applyFill="1" applyAlignment="1">
      <alignment vertical="center"/>
    </xf>
    <xf numFmtId="0" fontId="167" fillId="91" borderId="0" xfId="3" applyFont="1" applyFill="1" applyAlignment="1">
      <alignment vertical="center"/>
    </xf>
    <xf numFmtId="0" fontId="168" fillId="91" borderId="0" xfId="3" applyFont="1" applyFill="1" applyAlignment="1">
      <alignment vertical="center"/>
    </xf>
    <xf numFmtId="0" fontId="165" fillId="2" borderId="0" xfId="3" applyFont="1" applyFill="1" applyAlignment="1">
      <alignment horizontal="right" vertical="center"/>
    </xf>
    <xf numFmtId="0" fontId="169" fillId="91" borderId="0" xfId="3" applyFont="1" applyFill="1" applyAlignment="1">
      <alignment horizontal="left" vertical="center"/>
    </xf>
    <xf numFmtId="0" fontId="170" fillId="91" borderId="0" xfId="3" applyFont="1" applyFill="1" applyAlignment="1">
      <alignment horizontal="left" vertical="center"/>
    </xf>
    <xf numFmtId="0" fontId="171" fillId="91" borderId="0" xfId="3" applyFont="1" applyFill="1" applyAlignment="1">
      <alignment horizontal="left" vertical="center"/>
    </xf>
    <xf numFmtId="0" fontId="172" fillId="91" borderId="0" xfId="3" applyFont="1" applyFill="1" applyAlignment="1">
      <alignment vertical="center"/>
    </xf>
    <xf numFmtId="0" fontId="173" fillId="91" borderId="0" xfId="3" applyFont="1" applyFill="1" applyAlignment="1">
      <alignment vertical="center"/>
    </xf>
    <xf numFmtId="0" fontId="166" fillId="91" borderId="0" xfId="3" applyFont="1" applyFill="1" applyAlignment="1">
      <alignment horizontal="left" vertical="center"/>
    </xf>
    <xf numFmtId="0" fontId="174" fillId="91" borderId="0" xfId="3" applyFont="1" applyFill="1" applyAlignment="1">
      <alignment horizontal="left" vertical="center"/>
    </xf>
    <xf numFmtId="0" fontId="175" fillId="91" borderId="0" xfId="3" applyFont="1" applyFill="1" applyAlignment="1" applyProtection="1">
      <alignment horizontal="left" vertical="center"/>
      <protection hidden="1"/>
    </xf>
    <xf numFmtId="0" fontId="176" fillId="29" borderId="0" xfId="6" applyFont="1" applyFill="1" applyAlignment="1" applyProtection="1">
      <alignment horizontal="left" vertical="center"/>
      <protection hidden="1"/>
    </xf>
    <xf numFmtId="0" fontId="175" fillId="29" borderId="0" xfId="3" applyFont="1" applyFill="1" applyAlignment="1" applyProtection="1">
      <alignment horizontal="left" vertical="center"/>
      <protection hidden="1"/>
    </xf>
    <xf numFmtId="0" fontId="177" fillId="29" borderId="0" xfId="10" applyFont="1" applyFill="1" applyAlignment="1">
      <alignment horizontal="left" vertical="center"/>
    </xf>
    <xf numFmtId="0" fontId="1" fillId="29" borderId="0" xfId="10" applyFill="1"/>
    <xf numFmtId="0" fontId="1" fillId="91" borderId="0" xfId="11" applyFill="1"/>
    <xf numFmtId="0" fontId="178" fillId="91" borderId="0" xfId="3" applyFont="1" applyFill="1" applyAlignment="1">
      <alignment vertical="center"/>
    </xf>
    <xf numFmtId="0" fontId="179" fillId="91" borderId="0" xfId="3" applyFont="1" applyFill="1" applyAlignment="1">
      <alignment vertical="center"/>
    </xf>
    <xf numFmtId="0" fontId="174" fillId="91" borderId="0" xfId="3" applyFont="1" applyFill="1" applyAlignment="1">
      <alignment vertical="center"/>
    </xf>
    <xf numFmtId="0" fontId="175" fillId="91" borderId="0" xfId="3" applyFont="1" applyFill="1" applyProtection="1">
      <protection hidden="1"/>
    </xf>
    <xf numFmtId="0" fontId="177" fillId="91" borderId="0" xfId="11" applyFont="1" applyFill="1"/>
    <xf numFmtId="0" fontId="180" fillId="91" borderId="0" xfId="3" applyFont="1" applyFill="1" applyAlignment="1">
      <alignment vertical="center"/>
    </xf>
    <xf numFmtId="0" fontId="181" fillId="91" borderId="0" xfId="3" applyFont="1" applyFill="1" applyAlignment="1">
      <alignment vertical="center"/>
    </xf>
    <xf numFmtId="0" fontId="182" fillId="91" borderId="0" xfId="3" applyFont="1" applyFill="1" applyAlignment="1">
      <alignment vertical="center"/>
    </xf>
    <xf numFmtId="0" fontId="183" fillId="91" borderId="0" xfId="3" applyFont="1" applyFill="1" applyAlignment="1">
      <alignment vertical="center"/>
    </xf>
    <xf numFmtId="0" fontId="184" fillId="91" borderId="0" xfId="3" applyFont="1" applyFill="1" applyAlignment="1">
      <alignment vertical="center"/>
    </xf>
    <xf numFmtId="0" fontId="185" fillId="91" borderId="0" xfId="3" applyFont="1" applyFill="1" applyProtection="1">
      <protection hidden="1"/>
    </xf>
    <xf numFmtId="0" fontId="186" fillId="91" borderId="0" xfId="3" applyFont="1" applyFill="1" applyProtection="1">
      <protection hidden="1"/>
    </xf>
    <xf numFmtId="0" fontId="187" fillId="91" borderId="0" xfId="3" applyFont="1" applyFill="1" applyAlignment="1">
      <alignment vertical="center"/>
    </xf>
    <xf numFmtId="184" fontId="189" fillId="91" borderId="0" xfId="3" applyNumberFormat="1" applyFont="1" applyFill="1" applyAlignment="1">
      <alignment horizontal="center" vertical="center"/>
    </xf>
    <xf numFmtId="0" fontId="190" fillId="91" borderId="0" xfId="3" applyFont="1" applyFill="1" applyAlignment="1">
      <alignment horizontal="center" vertical="center"/>
    </xf>
    <xf numFmtId="185" fontId="191" fillId="91" borderId="0" xfId="3" applyNumberFormat="1" applyFont="1" applyFill="1" applyAlignment="1">
      <alignment horizontal="center" vertical="center"/>
    </xf>
    <xf numFmtId="0" fontId="192" fillId="91" borderId="0" xfId="3" applyFont="1" applyFill="1" applyAlignment="1">
      <alignment vertical="center"/>
    </xf>
    <xf numFmtId="0" fontId="198" fillId="29" borderId="0" xfId="6" applyFont="1" applyFill="1" applyAlignment="1">
      <alignment vertical="center"/>
    </xf>
    <xf numFmtId="0" fontId="175" fillId="29" borderId="0" xfId="3" applyFont="1" applyFill="1" applyProtection="1">
      <protection hidden="1"/>
    </xf>
    <xf numFmtId="0" fontId="199" fillId="91" borderId="0" xfId="3" applyFont="1" applyFill="1" applyAlignment="1">
      <alignment vertical="center"/>
    </xf>
    <xf numFmtId="0" fontId="200" fillId="5" borderId="90" xfId="0" applyFont="1" applyFill="1" applyBorder="1" applyAlignment="1">
      <alignment horizontal="left" vertical="center"/>
    </xf>
    <xf numFmtId="0" fontId="200" fillId="5" borderId="99" xfId="0" applyFont="1" applyFill="1" applyBorder="1" applyAlignment="1">
      <alignment horizontal="left" vertical="center"/>
    </xf>
    <xf numFmtId="0" fontId="153" fillId="5" borderId="99" xfId="0" applyFont="1" applyFill="1" applyBorder="1" applyAlignment="1">
      <alignment horizontal="left" vertical="center"/>
    </xf>
    <xf numFmtId="0" fontId="153" fillId="5" borderId="91" xfId="0" applyFont="1" applyFill="1" applyBorder="1" applyAlignment="1">
      <alignment horizontal="left" vertical="center"/>
    </xf>
    <xf numFmtId="0" fontId="175" fillId="5" borderId="109" xfId="3" applyFont="1" applyFill="1" applyBorder="1" applyProtection="1">
      <protection hidden="1"/>
    </xf>
    <xf numFmtId="0" fontId="201" fillId="94" borderId="111" xfId="0" applyFont="1" applyFill="1" applyBorder="1" applyAlignment="1">
      <alignment vertical="top"/>
    </xf>
    <xf numFmtId="0" fontId="0" fillId="94" borderId="109" xfId="0" applyFill="1" applyBorder="1" applyAlignment="1">
      <alignment vertical="top"/>
    </xf>
    <xf numFmtId="0" fontId="0" fillId="94" borderId="110" xfId="0" applyFill="1" applyBorder="1" applyAlignment="1">
      <alignment vertical="top"/>
    </xf>
    <xf numFmtId="0" fontId="0" fillId="94" borderId="111" xfId="0" applyFill="1" applyBorder="1" applyAlignment="1">
      <alignment vertical="top"/>
    </xf>
    <xf numFmtId="0" fontId="26" fillId="95" borderId="20" xfId="23" applyFont="1" applyFill="1" applyBorder="1" applyAlignment="1">
      <alignment horizontal="left" vertical="center"/>
    </xf>
    <xf numFmtId="0" fontId="26" fillId="95" borderId="0" xfId="23" applyFont="1" applyFill="1" applyAlignment="1">
      <alignment horizontal="left" vertical="center"/>
    </xf>
    <xf numFmtId="0" fontId="26" fillId="95" borderId="112" xfId="23" applyFont="1" applyFill="1" applyBorder="1" applyAlignment="1">
      <alignment horizontal="left" vertical="center"/>
    </xf>
    <xf numFmtId="0" fontId="202" fillId="91" borderId="0" xfId="3" applyFont="1" applyFill="1" applyAlignment="1">
      <alignment horizontal="left" vertical="center"/>
    </xf>
    <xf numFmtId="0" fontId="26" fillId="95" borderId="2" xfId="23" applyFont="1" applyFill="1" applyBorder="1" applyAlignment="1">
      <alignment horizontal="left" vertical="center"/>
    </xf>
    <xf numFmtId="0" fontId="26" fillId="95" borderId="13" xfId="23" applyFont="1" applyFill="1" applyBorder="1" applyAlignment="1">
      <alignment horizontal="left" vertical="center"/>
    </xf>
    <xf numFmtId="0" fontId="26" fillId="95" borderId="97" xfId="23" applyFont="1" applyFill="1" applyBorder="1" applyAlignment="1">
      <alignment horizontal="left" vertical="center"/>
    </xf>
    <xf numFmtId="0" fontId="186" fillId="91" borderId="0" xfId="3" applyFont="1" applyFill="1" applyAlignment="1">
      <alignment vertical="center"/>
    </xf>
    <xf numFmtId="0" fontId="203" fillId="91" borderId="0" xfId="3" applyFont="1" applyFill="1" applyAlignment="1">
      <alignment vertical="center"/>
    </xf>
    <xf numFmtId="0" fontId="26" fillId="95" borderId="8" xfId="23" applyFont="1" applyFill="1" applyBorder="1" applyAlignment="1">
      <alignment horizontal="left" vertical="center"/>
    </xf>
    <xf numFmtId="0" fontId="26" fillId="95" borderId="7" xfId="23" applyFont="1" applyFill="1" applyBorder="1" applyAlignment="1">
      <alignment horizontal="left" vertical="center"/>
    </xf>
    <xf numFmtId="0" fontId="26" fillId="95" borderId="6" xfId="23" applyFont="1" applyFill="1" applyBorder="1" applyAlignment="1">
      <alignment horizontal="left" vertical="center"/>
    </xf>
    <xf numFmtId="0" fontId="204" fillId="37" borderId="0" xfId="3" applyFont="1" applyFill="1" applyAlignment="1">
      <alignment horizontal="right" vertical="center"/>
    </xf>
    <xf numFmtId="0" fontId="205" fillId="91" borderId="0" xfId="3" applyFont="1" applyFill="1" applyAlignment="1">
      <alignment horizontal="left" vertical="center"/>
    </xf>
    <xf numFmtId="0" fontId="80" fillId="5" borderId="16" xfId="23" applyFont="1" applyFill="1" applyBorder="1" applyAlignment="1">
      <alignment vertical="center"/>
    </xf>
    <xf numFmtId="0" fontId="80" fillId="5" borderId="112" xfId="23" applyFont="1" applyFill="1" applyBorder="1" applyAlignment="1">
      <alignment vertical="center"/>
    </xf>
    <xf numFmtId="0" fontId="102" fillId="4" borderId="0" xfId="0" applyFont="1" applyFill="1" applyAlignment="1">
      <alignment horizontal="center" vertical="center"/>
    </xf>
    <xf numFmtId="0" fontId="206" fillId="91" borderId="0" xfId="3" applyFont="1" applyFill="1" applyAlignment="1">
      <alignment horizontal="left" vertical="center"/>
    </xf>
    <xf numFmtId="0" fontId="207" fillId="91" borderId="0" xfId="3" applyFont="1" applyFill="1" applyAlignment="1">
      <alignment horizontal="left" vertical="center"/>
    </xf>
    <xf numFmtId="0" fontId="80" fillId="5" borderId="10" xfId="23" applyFont="1" applyFill="1" applyBorder="1" applyAlignment="1">
      <alignment vertical="center"/>
    </xf>
    <xf numFmtId="0" fontId="80" fillId="5" borderId="97" xfId="23" applyFont="1" applyFill="1" applyBorder="1" applyAlignment="1">
      <alignment vertical="center"/>
    </xf>
    <xf numFmtId="0" fontId="208" fillId="28" borderId="0" xfId="3" applyFont="1" applyFill="1" applyAlignment="1">
      <alignment horizontal="left" vertical="center"/>
    </xf>
    <xf numFmtId="0" fontId="73" fillId="96" borderId="20" xfId="0" applyFont="1" applyFill="1" applyBorder="1" applyAlignment="1">
      <alignment vertical="center"/>
    </xf>
    <xf numFmtId="0" fontId="209" fillId="28" borderId="0" xfId="3" applyFont="1" applyFill="1" applyAlignment="1">
      <alignment horizontal="left" vertical="center"/>
    </xf>
    <xf numFmtId="0" fontId="210" fillId="28" borderId="0" xfId="3" applyFont="1" applyFill="1" applyAlignment="1">
      <alignment horizontal="left" vertical="center"/>
    </xf>
    <xf numFmtId="0" fontId="211" fillId="28" borderId="0" xfId="6" applyFont="1" applyFill="1" applyAlignment="1">
      <alignment horizontal="left" vertical="center"/>
    </xf>
    <xf numFmtId="0" fontId="212" fillId="28" borderId="0" xfId="3" applyFont="1" applyFill="1" applyAlignment="1">
      <alignment horizontal="left" vertical="center"/>
    </xf>
    <xf numFmtId="0" fontId="211" fillId="28" borderId="0" xfId="6" applyFont="1" applyFill="1" applyAlignment="1">
      <alignment vertical="center"/>
    </xf>
    <xf numFmtId="0" fontId="6" fillId="28" borderId="0" xfId="3" applyFill="1" applyProtection="1">
      <protection hidden="1"/>
    </xf>
    <xf numFmtId="0" fontId="213" fillId="28" borderId="0" xfId="3" applyFont="1" applyFill="1" applyAlignment="1">
      <alignment horizontal="left" vertical="center"/>
    </xf>
    <xf numFmtId="0" fontId="6" fillId="0" borderId="0" xfId="3" applyAlignment="1">
      <alignment vertical="center"/>
    </xf>
    <xf numFmtId="0" fontId="215" fillId="91" borderId="0" xfId="24" applyFont="1" applyFill="1" applyAlignment="1" applyProtection="1">
      <alignment vertical="center"/>
    </xf>
    <xf numFmtId="0" fontId="1" fillId="91" borderId="0" xfId="9" applyFill="1"/>
    <xf numFmtId="0" fontId="216" fillId="91" borderId="0" xfId="3" applyFont="1" applyFill="1" applyAlignment="1" applyProtection="1">
      <alignment horizontal="center" vertical="center"/>
      <protection hidden="1"/>
    </xf>
    <xf numFmtId="0" fontId="216" fillId="91" borderId="0" xfId="3" applyFont="1" applyFill="1" applyAlignment="1">
      <alignment vertical="center"/>
    </xf>
    <xf numFmtId="0" fontId="185" fillId="91" borderId="0" xfId="3" applyFont="1" applyFill="1" applyAlignment="1">
      <alignment vertical="center"/>
    </xf>
    <xf numFmtId="0" fontId="82" fillId="28" borderId="99" xfId="25" applyFont="1" applyFill="1" applyBorder="1" applyAlignment="1">
      <alignment horizontal="center" vertical="center"/>
    </xf>
    <xf numFmtId="0" fontId="73" fillId="28" borderId="99" xfId="3" applyFont="1" applyFill="1" applyBorder="1"/>
    <xf numFmtId="0" fontId="82" fillId="28" borderId="99" xfId="3" applyFont="1" applyFill="1" applyBorder="1" applyAlignment="1">
      <alignment horizontal="center" vertical="center"/>
    </xf>
    <xf numFmtId="0" fontId="218" fillId="28" borderId="99" xfId="3" applyFont="1" applyFill="1" applyBorder="1" applyAlignment="1" applyProtection="1">
      <alignment horizontal="left" vertical="center"/>
      <protection locked="0"/>
    </xf>
    <xf numFmtId="0" fontId="218" fillId="28" borderId="137" xfId="3" applyFont="1" applyFill="1" applyBorder="1" applyAlignment="1" applyProtection="1">
      <alignment horizontal="left" vertical="center"/>
      <protection locked="0"/>
    </xf>
    <xf numFmtId="0" fontId="219" fillId="97" borderId="0" xfId="25" applyFont="1" applyFill="1" applyAlignment="1" applyProtection="1">
      <alignment horizontal="center" vertical="center" wrapText="1"/>
      <protection locked="0"/>
    </xf>
    <xf numFmtId="0" fontId="81" fillId="97" borderId="0" xfId="25" applyFont="1" applyFill="1" applyAlignment="1" applyProtection="1">
      <alignment horizontal="center" vertical="center"/>
      <protection locked="0"/>
    </xf>
    <xf numFmtId="0" fontId="201" fillId="5" borderId="0" xfId="0" applyFont="1" applyFill="1" applyAlignment="1">
      <alignment horizontal="center" vertical="center"/>
    </xf>
    <xf numFmtId="0" fontId="140" fillId="98" borderId="0" xfId="25" applyFont="1" applyFill="1" applyAlignment="1" applyProtection="1">
      <alignment horizontal="center" vertical="center"/>
      <protection locked="0"/>
    </xf>
    <xf numFmtId="0" fontId="201" fillId="5" borderId="0" xfId="4" applyFont="1" applyFill="1" applyAlignment="1">
      <alignment vertical="center"/>
    </xf>
    <xf numFmtId="0" fontId="201" fillId="5" borderId="0" xfId="0" applyFont="1" applyFill="1" applyAlignment="1">
      <alignment vertical="center"/>
    </xf>
    <xf numFmtId="0" fontId="218" fillId="5" borderId="0" xfId="3" applyFont="1" applyFill="1" applyAlignment="1" applyProtection="1">
      <alignment horizontal="left" vertical="center"/>
      <protection locked="0"/>
    </xf>
    <xf numFmtId="0" fontId="218" fillId="5" borderId="30" xfId="3" applyFont="1" applyFill="1" applyBorder="1" applyAlignment="1" applyProtection="1">
      <alignment horizontal="left" vertical="center"/>
      <protection locked="0"/>
    </xf>
    <xf numFmtId="0" fontId="140" fillId="99" borderId="0" xfId="3" applyFont="1" applyFill="1" applyAlignment="1">
      <alignment horizontal="center" vertical="center"/>
    </xf>
    <xf numFmtId="0" fontId="221" fillId="5" borderId="0" xfId="0" applyFont="1" applyFill="1" applyAlignment="1">
      <alignment horizontal="center" vertical="center"/>
    </xf>
    <xf numFmtId="0" fontId="73" fillId="5" borderId="0" xfId="25" applyFont="1" applyFill="1" applyAlignment="1" applyProtection="1">
      <alignment horizontal="left" vertical="center"/>
      <protection locked="0"/>
    </xf>
    <xf numFmtId="0" fontId="73" fillId="5" borderId="0" xfId="25" applyFont="1" applyFill="1" applyAlignment="1" applyProtection="1">
      <alignment horizontal="center" vertical="center"/>
      <protection locked="0"/>
    </xf>
    <xf numFmtId="0" fontId="73" fillId="5" borderId="0" xfId="9" applyFont="1" applyFill="1" applyAlignment="1">
      <alignment horizontal="center" vertical="center"/>
    </xf>
    <xf numFmtId="176" fontId="222" fillId="98" borderId="0" xfId="25" applyNumberFormat="1" applyFont="1" applyFill="1" applyAlignment="1" applyProtection="1">
      <alignment horizontal="center" vertical="center"/>
      <protection locked="0"/>
    </xf>
    <xf numFmtId="0" fontId="201" fillId="5" borderId="30" xfId="0" applyFont="1" applyFill="1" applyBorder="1" applyAlignment="1">
      <alignment vertical="center"/>
    </xf>
    <xf numFmtId="166" fontId="140" fillId="98" borderId="0" xfId="3" applyNumberFormat="1" applyFont="1" applyFill="1" applyAlignment="1">
      <alignment horizontal="center" vertical="center"/>
    </xf>
    <xf numFmtId="0" fontId="81" fillId="5" borderId="0" xfId="0" applyFont="1" applyFill="1" applyAlignment="1">
      <alignment vertical="center"/>
    </xf>
    <xf numFmtId="186" fontId="80" fillId="100" borderId="0" xfId="3" applyNumberFormat="1" applyFont="1" applyFill="1" applyAlignment="1">
      <alignment horizontal="center" vertical="center"/>
    </xf>
    <xf numFmtId="0" fontId="107" fillId="5" borderId="0" xfId="0" applyFont="1" applyFill="1" applyAlignment="1">
      <alignment vertical="center"/>
    </xf>
    <xf numFmtId="0" fontId="73" fillId="100" borderId="0" xfId="3" applyFont="1" applyFill="1" applyAlignment="1">
      <alignment vertical="center"/>
    </xf>
    <xf numFmtId="186" fontId="222" fillId="98" borderId="0" xfId="25" applyNumberFormat="1" applyFont="1" applyFill="1" applyAlignment="1" applyProtection="1">
      <alignment horizontal="center" vertical="center"/>
      <protection locked="0"/>
    </xf>
    <xf numFmtId="1" fontId="140" fillId="5" borderId="0" xfId="12" applyNumberFormat="1" applyFont="1" applyFill="1" applyAlignment="1">
      <alignment vertical="center"/>
    </xf>
    <xf numFmtId="0" fontId="201" fillId="0" borderId="0" xfId="0" applyFont="1"/>
    <xf numFmtId="0" fontId="223" fillId="5" borderId="0" xfId="3" applyFont="1" applyFill="1" applyAlignment="1">
      <alignment horizontal="center" vertical="center"/>
    </xf>
    <xf numFmtId="0" fontId="224" fillId="5" borderId="0" xfId="0" applyFont="1" applyFill="1" applyAlignment="1">
      <alignment vertical="center" wrapText="1"/>
    </xf>
    <xf numFmtId="0" fontId="224" fillId="5" borderId="30" xfId="0" applyFont="1" applyFill="1" applyBorder="1" applyAlignment="1">
      <alignment vertical="center" wrapText="1"/>
    </xf>
    <xf numFmtId="1" fontId="220" fillId="28" borderId="52" xfId="12" applyNumberFormat="1" applyFont="1" applyFill="1" applyBorder="1" applyAlignment="1">
      <alignment vertical="center"/>
    </xf>
    <xf numFmtId="166" fontId="140" fillId="101" borderId="52" xfId="3" applyNumberFormat="1" applyFont="1" applyFill="1" applyBorder="1" applyAlignment="1">
      <alignment vertical="center"/>
    </xf>
    <xf numFmtId="0" fontId="81" fillId="28" borderId="52" xfId="0" applyFont="1" applyFill="1" applyBorder="1" applyAlignment="1">
      <alignment vertical="center"/>
    </xf>
    <xf numFmtId="186" fontId="82" fillId="102" borderId="52" xfId="3" applyNumberFormat="1" applyFont="1" applyFill="1" applyBorder="1" applyAlignment="1">
      <alignment vertical="center"/>
    </xf>
    <xf numFmtId="0" fontId="107" fillId="28" borderId="52" xfId="0" applyFont="1" applyFill="1" applyBorder="1" applyAlignment="1">
      <alignment vertical="center"/>
    </xf>
    <xf numFmtId="0" fontId="73" fillId="102" borderId="52" xfId="3" applyFont="1" applyFill="1" applyBorder="1" applyAlignment="1">
      <alignment vertical="center"/>
    </xf>
    <xf numFmtId="0" fontId="201" fillId="28" borderId="52" xfId="0" applyFont="1" applyFill="1" applyBorder="1" applyAlignment="1">
      <alignment vertical="center"/>
    </xf>
    <xf numFmtId="0" fontId="201" fillId="28" borderId="52" xfId="0" applyFont="1" applyFill="1" applyBorder="1" applyAlignment="1">
      <alignment horizontal="center" vertical="center"/>
    </xf>
    <xf numFmtId="0" fontId="223" fillId="28" borderId="52" xfId="3" applyFont="1" applyFill="1" applyBorder="1" applyAlignment="1">
      <alignment horizontal="center" vertical="center"/>
    </xf>
    <xf numFmtId="0" fontId="224" fillId="28" borderId="52" xfId="0" applyFont="1" applyFill="1" applyBorder="1" applyAlignment="1">
      <alignment vertical="center" wrapText="1"/>
    </xf>
    <xf numFmtId="0" fontId="224" fillId="28" borderId="55" xfId="0" applyFont="1" applyFill="1" applyBorder="1" applyAlignment="1">
      <alignment vertical="center" wrapText="1"/>
    </xf>
    <xf numFmtId="0" fontId="225" fillId="91" borderId="0" xfId="3" applyFont="1" applyFill="1" applyAlignment="1">
      <alignment vertical="center"/>
    </xf>
    <xf numFmtId="0" fontId="117" fillId="29" borderId="0" xfId="1" applyFont="1" applyFill="1" applyAlignment="1">
      <alignment vertical="center"/>
    </xf>
    <xf numFmtId="0" fontId="6" fillId="29" borderId="0" xfId="3" applyFill="1" applyAlignment="1">
      <alignment vertical="center"/>
    </xf>
    <xf numFmtId="0" fontId="226" fillId="29" borderId="0" xfId="1" applyFont="1" applyFill="1" applyAlignment="1">
      <alignment vertical="center"/>
    </xf>
    <xf numFmtId="0" fontId="227" fillId="29" borderId="0" xfId="6" applyFont="1" applyFill="1" applyAlignment="1">
      <alignment vertical="center"/>
    </xf>
    <xf numFmtId="0" fontId="117" fillId="29" borderId="0" xfId="0" applyFont="1" applyFill="1" applyAlignment="1">
      <alignment vertical="center"/>
    </xf>
    <xf numFmtId="0" fontId="228" fillId="91" borderId="0" xfId="0" applyFont="1" applyFill="1" applyAlignment="1">
      <alignment vertical="center"/>
    </xf>
    <xf numFmtId="0" fontId="229" fillId="91" borderId="0" xfId="1" applyFont="1" applyFill="1" applyAlignment="1">
      <alignment horizontal="center" vertical="center"/>
    </xf>
    <xf numFmtId="0" fontId="229" fillId="91" borderId="0" xfId="0" applyFont="1" applyFill="1"/>
    <xf numFmtId="0" fontId="230" fillId="91" borderId="0" xfId="3" applyFont="1" applyFill="1" applyAlignment="1" applyProtection="1">
      <alignment horizontal="center" vertical="center"/>
      <protection hidden="1"/>
    </xf>
    <xf numFmtId="0" fontId="231" fillId="91" borderId="0" xfId="3" applyFont="1" applyFill="1" applyAlignment="1" applyProtection="1">
      <alignment horizontal="center" vertical="center"/>
      <protection hidden="1"/>
    </xf>
    <xf numFmtId="0" fontId="232" fillId="28" borderId="0" xfId="6" applyFont="1" applyFill="1" applyAlignment="1">
      <alignment horizontal="left" vertical="center"/>
    </xf>
    <xf numFmtId="0" fontId="233" fillId="28" borderId="0" xfId="1" applyFont="1" applyFill="1" applyAlignment="1">
      <alignment horizontal="center" vertical="center"/>
    </xf>
    <xf numFmtId="0" fontId="234" fillId="28" borderId="0" xfId="0" applyFont="1" applyFill="1"/>
    <xf numFmtId="0" fontId="230" fillId="28" borderId="0" xfId="3" applyFont="1" applyFill="1" applyAlignment="1" applyProtection="1">
      <alignment horizontal="center" vertical="center"/>
      <protection hidden="1"/>
    </xf>
    <xf numFmtId="0" fontId="235" fillId="28" borderId="0" xfId="1" applyFont="1" applyFill="1" applyAlignment="1">
      <alignment horizontal="left" vertical="center"/>
    </xf>
    <xf numFmtId="0" fontId="228" fillId="91" borderId="0" xfId="1" applyFont="1" applyFill="1" applyAlignment="1">
      <alignment horizontal="left" vertical="center"/>
    </xf>
    <xf numFmtId="0" fontId="229" fillId="91" borderId="0" xfId="1" applyFont="1" applyFill="1"/>
    <xf numFmtId="0" fontId="236" fillId="91" borderId="0" xfId="0" applyFont="1" applyFill="1" applyAlignment="1">
      <alignment horizontal="left" vertical="center"/>
    </xf>
    <xf numFmtId="0" fontId="228" fillId="91" borderId="0" xfId="16" applyFont="1" applyFill="1" applyAlignment="1">
      <alignment horizontal="center" vertical="center"/>
    </xf>
    <xf numFmtId="0" fontId="228" fillId="91" borderId="0" xfId="3" applyFont="1" applyFill="1" applyAlignment="1">
      <alignment horizontal="left" vertical="center"/>
    </xf>
    <xf numFmtId="0" fontId="236" fillId="91" borderId="0" xfId="0" applyFont="1" applyFill="1" applyAlignment="1">
      <alignment horizontal="center" vertical="center"/>
    </xf>
    <xf numFmtId="0" fontId="229" fillId="91" borderId="0" xfId="1" applyFont="1" applyFill="1" applyAlignment="1">
      <alignment horizontal="left" vertical="center"/>
    </xf>
    <xf numFmtId="0" fontId="229" fillId="91" borderId="0" xfId="0" applyFont="1" applyFill="1" applyAlignment="1">
      <alignment horizontal="center" vertical="center"/>
    </xf>
    <xf numFmtId="0" fontId="234" fillId="19" borderId="0" xfId="0" applyFont="1" applyFill="1" applyAlignment="1">
      <alignment horizontal="center" vertical="center"/>
    </xf>
    <xf numFmtId="0" fontId="238" fillId="91" borderId="0" xfId="26" applyFont="1" applyFill="1" applyAlignment="1">
      <alignment vertical="center"/>
    </xf>
    <xf numFmtId="0" fontId="6" fillId="91" borderId="0" xfId="27" applyFill="1" applyAlignment="1">
      <alignment vertical="center"/>
    </xf>
    <xf numFmtId="0" fontId="162" fillId="91" borderId="0" xfId="27" applyFont="1" applyFill="1"/>
    <xf numFmtId="0" fontId="239" fillId="91" borderId="0" xfId="3" applyFont="1" applyFill="1" applyAlignment="1">
      <alignment vertical="center"/>
    </xf>
    <xf numFmtId="0" fontId="240" fillId="91" borderId="0" xfId="18" applyFont="1" applyFill="1" applyAlignment="1">
      <alignment horizontal="left" vertical="center"/>
    </xf>
    <xf numFmtId="0" fontId="239" fillId="91" borderId="0" xfId="3" applyFont="1" applyFill="1" applyAlignment="1">
      <alignment horizontal="center" vertical="center"/>
    </xf>
    <xf numFmtId="0" fontId="162" fillId="91" borderId="0" xfId="3" applyFont="1" applyFill="1" applyAlignment="1">
      <alignment vertical="center"/>
    </xf>
    <xf numFmtId="180" fontId="241" fillId="91" borderId="49" xfId="15" applyNumberFormat="1" applyFont="1" applyFill="1" applyBorder="1" applyAlignment="1">
      <alignment horizontal="center" vertical="center"/>
    </xf>
    <xf numFmtId="173" fontId="242" fillId="103" borderId="138" xfId="22" applyNumberFormat="1" applyFont="1" applyFill="1" applyBorder="1" applyAlignment="1" applyProtection="1">
      <alignment horizontal="center" vertical="center"/>
      <protection locked="0"/>
    </xf>
    <xf numFmtId="0" fontId="203" fillId="91" borderId="0" xfId="3" applyFont="1" applyFill="1" applyAlignment="1">
      <alignment horizontal="right" vertical="center"/>
    </xf>
    <xf numFmtId="0" fontId="186" fillId="91" borderId="0" xfId="3" applyFont="1" applyFill="1" applyAlignment="1">
      <alignment horizontal="center" vertical="center"/>
    </xf>
    <xf numFmtId="0" fontId="243" fillId="91" borderId="0" xfId="22" applyFont="1" applyFill="1" applyAlignment="1">
      <alignment horizontal="left" vertical="center"/>
    </xf>
    <xf numFmtId="0" fontId="244" fillId="91" borderId="0" xfId="22" applyFont="1" applyFill="1" applyAlignment="1">
      <alignment horizontal="left" vertical="center"/>
    </xf>
    <xf numFmtId="0" fontId="245" fillId="91" borderId="0" xfId="22" applyFont="1" applyFill="1" applyAlignment="1">
      <alignment horizontal="left" vertical="center"/>
    </xf>
    <xf numFmtId="0" fontId="246" fillId="91" borderId="0" xfId="22" applyFont="1" applyFill="1" applyAlignment="1">
      <alignment horizontal="left" vertical="center"/>
    </xf>
    <xf numFmtId="0" fontId="247" fillId="91" borderId="0" xfId="22" applyFont="1" applyFill="1" applyAlignment="1">
      <alignment horizontal="left" vertical="center"/>
    </xf>
    <xf numFmtId="0" fontId="248" fillId="91" borderId="0" xfId="22" applyFont="1" applyFill="1" applyAlignment="1">
      <alignment horizontal="left" vertical="center"/>
    </xf>
    <xf numFmtId="0" fontId="249" fillId="91" borderId="0" xfId="22" applyFont="1" applyFill="1" applyAlignment="1">
      <alignment horizontal="left" vertical="center"/>
    </xf>
    <xf numFmtId="0" fontId="250" fillId="91" borderId="0" xfId="22" applyFont="1" applyFill="1" applyAlignment="1">
      <alignment horizontal="left" vertical="center"/>
    </xf>
    <xf numFmtId="0" fontId="251" fillId="91" borderId="0" xfId="22" applyFont="1" applyFill="1" applyAlignment="1">
      <alignment horizontal="left" vertical="center"/>
    </xf>
    <xf numFmtId="0" fontId="252" fillId="5" borderId="0" xfId="0" applyFont="1" applyFill="1"/>
    <xf numFmtId="0" fontId="254" fillId="5" borderId="0" xfId="6" applyFont="1" applyFill="1" applyAlignment="1">
      <alignment vertical="center"/>
    </xf>
    <xf numFmtId="0" fontId="253" fillId="5" borderId="0" xfId="0" applyFont="1" applyFill="1" applyAlignment="1">
      <alignment vertical="center"/>
    </xf>
    <xf numFmtId="0" fontId="201" fillId="5" borderId="0" xfId="0" applyFont="1" applyFill="1"/>
    <xf numFmtId="0" fontId="255" fillId="5" borderId="0" xfId="0" applyFont="1" applyFill="1" applyAlignment="1">
      <alignment vertical="center"/>
    </xf>
    <xf numFmtId="0" fontId="256" fillId="91" borderId="0" xfId="3" applyFont="1" applyFill="1" applyAlignment="1" applyProtection="1">
      <alignment horizontal="center" vertical="center"/>
      <protection hidden="1"/>
    </xf>
    <xf numFmtId="0" fontId="107" fillId="5" borderId="0" xfId="0" applyFont="1" applyFill="1"/>
    <xf numFmtId="0" fontId="257" fillId="5" borderId="0" xfId="6" applyFont="1" applyFill="1"/>
    <xf numFmtId="0" fontId="257" fillId="5" borderId="0" xfId="6" applyFont="1" applyFill="1" applyAlignment="1">
      <alignment vertical="center"/>
    </xf>
    <xf numFmtId="0" fontId="258" fillId="5" borderId="0" xfId="0" applyFont="1" applyFill="1" applyAlignment="1">
      <alignment vertical="center"/>
    </xf>
    <xf numFmtId="0" fontId="259" fillId="5" borderId="0" xfId="0" applyFont="1" applyFill="1"/>
    <xf numFmtId="0" fontId="259" fillId="5" borderId="0" xfId="0" applyFont="1" applyFill="1" applyAlignment="1">
      <alignment vertical="center"/>
    </xf>
    <xf numFmtId="0" fontId="260" fillId="5" borderId="0" xfId="6" applyFont="1" applyFill="1" applyAlignment="1">
      <alignment vertical="center"/>
    </xf>
    <xf numFmtId="0" fontId="260" fillId="5" borderId="0" xfId="6" applyFont="1" applyFill="1"/>
    <xf numFmtId="0" fontId="261" fillId="5" borderId="0" xfId="0" applyFont="1" applyFill="1"/>
    <xf numFmtId="0" fontId="6" fillId="91" borderId="0" xfId="27" applyFill="1" applyProtection="1">
      <protection hidden="1"/>
    </xf>
    <xf numFmtId="0" fontId="0" fillId="5" borderId="69" xfId="0" applyFill="1" applyBorder="1"/>
    <xf numFmtId="0" fontId="16" fillId="5" borderId="74" xfId="27" applyFont="1" applyFill="1" applyBorder="1" applyAlignment="1">
      <alignment vertical="center"/>
    </xf>
    <xf numFmtId="0" fontId="16" fillId="5" borderId="70" xfId="27" applyFont="1" applyFill="1" applyBorder="1" applyAlignment="1">
      <alignment vertical="center"/>
    </xf>
    <xf numFmtId="0" fontId="16" fillId="5" borderId="69" xfId="27" applyFont="1" applyFill="1" applyBorder="1" applyAlignment="1">
      <alignment vertical="center"/>
    </xf>
    <xf numFmtId="0" fontId="6" fillId="0" borderId="0" xfId="27"/>
    <xf numFmtId="0" fontId="89" fillId="5" borderId="29" xfId="9" applyFont="1" applyFill="1" applyBorder="1" applyAlignment="1">
      <alignment vertical="center"/>
    </xf>
    <xf numFmtId="0" fontId="9" fillId="5" borderId="0" xfId="9" applyFont="1" applyFill="1" applyAlignment="1">
      <alignment horizontal="center"/>
    </xf>
    <xf numFmtId="0" fontId="16" fillId="5" borderId="29" xfId="27" applyFont="1" applyFill="1" applyBorder="1" applyAlignment="1">
      <alignment vertical="center"/>
    </xf>
    <xf numFmtId="0" fontId="16" fillId="5" borderId="0" xfId="27" applyFont="1" applyFill="1" applyAlignment="1">
      <alignment vertical="center"/>
    </xf>
    <xf numFmtId="0" fontId="16" fillId="5" borderId="28" xfId="27" applyFont="1" applyFill="1" applyBorder="1" applyAlignment="1">
      <alignment vertical="center"/>
    </xf>
    <xf numFmtId="0" fontId="89" fillId="5" borderId="0" xfId="9" applyFont="1" applyFill="1" applyAlignment="1">
      <alignment vertical="center" wrapText="1"/>
    </xf>
    <xf numFmtId="0" fontId="89" fillId="5" borderId="28" xfId="9" applyFont="1" applyFill="1" applyBorder="1" applyAlignment="1">
      <alignment vertical="center" wrapText="1"/>
    </xf>
    <xf numFmtId="0" fontId="6" fillId="5" borderId="29" xfId="27" applyFill="1" applyBorder="1"/>
    <xf numFmtId="0" fontId="6" fillId="5" borderId="0" xfId="27" applyFill="1"/>
    <xf numFmtId="0" fontId="6" fillId="5" borderId="28" xfId="27" applyFill="1" applyBorder="1"/>
    <xf numFmtId="0" fontId="89" fillId="5" borderId="0" xfId="9" applyFont="1" applyFill="1" applyAlignment="1">
      <alignment vertical="center"/>
    </xf>
    <xf numFmtId="0" fontId="1" fillId="5" borderId="0" xfId="9" applyFill="1"/>
    <xf numFmtId="0" fontId="0" fillId="5" borderId="24" xfId="0" applyFill="1" applyBorder="1"/>
    <xf numFmtId="0" fontId="0" fillId="5" borderId="23" xfId="0" applyFill="1" applyBorder="1"/>
    <xf numFmtId="0" fontId="0" fillId="5" borderId="22" xfId="0" applyFill="1" applyBorder="1"/>
    <xf numFmtId="180" fontId="264" fillId="29" borderId="0" xfId="15" applyNumberFormat="1" applyFont="1" applyFill="1" applyAlignment="1">
      <alignment horizontal="left" vertical="center"/>
    </xf>
    <xf numFmtId="0" fontId="6" fillId="29" borderId="0" xfId="3" applyFill="1" applyAlignment="1" applyProtection="1">
      <alignment horizontal="left"/>
      <protection hidden="1"/>
    </xf>
    <xf numFmtId="0" fontId="1" fillId="29" borderId="0" xfId="10" applyFill="1" applyAlignment="1">
      <alignment horizontal="left"/>
    </xf>
    <xf numFmtId="0" fontId="229" fillId="91" borderId="0" xfId="3" applyFont="1" applyFill="1" applyAlignment="1" applyProtection="1">
      <alignment horizontal="left" vertical="center"/>
      <protection hidden="1"/>
    </xf>
    <xf numFmtId="0" fontId="123" fillId="91" borderId="0" xfId="3" applyFont="1" applyFill="1" applyProtection="1">
      <protection hidden="1"/>
    </xf>
    <xf numFmtId="0" fontId="239" fillId="91" borderId="0" xfId="9" applyFont="1" applyFill="1" applyAlignment="1">
      <alignment vertical="center"/>
    </xf>
    <xf numFmtId="0" fontId="37" fillId="91" borderId="0" xfId="9" applyFont="1" applyFill="1" applyAlignment="1">
      <alignment vertical="center"/>
    </xf>
    <xf numFmtId="0" fontId="228" fillId="91" borderId="0" xfId="3" applyFont="1" applyFill="1" applyAlignment="1" applyProtection="1">
      <alignment vertical="center"/>
      <protection hidden="1"/>
    </xf>
    <xf numFmtId="0" fontId="11" fillId="91" borderId="0" xfId="9" applyFont="1" applyFill="1"/>
    <xf numFmtId="0" fontId="229" fillId="91" borderId="0" xfId="22" applyFont="1" applyFill="1" applyAlignment="1">
      <alignment horizontal="left" vertical="center"/>
    </xf>
    <xf numFmtId="0" fontId="229" fillId="91" borderId="0" xfId="14" applyFont="1" applyFill="1" applyAlignment="1">
      <alignment horizontal="left" vertical="center"/>
    </xf>
    <xf numFmtId="0" fontId="232" fillId="29" borderId="0" xfId="6" applyFont="1" applyFill="1" applyBorder="1" applyAlignment="1">
      <alignment vertical="center"/>
    </xf>
    <xf numFmtId="0" fontId="265" fillId="91" borderId="0" xfId="22" applyFont="1" applyFill="1" applyAlignment="1">
      <alignment horizontal="left" vertical="center"/>
    </xf>
    <xf numFmtId="0" fontId="266" fillId="28" borderId="0" xfId="0" applyFont="1" applyFill="1" applyAlignment="1">
      <alignment horizontal="center" vertical="center"/>
    </xf>
    <xf numFmtId="0" fontId="239" fillId="91" borderId="0" xfId="0" applyFont="1" applyFill="1" applyAlignment="1">
      <alignment horizontal="center" vertical="center"/>
    </xf>
    <xf numFmtId="0" fontId="267" fillId="28" borderId="0" xfId="14" applyFont="1" applyFill="1" applyAlignment="1">
      <alignment horizontal="center" vertical="center"/>
    </xf>
    <xf numFmtId="0" fontId="268" fillId="28" borderId="0" xfId="22" applyFont="1" applyFill="1" applyAlignment="1">
      <alignment horizontal="center" vertical="center"/>
    </xf>
    <xf numFmtId="0" fontId="270" fillId="91" borderId="0" xfId="3" applyFont="1" applyFill="1" applyAlignment="1">
      <alignment horizontal="center" vertical="center"/>
    </xf>
    <xf numFmtId="0" fontId="234" fillId="91" borderId="0" xfId="9" applyFont="1" applyFill="1"/>
    <xf numFmtId="0" fontId="270" fillId="91" borderId="0" xfId="3" applyFont="1" applyFill="1" applyAlignment="1">
      <alignment vertical="center"/>
    </xf>
    <xf numFmtId="0" fontId="170" fillId="91" borderId="0" xfId="26" applyFont="1" applyFill="1" applyAlignment="1">
      <alignment vertical="center"/>
    </xf>
    <xf numFmtId="0" fontId="271" fillId="28" borderId="0" xfId="6" applyFont="1" applyFill="1" applyAlignment="1">
      <alignment vertical="center"/>
    </xf>
    <xf numFmtId="0" fontId="6" fillId="28" borderId="0" xfId="27" applyFill="1" applyAlignment="1">
      <alignment vertical="center"/>
    </xf>
    <xf numFmtId="0" fontId="6" fillId="28" borderId="0" xfId="3" applyFill="1" applyAlignment="1">
      <alignment vertical="center"/>
    </xf>
    <xf numFmtId="0" fontId="6" fillId="0" borderId="0" xfId="27" applyAlignment="1">
      <alignment vertical="center"/>
    </xf>
    <xf numFmtId="0" fontId="272" fillId="91" borderId="0" xfId="27" applyFont="1" applyFill="1" applyAlignment="1">
      <alignment horizontal="center" vertical="center"/>
    </xf>
    <xf numFmtId="0" fontId="272" fillId="91" borderId="0" xfId="27" quotePrefix="1" applyFont="1" applyFill="1" applyAlignment="1">
      <alignment horizontal="center" vertical="center"/>
    </xf>
    <xf numFmtId="0" fontId="273" fillId="91" borderId="0" xfId="0" applyFont="1" applyFill="1" applyAlignment="1">
      <alignment horizontal="right" vertical="center"/>
    </xf>
    <xf numFmtId="0" fontId="274" fillId="91" borderId="0" xfId="0" applyFont="1" applyFill="1" applyAlignment="1">
      <alignment vertical="center"/>
    </xf>
    <xf numFmtId="0" fontId="95" fillId="91" borderId="0" xfId="0" applyFont="1" applyFill="1" applyAlignment="1">
      <alignment horizontal="center" vertical="center"/>
    </xf>
    <xf numFmtId="0" fontId="229" fillId="91" borderId="0" xfId="27" applyFont="1" applyFill="1" applyAlignment="1" applyProtection="1">
      <alignment vertical="center"/>
      <protection hidden="1"/>
    </xf>
    <xf numFmtId="0" fontId="79" fillId="91" borderId="0" xfId="0" applyFont="1" applyFill="1" applyAlignment="1">
      <alignment horizontal="left" vertical="top"/>
    </xf>
    <xf numFmtId="0" fontId="275" fillId="95" borderId="0" xfId="3" applyFont="1" applyFill="1" applyAlignment="1">
      <alignment horizontal="center" vertical="center"/>
    </xf>
    <xf numFmtId="0" fontId="276" fillId="95" borderId="0" xfId="3" applyFont="1" applyFill="1" applyAlignment="1">
      <alignment horizontal="center" vertical="center"/>
    </xf>
    <xf numFmtId="0" fontId="277" fillId="95" borderId="0" xfId="3" applyFont="1" applyFill="1" applyAlignment="1">
      <alignment horizontal="center" vertical="center"/>
    </xf>
    <xf numFmtId="0" fontId="278" fillId="95" borderId="0" xfId="3" applyFont="1" applyFill="1" applyAlignment="1">
      <alignment horizontal="center" vertical="center"/>
    </xf>
    <xf numFmtId="0" fontId="279" fillId="95" borderId="0" xfId="3" applyFont="1" applyFill="1" applyAlignment="1">
      <alignment horizontal="center" vertical="center"/>
    </xf>
    <xf numFmtId="0" fontId="280" fillId="95" borderId="0" xfId="3" applyFont="1" applyFill="1" applyAlignment="1">
      <alignment horizontal="center" vertical="center"/>
    </xf>
    <xf numFmtId="0" fontId="281" fillId="95" borderId="0" xfId="3" applyFont="1" applyFill="1" applyAlignment="1">
      <alignment horizontal="center" vertical="center"/>
    </xf>
    <xf numFmtId="0" fontId="282" fillId="95" borderId="0" xfId="3" applyFont="1" applyFill="1" applyAlignment="1">
      <alignment horizontal="center" vertical="center"/>
    </xf>
    <xf numFmtId="0" fontId="283" fillId="95" borderId="0" xfId="3" applyFont="1" applyFill="1" applyAlignment="1">
      <alignment horizontal="center" vertical="center"/>
    </xf>
    <xf numFmtId="0" fontId="284" fillId="95" borderId="0" xfId="3" applyFont="1" applyFill="1" applyAlignment="1">
      <alignment horizontal="center" vertical="center"/>
    </xf>
    <xf numFmtId="0" fontId="285" fillId="95" borderId="0" xfId="3" applyFont="1" applyFill="1" applyAlignment="1">
      <alignment horizontal="center" vertical="center"/>
    </xf>
    <xf numFmtId="0" fontId="286" fillId="95" borderId="0" xfId="3" applyFont="1" applyFill="1" applyAlignment="1">
      <alignment horizontal="center" vertical="center"/>
    </xf>
    <xf numFmtId="0" fontId="287" fillId="95" borderId="0" xfId="3" applyFont="1" applyFill="1" applyAlignment="1">
      <alignment horizontal="center" vertical="center"/>
    </xf>
    <xf numFmtId="0" fontId="288" fillId="95" borderId="0" xfId="3" applyFont="1" applyFill="1" applyAlignment="1">
      <alignment horizontal="center" vertical="center"/>
    </xf>
    <xf numFmtId="0" fontId="289" fillId="95" borderId="0" xfId="3" applyFont="1" applyFill="1" applyAlignment="1">
      <alignment horizontal="center" vertical="center"/>
    </xf>
    <xf numFmtId="0" fontId="290" fillId="95" borderId="0" xfId="3" applyFont="1" applyFill="1" applyAlignment="1">
      <alignment horizontal="center" vertical="center"/>
    </xf>
    <xf numFmtId="0" fontId="291" fillId="95" borderId="0" xfId="3" applyFont="1" applyFill="1" applyAlignment="1">
      <alignment horizontal="center" vertical="center"/>
    </xf>
    <xf numFmtId="0" fontId="292" fillId="95" borderId="0" xfId="3" applyFont="1" applyFill="1" applyAlignment="1">
      <alignment horizontal="center" vertical="center"/>
    </xf>
    <xf numFmtId="0" fontId="266" fillId="5" borderId="29" xfId="3" applyFont="1" applyFill="1" applyBorder="1" applyAlignment="1">
      <alignment horizontal="center" vertical="center"/>
    </xf>
    <xf numFmtId="0" fontId="294" fillId="0" borderId="139" xfId="28" applyFont="1" applyBorder="1" applyAlignment="1">
      <alignment horizontal="center" vertical="center"/>
    </xf>
    <xf numFmtId="172" fontId="295" fillId="104" borderId="140" xfId="3" applyNumberFormat="1" applyFont="1" applyFill="1" applyBorder="1" applyAlignment="1">
      <alignment horizontal="center" vertical="center"/>
    </xf>
    <xf numFmtId="0" fontId="296" fillId="105" borderId="29" xfId="3" applyFont="1" applyFill="1" applyBorder="1" applyAlignment="1">
      <alignment horizontal="center" vertical="center"/>
    </xf>
    <xf numFmtId="0" fontId="296" fillId="106" borderId="29" xfId="3" applyFont="1" applyFill="1" applyBorder="1" applyAlignment="1">
      <alignment horizontal="center" vertical="center"/>
    </xf>
    <xf numFmtId="0" fontId="225" fillId="91" borderId="0" xfId="27" applyFont="1" applyFill="1" applyAlignment="1">
      <alignment vertical="center"/>
    </xf>
    <xf numFmtId="0" fontId="297" fillId="5" borderId="0" xfId="27" applyFont="1" applyFill="1" applyAlignment="1">
      <alignment vertical="center"/>
    </xf>
    <xf numFmtId="0" fontId="6" fillId="5" borderId="0" xfId="27" applyFill="1" applyProtection="1">
      <protection hidden="1"/>
    </xf>
    <xf numFmtId="0" fontId="298" fillId="5" borderId="29" xfId="27" applyFont="1" applyFill="1" applyBorder="1" applyAlignment="1">
      <alignment vertical="center"/>
    </xf>
    <xf numFmtId="0" fontId="6" fillId="5" borderId="0" xfId="27" applyFill="1" applyAlignment="1">
      <alignment vertical="center"/>
    </xf>
    <xf numFmtId="0" fontId="239" fillId="62" borderId="0" xfId="0" applyFont="1" applyFill="1" applyAlignment="1">
      <alignment horizontal="center" vertical="center"/>
    </xf>
    <xf numFmtId="187" fontId="299" fillId="5" borderId="0" xfId="27" applyNumberFormat="1" applyFont="1" applyFill="1" applyAlignment="1">
      <alignment vertical="center"/>
    </xf>
    <xf numFmtId="0" fontId="298" fillId="5" borderId="0" xfId="27" applyFont="1" applyFill="1" applyAlignment="1">
      <alignment horizontal="left" vertical="center"/>
    </xf>
    <xf numFmtId="0" fontId="6" fillId="0" borderId="0" xfId="27" applyProtection="1">
      <protection hidden="1"/>
    </xf>
    <xf numFmtId="0" fontId="300" fillId="107" borderId="0" xfId="27" applyFont="1" applyFill="1" applyAlignment="1">
      <alignment horizontal="center" vertical="center"/>
    </xf>
    <xf numFmtId="0" fontId="301" fillId="4" borderId="28" xfId="27" applyFont="1" applyFill="1" applyBorder="1" applyAlignment="1">
      <alignment horizontal="center" vertical="center"/>
    </xf>
    <xf numFmtId="0" fontId="301" fillId="4" borderId="0" xfId="27" applyFont="1" applyFill="1" applyAlignment="1">
      <alignment horizontal="center" vertical="center"/>
    </xf>
    <xf numFmtId="0" fontId="186" fillId="91" borderId="0" xfId="27" applyFont="1" applyFill="1" applyAlignment="1">
      <alignment vertical="center"/>
    </xf>
    <xf numFmtId="0" fontId="186" fillId="91" borderId="29" xfId="27" applyFont="1" applyFill="1" applyBorder="1" applyAlignment="1">
      <alignment vertical="center"/>
    </xf>
    <xf numFmtId="0" fontId="302" fillId="5" borderId="0" xfId="27" applyFont="1" applyFill="1" applyAlignment="1">
      <alignment horizontal="center" vertical="center"/>
    </xf>
    <xf numFmtId="0" fontId="186" fillId="91" borderId="0" xfId="27" applyFont="1" applyFill="1" applyAlignment="1">
      <alignment horizontal="right" vertical="center"/>
    </xf>
    <xf numFmtId="0" fontId="303" fillId="91" borderId="0" xfId="3" applyFont="1" applyFill="1" applyAlignment="1">
      <alignment horizontal="left" vertical="center"/>
    </xf>
    <xf numFmtId="0" fontId="304" fillId="91" borderId="0" xfId="3" applyFont="1" applyFill="1" applyAlignment="1">
      <alignment horizontal="left" vertical="center"/>
    </xf>
    <xf numFmtId="0" fontId="179" fillId="91" borderId="0" xfId="3" applyFont="1" applyFill="1" applyAlignment="1">
      <alignment horizontal="right" vertical="center"/>
    </xf>
    <xf numFmtId="0" fontId="166" fillId="91" borderId="0" xfId="3" applyFont="1" applyFill="1" applyAlignment="1">
      <alignment horizontal="right" vertical="center"/>
    </xf>
    <xf numFmtId="0" fontId="175" fillId="28" borderId="0" xfId="3" applyFont="1" applyFill="1" applyProtection="1">
      <protection hidden="1"/>
    </xf>
    <xf numFmtId="0" fontId="176" fillId="28" borderId="0" xfId="6" applyFont="1" applyFill="1" applyAlignment="1">
      <alignment vertical="center"/>
    </xf>
    <xf numFmtId="0" fontId="305" fillId="28" borderId="0" xfId="6" applyFont="1" applyFill="1" applyAlignment="1">
      <alignment vertical="center"/>
    </xf>
    <xf numFmtId="0" fontId="306" fillId="28" borderId="0" xfId="3" applyFont="1" applyFill="1" applyAlignment="1">
      <alignment vertical="center"/>
    </xf>
    <xf numFmtId="0" fontId="307" fillId="28" borderId="0" xfId="3" applyFont="1" applyFill="1" applyProtection="1">
      <protection hidden="1"/>
    </xf>
    <xf numFmtId="0" fontId="308" fillId="5" borderId="0" xfId="0" applyFont="1" applyFill="1" applyAlignment="1">
      <alignment vertical="center"/>
    </xf>
    <xf numFmtId="1" fontId="113" fillId="34" borderId="63" xfId="0" applyNumberFormat="1" applyFont="1" applyFill="1" applyBorder="1" applyAlignment="1">
      <alignment horizontal="left" vertical="center"/>
    </xf>
    <xf numFmtId="1" fontId="1" fillId="0" borderId="0" xfId="0" applyNumberFormat="1" applyFont="1" applyAlignment="1">
      <alignment horizontal="center" vertical="center"/>
    </xf>
    <xf numFmtId="164" fontId="77" fillId="13" borderId="19" xfId="3" applyNumberFormat="1" applyFont="1" applyFill="1" applyBorder="1" applyAlignment="1" applyProtection="1">
      <alignment horizontal="center" vertical="center"/>
      <protection hidden="1"/>
    </xf>
    <xf numFmtId="1" fontId="11" fillId="5" borderId="29" xfId="2" applyNumberFormat="1" applyFont="1" applyFill="1" applyBorder="1" applyAlignment="1">
      <alignment horizontal="left" vertical="center"/>
    </xf>
    <xf numFmtId="0" fontId="180" fillId="91" borderId="0" xfId="3" applyFont="1" applyFill="1" applyAlignment="1">
      <alignment horizontal="right" vertical="center"/>
    </xf>
    <xf numFmtId="0" fontId="309" fillId="91" borderId="0" xfId="3" applyFont="1" applyFill="1" applyAlignment="1" applyProtection="1">
      <alignment horizontal="left" vertical="center"/>
      <protection hidden="1"/>
    </xf>
    <xf numFmtId="0" fontId="309" fillId="91" borderId="0" xfId="3" applyFont="1" applyFill="1" applyAlignment="1" applyProtection="1">
      <alignment horizontal="right" vertical="center"/>
      <protection hidden="1"/>
    </xf>
    <xf numFmtId="0" fontId="309" fillId="91" borderId="0" xfId="3" applyFont="1" applyFill="1" applyAlignment="1" applyProtection="1">
      <alignment horizontal="left" vertical="top"/>
      <protection hidden="1"/>
    </xf>
    <xf numFmtId="180" fontId="263" fillId="36" borderId="0" xfId="15" applyNumberFormat="1" applyFont="1" applyFill="1" applyAlignment="1">
      <alignment horizontal="center" vertical="center"/>
    </xf>
    <xf numFmtId="0" fontId="164" fillId="91" borderId="0" xfId="3" applyFont="1" applyFill="1" applyAlignment="1">
      <alignment horizontal="center" vertical="center"/>
    </xf>
    <xf numFmtId="0" fontId="188" fillId="91" borderId="0" xfId="3" applyFont="1" applyFill="1" applyAlignment="1">
      <alignment horizontal="center" vertical="center" wrapText="1"/>
    </xf>
    <xf numFmtId="0" fontId="80" fillId="5" borderId="20" xfId="23" applyFont="1" applyFill="1" applyBorder="1" applyAlignment="1">
      <alignment horizontal="center" vertical="center" wrapText="1"/>
    </xf>
    <xf numFmtId="0" fontId="80" fillId="5" borderId="2" xfId="23" applyFont="1" applyFill="1" applyBorder="1" applyAlignment="1">
      <alignment horizontal="center" vertical="center" wrapText="1"/>
    </xf>
    <xf numFmtId="0" fontId="73" fillId="28" borderId="99" xfId="3" applyFont="1" applyFill="1" applyBorder="1" applyAlignment="1">
      <alignment horizontal="center" vertical="center"/>
    </xf>
    <xf numFmtId="0" fontId="81" fillId="97" borderId="0" xfId="25" applyFont="1" applyFill="1" applyAlignment="1" applyProtection="1">
      <alignment horizontal="center" vertical="center"/>
      <protection locked="0"/>
    </xf>
    <xf numFmtId="1" fontId="220" fillId="35" borderId="0" xfId="12" applyNumberFormat="1" applyFont="1" applyFill="1" applyAlignment="1">
      <alignment horizontal="center" vertical="center"/>
    </xf>
    <xf numFmtId="0" fontId="140" fillId="98" borderId="0" xfId="25" applyFont="1" applyFill="1" applyAlignment="1" applyProtection="1">
      <alignment horizontal="center" vertical="center"/>
      <protection locked="0"/>
    </xf>
    <xf numFmtId="0" fontId="9" fillId="5" borderId="74" xfId="9" applyFont="1" applyFill="1" applyBorder="1" applyAlignment="1">
      <alignment horizontal="center"/>
    </xf>
    <xf numFmtId="0" fontId="9" fillId="5" borderId="70" xfId="9" applyFont="1" applyFill="1" applyBorder="1" applyAlignment="1">
      <alignment horizontal="center"/>
    </xf>
    <xf numFmtId="0" fontId="89" fillId="5" borderId="29" xfId="9" applyFont="1" applyFill="1" applyBorder="1" applyAlignment="1">
      <alignment horizontal="left" vertical="center" wrapText="1"/>
    </xf>
    <xf numFmtId="0" fontId="89" fillId="5" borderId="0" xfId="9" applyFont="1" applyFill="1" applyAlignment="1">
      <alignment horizontal="left" vertical="center" wrapText="1"/>
    </xf>
    <xf numFmtId="0" fontId="89" fillId="5" borderId="28" xfId="9" applyFont="1" applyFill="1" applyBorder="1" applyAlignment="1">
      <alignment horizontal="left" vertical="center" wrapText="1"/>
    </xf>
    <xf numFmtId="0" fontId="89" fillId="5" borderId="24" xfId="9" applyFont="1" applyFill="1" applyBorder="1" applyAlignment="1">
      <alignment horizontal="left" vertical="center" wrapText="1"/>
    </xf>
    <xf numFmtId="0" fontId="89" fillId="5" borderId="23" xfId="9" applyFont="1" applyFill="1" applyBorder="1" applyAlignment="1">
      <alignment horizontal="left" vertical="center" wrapText="1"/>
    </xf>
    <xf numFmtId="0" fontId="89" fillId="5" borderId="22" xfId="9" applyFont="1" applyFill="1" applyBorder="1" applyAlignment="1">
      <alignment horizontal="left" vertical="center" wrapText="1"/>
    </xf>
    <xf numFmtId="0" fontId="26" fillId="35" borderId="0" xfId="3" applyFont="1" applyFill="1" applyAlignment="1">
      <alignment horizontal="left" vertical="center" wrapText="1"/>
    </xf>
    <xf numFmtId="0" fontId="4" fillId="5" borderId="109" xfId="0" applyFont="1" applyFill="1" applyBorder="1" applyAlignment="1">
      <alignment horizontal="center" vertical="center" wrapText="1"/>
    </xf>
    <xf numFmtId="0" fontId="4" fillId="5" borderId="110" xfId="0" applyFont="1" applyFill="1" applyBorder="1" applyAlignment="1">
      <alignment horizontal="center" vertical="center" wrapText="1"/>
    </xf>
    <xf numFmtId="0" fontId="4" fillId="5" borderId="111" xfId="0" applyFont="1" applyFill="1" applyBorder="1" applyAlignment="1">
      <alignment horizontal="center" vertical="center" wrapText="1"/>
    </xf>
    <xf numFmtId="0" fontId="3" fillId="5" borderId="0" xfId="0" applyFont="1" applyFill="1" applyAlignment="1">
      <alignment horizontal="right" vertical="center" wrapText="1"/>
    </xf>
    <xf numFmtId="0" fontId="79" fillId="60" borderId="76" xfId="3" applyFont="1" applyFill="1" applyBorder="1" applyAlignment="1">
      <alignment horizontal="center" vertical="center" wrapText="1"/>
    </xf>
    <xf numFmtId="0" fontId="79" fillId="60" borderId="0" xfId="3" applyFont="1" applyFill="1" applyAlignment="1">
      <alignment horizontal="center" vertical="center" wrapText="1"/>
    </xf>
    <xf numFmtId="1" fontId="73" fillId="28" borderId="119" xfId="3" applyNumberFormat="1" applyFont="1" applyFill="1" applyBorder="1" applyAlignment="1" applyProtection="1">
      <alignment horizontal="center" vertical="center"/>
      <protection hidden="1"/>
    </xf>
    <xf numFmtId="1" fontId="73" fillId="28" borderId="28" xfId="3" applyNumberFormat="1" applyFont="1" applyFill="1" applyBorder="1" applyAlignment="1" applyProtection="1">
      <alignment horizontal="center" vertical="center"/>
      <protection hidden="1"/>
    </xf>
    <xf numFmtId="0" fontId="29" fillId="46" borderId="121" xfId="3" applyFont="1" applyFill="1" applyBorder="1" applyAlignment="1" applyProtection="1">
      <alignment horizontal="center" vertical="center" wrapText="1"/>
      <protection locked="0"/>
    </xf>
    <xf numFmtId="0" fontId="29" fillId="46" borderId="122" xfId="3" applyFont="1" applyFill="1" applyBorder="1" applyAlignment="1" applyProtection="1">
      <alignment horizontal="center" vertical="center" wrapText="1"/>
      <protection locked="0"/>
    </xf>
    <xf numFmtId="0" fontId="29" fillId="46" borderId="59" xfId="3" applyFont="1" applyFill="1" applyBorder="1" applyAlignment="1">
      <alignment horizontal="center" vertical="center" wrapText="1"/>
    </xf>
    <xf numFmtId="0" fontId="29" fillId="46" borderId="51" xfId="3" applyFont="1" applyFill="1" applyBorder="1" applyAlignment="1">
      <alignment horizontal="center" vertical="center" wrapText="1"/>
    </xf>
    <xf numFmtId="0" fontId="29" fillId="46" borderId="59" xfId="3" applyFont="1" applyFill="1" applyBorder="1" applyAlignment="1" applyProtection="1">
      <alignment horizontal="center" vertical="center"/>
      <protection locked="0"/>
    </xf>
    <xf numFmtId="0" fontId="29" fillId="46" borderId="51" xfId="3" applyFont="1" applyFill="1" applyBorder="1" applyAlignment="1" applyProtection="1">
      <alignment horizontal="center" vertical="center"/>
      <protection locked="0"/>
    </xf>
    <xf numFmtId="0" fontId="54" fillId="46" borderId="59" xfId="3" applyFont="1" applyFill="1" applyBorder="1" applyAlignment="1" applyProtection="1">
      <alignment horizontal="center" vertical="center" wrapText="1"/>
      <protection hidden="1"/>
    </xf>
    <xf numFmtId="0" fontId="54" fillId="46" borderId="51" xfId="3" applyFont="1" applyFill="1" applyBorder="1" applyAlignment="1" applyProtection="1">
      <alignment horizontal="center" vertical="center" wrapText="1"/>
      <protection hidden="1"/>
    </xf>
    <xf numFmtId="0" fontId="54" fillId="46" borderId="118" xfId="3" applyFont="1" applyFill="1" applyBorder="1" applyAlignment="1" applyProtection="1">
      <alignment horizontal="center" vertical="center" wrapText="1"/>
      <protection hidden="1"/>
    </xf>
    <xf numFmtId="0" fontId="54" fillId="46" borderId="123" xfId="3" applyFont="1" applyFill="1" applyBorder="1" applyAlignment="1" applyProtection="1">
      <alignment horizontal="center" vertical="center" wrapText="1"/>
      <protection hidden="1"/>
    </xf>
    <xf numFmtId="0" fontId="157" fillId="5" borderId="28" xfId="0" applyFont="1" applyFill="1" applyBorder="1" applyAlignment="1">
      <alignment horizontal="left" vertical="top" wrapText="1"/>
    </xf>
    <xf numFmtId="0" fontId="158" fillId="0" borderId="29" xfId="1" applyFont="1" applyBorder="1" applyAlignment="1">
      <alignment horizontal="center" vertical="center" wrapText="1"/>
    </xf>
    <xf numFmtId="1" fontId="41" fillId="35" borderId="130" xfId="3" applyNumberFormat="1" applyFont="1" applyFill="1" applyBorder="1" applyAlignment="1">
      <alignment horizontal="center" vertical="center" wrapText="1"/>
    </xf>
    <xf numFmtId="1" fontId="41" fillId="35" borderId="131" xfId="3" applyNumberFormat="1" applyFont="1" applyFill="1" applyBorder="1" applyAlignment="1">
      <alignment horizontal="center" vertical="center" wrapText="1"/>
    </xf>
    <xf numFmtId="1" fontId="41" fillId="35" borderId="132" xfId="3" applyNumberFormat="1" applyFont="1" applyFill="1" applyBorder="1" applyAlignment="1">
      <alignment horizontal="center" vertical="center" wrapText="1"/>
    </xf>
    <xf numFmtId="1" fontId="41" fillId="35" borderId="133" xfId="3" applyNumberFormat="1" applyFont="1" applyFill="1" applyBorder="1" applyAlignment="1">
      <alignment horizontal="center" vertical="center" wrapText="1"/>
    </xf>
    <xf numFmtId="1" fontId="41" fillId="35" borderId="129" xfId="3" applyNumberFormat="1" applyFont="1" applyFill="1" applyBorder="1" applyAlignment="1">
      <alignment horizontal="center" vertical="center" wrapText="1"/>
    </xf>
    <xf numFmtId="1" fontId="41" fillId="35" borderId="134" xfId="3" applyNumberFormat="1" applyFont="1" applyFill="1" applyBorder="1" applyAlignment="1">
      <alignment horizontal="center" vertical="center" wrapText="1"/>
    </xf>
    <xf numFmtId="1" fontId="102" fillId="51" borderId="75" xfId="3" applyNumberFormat="1" applyFont="1" applyFill="1" applyBorder="1" applyAlignment="1" applyProtection="1">
      <alignment horizontal="center" vertical="center" wrapText="1"/>
      <protection hidden="1"/>
    </xf>
    <xf numFmtId="1" fontId="102" fillId="51" borderId="30" xfId="3" applyNumberFormat="1" applyFont="1" applyFill="1" applyBorder="1" applyAlignment="1" applyProtection="1">
      <alignment horizontal="center" vertical="center" wrapText="1"/>
      <protection hidden="1"/>
    </xf>
    <xf numFmtId="0" fontId="0" fillId="0" borderId="32" xfId="0" applyBorder="1" applyAlignment="1">
      <alignment horizontal="left" vertical="center" wrapText="1"/>
    </xf>
    <xf numFmtId="0" fontId="1" fillId="0" borderId="0" xfId="0" applyFont="1" applyAlignment="1">
      <alignment horizontal="left" vertical="center" wrapText="1"/>
    </xf>
    <xf numFmtId="0" fontId="1" fillId="0" borderId="28" xfId="0" applyFont="1" applyBorder="1" applyAlignment="1">
      <alignment horizontal="left" vertical="center" wrapText="1"/>
    </xf>
    <xf numFmtId="0" fontId="88" fillId="37" borderId="74" xfId="3" applyFont="1" applyFill="1" applyBorder="1" applyAlignment="1">
      <alignment horizontal="center" vertical="center" wrapText="1"/>
    </xf>
    <xf numFmtId="0" fontId="88" fillId="37" borderId="70" xfId="3" applyFont="1" applyFill="1" applyBorder="1" applyAlignment="1">
      <alignment horizontal="center" vertical="center" wrapText="1"/>
    </xf>
    <xf numFmtId="0" fontId="88" fillId="37" borderId="69" xfId="3" applyFont="1" applyFill="1" applyBorder="1" applyAlignment="1">
      <alignment horizontal="center" vertical="center" wrapText="1"/>
    </xf>
    <xf numFmtId="0" fontId="88" fillId="37" borderId="29" xfId="3" applyFont="1" applyFill="1" applyBorder="1" applyAlignment="1">
      <alignment horizontal="center" vertical="center" wrapText="1"/>
    </xf>
    <xf numFmtId="0" fontId="88" fillId="37" borderId="0" xfId="3" applyFont="1" applyFill="1" applyAlignment="1">
      <alignment horizontal="center" vertical="center" wrapText="1"/>
    </xf>
    <xf numFmtId="0" fontId="88" fillId="37" borderId="28" xfId="3" applyFont="1" applyFill="1" applyBorder="1" applyAlignment="1">
      <alignment horizontal="center" vertical="center" wrapText="1"/>
    </xf>
    <xf numFmtId="0" fontId="9" fillId="5" borderId="29" xfId="3" applyFont="1" applyFill="1" applyBorder="1" applyAlignment="1">
      <alignment horizontal="center" vertical="center" wrapText="1"/>
    </xf>
    <xf numFmtId="0" fontId="9" fillId="5" borderId="0" xfId="3" applyFont="1" applyFill="1" applyAlignment="1">
      <alignment horizontal="center" vertical="center" wrapText="1"/>
    </xf>
    <xf numFmtId="0" fontId="9" fillId="5" borderId="28" xfId="3"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28" xfId="0" applyFont="1" applyFill="1" applyBorder="1" applyAlignment="1">
      <alignment horizontal="center" vertical="center" wrapText="1"/>
    </xf>
    <xf numFmtId="1" fontId="76" fillId="51" borderId="79" xfId="3" applyNumberFormat="1" applyFont="1" applyFill="1" applyBorder="1" applyAlignment="1" applyProtection="1">
      <alignment horizontal="center" vertical="center" wrapText="1"/>
      <protection hidden="1"/>
    </xf>
    <xf numFmtId="1" fontId="76" fillId="51" borderId="76" xfId="3" applyNumberFormat="1" applyFont="1" applyFill="1" applyBorder="1" applyAlignment="1" applyProtection="1">
      <alignment horizontal="center" vertical="center" wrapText="1"/>
      <protection hidden="1"/>
    </xf>
    <xf numFmtId="1" fontId="12" fillId="51" borderId="29" xfId="3" applyNumberFormat="1" applyFont="1" applyFill="1" applyBorder="1" applyAlignment="1" applyProtection="1">
      <alignment horizontal="center" vertical="center" wrapText="1"/>
      <protection hidden="1"/>
    </xf>
    <xf numFmtId="1" fontId="12" fillId="51" borderId="0" xfId="3" applyNumberFormat="1" applyFont="1" applyFill="1" applyAlignment="1" applyProtection="1">
      <alignment horizontal="center" vertical="center" wrapText="1"/>
      <protection hidden="1"/>
    </xf>
    <xf numFmtId="1" fontId="12" fillId="50" borderId="29" xfId="3" applyNumberFormat="1" applyFont="1" applyFill="1" applyBorder="1" applyAlignment="1" applyProtection="1">
      <alignment horizontal="center" vertical="center" wrapText="1"/>
      <protection hidden="1"/>
    </xf>
    <xf numFmtId="1" fontId="12" fillId="50" borderId="0" xfId="3" applyNumberFormat="1" applyFont="1" applyFill="1" applyAlignment="1" applyProtection="1">
      <alignment horizontal="center" vertical="center" wrapText="1"/>
      <protection hidden="1"/>
    </xf>
    <xf numFmtId="1" fontId="52" fillId="29" borderId="29" xfId="3" applyNumberFormat="1" applyFont="1" applyFill="1" applyBorder="1" applyAlignment="1" applyProtection="1">
      <alignment horizontal="left" vertical="center"/>
      <protection hidden="1"/>
    </xf>
    <xf numFmtId="1" fontId="52" fillId="29" borderId="0" xfId="3" applyNumberFormat="1" applyFont="1" applyFill="1" applyAlignment="1" applyProtection="1">
      <alignment horizontal="left" vertical="center"/>
      <protection hidden="1"/>
    </xf>
    <xf numFmtId="0" fontId="66" fillId="35" borderId="28" xfId="0" applyFont="1" applyFill="1" applyBorder="1" applyAlignment="1">
      <alignment horizontal="left" vertical="top" wrapText="1"/>
    </xf>
    <xf numFmtId="1" fontId="12" fillId="28" borderId="0" xfId="3" applyNumberFormat="1" applyFont="1" applyFill="1" applyAlignment="1" applyProtection="1">
      <alignment horizontal="center" vertical="center" wrapText="1"/>
      <protection hidden="1"/>
    </xf>
    <xf numFmtId="1" fontId="102" fillId="80" borderId="75" xfId="3" applyNumberFormat="1" applyFont="1" applyFill="1" applyBorder="1" applyAlignment="1" applyProtection="1">
      <alignment horizontal="center" vertical="center" wrapText="1"/>
      <protection hidden="1"/>
    </xf>
    <xf numFmtId="1" fontId="102" fillId="80" borderId="30" xfId="3" applyNumberFormat="1" applyFont="1" applyFill="1" applyBorder="1" applyAlignment="1" applyProtection="1">
      <alignment horizontal="center" vertical="center" wrapText="1"/>
      <protection hidden="1"/>
    </xf>
    <xf numFmtId="1" fontId="71" fillId="79" borderId="75" xfId="3" applyNumberFormat="1" applyFont="1" applyFill="1" applyBorder="1" applyAlignment="1" applyProtection="1">
      <alignment horizontal="center" vertical="center" wrapText="1"/>
      <protection hidden="1"/>
    </xf>
    <xf numFmtId="1" fontId="71" fillId="79" borderId="30" xfId="3" applyNumberFormat="1" applyFont="1" applyFill="1" applyBorder="1" applyAlignment="1" applyProtection="1">
      <alignment horizontal="center" vertical="center" wrapText="1"/>
      <protection hidden="1"/>
    </xf>
    <xf numFmtId="1" fontId="102" fillId="87" borderId="75" xfId="3" applyNumberFormat="1" applyFont="1" applyFill="1" applyBorder="1" applyAlignment="1" applyProtection="1">
      <alignment horizontal="center" vertical="center" wrapText="1"/>
      <protection hidden="1"/>
    </xf>
    <xf numFmtId="1" fontId="102" fillId="87" borderId="30" xfId="3" applyNumberFormat="1" applyFont="1" applyFill="1" applyBorder="1" applyAlignment="1" applyProtection="1">
      <alignment horizontal="center" vertical="center" wrapText="1"/>
      <protection hidden="1"/>
    </xf>
    <xf numFmtId="1" fontId="71" fillId="13" borderId="75" xfId="3" applyNumberFormat="1" applyFont="1" applyFill="1" applyBorder="1" applyAlignment="1" applyProtection="1">
      <alignment horizontal="center" vertical="center" wrapText="1"/>
      <protection hidden="1"/>
    </xf>
    <xf numFmtId="1" fontId="71" fillId="13" borderId="30" xfId="3" applyNumberFormat="1" applyFont="1" applyFill="1" applyBorder="1" applyAlignment="1" applyProtection="1">
      <alignment horizontal="center" vertical="center" wrapText="1"/>
      <protection hidden="1"/>
    </xf>
    <xf numFmtId="1" fontId="71" fillId="83" borderId="75" xfId="3" applyNumberFormat="1" applyFont="1" applyFill="1" applyBorder="1" applyAlignment="1" applyProtection="1">
      <alignment horizontal="center" vertical="center" wrapText="1"/>
      <protection hidden="1"/>
    </xf>
    <xf numFmtId="1" fontId="71" fillId="83" borderId="30" xfId="3" applyNumberFormat="1" applyFont="1" applyFill="1" applyBorder="1" applyAlignment="1" applyProtection="1">
      <alignment horizontal="center" vertical="center" wrapText="1"/>
      <protection hidden="1"/>
    </xf>
    <xf numFmtId="1" fontId="71" fillId="88" borderId="75" xfId="3" applyNumberFormat="1" applyFont="1" applyFill="1" applyBorder="1" applyAlignment="1" applyProtection="1">
      <alignment horizontal="center" vertical="center" wrapText="1"/>
      <protection hidden="1"/>
    </xf>
    <xf numFmtId="1" fontId="71" fillId="88" borderId="30" xfId="3" applyNumberFormat="1" applyFont="1" applyFill="1" applyBorder="1" applyAlignment="1" applyProtection="1">
      <alignment horizontal="center" vertical="center" wrapText="1"/>
      <protection hidden="1"/>
    </xf>
    <xf numFmtId="1" fontId="102" fillId="85" borderId="75" xfId="3" applyNumberFormat="1" applyFont="1" applyFill="1" applyBorder="1" applyAlignment="1" applyProtection="1">
      <alignment horizontal="center" vertical="center" wrapText="1"/>
      <protection hidden="1"/>
    </xf>
    <xf numFmtId="1" fontId="102" fillId="85" borderId="30" xfId="3" applyNumberFormat="1" applyFont="1" applyFill="1" applyBorder="1" applyAlignment="1" applyProtection="1">
      <alignment horizontal="center" vertical="center" wrapText="1"/>
      <protection hidden="1"/>
    </xf>
    <xf numFmtId="1" fontId="71" fillId="81" borderId="75" xfId="3" applyNumberFormat="1" applyFont="1" applyFill="1" applyBorder="1" applyAlignment="1" applyProtection="1">
      <alignment horizontal="center" vertical="center" wrapText="1"/>
      <protection hidden="1"/>
    </xf>
    <xf numFmtId="1" fontId="71" fillId="81" borderId="30" xfId="3" applyNumberFormat="1" applyFont="1" applyFill="1" applyBorder="1" applyAlignment="1" applyProtection="1">
      <alignment horizontal="center" vertical="center" wrapText="1"/>
      <protection hidden="1"/>
    </xf>
    <xf numFmtId="1" fontId="102" fillId="84" borderId="75" xfId="3" applyNumberFormat="1" applyFont="1" applyFill="1" applyBorder="1" applyAlignment="1" applyProtection="1">
      <alignment horizontal="center" vertical="center" wrapText="1"/>
      <protection hidden="1"/>
    </xf>
    <xf numFmtId="1" fontId="102" fillId="84" borderId="30" xfId="3" applyNumberFormat="1" applyFont="1" applyFill="1" applyBorder="1" applyAlignment="1" applyProtection="1">
      <alignment horizontal="center" vertical="center" wrapText="1"/>
      <protection hidden="1"/>
    </xf>
    <xf numFmtId="1" fontId="71" fillId="11" borderId="75" xfId="3" applyNumberFormat="1" applyFont="1" applyFill="1" applyBorder="1" applyAlignment="1" applyProtection="1">
      <alignment horizontal="center" vertical="center" wrapText="1"/>
      <protection hidden="1"/>
    </xf>
    <xf numFmtId="1" fontId="71" fillId="11" borderId="30" xfId="3" applyNumberFormat="1" applyFont="1" applyFill="1" applyBorder="1" applyAlignment="1" applyProtection="1">
      <alignment horizontal="center" vertical="center" wrapText="1"/>
      <protection hidden="1"/>
    </xf>
    <xf numFmtId="1" fontId="102" fillId="60" borderId="75" xfId="3" applyNumberFormat="1" applyFont="1" applyFill="1" applyBorder="1" applyAlignment="1" applyProtection="1">
      <alignment horizontal="center" vertical="center" wrapText="1"/>
      <protection hidden="1"/>
    </xf>
    <xf numFmtId="1" fontId="102" fillId="60" borderId="30" xfId="3" applyNumberFormat="1" applyFont="1" applyFill="1" applyBorder="1" applyAlignment="1" applyProtection="1">
      <alignment horizontal="center" vertical="center" wrapText="1"/>
      <protection hidden="1"/>
    </xf>
    <xf numFmtId="1" fontId="102" fillId="82" borderId="75" xfId="3" applyNumberFormat="1" applyFont="1" applyFill="1" applyBorder="1" applyAlignment="1" applyProtection="1">
      <alignment horizontal="center" vertical="center" wrapText="1"/>
      <protection hidden="1"/>
    </xf>
    <xf numFmtId="1" fontId="102" fillId="82" borderId="30" xfId="3" applyNumberFormat="1" applyFont="1" applyFill="1" applyBorder="1" applyAlignment="1" applyProtection="1">
      <alignment horizontal="center" vertical="center" wrapText="1"/>
      <protection hidden="1"/>
    </xf>
    <xf numFmtId="1" fontId="12" fillId="29" borderId="16" xfId="3" applyNumberFormat="1" applyFont="1" applyFill="1" applyBorder="1" applyAlignment="1" applyProtection="1">
      <alignment horizontal="left" vertical="center"/>
      <protection hidden="1"/>
    </xf>
    <xf numFmtId="1" fontId="12" fillId="29" borderId="0" xfId="3" applyNumberFormat="1" applyFont="1" applyFill="1" applyAlignment="1" applyProtection="1">
      <alignment horizontal="left" vertical="center"/>
      <protection hidden="1"/>
    </xf>
    <xf numFmtId="0" fontId="4" fillId="0" borderId="89" xfId="0" applyFont="1" applyBorder="1" applyAlignment="1">
      <alignment horizontal="center" vertical="center" wrapText="1"/>
    </xf>
    <xf numFmtId="0" fontId="4" fillId="0" borderId="86" xfId="0" applyFont="1" applyBorder="1" applyAlignment="1">
      <alignment horizontal="center" vertical="center" wrapText="1"/>
    </xf>
    <xf numFmtId="0" fontId="4" fillId="5" borderId="91"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4" fillId="0" borderId="91" xfId="0" applyFont="1" applyBorder="1" applyAlignment="1">
      <alignment horizontal="center" vertical="top" wrapText="1"/>
    </xf>
    <xf numFmtId="0" fontId="4" fillId="0" borderId="88" xfId="0" applyFont="1" applyBorder="1" applyAlignment="1">
      <alignment horizontal="center" vertical="top" wrapText="1"/>
    </xf>
    <xf numFmtId="0" fontId="52" fillId="41" borderId="0" xfId="3" applyFont="1" applyFill="1" applyAlignment="1" applyProtection="1">
      <alignment horizontal="right" vertical="center" wrapText="1"/>
      <protection locked="0"/>
    </xf>
    <xf numFmtId="0" fontId="0" fillId="0" borderId="62" xfId="0" applyBorder="1" applyAlignment="1">
      <alignment horizontal="center" vertical="top"/>
    </xf>
    <xf numFmtId="0" fontId="0" fillId="0" borderId="61" xfId="0" applyBorder="1" applyAlignment="1">
      <alignment horizontal="center" vertical="top"/>
    </xf>
    <xf numFmtId="0" fontId="55" fillId="46" borderId="0" xfId="3" applyFont="1" applyFill="1" applyAlignment="1" applyProtection="1">
      <alignment horizontal="center" vertical="center" wrapText="1"/>
      <protection locked="0"/>
    </xf>
    <xf numFmtId="0" fontId="55" fillId="46" borderId="52" xfId="3" applyFont="1" applyFill="1" applyBorder="1" applyAlignment="1" applyProtection="1">
      <alignment horizontal="center" vertical="center" wrapText="1"/>
      <protection locked="0"/>
    </xf>
    <xf numFmtId="0" fontId="32" fillId="46" borderId="0" xfId="3" applyFont="1" applyFill="1" applyAlignment="1" applyProtection="1">
      <alignment horizontal="center" vertical="center" wrapText="1"/>
      <protection locked="0"/>
    </xf>
    <xf numFmtId="0" fontId="32" fillId="46" borderId="52" xfId="3" applyFont="1" applyFill="1" applyBorder="1" applyAlignment="1" applyProtection="1">
      <alignment horizontal="center" vertical="center" wrapText="1"/>
      <protection locked="0"/>
    </xf>
    <xf numFmtId="0" fontId="32" fillId="46" borderId="17" xfId="3" applyFont="1" applyFill="1" applyBorder="1" applyAlignment="1">
      <alignment horizontal="center" vertical="center" wrapText="1"/>
    </xf>
    <xf numFmtId="0" fontId="32" fillId="46" borderId="57" xfId="3" applyFont="1" applyFill="1" applyBorder="1" applyAlignment="1">
      <alignment horizontal="center" vertical="center" wrapText="1"/>
    </xf>
    <xf numFmtId="0" fontId="54" fillId="46" borderId="60" xfId="3" applyFont="1" applyFill="1" applyBorder="1" applyAlignment="1" applyProtection="1">
      <alignment horizontal="center" vertical="center" wrapText="1"/>
      <protection hidden="1"/>
    </xf>
    <xf numFmtId="0" fontId="54" fillId="46" borderId="56" xfId="3" applyFont="1" applyFill="1" applyBorder="1" applyAlignment="1" applyProtection="1">
      <alignment horizontal="center" vertical="center" wrapText="1"/>
      <protection hidden="1"/>
    </xf>
    <xf numFmtId="0" fontId="53" fillId="46" borderId="59" xfId="3" applyFont="1" applyFill="1" applyBorder="1" applyAlignment="1" applyProtection="1">
      <alignment horizontal="center" vertical="center" wrapText="1"/>
      <protection hidden="1"/>
    </xf>
    <xf numFmtId="0" fontId="53" fillId="46" borderId="51" xfId="3" applyFont="1" applyFill="1" applyBorder="1" applyAlignment="1" applyProtection="1">
      <alignment horizontal="center" vertical="center" wrapText="1"/>
      <protection hidden="1"/>
    </xf>
    <xf numFmtId="0" fontId="0" fillId="0" borderId="0" xfId="0" applyAlignment="1">
      <alignment horizontal="center" vertical="top"/>
    </xf>
    <xf numFmtId="0" fontId="0" fillId="0" borderId="31" xfId="0" applyBorder="1" applyAlignment="1">
      <alignment horizontal="center" vertical="top"/>
    </xf>
    <xf numFmtId="0" fontId="86" fillId="35" borderId="0" xfId="0" applyFont="1" applyFill="1" applyAlignment="1">
      <alignment horizontal="left" vertical="top" wrapText="1"/>
    </xf>
    <xf numFmtId="0" fontId="86" fillId="35" borderId="30" xfId="0" applyFont="1" applyFill="1" applyBorder="1" applyAlignment="1">
      <alignment horizontal="left" vertical="top" wrapText="1"/>
    </xf>
    <xf numFmtId="0" fontId="133" fillId="5" borderId="0" xfId="0" applyFont="1" applyFill="1" applyAlignment="1">
      <alignment horizontal="left" vertical="center" wrapText="1"/>
    </xf>
    <xf numFmtId="0" fontId="133" fillId="5" borderId="30" xfId="0" applyFont="1" applyFill="1" applyBorder="1" applyAlignment="1">
      <alignment horizontal="left" vertical="center" wrapText="1"/>
    </xf>
    <xf numFmtId="1" fontId="94" fillId="51" borderId="94" xfId="3" applyNumberFormat="1" applyFont="1" applyFill="1" applyBorder="1" applyAlignment="1" applyProtection="1">
      <alignment horizontal="center" vertical="center" wrapText="1"/>
      <protection hidden="1"/>
    </xf>
    <xf numFmtId="1" fontId="94" fillId="51" borderId="76" xfId="3" applyNumberFormat="1" applyFont="1" applyFill="1" applyBorder="1" applyAlignment="1" applyProtection="1">
      <alignment horizontal="center" vertical="center" wrapText="1"/>
      <protection hidden="1"/>
    </xf>
    <xf numFmtId="0" fontId="91" fillId="38" borderId="76" xfId="3" applyFont="1" applyFill="1" applyBorder="1" applyAlignment="1">
      <alignment horizontal="center" vertical="center" wrapText="1"/>
    </xf>
    <xf numFmtId="0" fontId="91" fillId="38" borderId="0" xfId="3" applyFont="1" applyFill="1" applyAlignment="1">
      <alignment horizontal="center" vertical="center" wrapText="1"/>
    </xf>
    <xf numFmtId="1" fontId="73" fillId="28" borderId="75" xfId="3" applyNumberFormat="1" applyFont="1" applyFill="1" applyBorder="1" applyAlignment="1" applyProtection="1">
      <alignment horizontal="center" vertical="center" wrapText="1"/>
      <protection hidden="1"/>
    </xf>
    <xf numFmtId="1" fontId="73" fillId="28" borderId="30" xfId="3" applyNumberFormat="1" applyFont="1" applyFill="1" applyBorder="1" applyAlignment="1" applyProtection="1">
      <alignment horizontal="center" vertical="center" wrapText="1"/>
      <protection hidden="1"/>
    </xf>
    <xf numFmtId="1" fontId="9" fillId="50" borderId="34" xfId="3" applyNumberFormat="1" applyFont="1" applyFill="1" applyBorder="1" applyAlignment="1" applyProtection="1">
      <alignment horizontal="center" vertical="center" wrapText="1"/>
      <protection hidden="1"/>
    </xf>
    <xf numFmtId="1" fontId="9" fillId="50" borderId="0" xfId="3" applyNumberFormat="1" applyFont="1" applyFill="1" applyAlignment="1" applyProtection="1">
      <alignment horizontal="center" vertical="center" wrapText="1"/>
      <protection hidden="1"/>
    </xf>
    <xf numFmtId="0" fontId="9" fillId="71" borderId="0" xfId="3" applyFont="1" applyFill="1" applyAlignment="1" applyProtection="1">
      <alignment horizontal="center" vertical="center" wrapText="1"/>
      <protection hidden="1"/>
    </xf>
    <xf numFmtId="181" fontId="117" fillId="72" borderId="0" xfId="18" applyNumberFormat="1" applyFont="1" applyFill="1" applyAlignment="1">
      <alignment horizontal="center" vertical="center"/>
    </xf>
    <xf numFmtId="1" fontId="71" fillId="40" borderId="75" xfId="3" applyNumberFormat="1" applyFont="1" applyFill="1" applyBorder="1" applyAlignment="1" applyProtection="1">
      <alignment horizontal="center" vertical="center" wrapText="1"/>
      <protection hidden="1"/>
    </xf>
    <xf numFmtId="1" fontId="71" fillId="40" borderId="30" xfId="3" applyNumberFormat="1" applyFont="1" applyFill="1" applyBorder="1" applyAlignment="1" applyProtection="1">
      <alignment horizontal="center" vertical="center" wrapText="1"/>
      <protection hidden="1"/>
    </xf>
    <xf numFmtId="1" fontId="102" fillId="86" borderId="75" xfId="3" applyNumberFormat="1" applyFont="1" applyFill="1" applyBorder="1" applyAlignment="1" applyProtection="1">
      <alignment horizontal="center" vertical="center" wrapText="1"/>
      <protection hidden="1"/>
    </xf>
    <xf numFmtId="1" fontId="102" fillId="86" borderId="30" xfId="3" applyNumberFormat="1" applyFont="1" applyFill="1" applyBorder="1" applyAlignment="1" applyProtection="1">
      <alignment horizontal="center" vertical="center" wrapText="1"/>
      <protection hidden="1"/>
    </xf>
    <xf numFmtId="1" fontId="71" fillId="26" borderId="75" xfId="3" applyNumberFormat="1" applyFont="1" applyFill="1" applyBorder="1" applyAlignment="1" applyProtection="1">
      <alignment horizontal="center" vertical="center" wrapText="1"/>
      <protection hidden="1"/>
    </xf>
    <xf numFmtId="1" fontId="71" fillId="26" borderId="30" xfId="3" applyNumberFormat="1" applyFont="1" applyFill="1" applyBorder="1" applyAlignment="1" applyProtection="1">
      <alignment horizontal="center" vertical="center" wrapText="1"/>
      <protection hidden="1"/>
    </xf>
    <xf numFmtId="0" fontId="9" fillId="67" borderId="29" xfId="15" applyFont="1" applyFill="1" applyBorder="1" applyAlignment="1" applyProtection="1">
      <alignment horizontal="center" vertical="center"/>
      <protection locked="0"/>
    </xf>
    <xf numFmtId="0" fontId="9" fillId="67" borderId="0" xfId="15" applyFont="1" applyFill="1" applyAlignment="1" applyProtection="1">
      <alignment horizontal="center" vertical="center"/>
      <protection locked="0"/>
    </xf>
    <xf numFmtId="0" fontId="9" fillId="67" borderId="28" xfId="15" applyFont="1" applyFill="1" applyBorder="1" applyAlignment="1" applyProtection="1">
      <alignment horizontal="center" vertical="center"/>
      <protection locked="0"/>
    </xf>
    <xf numFmtId="0" fontId="111" fillId="67" borderId="29" xfId="15" applyFont="1" applyFill="1" applyBorder="1" applyAlignment="1" applyProtection="1">
      <alignment horizontal="center" vertical="center"/>
      <protection locked="0"/>
    </xf>
    <xf numFmtId="0" fontId="111" fillId="67" borderId="0" xfId="15" applyFont="1" applyFill="1" applyAlignment="1" applyProtection="1">
      <alignment horizontal="center" vertical="center"/>
      <protection locked="0"/>
    </xf>
    <xf numFmtId="0" fontId="111" fillId="67" borderId="28" xfId="15" applyFont="1" applyFill="1" applyBorder="1" applyAlignment="1" applyProtection="1">
      <alignment horizontal="center" vertical="center"/>
      <protection locked="0"/>
    </xf>
    <xf numFmtId="0" fontId="38" fillId="29" borderId="0" xfId="3" applyFont="1" applyFill="1" applyAlignment="1" applyProtection="1">
      <alignment horizontal="center" vertical="center" wrapText="1"/>
      <protection hidden="1"/>
    </xf>
    <xf numFmtId="0" fontId="38" fillId="29" borderId="28" xfId="3" applyFont="1" applyFill="1" applyBorder="1" applyAlignment="1" applyProtection="1">
      <alignment horizontal="center" vertical="center" wrapText="1"/>
      <protection hidden="1"/>
    </xf>
    <xf numFmtId="0" fontId="12" fillId="67" borderId="29" xfId="0" applyFont="1" applyFill="1" applyBorder="1" applyAlignment="1">
      <alignment horizontal="center" vertical="center" wrapText="1"/>
    </xf>
    <xf numFmtId="0" fontId="12" fillId="67" borderId="0" xfId="0" applyFont="1" applyFill="1" applyAlignment="1">
      <alignment horizontal="center" vertical="center" wrapText="1"/>
    </xf>
    <xf numFmtId="1" fontId="76" fillId="51" borderId="108" xfId="3" applyNumberFormat="1" applyFont="1" applyFill="1" applyBorder="1" applyAlignment="1" applyProtection="1">
      <alignment horizontal="center" vertical="center" wrapText="1"/>
      <protection hidden="1"/>
    </xf>
    <xf numFmtId="1" fontId="12" fillId="50" borderId="16" xfId="3" applyNumberFormat="1" applyFont="1" applyFill="1" applyBorder="1" applyAlignment="1" applyProtection="1">
      <alignment horizontal="center" vertical="center" wrapText="1"/>
      <protection hidden="1"/>
    </xf>
    <xf numFmtId="0" fontId="86" fillId="35" borderId="0" xfId="0" applyFont="1" applyFill="1" applyAlignment="1">
      <alignment horizontal="center" vertical="top" wrapText="1"/>
    </xf>
    <xf numFmtId="0" fontId="86" fillId="35" borderId="30" xfId="0" applyFont="1" applyFill="1" applyBorder="1" applyAlignment="1">
      <alignment horizontal="center" vertical="top" wrapText="1"/>
    </xf>
    <xf numFmtId="0" fontId="73" fillId="65" borderId="54" xfId="15" applyFont="1" applyFill="1" applyBorder="1" applyAlignment="1" applyProtection="1">
      <alignment horizontal="center" vertical="center"/>
      <protection locked="0"/>
    </xf>
    <xf numFmtId="0" fontId="73" fillId="65" borderId="53" xfId="15" applyFont="1" applyFill="1" applyBorder="1" applyAlignment="1" applyProtection="1">
      <alignment horizontal="center" vertical="center"/>
      <protection locked="0"/>
    </xf>
    <xf numFmtId="0" fontId="73" fillId="65" borderId="33" xfId="15" applyFont="1" applyFill="1" applyBorder="1" applyAlignment="1" applyProtection="1">
      <alignment horizontal="center" vertical="center"/>
      <protection locked="0"/>
    </xf>
    <xf numFmtId="0" fontId="73" fillId="65" borderId="29" xfId="15" applyFont="1" applyFill="1" applyBorder="1" applyAlignment="1" applyProtection="1">
      <alignment horizontal="center" vertical="center"/>
      <protection locked="0"/>
    </xf>
    <xf numFmtId="0" fontId="73" fillId="65" borderId="0" xfId="15" applyFont="1" applyFill="1" applyAlignment="1" applyProtection="1">
      <alignment horizontal="center" vertical="center"/>
      <protection locked="0"/>
    </xf>
    <xf numFmtId="0" fontId="73" fillId="65" borderId="28" xfId="15" applyFont="1" applyFill="1" applyBorder="1" applyAlignment="1" applyProtection="1">
      <alignment horizontal="center" vertical="center"/>
      <protection locked="0"/>
    </xf>
    <xf numFmtId="0" fontId="101" fillId="59" borderId="74" xfId="3" applyFont="1" applyFill="1" applyBorder="1" applyAlignment="1" applyProtection="1">
      <alignment horizontal="center" vertical="center" textRotation="90"/>
      <protection locked="0"/>
    </xf>
    <xf numFmtId="0" fontId="101" fillId="59" borderId="29" xfId="3" applyFont="1" applyFill="1" applyBorder="1" applyAlignment="1" applyProtection="1">
      <alignment horizontal="center" vertical="center" textRotation="90"/>
      <protection locked="0"/>
    </xf>
    <xf numFmtId="0" fontId="101" fillId="59" borderId="24" xfId="3" applyFont="1" applyFill="1" applyBorder="1" applyAlignment="1" applyProtection="1">
      <alignment horizontal="center" vertical="center" textRotation="90"/>
      <protection locked="0"/>
    </xf>
    <xf numFmtId="0" fontId="9" fillId="5" borderId="74" xfId="3" applyFont="1" applyFill="1" applyBorder="1" applyAlignment="1">
      <alignment horizontal="center" vertical="center"/>
    </xf>
    <xf numFmtId="0" fontId="9" fillId="5" borderId="70" xfId="3" applyFont="1" applyFill="1" applyBorder="1" applyAlignment="1">
      <alignment horizontal="center" vertical="center"/>
    </xf>
    <xf numFmtId="0" fontId="9" fillId="5" borderId="69" xfId="3" applyFont="1" applyFill="1" applyBorder="1" applyAlignment="1">
      <alignment horizontal="center" vertical="center"/>
    </xf>
    <xf numFmtId="0" fontId="9" fillId="5" borderId="29" xfId="3" applyFont="1" applyFill="1" applyBorder="1" applyAlignment="1">
      <alignment horizontal="center" vertical="center"/>
    </xf>
    <xf numFmtId="0" fontId="9" fillId="5" borderId="0" xfId="3" applyFont="1" applyFill="1" applyAlignment="1">
      <alignment horizontal="center" vertical="center"/>
    </xf>
    <xf numFmtId="0" fontId="9" fillId="5" borderId="28" xfId="3" applyFont="1" applyFill="1" applyBorder="1" applyAlignment="1">
      <alignment horizontal="center" vertical="center"/>
    </xf>
    <xf numFmtId="0" fontId="12" fillId="5" borderId="29" xfId="1" applyFont="1" applyFill="1" applyBorder="1" applyAlignment="1">
      <alignment horizontal="center" vertical="center"/>
    </xf>
    <xf numFmtId="0" fontId="12" fillId="5" borderId="0" xfId="1" applyFont="1" applyFill="1" applyAlignment="1">
      <alignment horizontal="center" vertical="center"/>
    </xf>
    <xf numFmtId="0" fontId="12" fillId="5" borderId="28" xfId="1" applyFont="1" applyFill="1" applyBorder="1" applyAlignment="1">
      <alignment horizontal="center" vertical="center"/>
    </xf>
    <xf numFmtId="0" fontId="53" fillId="46" borderId="116" xfId="3" applyFont="1" applyFill="1" applyBorder="1" applyAlignment="1" applyProtection="1">
      <alignment horizontal="center" vertical="center" wrapText="1"/>
      <protection hidden="1"/>
    </xf>
    <xf numFmtId="0" fontId="53" fillId="46" borderId="118" xfId="3" applyFont="1" applyFill="1" applyBorder="1" applyAlignment="1" applyProtection="1">
      <alignment horizontal="center" vertical="center" wrapText="1"/>
      <protection hidden="1"/>
    </xf>
    <xf numFmtId="1" fontId="73" fillId="28" borderId="75" xfId="3" applyNumberFormat="1" applyFont="1" applyFill="1" applyBorder="1" applyAlignment="1" applyProtection="1">
      <alignment horizontal="center" vertical="center"/>
      <protection hidden="1"/>
    </xf>
    <xf numFmtId="1" fontId="73" fillId="28" borderId="30" xfId="3" applyNumberFormat="1" applyFont="1" applyFill="1" applyBorder="1" applyAlignment="1" applyProtection="1">
      <alignment horizontal="center" vertical="center"/>
      <protection hidden="1"/>
    </xf>
    <xf numFmtId="0" fontId="9" fillId="65" borderId="29" xfId="17" applyFont="1" applyFill="1" applyBorder="1" applyAlignment="1">
      <alignment horizontal="center" vertical="center"/>
    </xf>
    <xf numFmtId="0" fontId="9" fillId="65" borderId="0" xfId="17" applyFont="1" applyFill="1" applyAlignment="1">
      <alignment horizontal="center" vertical="center"/>
    </xf>
    <xf numFmtId="0" fontId="9" fillId="65" borderId="28" xfId="17" applyFont="1" applyFill="1" applyBorder="1" applyAlignment="1">
      <alignment horizontal="center" vertical="center"/>
    </xf>
    <xf numFmtId="0" fontId="9" fillId="65" borderId="29" xfId="17" applyFont="1" applyFill="1" applyBorder="1" applyAlignment="1">
      <alignment horizontal="right" vertical="center"/>
    </xf>
    <xf numFmtId="0" fontId="9" fillId="65" borderId="0" xfId="17" applyFont="1" applyFill="1" applyAlignment="1">
      <alignment horizontal="right" vertical="center"/>
    </xf>
    <xf numFmtId="0" fontId="4" fillId="5" borderId="53" xfId="0" applyFont="1" applyFill="1" applyBorder="1" applyAlignment="1">
      <alignment horizontal="center" vertical="center"/>
    </xf>
    <xf numFmtId="0" fontId="4" fillId="0" borderId="99" xfId="0" applyFont="1" applyBorder="1" applyAlignment="1">
      <alignment horizontal="center" vertical="center" wrapText="1"/>
    </xf>
    <xf numFmtId="0" fontId="4" fillId="0" borderId="52" xfId="0" applyFont="1" applyBorder="1" applyAlignment="1">
      <alignment horizontal="center" vertical="center" wrapText="1"/>
    </xf>
    <xf numFmtId="0" fontId="74" fillId="38" borderId="76" xfId="3" applyFont="1" applyFill="1" applyBorder="1" applyAlignment="1">
      <alignment horizontal="center" vertical="center"/>
    </xf>
    <xf numFmtId="0" fontId="74" fillId="38" borderId="0" xfId="3" applyFont="1" applyFill="1" applyAlignment="1">
      <alignment horizontal="center" vertical="center"/>
    </xf>
    <xf numFmtId="1" fontId="79" fillId="11" borderId="75" xfId="3" applyNumberFormat="1" applyFont="1" applyFill="1" applyBorder="1" applyAlignment="1" applyProtection="1">
      <alignment horizontal="center" vertical="center" wrapText="1"/>
      <protection hidden="1"/>
    </xf>
    <xf numFmtId="1" fontId="79" fillId="11" borderId="30" xfId="3" applyNumberFormat="1" applyFont="1" applyFill="1" applyBorder="1" applyAlignment="1" applyProtection="1">
      <alignment horizontal="center" vertical="center" wrapText="1"/>
      <protection hidden="1"/>
    </xf>
    <xf numFmtId="0" fontId="11" fillId="0" borderId="66" xfId="2" applyFont="1" applyBorder="1" applyAlignment="1">
      <alignment horizontal="left" vertical="top"/>
    </xf>
    <xf numFmtId="0" fontId="11" fillId="0" borderId="65" xfId="2" applyFont="1" applyBorder="1" applyAlignment="1">
      <alignment horizontal="left" vertical="top"/>
    </xf>
    <xf numFmtId="0" fontId="11" fillId="0" borderId="3" xfId="2" applyFont="1" applyBorder="1" applyAlignment="1">
      <alignment horizontal="left" vertical="top"/>
    </xf>
    <xf numFmtId="0" fontId="11" fillId="0" borderId="63" xfId="2" applyFont="1" applyBorder="1" applyAlignment="1">
      <alignment horizontal="left" vertical="top"/>
    </xf>
    <xf numFmtId="0" fontId="11" fillId="0" borderId="52" xfId="2" applyFont="1" applyBorder="1" applyAlignment="1">
      <alignment horizontal="left" vertical="top"/>
    </xf>
    <xf numFmtId="0" fontId="11" fillId="0" borderId="57" xfId="2" applyFont="1" applyBorder="1" applyAlignment="1">
      <alignment horizontal="left" vertical="top"/>
    </xf>
    <xf numFmtId="0" fontId="4" fillId="5" borderId="53"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4" fillId="5" borderId="87" xfId="0" applyFont="1" applyFill="1" applyBorder="1" applyAlignment="1">
      <alignment horizontal="center" vertical="center" wrapText="1"/>
    </xf>
    <xf numFmtId="0" fontId="4" fillId="0" borderId="53" xfId="0" applyFont="1" applyBorder="1" applyAlignment="1">
      <alignment horizontal="center" vertical="center" wrapText="1"/>
    </xf>
    <xf numFmtId="0" fontId="43" fillId="5" borderId="0" xfId="0" applyFont="1" applyFill="1" applyAlignment="1">
      <alignment horizontal="right" vertical="center" wrapText="1"/>
    </xf>
    <xf numFmtId="0" fontId="72" fillId="38" borderId="74" xfId="3" applyFont="1" applyFill="1" applyBorder="1" applyAlignment="1" applyProtection="1">
      <alignment horizontal="right" vertical="center" wrapText="1"/>
      <protection hidden="1"/>
    </xf>
    <xf numFmtId="0" fontId="72" fillId="38" borderId="70" xfId="3" applyFont="1" applyFill="1" applyBorder="1" applyAlignment="1" applyProtection="1">
      <alignment horizontal="right" vertical="center" wrapText="1"/>
      <protection hidden="1"/>
    </xf>
    <xf numFmtId="0" fontId="72" fillId="38" borderId="63" xfId="3" applyFont="1" applyFill="1" applyBorder="1" applyAlignment="1" applyProtection="1">
      <alignment horizontal="right" vertical="center" wrapText="1"/>
      <protection hidden="1"/>
    </xf>
    <xf numFmtId="0" fontId="72" fillId="38" borderId="52" xfId="3" applyFont="1" applyFill="1" applyBorder="1" applyAlignment="1" applyProtection="1">
      <alignment horizontal="right" vertical="center" wrapText="1"/>
      <protection hidden="1"/>
    </xf>
    <xf numFmtId="1" fontId="95" fillId="4" borderId="70" xfId="1" applyNumberFormat="1" applyFont="1" applyFill="1" applyBorder="1" applyAlignment="1">
      <alignment horizontal="center" vertical="center"/>
    </xf>
    <xf numFmtId="1" fontId="95" fillId="4" borderId="69" xfId="1" applyNumberFormat="1" applyFont="1" applyFill="1" applyBorder="1" applyAlignment="1">
      <alignment horizontal="center" vertical="center"/>
    </xf>
    <xf numFmtId="1" fontId="95" fillId="4" borderId="52" xfId="1" applyNumberFormat="1" applyFont="1" applyFill="1" applyBorder="1" applyAlignment="1">
      <alignment horizontal="center" vertical="center"/>
    </xf>
    <xf numFmtId="1" fontId="95" fillId="4" borderId="101" xfId="1" applyNumberFormat="1" applyFont="1" applyFill="1" applyBorder="1" applyAlignment="1">
      <alignment horizontal="center" vertical="center"/>
    </xf>
    <xf numFmtId="0" fontId="102" fillId="34" borderId="70" xfId="3" applyFont="1" applyFill="1" applyBorder="1" applyAlignment="1" applyProtection="1">
      <alignment horizontal="center" vertical="center"/>
      <protection hidden="1"/>
    </xf>
    <xf numFmtId="0" fontId="102" fillId="34" borderId="69" xfId="3" applyFont="1" applyFill="1" applyBorder="1" applyAlignment="1" applyProtection="1">
      <alignment horizontal="center" vertical="center"/>
      <protection hidden="1"/>
    </xf>
    <xf numFmtId="0" fontId="99" fillId="34" borderId="0" xfId="3" applyFont="1" applyFill="1" applyAlignment="1" applyProtection="1">
      <alignment horizontal="center" vertical="center"/>
      <protection hidden="1"/>
    </xf>
    <xf numFmtId="0" fontId="99" fillId="34" borderId="28" xfId="3" applyFont="1" applyFill="1" applyBorder="1" applyAlignment="1" applyProtection="1">
      <alignment horizontal="center" vertical="center"/>
      <protection hidden="1"/>
    </xf>
    <xf numFmtId="0" fontId="99" fillId="34" borderId="23" xfId="3" applyFont="1" applyFill="1" applyBorder="1" applyAlignment="1" applyProtection="1">
      <alignment horizontal="center" vertical="center"/>
      <protection hidden="1"/>
    </xf>
    <xf numFmtId="0" fontId="99" fillId="34" borderId="22" xfId="3" applyFont="1" applyFill="1" applyBorder="1" applyAlignment="1" applyProtection="1">
      <alignment horizontal="center" vertical="center"/>
      <protection hidden="1"/>
    </xf>
    <xf numFmtId="0" fontId="99" fillId="58" borderId="0" xfId="3" applyFont="1" applyFill="1" applyAlignment="1" applyProtection="1">
      <alignment horizontal="center" vertical="center"/>
      <protection hidden="1"/>
    </xf>
    <xf numFmtId="0" fontId="99" fillId="58" borderId="28" xfId="3" applyFont="1" applyFill="1" applyBorder="1" applyAlignment="1" applyProtection="1">
      <alignment horizontal="center" vertical="center"/>
      <protection hidden="1"/>
    </xf>
    <xf numFmtId="0" fontId="135" fillId="61" borderId="0" xfId="16" applyFont="1" applyFill="1" applyAlignment="1">
      <alignment horizontal="center" vertical="center" wrapText="1"/>
    </xf>
    <xf numFmtId="0" fontId="12" fillId="61" borderId="0" xfId="16" applyFont="1" applyFill="1" applyAlignment="1">
      <alignment horizontal="center" vertical="center" wrapText="1"/>
    </xf>
    <xf numFmtId="0" fontId="151" fillId="5" borderId="74" xfId="3" applyFont="1" applyFill="1" applyBorder="1" applyAlignment="1" applyProtection="1">
      <alignment horizontal="center" vertical="center"/>
      <protection hidden="1"/>
    </xf>
    <xf numFmtId="0" fontId="151" fillId="5" borderId="70" xfId="3" applyFont="1" applyFill="1" applyBorder="1" applyAlignment="1" applyProtection="1">
      <alignment horizontal="center" vertical="center"/>
      <protection hidden="1"/>
    </xf>
    <xf numFmtId="0" fontId="151" fillId="5" borderId="29" xfId="3" applyFont="1" applyFill="1" applyBorder="1" applyAlignment="1" applyProtection="1">
      <alignment horizontal="center" vertical="center"/>
      <protection hidden="1"/>
    </xf>
    <xf numFmtId="0" fontId="151" fillId="5" borderId="0" xfId="3" applyFont="1" applyFill="1" applyAlignment="1" applyProtection="1">
      <alignment horizontal="center" vertical="center"/>
      <protection hidden="1"/>
    </xf>
    <xf numFmtId="0" fontId="99" fillId="34" borderId="69" xfId="3" applyFont="1" applyFill="1" applyBorder="1" applyAlignment="1" applyProtection="1">
      <alignment horizontal="center" vertical="center"/>
      <protection hidden="1"/>
    </xf>
    <xf numFmtId="0" fontId="0" fillId="5" borderId="53" xfId="0" applyFill="1" applyBorder="1" applyAlignment="1">
      <alignment horizontal="center" vertical="center" wrapText="1"/>
    </xf>
  </cellXfs>
  <cellStyles count="29">
    <cellStyle name="Lien hypertexte" xfId="6" builtinId="8"/>
    <cellStyle name="Lien hypertexte_PG Positionnement 2009 2" xfId="24" xr:uid="{2F79BCF2-BA60-4E54-8418-27EADDE4DB20}"/>
    <cellStyle name="Normal" xfId="0" builtinId="0"/>
    <cellStyle name="Normal 10 2 2 2 2 3 2 3 2 2 4 2" xfId="1" xr:uid="{93546425-EA56-41EC-8BD0-041D9A866484}"/>
    <cellStyle name="Normal 11 2 3 2 3 2 2 4 2" xfId="2" xr:uid="{782502D7-CDEF-44E0-B28D-36CF2F145CE1}"/>
    <cellStyle name="Normal 12 2" xfId="8" xr:uid="{897CEA6C-8D79-4939-9529-501B64C18FF1}"/>
    <cellStyle name="Normal 2 2 2 2 2" xfId="3" xr:uid="{A2E4C7D7-62CA-49CE-B342-210C605AD212}"/>
    <cellStyle name="Normal 2 2 2 2 3" xfId="27" xr:uid="{8247D08F-4B98-4C0E-8EF7-F5A97B022D16}"/>
    <cellStyle name="Normal 2 2 4" xfId="4" xr:uid="{70B85181-8866-4830-9B7A-9D1ADFF84DDB}"/>
    <cellStyle name="Normal 2 2 5" xfId="22" xr:uid="{7BF53173-777C-4C74-856E-17AB296D2FC8}"/>
    <cellStyle name="Normal 2 3" xfId="14" xr:uid="{E44B8048-D725-4BC2-BC75-997BFE0E1DA9}"/>
    <cellStyle name="Normal 3 3 2" xfId="18" xr:uid="{E9D4DC5D-8E06-45E6-B7BB-EAB453D008D0}"/>
    <cellStyle name="Normal 4 2 2 2 2 2 2 2 3 3 2" xfId="5" xr:uid="{2E4F4510-7746-4E8F-B1EF-93C6368A9727}"/>
    <cellStyle name="Normal 4 2 2 2 2 2 2 2 4 5 2" xfId="21" xr:uid="{00BDA8B3-B7D5-4586-BB5E-668D99A09E14}"/>
    <cellStyle name="Normal 4 2 2 2 2 2 2 6 2 2 3 2 3 3 2 2 4 2" xfId="11" xr:uid="{00798952-712E-4622-9592-A089496D1F30}"/>
    <cellStyle name="Normal 4 2 2 2 3 2 2 3 2 2" xfId="17" xr:uid="{6F19EC04-5C3D-4E3F-84FB-6DF0C0248B9C}"/>
    <cellStyle name="Normal 4 2 4 2 2 4 2 2 2 2 3 2" xfId="10" xr:uid="{E2362126-BDD7-41E9-958C-FA2439B25DC9}"/>
    <cellStyle name="Normal 4 3 4 2 2 2" xfId="9" xr:uid="{6B555ACA-E1BC-4934-BDA1-2A5C9487244C}"/>
    <cellStyle name="Normal 4 7" xfId="19" xr:uid="{97116E87-53CA-4620-B360-5B500B461682}"/>
    <cellStyle name="Normal 9 2 2 2 3 3 2 2 2 2 4 2" xfId="16" xr:uid="{43BAED85-82BE-48D9-BC09-F4CBFAB09F94}"/>
    <cellStyle name="Normal 9 2 2 2 5 2 2" xfId="20" xr:uid="{186D255A-2736-4BFD-94F5-B73DE5253013}"/>
    <cellStyle name="Normal_Bases Cuisine 2" xfId="13" xr:uid="{8ED3E833-A3A3-40D1-B188-1BFC84F514EB}"/>
    <cellStyle name="Normal_Bons de commande livraison" xfId="25" xr:uid="{3EC478EF-9FC1-4959-B167-6531C82C6386}"/>
    <cellStyle name="Normal_Comparer recettes 2009 OK 2 2" xfId="15" xr:uid="{62C0B9FB-5E56-49EC-B398-F3F1D5DBC54A}"/>
    <cellStyle name="Normal_Forum Marais 15 09 2001 2 2 2" xfId="12" xr:uid="{E6BC487E-012D-4037-AE68-9C8E7221ECA1}"/>
    <cellStyle name="Normal_Forum Marais 15 09 2001_Fiche technique C2 Mars 2008 " xfId="28" xr:uid="{6A8C5B69-D8D1-4B70-BCBD-47433B37442C}"/>
    <cellStyle name="Normal_FT Cuisson Evolutive" xfId="23" xr:uid="{91AA1DD9-F97E-4D2F-91AB-0248AE4D725F}"/>
    <cellStyle name="Normal_GERMCN UPC brouillon" xfId="7" xr:uid="{285E5763-0F89-4991-A3F8-9D30589664B4}"/>
    <cellStyle name="Normal_space" xfId="26" xr:uid="{D8575CAF-2960-4365-AE88-0B86AC46A9CB}"/>
  </cellStyles>
  <dxfs count="0"/>
  <tableStyles count="0" defaultTableStyle="TableStyleMedium2" defaultPivotStyle="PivotStyleLight16"/>
  <colors>
    <mruColors>
      <color rgb="FFFFFFCC"/>
      <color rgb="FF000000"/>
      <color rgb="FF0563C1"/>
      <color rgb="FF0000FF"/>
      <color rgb="FFFFFFB9"/>
      <color rgb="FFDEFFBD"/>
      <color rgb="FFC6E0B4"/>
      <color rgb="FFED7D31"/>
      <color rgb="FFEFE5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1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oneCellAnchor>
    <xdr:from>
      <xdr:col>33</xdr:col>
      <xdr:colOff>355600</xdr:colOff>
      <xdr:row>323</xdr:row>
      <xdr:rowOff>317500</xdr:rowOff>
    </xdr:from>
    <xdr:ext cx="1781299" cy="1686185"/>
    <xdr:pic>
      <xdr:nvPicPr>
        <xdr:cNvPr id="2" name="Picture 1">
          <a:extLst>
            <a:ext uri="{FF2B5EF4-FFF2-40B4-BE49-F238E27FC236}">
              <a16:creationId xmlns:a16="http://schemas.microsoft.com/office/drawing/2014/main" id="{648433E5-7E37-44D5-98B0-6DDEA82063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87975" y="112864900"/>
          <a:ext cx="1781299" cy="1686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749301</xdr:colOff>
      <xdr:row>310</xdr:row>
      <xdr:rowOff>469900</xdr:rowOff>
    </xdr:from>
    <xdr:ext cx="558799" cy="562381"/>
    <xdr:pic>
      <xdr:nvPicPr>
        <xdr:cNvPr id="3" name="Image 2">
          <a:extLst>
            <a:ext uri="{FF2B5EF4-FFF2-40B4-BE49-F238E27FC236}">
              <a16:creationId xmlns:a16="http://schemas.microsoft.com/office/drawing/2014/main" id="{031E655D-A1D4-4DF4-8840-31FF39ED1B21}"/>
            </a:ext>
          </a:extLst>
        </xdr:cNvPr>
        <xdr:cNvPicPr>
          <a:picLocks noChangeAspect="1"/>
        </xdr:cNvPicPr>
      </xdr:nvPicPr>
      <xdr:blipFill>
        <a:blip xmlns:r="http://schemas.openxmlformats.org/officeDocument/2006/relationships" r:embed="rId2"/>
        <a:stretch>
          <a:fillRect/>
        </a:stretch>
      </xdr:blipFill>
      <xdr:spPr>
        <a:xfrm>
          <a:off x="14951076" y="106330750"/>
          <a:ext cx="558799" cy="562381"/>
        </a:xfrm>
        <a:prstGeom prst="rect">
          <a:avLst/>
        </a:prstGeom>
        <a:solidFill>
          <a:srgbClr val="000000"/>
        </a:solidFill>
      </xdr:spPr>
    </xdr:pic>
    <xdr:clientData/>
  </xdr:oneCellAnchor>
  <xdr:oneCellAnchor>
    <xdr:from>
      <xdr:col>17</xdr:col>
      <xdr:colOff>215900</xdr:colOff>
      <xdr:row>310</xdr:row>
      <xdr:rowOff>457200</xdr:rowOff>
    </xdr:from>
    <xdr:ext cx="533400" cy="536755"/>
    <xdr:pic>
      <xdr:nvPicPr>
        <xdr:cNvPr id="4" name="Image 3">
          <a:extLst>
            <a:ext uri="{FF2B5EF4-FFF2-40B4-BE49-F238E27FC236}">
              <a16:creationId xmlns:a16="http://schemas.microsoft.com/office/drawing/2014/main" id="{34BF8548-063C-4921-A935-421F0191A65F}"/>
            </a:ext>
          </a:extLst>
        </xdr:cNvPr>
        <xdr:cNvPicPr>
          <a:picLocks noChangeAspect="1"/>
        </xdr:cNvPicPr>
      </xdr:nvPicPr>
      <xdr:blipFill>
        <a:blip xmlns:r="http://schemas.openxmlformats.org/officeDocument/2006/relationships" r:embed="rId3"/>
        <a:stretch>
          <a:fillRect/>
        </a:stretch>
      </xdr:blipFill>
      <xdr:spPr>
        <a:xfrm>
          <a:off x="16122650" y="106318050"/>
          <a:ext cx="533400" cy="536755"/>
        </a:xfrm>
        <a:prstGeom prst="rect">
          <a:avLst/>
        </a:prstGeom>
      </xdr:spPr>
    </xdr:pic>
    <xdr:clientData/>
  </xdr:oneCellAnchor>
  <xdr:oneCellAnchor>
    <xdr:from>
      <xdr:col>18</xdr:col>
      <xdr:colOff>381001</xdr:colOff>
      <xdr:row>310</xdr:row>
      <xdr:rowOff>431801</xdr:rowOff>
    </xdr:from>
    <xdr:ext cx="584200" cy="556214"/>
    <xdr:pic>
      <xdr:nvPicPr>
        <xdr:cNvPr id="5" name="Image 4">
          <a:extLst>
            <a:ext uri="{FF2B5EF4-FFF2-40B4-BE49-F238E27FC236}">
              <a16:creationId xmlns:a16="http://schemas.microsoft.com/office/drawing/2014/main" id="{6A2EF640-0657-434D-9089-FFF0900FB86E}"/>
            </a:ext>
          </a:extLst>
        </xdr:cNvPr>
        <xdr:cNvPicPr>
          <a:picLocks noChangeAspect="1"/>
        </xdr:cNvPicPr>
      </xdr:nvPicPr>
      <xdr:blipFill>
        <a:blip xmlns:r="http://schemas.openxmlformats.org/officeDocument/2006/relationships" r:embed="rId4"/>
        <a:stretch>
          <a:fillRect/>
        </a:stretch>
      </xdr:blipFill>
      <xdr:spPr>
        <a:xfrm>
          <a:off x="17049751" y="106292651"/>
          <a:ext cx="584200" cy="556214"/>
        </a:xfrm>
        <a:prstGeom prst="rect">
          <a:avLst/>
        </a:prstGeom>
      </xdr:spPr>
    </xdr:pic>
    <xdr:clientData/>
  </xdr:oneCellAnchor>
  <xdr:oneCellAnchor>
    <xdr:from>
      <xdr:col>19</xdr:col>
      <xdr:colOff>622301</xdr:colOff>
      <xdr:row>310</xdr:row>
      <xdr:rowOff>457200</xdr:rowOff>
    </xdr:from>
    <xdr:ext cx="647700" cy="505624"/>
    <xdr:pic>
      <xdr:nvPicPr>
        <xdr:cNvPr id="6" name="Image 5">
          <a:extLst>
            <a:ext uri="{FF2B5EF4-FFF2-40B4-BE49-F238E27FC236}">
              <a16:creationId xmlns:a16="http://schemas.microsoft.com/office/drawing/2014/main" id="{410342A5-0ED1-476E-81C8-3CDD8088DFCE}"/>
            </a:ext>
          </a:extLst>
        </xdr:cNvPr>
        <xdr:cNvPicPr>
          <a:picLocks noChangeAspect="1"/>
        </xdr:cNvPicPr>
      </xdr:nvPicPr>
      <xdr:blipFill>
        <a:blip xmlns:r="http://schemas.openxmlformats.org/officeDocument/2006/relationships" r:embed="rId5"/>
        <a:stretch>
          <a:fillRect/>
        </a:stretch>
      </xdr:blipFill>
      <xdr:spPr>
        <a:xfrm>
          <a:off x="18053051" y="106318050"/>
          <a:ext cx="647700" cy="505624"/>
        </a:xfrm>
        <a:prstGeom prst="rect">
          <a:avLst/>
        </a:prstGeom>
      </xdr:spPr>
    </xdr:pic>
    <xdr:clientData/>
  </xdr:oneCellAnchor>
  <xdr:oneCellAnchor>
    <xdr:from>
      <xdr:col>21</xdr:col>
      <xdr:colOff>127000</xdr:colOff>
      <xdr:row>310</xdr:row>
      <xdr:rowOff>431800</xdr:rowOff>
    </xdr:from>
    <xdr:ext cx="518583" cy="533400"/>
    <xdr:pic>
      <xdr:nvPicPr>
        <xdr:cNvPr id="7" name="Image 6">
          <a:extLst>
            <a:ext uri="{FF2B5EF4-FFF2-40B4-BE49-F238E27FC236}">
              <a16:creationId xmlns:a16="http://schemas.microsoft.com/office/drawing/2014/main" id="{436BEE53-FCB9-4ED3-BD17-DA1DED466DB6}"/>
            </a:ext>
          </a:extLst>
        </xdr:cNvPr>
        <xdr:cNvPicPr>
          <a:picLocks noChangeAspect="1"/>
        </xdr:cNvPicPr>
      </xdr:nvPicPr>
      <xdr:blipFill>
        <a:blip xmlns:r="http://schemas.openxmlformats.org/officeDocument/2006/relationships" r:embed="rId6"/>
        <a:stretch>
          <a:fillRect/>
        </a:stretch>
      </xdr:blipFill>
      <xdr:spPr>
        <a:xfrm>
          <a:off x="19119850" y="106292650"/>
          <a:ext cx="518583" cy="533400"/>
        </a:xfrm>
        <a:prstGeom prst="rect">
          <a:avLst/>
        </a:prstGeom>
      </xdr:spPr>
    </xdr:pic>
    <xdr:clientData/>
  </xdr:oneCellAnchor>
  <xdr:oneCellAnchor>
    <xdr:from>
      <xdr:col>21</xdr:col>
      <xdr:colOff>990600</xdr:colOff>
      <xdr:row>310</xdr:row>
      <xdr:rowOff>444500</xdr:rowOff>
    </xdr:from>
    <xdr:ext cx="508000" cy="508000"/>
    <xdr:pic>
      <xdr:nvPicPr>
        <xdr:cNvPr id="8" name="Image 7">
          <a:extLst>
            <a:ext uri="{FF2B5EF4-FFF2-40B4-BE49-F238E27FC236}">
              <a16:creationId xmlns:a16="http://schemas.microsoft.com/office/drawing/2014/main" id="{717B8C8D-7699-4EBC-AC1A-02A39436D471}"/>
            </a:ext>
          </a:extLst>
        </xdr:cNvPr>
        <xdr:cNvPicPr>
          <a:picLocks noChangeAspect="1"/>
        </xdr:cNvPicPr>
      </xdr:nvPicPr>
      <xdr:blipFill>
        <a:blip xmlns:r="http://schemas.openxmlformats.org/officeDocument/2006/relationships" r:embed="rId7"/>
        <a:stretch>
          <a:fillRect/>
        </a:stretch>
      </xdr:blipFill>
      <xdr:spPr>
        <a:xfrm>
          <a:off x="19983450" y="106305350"/>
          <a:ext cx="508000" cy="508000"/>
        </a:xfrm>
        <a:prstGeom prst="rect">
          <a:avLst/>
        </a:prstGeom>
      </xdr:spPr>
    </xdr:pic>
    <xdr:clientData/>
  </xdr:oneCellAnchor>
  <xdr:oneCellAnchor>
    <xdr:from>
      <xdr:col>23</xdr:col>
      <xdr:colOff>558800</xdr:colOff>
      <xdr:row>310</xdr:row>
      <xdr:rowOff>469900</xdr:rowOff>
    </xdr:from>
    <xdr:ext cx="516579" cy="469900"/>
    <xdr:pic>
      <xdr:nvPicPr>
        <xdr:cNvPr id="9" name="Image 8">
          <a:extLst>
            <a:ext uri="{FF2B5EF4-FFF2-40B4-BE49-F238E27FC236}">
              <a16:creationId xmlns:a16="http://schemas.microsoft.com/office/drawing/2014/main" id="{02B1F27C-46DB-4F83-8B07-F54C8AEFACB6}"/>
            </a:ext>
          </a:extLst>
        </xdr:cNvPr>
        <xdr:cNvPicPr>
          <a:picLocks noChangeAspect="1"/>
        </xdr:cNvPicPr>
      </xdr:nvPicPr>
      <xdr:blipFill>
        <a:blip xmlns:r="http://schemas.openxmlformats.org/officeDocument/2006/relationships" r:embed="rId8"/>
        <a:stretch>
          <a:fillRect/>
        </a:stretch>
      </xdr:blipFill>
      <xdr:spPr>
        <a:xfrm>
          <a:off x="21828125" y="106330750"/>
          <a:ext cx="516579" cy="469900"/>
        </a:xfrm>
        <a:prstGeom prst="rect">
          <a:avLst/>
        </a:prstGeom>
      </xdr:spPr>
    </xdr:pic>
    <xdr:clientData/>
  </xdr:oneCellAnchor>
  <xdr:oneCellAnchor>
    <xdr:from>
      <xdr:col>22</xdr:col>
      <xdr:colOff>673100</xdr:colOff>
      <xdr:row>310</xdr:row>
      <xdr:rowOff>457200</xdr:rowOff>
    </xdr:from>
    <xdr:ext cx="495299" cy="495299"/>
    <xdr:pic>
      <xdr:nvPicPr>
        <xdr:cNvPr id="10" name="Image 9">
          <a:extLst>
            <a:ext uri="{FF2B5EF4-FFF2-40B4-BE49-F238E27FC236}">
              <a16:creationId xmlns:a16="http://schemas.microsoft.com/office/drawing/2014/main" id="{FF22436B-6FC7-4BBA-ABC0-A37A631B352B}"/>
            </a:ext>
          </a:extLst>
        </xdr:cNvPr>
        <xdr:cNvPicPr>
          <a:picLocks noChangeAspect="1"/>
        </xdr:cNvPicPr>
      </xdr:nvPicPr>
      <xdr:blipFill>
        <a:blip xmlns:r="http://schemas.openxmlformats.org/officeDocument/2006/relationships" r:embed="rId9"/>
        <a:stretch>
          <a:fillRect/>
        </a:stretch>
      </xdr:blipFill>
      <xdr:spPr>
        <a:xfrm>
          <a:off x="20875625" y="106318050"/>
          <a:ext cx="495299" cy="495299"/>
        </a:xfrm>
        <a:prstGeom prst="rect">
          <a:avLst/>
        </a:prstGeom>
      </xdr:spPr>
    </xdr:pic>
    <xdr:clientData/>
  </xdr:oneCellAnchor>
  <xdr:twoCellAnchor editAs="oneCell">
    <xdr:from>
      <xdr:col>2</xdr:col>
      <xdr:colOff>285750</xdr:colOff>
      <xdr:row>74</xdr:row>
      <xdr:rowOff>152400</xdr:rowOff>
    </xdr:from>
    <xdr:to>
      <xdr:col>2</xdr:col>
      <xdr:colOff>717550</xdr:colOff>
      <xdr:row>75</xdr:row>
      <xdr:rowOff>74105</xdr:rowOff>
    </xdr:to>
    <xdr:pic>
      <xdr:nvPicPr>
        <xdr:cNvPr id="11" name="Image 10">
          <a:extLst>
            <a:ext uri="{FF2B5EF4-FFF2-40B4-BE49-F238E27FC236}">
              <a16:creationId xmlns:a16="http://schemas.microsoft.com/office/drawing/2014/main" id="{3BC13977-5546-4FE8-91E1-D96F17ACECF0}"/>
            </a:ext>
          </a:extLst>
        </xdr:cNvPr>
        <xdr:cNvPicPr>
          <a:picLocks noChangeAspect="1"/>
        </xdr:cNvPicPr>
      </xdr:nvPicPr>
      <xdr:blipFill>
        <a:blip xmlns:r="http://schemas.openxmlformats.org/officeDocument/2006/relationships" r:embed="rId10"/>
        <a:stretch>
          <a:fillRect/>
        </a:stretch>
      </xdr:blipFill>
      <xdr:spPr>
        <a:xfrm>
          <a:off x="2295525" y="22631400"/>
          <a:ext cx="431800" cy="302705"/>
        </a:xfrm>
        <a:prstGeom prst="rect">
          <a:avLst/>
        </a:prstGeom>
      </xdr:spPr>
    </xdr:pic>
    <xdr:clientData/>
  </xdr:twoCellAnchor>
  <xdr:twoCellAnchor editAs="oneCell">
    <xdr:from>
      <xdr:col>18</xdr:col>
      <xdr:colOff>76200</xdr:colOff>
      <xdr:row>74</xdr:row>
      <xdr:rowOff>117475</xdr:rowOff>
    </xdr:from>
    <xdr:to>
      <xdr:col>18</xdr:col>
      <xdr:colOff>558800</xdr:colOff>
      <xdr:row>75</xdr:row>
      <xdr:rowOff>83344</xdr:rowOff>
    </xdr:to>
    <xdr:pic>
      <xdr:nvPicPr>
        <xdr:cNvPr id="12" name="Image 11">
          <a:extLst>
            <a:ext uri="{FF2B5EF4-FFF2-40B4-BE49-F238E27FC236}">
              <a16:creationId xmlns:a16="http://schemas.microsoft.com/office/drawing/2014/main" id="{14FA96F4-19D7-4A88-9833-3277998FBABA}"/>
            </a:ext>
          </a:extLst>
        </xdr:cNvPr>
        <xdr:cNvPicPr>
          <a:picLocks noChangeAspect="1"/>
        </xdr:cNvPicPr>
      </xdr:nvPicPr>
      <xdr:blipFill>
        <a:blip xmlns:r="http://schemas.openxmlformats.org/officeDocument/2006/relationships" r:embed="rId11"/>
        <a:stretch>
          <a:fillRect/>
        </a:stretch>
      </xdr:blipFill>
      <xdr:spPr>
        <a:xfrm>
          <a:off x="16744950" y="22596475"/>
          <a:ext cx="482600" cy="346869"/>
        </a:xfrm>
        <a:prstGeom prst="rect">
          <a:avLst/>
        </a:prstGeom>
      </xdr:spPr>
    </xdr:pic>
    <xdr:clientData/>
  </xdr:twoCellAnchor>
  <xdr:twoCellAnchor editAs="oneCell">
    <xdr:from>
      <xdr:col>21</xdr:col>
      <xdr:colOff>1203325</xdr:colOff>
      <xdr:row>39</xdr:row>
      <xdr:rowOff>69850</xdr:rowOff>
    </xdr:from>
    <xdr:to>
      <xdr:col>22</xdr:col>
      <xdr:colOff>885248</xdr:colOff>
      <xdr:row>40</xdr:row>
      <xdr:rowOff>203200</xdr:rowOff>
    </xdr:to>
    <xdr:pic>
      <xdr:nvPicPr>
        <xdr:cNvPr id="13" name="Image 12">
          <a:extLst>
            <a:ext uri="{FF2B5EF4-FFF2-40B4-BE49-F238E27FC236}">
              <a16:creationId xmlns:a16="http://schemas.microsoft.com/office/drawing/2014/main" id="{AA9224BE-75E7-410C-944D-773B5793EAC2}"/>
            </a:ext>
          </a:extLst>
        </xdr:cNvPr>
        <xdr:cNvPicPr>
          <a:picLocks noChangeAspect="1"/>
        </xdr:cNvPicPr>
      </xdr:nvPicPr>
      <xdr:blipFill>
        <a:blip xmlns:r="http://schemas.openxmlformats.org/officeDocument/2006/relationships" r:embed="rId11"/>
        <a:stretch>
          <a:fillRect/>
        </a:stretch>
      </xdr:blipFill>
      <xdr:spPr>
        <a:xfrm>
          <a:off x="20196175" y="7689850"/>
          <a:ext cx="891598" cy="514350"/>
        </a:xfrm>
        <a:prstGeom prst="rect">
          <a:avLst/>
        </a:prstGeom>
      </xdr:spPr>
    </xdr:pic>
    <xdr:clientData/>
  </xdr:twoCellAnchor>
  <xdr:twoCellAnchor editAs="oneCell">
    <xdr:from>
      <xdr:col>21</xdr:col>
      <xdr:colOff>1089025</xdr:colOff>
      <xdr:row>50</xdr:row>
      <xdr:rowOff>304800</xdr:rowOff>
    </xdr:from>
    <xdr:to>
      <xdr:col>22</xdr:col>
      <xdr:colOff>770948</xdr:colOff>
      <xdr:row>52</xdr:row>
      <xdr:rowOff>57150</xdr:rowOff>
    </xdr:to>
    <xdr:pic>
      <xdr:nvPicPr>
        <xdr:cNvPr id="14" name="Image 13">
          <a:extLst>
            <a:ext uri="{FF2B5EF4-FFF2-40B4-BE49-F238E27FC236}">
              <a16:creationId xmlns:a16="http://schemas.microsoft.com/office/drawing/2014/main" id="{0157B98A-3FEE-4C7B-A11D-1349B7EFBAFB}"/>
            </a:ext>
          </a:extLst>
        </xdr:cNvPr>
        <xdr:cNvPicPr>
          <a:picLocks noChangeAspect="1"/>
        </xdr:cNvPicPr>
      </xdr:nvPicPr>
      <xdr:blipFill>
        <a:blip xmlns:r="http://schemas.openxmlformats.org/officeDocument/2006/relationships" r:embed="rId11"/>
        <a:stretch>
          <a:fillRect/>
        </a:stretch>
      </xdr:blipFill>
      <xdr:spPr>
        <a:xfrm>
          <a:off x="20081875" y="14782800"/>
          <a:ext cx="891598" cy="514350"/>
        </a:xfrm>
        <a:prstGeom prst="rect">
          <a:avLst/>
        </a:prstGeom>
      </xdr:spPr>
    </xdr:pic>
    <xdr:clientData/>
  </xdr:twoCellAnchor>
  <xdr:oneCellAnchor>
    <xdr:from>
      <xdr:col>4</xdr:col>
      <xdr:colOff>25400</xdr:colOff>
      <xdr:row>265</xdr:row>
      <xdr:rowOff>12700</xdr:rowOff>
    </xdr:from>
    <xdr:ext cx="2562583" cy="276253"/>
    <xdr:pic>
      <xdr:nvPicPr>
        <xdr:cNvPr id="15" name="Image 14">
          <a:extLst>
            <a:ext uri="{FF2B5EF4-FFF2-40B4-BE49-F238E27FC236}">
              <a16:creationId xmlns:a16="http://schemas.microsoft.com/office/drawing/2014/main" id="{B14A56DD-5D75-4E3D-AF71-EF9F7C2A550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406900" y="84766150"/>
          <a:ext cx="2562583" cy="276253"/>
        </a:xfrm>
        <a:prstGeom prst="rect">
          <a:avLst/>
        </a:prstGeom>
      </xdr:spPr>
    </xdr:pic>
    <xdr:clientData/>
  </xdr:oneCellAnchor>
  <xdr:oneCellAnchor>
    <xdr:from>
      <xdr:col>4</xdr:col>
      <xdr:colOff>596900</xdr:colOff>
      <xdr:row>267</xdr:row>
      <xdr:rowOff>25399</xdr:rowOff>
    </xdr:from>
    <xdr:ext cx="2235200" cy="1197925"/>
    <xdr:pic>
      <xdr:nvPicPr>
        <xdr:cNvPr id="16" name="Image 15">
          <a:extLst>
            <a:ext uri="{FF2B5EF4-FFF2-40B4-BE49-F238E27FC236}">
              <a16:creationId xmlns:a16="http://schemas.microsoft.com/office/drawing/2014/main" id="{F42BAB22-F7E4-4599-815C-45830F34513F}"/>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978400" y="85540849"/>
          <a:ext cx="2235200" cy="1197925"/>
        </a:xfrm>
        <a:prstGeom prst="rect">
          <a:avLst/>
        </a:prstGeom>
      </xdr:spPr>
    </xdr:pic>
    <xdr:clientData/>
  </xdr:oneCellAnchor>
  <xdr:oneCellAnchor>
    <xdr:from>
      <xdr:col>16</xdr:col>
      <xdr:colOff>85725</xdr:colOff>
      <xdr:row>265</xdr:row>
      <xdr:rowOff>238125</xdr:rowOff>
    </xdr:from>
    <xdr:ext cx="5105400" cy="2000250"/>
    <xdr:pic>
      <xdr:nvPicPr>
        <xdr:cNvPr id="17" name="Image 16">
          <a:extLst>
            <a:ext uri="{FF2B5EF4-FFF2-40B4-BE49-F238E27FC236}">
              <a16:creationId xmlns:a16="http://schemas.microsoft.com/office/drawing/2014/main" id="{33D6652B-D85D-4642-B4AF-95BDC4AEDBCD}"/>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5230475" y="84991575"/>
          <a:ext cx="5105400" cy="2000250"/>
        </a:xfrm>
        <a:prstGeom prst="rect">
          <a:avLst/>
        </a:prstGeom>
      </xdr:spPr>
    </xdr:pic>
    <xdr:clientData/>
  </xdr:oneCellAnchor>
  <xdr:twoCellAnchor editAs="oneCell">
    <xdr:from>
      <xdr:col>6</xdr:col>
      <xdr:colOff>139700</xdr:colOff>
      <xdr:row>91</xdr:row>
      <xdr:rowOff>177800</xdr:rowOff>
    </xdr:from>
    <xdr:to>
      <xdr:col>19</xdr:col>
      <xdr:colOff>582696</xdr:colOff>
      <xdr:row>104</xdr:row>
      <xdr:rowOff>73702</xdr:rowOff>
    </xdr:to>
    <xdr:pic>
      <xdr:nvPicPr>
        <xdr:cNvPr id="19" name="Image 18">
          <a:extLst>
            <a:ext uri="{FF2B5EF4-FFF2-40B4-BE49-F238E27FC236}">
              <a16:creationId xmlns:a16="http://schemas.microsoft.com/office/drawing/2014/main" id="{3D5DB334-7DAE-4690-8CB8-EDA5BFA991A3}"/>
            </a:ext>
          </a:extLst>
        </xdr:cNvPr>
        <xdr:cNvPicPr>
          <a:picLocks noChangeAspect="1"/>
        </xdr:cNvPicPr>
      </xdr:nvPicPr>
      <xdr:blipFill>
        <a:blip xmlns:r="http://schemas.openxmlformats.org/officeDocument/2006/relationships" r:embed="rId15"/>
        <a:stretch>
          <a:fillRect/>
        </a:stretch>
      </xdr:blipFill>
      <xdr:spPr>
        <a:xfrm>
          <a:off x="6045200" y="34848800"/>
          <a:ext cx="11974596" cy="4848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70</xdr:col>
      <xdr:colOff>400050</xdr:colOff>
      <xdr:row>25</xdr:row>
      <xdr:rowOff>203199</xdr:rowOff>
    </xdr:from>
    <xdr:ext cx="1781175" cy="1063625"/>
    <xdr:pic>
      <xdr:nvPicPr>
        <xdr:cNvPr id="2" name="Image 1">
          <a:extLst>
            <a:ext uri="{FF2B5EF4-FFF2-40B4-BE49-F238E27FC236}">
              <a16:creationId xmlns:a16="http://schemas.microsoft.com/office/drawing/2014/main" id="{A93FF1D6-8E6A-409E-B797-892DC3ECBE06}"/>
            </a:ext>
          </a:extLst>
        </xdr:cNvPr>
        <xdr:cNvPicPr>
          <a:picLocks noChangeAspect="1"/>
        </xdr:cNvPicPr>
      </xdr:nvPicPr>
      <xdr:blipFill>
        <a:blip xmlns:r="http://schemas.openxmlformats.org/officeDocument/2006/relationships" r:embed="rId1"/>
        <a:stretch>
          <a:fillRect/>
        </a:stretch>
      </xdr:blipFill>
      <xdr:spPr>
        <a:xfrm>
          <a:off x="60607575" y="7385049"/>
          <a:ext cx="1781175" cy="1063625"/>
        </a:xfrm>
        <a:prstGeom prst="rect">
          <a:avLst/>
        </a:prstGeom>
      </xdr:spPr>
    </xdr:pic>
    <xdr:clientData/>
  </xdr:oneCellAnchor>
  <xdr:oneCellAnchor>
    <xdr:from>
      <xdr:col>70</xdr:col>
      <xdr:colOff>942975</xdr:colOff>
      <xdr:row>50</xdr:row>
      <xdr:rowOff>47625</xdr:rowOff>
    </xdr:from>
    <xdr:ext cx="1190625" cy="857251"/>
    <xdr:pic>
      <xdr:nvPicPr>
        <xdr:cNvPr id="3" name="Image 2">
          <a:extLst>
            <a:ext uri="{FF2B5EF4-FFF2-40B4-BE49-F238E27FC236}">
              <a16:creationId xmlns:a16="http://schemas.microsoft.com/office/drawing/2014/main" id="{206D3DEB-F3AC-4A01-BDBE-00F4A547E9FB}"/>
            </a:ext>
          </a:extLst>
        </xdr:cNvPr>
        <xdr:cNvPicPr>
          <a:picLocks noChangeAspect="1"/>
        </xdr:cNvPicPr>
      </xdr:nvPicPr>
      <xdr:blipFill>
        <a:blip xmlns:r="http://schemas.openxmlformats.org/officeDocument/2006/relationships" r:embed="rId2"/>
        <a:stretch>
          <a:fillRect/>
        </a:stretch>
      </xdr:blipFill>
      <xdr:spPr>
        <a:xfrm>
          <a:off x="66141600" y="12477750"/>
          <a:ext cx="1190625" cy="857251"/>
        </a:xfrm>
        <a:prstGeom prst="rect">
          <a:avLst/>
        </a:prstGeom>
      </xdr:spPr>
    </xdr:pic>
    <xdr:clientData/>
  </xdr:oneCellAnchor>
  <xdr:oneCellAnchor>
    <xdr:from>
      <xdr:col>70</xdr:col>
      <xdr:colOff>457200</xdr:colOff>
      <xdr:row>41</xdr:row>
      <xdr:rowOff>19050</xdr:rowOff>
    </xdr:from>
    <xdr:ext cx="1832699" cy="847725"/>
    <xdr:pic>
      <xdr:nvPicPr>
        <xdr:cNvPr id="4" name="Image 3">
          <a:extLst>
            <a:ext uri="{FF2B5EF4-FFF2-40B4-BE49-F238E27FC236}">
              <a16:creationId xmlns:a16="http://schemas.microsoft.com/office/drawing/2014/main" id="{514FAB55-ED48-4412-ACAD-5E148A3F39BA}"/>
            </a:ext>
          </a:extLst>
        </xdr:cNvPr>
        <xdr:cNvPicPr>
          <a:picLocks noChangeAspect="1"/>
        </xdr:cNvPicPr>
      </xdr:nvPicPr>
      <xdr:blipFill>
        <a:blip xmlns:r="http://schemas.openxmlformats.org/officeDocument/2006/relationships" r:embed="rId3"/>
        <a:stretch>
          <a:fillRect/>
        </a:stretch>
      </xdr:blipFill>
      <xdr:spPr>
        <a:xfrm>
          <a:off x="65655825" y="10048875"/>
          <a:ext cx="1832699" cy="847725"/>
        </a:xfrm>
        <a:prstGeom prst="rect">
          <a:avLst/>
        </a:prstGeom>
      </xdr:spPr>
    </xdr:pic>
    <xdr:clientData/>
  </xdr:oneCellAnchor>
  <xdr:twoCellAnchor editAs="oneCell">
    <xdr:from>
      <xdr:col>27</xdr:col>
      <xdr:colOff>495300</xdr:colOff>
      <xdr:row>24</xdr:row>
      <xdr:rowOff>57149</xdr:rowOff>
    </xdr:from>
    <xdr:to>
      <xdr:col>29</xdr:col>
      <xdr:colOff>153085</xdr:colOff>
      <xdr:row>31</xdr:row>
      <xdr:rowOff>161924</xdr:rowOff>
    </xdr:to>
    <xdr:pic>
      <xdr:nvPicPr>
        <xdr:cNvPr id="5" name="Image 4">
          <a:extLst>
            <a:ext uri="{FF2B5EF4-FFF2-40B4-BE49-F238E27FC236}">
              <a16:creationId xmlns:a16="http://schemas.microsoft.com/office/drawing/2014/main" id="{88D63016-0667-42EC-AE45-211EBCEF543D}"/>
            </a:ext>
          </a:extLst>
        </xdr:cNvPr>
        <xdr:cNvPicPr>
          <a:picLocks noChangeAspect="1"/>
        </xdr:cNvPicPr>
      </xdr:nvPicPr>
      <xdr:blipFill>
        <a:blip xmlns:r="http://schemas.openxmlformats.org/officeDocument/2006/relationships" r:embed="rId4"/>
        <a:stretch>
          <a:fillRect/>
        </a:stretch>
      </xdr:blipFill>
      <xdr:spPr>
        <a:xfrm>
          <a:off x="4486275" y="6353174"/>
          <a:ext cx="1219885" cy="1971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55</xdr:col>
      <xdr:colOff>400050</xdr:colOff>
      <xdr:row>20</xdr:row>
      <xdr:rowOff>203200</xdr:rowOff>
    </xdr:from>
    <xdr:ext cx="1781175" cy="870412"/>
    <xdr:pic>
      <xdr:nvPicPr>
        <xdr:cNvPr id="2" name="Image 1">
          <a:extLst>
            <a:ext uri="{FF2B5EF4-FFF2-40B4-BE49-F238E27FC236}">
              <a16:creationId xmlns:a16="http://schemas.microsoft.com/office/drawing/2014/main" id="{7A0F75AA-5038-4BB4-8C7A-B642A54A5183}"/>
            </a:ext>
          </a:extLst>
        </xdr:cNvPr>
        <xdr:cNvPicPr>
          <a:picLocks noChangeAspect="1"/>
        </xdr:cNvPicPr>
      </xdr:nvPicPr>
      <xdr:blipFill>
        <a:blip xmlns:r="http://schemas.openxmlformats.org/officeDocument/2006/relationships" r:embed="rId1"/>
        <a:stretch>
          <a:fillRect/>
        </a:stretch>
      </xdr:blipFill>
      <xdr:spPr>
        <a:xfrm>
          <a:off x="42310050" y="4003675"/>
          <a:ext cx="1781175" cy="870412"/>
        </a:xfrm>
        <a:prstGeom prst="rect">
          <a:avLst/>
        </a:prstGeom>
      </xdr:spPr>
    </xdr:pic>
    <xdr:clientData/>
  </xdr:oneCellAnchor>
  <xdr:oneCellAnchor>
    <xdr:from>
      <xdr:col>55</xdr:col>
      <xdr:colOff>942975</xdr:colOff>
      <xdr:row>45</xdr:row>
      <xdr:rowOff>47625</xdr:rowOff>
    </xdr:from>
    <xdr:ext cx="1190625" cy="857251"/>
    <xdr:pic>
      <xdr:nvPicPr>
        <xdr:cNvPr id="3" name="Image 2">
          <a:extLst>
            <a:ext uri="{FF2B5EF4-FFF2-40B4-BE49-F238E27FC236}">
              <a16:creationId xmlns:a16="http://schemas.microsoft.com/office/drawing/2014/main" id="{5934C113-150E-4DB6-AFDF-5F01600701DB}"/>
            </a:ext>
          </a:extLst>
        </xdr:cNvPr>
        <xdr:cNvPicPr>
          <a:picLocks noChangeAspect="1"/>
        </xdr:cNvPicPr>
      </xdr:nvPicPr>
      <xdr:blipFill>
        <a:blip xmlns:r="http://schemas.openxmlformats.org/officeDocument/2006/relationships" r:embed="rId2"/>
        <a:stretch>
          <a:fillRect/>
        </a:stretch>
      </xdr:blipFill>
      <xdr:spPr>
        <a:xfrm>
          <a:off x="42672000" y="8620125"/>
          <a:ext cx="1190625" cy="857251"/>
        </a:xfrm>
        <a:prstGeom prst="rect">
          <a:avLst/>
        </a:prstGeom>
      </xdr:spPr>
    </xdr:pic>
    <xdr:clientData/>
  </xdr:oneCellAnchor>
  <xdr:oneCellAnchor>
    <xdr:from>
      <xdr:col>55</xdr:col>
      <xdr:colOff>457200</xdr:colOff>
      <xdr:row>36</xdr:row>
      <xdr:rowOff>19050</xdr:rowOff>
    </xdr:from>
    <xdr:ext cx="1832699" cy="847725"/>
    <xdr:pic>
      <xdr:nvPicPr>
        <xdr:cNvPr id="4" name="Image 3">
          <a:extLst>
            <a:ext uri="{FF2B5EF4-FFF2-40B4-BE49-F238E27FC236}">
              <a16:creationId xmlns:a16="http://schemas.microsoft.com/office/drawing/2014/main" id="{B211B6E8-AA14-414B-8D53-E3DC6DF2B985}"/>
            </a:ext>
          </a:extLst>
        </xdr:cNvPr>
        <xdr:cNvPicPr>
          <a:picLocks noChangeAspect="1"/>
        </xdr:cNvPicPr>
      </xdr:nvPicPr>
      <xdr:blipFill>
        <a:blip xmlns:r="http://schemas.openxmlformats.org/officeDocument/2006/relationships" r:embed="rId3"/>
        <a:stretch>
          <a:fillRect/>
        </a:stretch>
      </xdr:blipFill>
      <xdr:spPr>
        <a:xfrm>
          <a:off x="42367200" y="6877050"/>
          <a:ext cx="1832699" cy="847725"/>
        </a:xfrm>
        <a:prstGeom prst="rect">
          <a:avLst/>
        </a:prstGeom>
      </xdr:spPr>
    </xdr:pic>
    <xdr:clientData/>
  </xdr:oneCellAnchor>
  <xdr:oneCellAnchor>
    <xdr:from>
      <xdr:col>58</xdr:col>
      <xdr:colOff>400050</xdr:colOff>
      <xdr:row>20</xdr:row>
      <xdr:rowOff>203200</xdr:rowOff>
    </xdr:from>
    <xdr:ext cx="1781175" cy="870412"/>
    <xdr:pic>
      <xdr:nvPicPr>
        <xdr:cNvPr id="5" name="Image 4">
          <a:extLst>
            <a:ext uri="{FF2B5EF4-FFF2-40B4-BE49-F238E27FC236}">
              <a16:creationId xmlns:a16="http://schemas.microsoft.com/office/drawing/2014/main" id="{E2F56E81-A22C-42AF-A7B1-B3E53959E953}"/>
            </a:ext>
          </a:extLst>
        </xdr:cNvPr>
        <xdr:cNvPicPr>
          <a:picLocks noChangeAspect="1"/>
        </xdr:cNvPicPr>
      </xdr:nvPicPr>
      <xdr:blipFill>
        <a:blip xmlns:r="http://schemas.openxmlformats.org/officeDocument/2006/relationships" r:embed="rId1"/>
        <a:stretch>
          <a:fillRect/>
        </a:stretch>
      </xdr:blipFill>
      <xdr:spPr>
        <a:xfrm>
          <a:off x="35671125" y="4822825"/>
          <a:ext cx="1781175" cy="870412"/>
        </a:xfrm>
        <a:prstGeom prst="rect">
          <a:avLst/>
        </a:prstGeom>
      </xdr:spPr>
    </xdr:pic>
    <xdr:clientData/>
  </xdr:oneCellAnchor>
  <xdr:oneCellAnchor>
    <xdr:from>
      <xdr:col>58</xdr:col>
      <xdr:colOff>942975</xdr:colOff>
      <xdr:row>45</xdr:row>
      <xdr:rowOff>47625</xdr:rowOff>
    </xdr:from>
    <xdr:ext cx="1190625" cy="857251"/>
    <xdr:pic>
      <xdr:nvPicPr>
        <xdr:cNvPr id="6" name="Image 5">
          <a:extLst>
            <a:ext uri="{FF2B5EF4-FFF2-40B4-BE49-F238E27FC236}">
              <a16:creationId xmlns:a16="http://schemas.microsoft.com/office/drawing/2014/main" id="{16BBF4F5-9C7C-4A20-BF4D-775A1DA0C6C6}"/>
            </a:ext>
          </a:extLst>
        </xdr:cNvPr>
        <xdr:cNvPicPr>
          <a:picLocks noChangeAspect="1"/>
        </xdr:cNvPicPr>
      </xdr:nvPicPr>
      <xdr:blipFill>
        <a:blip xmlns:r="http://schemas.openxmlformats.org/officeDocument/2006/relationships" r:embed="rId2"/>
        <a:stretch>
          <a:fillRect/>
        </a:stretch>
      </xdr:blipFill>
      <xdr:spPr>
        <a:xfrm>
          <a:off x="36214050" y="9972675"/>
          <a:ext cx="1190625" cy="857251"/>
        </a:xfrm>
        <a:prstGeom prst="rect">
          <a:avLst/>
        </a:prstGeom>
      </xdr:spPr>
    </xdr:pic>
    <xdr:clientData/>
  </xdr:oneCellAnchor>
  <xdr:oneCellAnchor>
    <xdr:from>
      <xdr:col>58</xdr:col>
      <xdr:colOff>457200</xdr:colOff>
      <xdr:row>36</xdr:row>
      <xdr:rowOff>19050</xdr:rowOff>
    </xdr:from>
    <xdr:ext cx="1832699" cy="847725"/>
    <xdr:pic>
      <xdr:nvPicPr>
        <xdr:cNvPr id="7" name="Image 6">
          <a:extLst>
            <a:ext uri="{FF2B5EF4-FFF2-40B4-BE49-F238E27FC236}">
              <a16:creationId xmlns:a16="http://schemas.microsoft.com/office/drawing/2014/main" id="{64DF0497-B7A1-4AC7-9459-AB8741FBC886}"/>
            </a:ext>
          </a:extLst>
        </xdr:cNvPr>
        <xdr:cNvPicPr>
          <a:picLocks noChangeAspect="1"/>
        </xdr:cNvPicPr>
      </xdr:nvPicPr>
      <xdr:blipFill>
        <a:blip xmlns:r="http://schemas.openxmlformats.org/officeDocument/2006/relationships" r:embed="rId3"/>
        <a:stretch>
          <a:fillRect/>
        </a:stretch>
      </xdr:blipFill>
      <xdr:spPr>
        <a:xfrm>
          <a:off x="35728275" y="7962900"/>
          <a:ext cx="1832699" cy="8477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55</xdr:col>
      <xdr:colOff>400050</xdr:colOff>
      <xdr:row>20</xdr:row>
      <xdr:rowOff>203200</xdr:rowOff>
    </xdr:from>
    <xdr:ext cx="1781175" cy="870412"/>
    <xdr:pic>
      <xdr:nvPicPr>
        <xdr:cNvPr id="2" name="Image 1">
          <a:extLst>
            <a:ext uri="{FF2B5EF4-FFF2-40B4-BE49-F238E27FC236}">
              <a16:creationId xmlns:a16="http://schemas.microsoft.com/office/drawing/2014/main" id="{B4EE1D4F-DDAA-4439-92B3-5D4F55A5230D}"/>
            </a:ext>
          </a:extLst>
        </xdr:cNvPr>
        <xdr:cNvPicPr>
          <a:picLocks noChangeAspect="1"/>
        </xdr:cNvPicPr>
      </xdr:nvPicPr>
      <xdr:blipFill>
        <a:blip xmlns:r="http://schemas.openxmlformats.org/officeDocument/2006/relationships" r:embed="rId1"/>
        <a:stretch>
          <a:fillRect/>
        </a:stretch>
      </xdr:blipFill>
      <xdr:spPr>
        <a:xfrm>
          <a:off x="35671125" y="4822825"/>
          <a:ext cx="1781175" cy="870412"/>
        </a:xfrm>
        <a:prstGeom prst="rect">
          <a:avLst/>
        </a:prstGeom>
      </xdr:spPr>
    </xdr:pic>
    <xdr:clientData/>
  </xdr:oneCellAnchor>
  <xdr:oneCellAnchor>
    <xdr:from>
      <xdr:col>55</xdr:col>
      <xdr:colOff>942975</xdr:colOff>
      <xdr:row>45</xdr:row>
      <xdr:rowOff>47625</xdr:rowOff>
    </xdr:from>
    <xdr:ext cx="1190625" cy="857251"/>
    <xdr:pic>
      <xdr:nvPicPr>
        <xdr:cNvPr id="3" name="Image 2">
          <a:extLst>
            <a:ext uri="{FF2B5EF4-FFF2-40B4-BE49-F238E27FC236}">
              <a16:creationId xmlns:a16="http://schemas.microsoft.com/office/drawing/2014/main" id="{DD353702-007A-4D18-93E3-3DD3007E49EB}"/>
            </a:ext>
          </a:extLst>
        </xdr:cNvPr>
        <xdr:cNvPicPr>
          <a:picLocks noChangeAspect="1"/>
        </xdr:cNvPicPr>
      </xdr:nvPicPr>
      <xdr:blipFill>
        <a:blip xmlns:r="http://schemas.openxmlformats.org/officeDocument/2006/relationships" r:embed="rId2"/>
        <a:stretch>
          <a:fillRect/>
        </a:stretch>
      </xdr:blipFill>
      <xdr:spPr>
        <a:xfrm>
          <a:off x="36214050" y="9972675"/>
          <a:ext cx="1190625" cy="857251"/>
        </a:xfrm>
        <a:prstGeom prst="rect">
          <a:avLst/>
        </a:prstGeom>
      </xdr:spPr>
    </xdr:pic>
    <xdr:clientData/>
  </xdr:oneCellAnchor>
  <xdr:oneCellAnchor>
    <xdr:from>
      <xdr:col>55</xdr:col>
      <xdr:colOff>457200</xdr:colOff>
      <xdr:row>36</xdr:row>
      <xdr:rowOff>19050</xdr:rowOff>
    </xdr:from>
    <xdr:ext cx="1832699" cy="847725"/>
    <xdr:pic>
      <xdr:nvPicPr>
        <xdr:cNvPr id="4" name="Image 3">
          <a:extLst>
            <a:ext uri="{FF2B5EF4-FFF2-40B4-BE49-F238E27FC236}">
              <a16:creationId xmlns:a16="http://schemas.microsoft.com/office/drawing/2014/main" id="{995F4F17-93A2-4E18-AA97-67E4A9A0B579}"/>
            </a:ext>
          </a:extLst>
        </xdr:cNvPr>
        <xdr:cNvPicPr>
          <a:picLocks noChangeAspect="1"/>
        </xdr:cNvPicPr>
      </xdr:nvPicPr>
      <xdr:blipFill>
        <a:blip xmlns:r="http://schemas.openxmlformats.org/officeDocument/2006/relationships" r:embed="rId3"/>
        <a:stretch>
          <a:fillRect/>
        </a:stretch>
      </xdr:blipFill>
      <xdr:spPr>
        <a:xfrm>
          <a:off x="35728275" y="7962900"/>
          <a:ext cx="1832699" cy="847725"/>
        </a:xfrm>
        <a:prstGeom prst="rect">
          <a:avLst/>
        </a:prstGeom>
      </xdr:spPr>
    </xdr:pic>
    <xdr:clientData/>
  </xdr:oneCellAnchor>
  <xdr:oneCellAnchor>
    <xdr:from>
      <xdr:col>58</xdr:col>
      <xdr:colOff>400050</xdr:colOff>
      <xdr:row>20</xdr:row>
      <xdr:rowOff>203200</xdr:rowOff>
    </xdr:from>
    <xdr:ext cx="1781175" cy="870412"/>
    <xdr:pic>
      <xdr:nvPicPr>
        <xdr:cNvPr id="5" name="Image 4">
          <a:extLst>
            <a:ext uri="{FF2B5EF4-FFF2-40B4-BE49-F238E27FC236}">
              <a16:creationId xmlns:a16="http://schemas.microsoft.com/office/drawing/2014/main" id="{C40E8316-7DD6-48D3-804B-341A8229E6AD}"/>
            </a:ext>
          </a:extLst>
        </xdr:cNvPr>
        <xdr:cNvPicPr>
          <a:picLocks noChangeAspect="1"/>
        </xdr:cNvPicPr>
      </xdr:nvPicPr>
      <xdr:blipFill>
        <a:blip xmlns:r="http://schemas.openxmlformats.org/officeDocument/2006/relationships" r:embed="rId1"/>
        <a:stretch>
          <a:fillRect/>
        </a:stretch>
      </xdr:blipFill>
      <xdr:spPr>
        <a:xfrm>
          <a:off x="39585900" y="4822825"/>
          <a:ext cx="1781175" cy="870412"/>
        </a:xfrm>
        <a:prstGeom prst="rect">
          <a:avLst/>
        </a:prstGeom>
      </xdr:spPr>
    </xdr:pic>
    <xdr:clientData/>
  </xdr:oneCellAnchor>
  <xdr:oneCellAnchor>
    <xdr:from>
      <xdr:col>58</xdr:col>
      <xdr:colOff>942975</xdr:colOff>
      <xdr:row>45</xdr:row>
      <xdr:rowOff>47625</xdr:rowOff>
    </xdr:from>
    <xdr:ext cx="1190625" cy="857251"/>
    <xdr:pic>
      <xdr:nvPicPr>
        <xdr:cNvPr id="6" name="Image 5">
          <a:extLst>
            <a:ext uri="{FF2B5EF4-FFF2-40B4-BE49-F238E27FC236}">
              <a16:creationId xmlns:a16="http://schemas.microsoft.com/office/drawing/2014/main" id="{35A9749B-2CF9-4956-BE57-CF32B88F6A26}"/>
            </a:ext>
          </a:extLst>
        </xdr:cNvPr>
        <xdr:cNvPicPr>
          <a:picLocks noChangeAspect="1"/>
        </xdr:cNvPicPr>
      </xdr:nvPicPr>
      <xdr:blipFill>
        <a:blip xmlns:r="http://schemas.openxmlformats.org/officeDocument/2006/relationships" r:embed="rId2"/>
        <a:stretch>
          <a:fillRect/>
        </a:stretch>
      </xdr:blipFill>
      <xdr:spPr>
        <a:xfrm>
          <a:off x="40128825" y="9972675"/>
          <a:ext cx="1190625" cy="857251"/>
        </a:xfrm>
        <a:prstGeom prst="rect">
          <a:avLst/>
        </a:prstGeom>
      </xdr:spPr>
    </xdr:pic>
    <xdr:clientData/>
  </xdr:oneCellAnchor>
  <xdr:oneCellAnchor>
    <xdr:from>
      <xdr:col>58</xdr:col>
      <xdr:colOff>457200</xdr:colOff>
      <xdr:row>36</xdr:row>
      <xdr:rowOff>19050</xdr:rowOff>
    </xdr:from>
    <xdr:ext cx="1832699" cy="847725"/>
    <xdr:pic>
      <xdr:nvPicPr>
        <xdr:cNvPr id="7" name="Image 6">
          <a:extLst>
            <a:ext uri="{FF2B5EF4-FFF2-40B4-BE49-F238E27FC236}">
              <a16:creationId xmlns:a16="http://schemas.microsoft.com/office/drawing/2014/main" id="{52844CE3-A5B2-4AFA-83F5-A984F318B1FF}"/>
            </a:ext>
          </a:extLst>
        </xdr:cNvPr>
        <xdr:cNvPicPr>
          <a:picLocks noChangeAspect="1"/>
        </xdr:cNvPicPr>
      </xdr:nvPicPr>
      <xdr:blipFill>
        <a:blip xmlns:r="http://schemas.openxmlformats.org/officeDocument/2006/relationships" r:embed="rId3"/>
        <a:stretch>
          <a:fillRect/>
        </a:stretch>
      </xdr:blipFill>
      <xdr:spPr>
        <a:xfrm>
          <a:off x="39643050" y="7962900"/>
          <a:ext cx="1832699" cy="8477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55</xdr:col>
      <xdr:colOff>400050</xdr:colOff>
      <xdr:row>20</xdr:row>
      <xdr:rowOff>203200</xdr:rowOff>
    </xdr:from>
    <xdr:ext cx="1781175" cy="870412"/>
    <xdr:pic>
      <xdr:nvPicPr>
        <xdr:cNvPr id="2" name="Image 1">
          <a:extLst>
            <a:ext uri="{FF2B5EF4-FFF2-40B4-BE49-F238E27FC236}">
              <a16:creationId xmlns:a16="http://schemas.microsoft.com/office/drawing/2014/main" id="{97F20832-D7F9-459E-BDF0-9A3DFBDC6DFB}"/>
            </a:ext>
          </a:extLst>
        </xdr:cNvPr>
        <xdr:cNvPicPr>
          <a:picLocks noChangeAspect="1"/>
        </xdr:cNvPicPr>
      </xdr:nvPicPr>
      <xdr:blipFill>
        <a:blip xmlns:r="http://schemas.openxmlformats.org/officeDocument/2006/relationships" r:embed="rId1"/>
        <a:stretch>
          <a:fillRect/>
        </a:stretch>
      </xdr:blipFill>
      <xdr:spPr>
        <a:xfrm>
          <a:off x="35671125" y="4822825"/>
          <a:ext cx="1781175" cy="870412"/>
        </a:xfrm>
        <a:prstGeom prst="rect">
          <a:avLst/>
        </a:prstGeom>
      </xdr:spPr>
    </xdr:pic>
    <xdr:clientData/>
  </xdr:oneCellAnchor>
  <xdr:oneCellAnchor>
    <xdr:from>
      <xdr:col>55</xdr:col>
      <xdr:colOff>942975</xdr:colOff>
      <xdr:row>45</xdr:row>
      <xdr:rowOff>47625</xdr:rowOff>
    </xdr:from>
    <xdr:ext cx="1190625" cy="857251"/>
    <xdr:pic>
      <xdr:nvPicPr>
        <xdr:cNvPr id="3" name="Image 2">
          <a:extLst>
            <a:ext uri="{FF2B5EF4-FFF2-40B4-BE49-F238E27FC236}">
              <a16:creationId xmlns:a16="http://schemas.microsoft.com/office/drawing/2014/main" id="{27368810-143B-4998-AC65-C312682DA2D7}"/>
            </a:ext>
          </a:extLst>
        </xdr:cNvPr>
        <xdr:cNvPicPr>
          <a:picLocks noChangeAspect="1"/>
        </xdr:cNvPicPr>
      </xdr:nvPicPr>
      <xdr:blipFill>
        <a:blip xmlns:r="http://schemas.openxmlformats.org/officeDocument/2006/relationships" r:embed="rId2"/>
        <a:stretch>
          <a:fillRect/>
        </a:stretch>
      </xdr:blipFill>
      <xdr:spPr>
        <a:xfrm>
          <a:off x="36214050" y="9972675"/>
          <a:ext cx="1190625" cy="857251"/>
        </a:xfrm>
        <a:prstGeom prst="rect">
          <a:avLst/>
        </a:prstGeom>
      </xdr:spPr>
    </xdr:pic>
    <xdr:clientData/>
  </xdr:oneCellAnchor>
  <xdr:oneCellAnchor>
    <xdr:from>
      <xdr:col>55</xdr:col>
      <xdr:colOff>457200</xdr:colOff>
      <xdr:row>36</xdr:row>
      <xdr:rowOff>19050</xdr:rowOff>
    </xdr:from>
    <xdr:ext cx="1832699" cy="847725"/>
    <xdr:pic>
      <xdr:nvPicPr>
        <xdr:cNvPr id="4" name="Image 3">
          <a:extLst>
            <a:ext uri="{FF2B5EF4-FFF2-40B4-BE49-F238E27FC236}">
              <a16:creationId xmlns:a16="http://schemas.microsoft.com/office/drawing/2014/main" id="{9BB86466-3ECB-4BFA-92FA-876639FBF13E}"/>
            </a:ext>
          </a:extLst>
        </xdr:cNvPr>
        <xdr:cNvPicPr>
          <a:picLocks noChangeAspect="1"/>
        </xdr:cNvPicPr>
      </xdr:nvPicPr>
      <xdr:blipFill>
        <a:blip xmlns:r="http://schemas.openxmlformats.org/officeDocument/2006/relationships" r:embed="rId3"/>
        <a:stretch>
          <a:fillRect/>
        </a:stretch>
      </xdr:blipFill>
      <xdr:spPr>
        <a:xfrm>
          <a:off x="35728275" y="7962900"/>
          <a:ext cx="1832699" cy="847725"/>
        </a:xfrm>
        <a:prstGeom prst="rect">
          <a:avLst/>
        </a:prstGeom>
      </xdr:spPr>
    </xdr:pic>
    <xdr:clientData/>
  </xdr:oneCellAnchor>
  <xdr:oneCellAnchor>
    <xdr:from>
      <xdr:col>58</xdr:col>
      <xdr:colOff>400050</xdr:colOff>
      <xdr:row>20</xdr:row>
      <xdr:rowOff>203200</xdr:rowOff>
    </xdr:from>
    <xdr:ext cx="1781175" cy="870412"/>
    <xdr:pic>
      <xdr:nvPicPr>
        <xdr:cNvPr id="5" name="Image 4">
          <a:extLst>
            <a:ext uri="{FF2B5EF4-FFF2-40B4-BE49-F238E27FC236}">
              <a16:creationId xmlns:a16="http://schemas.microsoft.com/office/drawing/2014/main" id="{9462BDF3-9FD8-4A19-8CA3-4C6030654FFC}"/>
            </a:ext>
          </a:extLst>
        </xdr:cNvPr>
        <xdr:cNvPicPr>
          <a:picLocks noChangeAspect="1"/>
        </xdr:cNvPicPr>
      </xdr:nvPicPr>
      <xdr:blipFill>
        <a:blip xmlns:r="http://schemas.openxmlformats.org/officeDocument/2006/relationships" r:embed="rId1"/>
        <a:stretch>
          <a:fillRect/>
        </a:stretch>
      </xdr:blipFill>
      <xdr:spPr>
        <a:xfrm>
          <a:off x="39585900" y="4822825"/>
          <a:ext cx="1781175" cy="870412"/>
        </a:xfrm>
        <a:prstGeom prst="rect">
          <a:avLst/>
        </a:prstGeom>
      </xdr:spPr>
    </xdr:pic>
    <xdr:clientData/>
  </xdr:oneCellAnchor>
  <xdr:oneCellAnchor>
    <xdr:from>
      <xdr:col>58</xdr:col>
      <xdr:colOff>942975</xdr:colOff>
      <xdr:row>45</xdr:row>
      <xdr:rowOff>47625</xdr:rowOff>
    </xdr:from>
    <xdr:ext cx="1190625" cy="857251"/>
    <xdr:pic>
      <xdr:nvPicPr>
        <xdr:cNvPr id="6" name="Image 5">
          <a:extLst>
            <a:ext uri="{FF2B5EF4-FFF2-40B4-BE49-F238E27FC236}">
              <a16:creationId xmlns:a16="http://schemas.microsoft.com/office/drawing/2014/main" id="{A84205DF-43D9-4F0D-9F8A-C07B6AEBE9C2}"/>
            </a:ext>
          </a:extLst>
        </xdr:cNvPr>
        <xdr:cNvPicPr>
          <a:picLocks noChangeAspect="1"/>
        </xdr:cNvPicPr>
      </xdr:nvPicPr>
      <xdr:blipFill>
        <a:blip xmlns:r="http://schemas.openxmlformats.org/officeDocument/2006/relationships" r:embed="rId2"/>
        <a:stretch>
          <a:fillRect/>
        </a:stretch>
      </xdr:blipFill>
      <xdr:spPr>
        <a:xfrm>
          <a:off x="40128825" y="9972675"/>
          <a:ext cx="1190625" cy="857251"/>
        </a:xfrm>
        <a:prstGeom prst="rect">
          <a:avLst/>
        </a:prstGeom>
      </xdr:spPr>
    </xdr:pic>
    <xdr:clientData/>
  </xdr:oneCellAnchor>
  <xdr:oneCellAnchor>
    <xdr:from>
      <xdr:col>58</xdr:col>
      <xdr:colOff>457200</xdr:colOff>
      <xdr:row>36</xdr:row>
      <xdr:rowOff>19050</xdr:rowOff>
    </xdr:from>
    <xdr:ext cx="1832699" cy="847725"/>
    <xdr:pic>
      <xdr:nvPicPr>
        <xdr:cNvPr id="7" name="Image 6">
          <a:extLst>
            <a:ext uri="{FF2B5EF4-FFF2-40B4-BE49-F238E27FC236}">
              <a16:creationId xmlns:a16="http://schemas.microsoft.com/office/drawing/2014/main" id="{EC61C376-C42C-45C7-A39E-B597E9BDA4F9}"/>
            </a:ext>
          </a:extLst>
        </xdr:cNvPr>
        <xdr:cNvPicPr>
          <a:picLocks noChangeAspect="1"/>
        </xdr:cNvPicPr>
      </xdr:nvPicPr>
      <xdr:blipFill>
        <a:blip xmlns:r="http://schemas.openxmlformats.org/officeDocument/2006/relationships" r:embed="rId3"/>
        <a:stretch>
          <a:fillRect/>
        </a:stretch>
      </xdr:blipFill>
      <xdr:spPr>
        <a:xfrm>
          <a:off x="39643050" y="7962900"/>
          <a:ext cx="1832699" cy="847725"/>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youtube.com/watch?app=desktop&amp;v=Yuy1jisXErY" TargetMode="External"/><Relationship Id="rId18" Type="http://schemas.openxmlformats.org/officeDocument/2006/relationships/hyperlink" Target="https://www.google.com/search?client=firefox-b-d&amp;q=Mondial+de+la+Pifom%C3%A9trie" TargetMode="External"/><Relationship Id="rId26" Type="http://schemas.openxmlformats.org/officeDocument/2006/relationships/hyperlink" Target="https://annuaire-entreprises.data.gouv.fr/entreprise/association-des-professeurs-enseignants-en-bar-808572176" TargetMode="External"/><Relationship Id="rId39" Type="http://schemas.openxmlformats.org/officeDocument/2006/relationships/hyperlink" Target="https://mediadubar.fr/" TargetMode="External"/><Relationship Id="rId21" Type="http://schemas.openxmlformats.org/officeDocument/2006/relationships/hyperlink" Target="https://www.associationdesbarmendefrance.fr/" TargetMode="External"/><Relationship Id="rId34" Type="http://schemas.openxmlformats.org/officeDocument/2006/relationships/hyperlink" Target="https://www.youtube.com/watch?v=QHzHq0SJRl4" TargetMode="External"/><Relationship Id="rId42" Type="http://schemas.openxmlformats.org/officeDocument/2006/relationships/hyperlink" Target="https://www.youtube.com/@Cocktailpro" TargetMode="External"/><Relationship Id="rId7" Type="http://schemas.openxmlformats.org/officeDocument/2006/relationships/hyperlink" Target="https://www.google.com/search?client=firefox-b-d&amp;cs=1&amp;sxsrf=AJOqlzWtAThXL_uLX0Izw5bcGDDqWJW1UA:1673858052794&amp;q=Quelle+est+la+police+d%27%C3%A9criture+la+plus+classe+%3F&amp;sa=X&amp;ved=2ahUKEwjYj4iV18v8AhXtTaQEHYpNBZ0Qzmd6BAgBEAU" TargetMode="External"/><Relationship Id="rId2" Type="http://schemas.openxmlformats.org/officeDocument/2006/relationships/hyperlink" Target="https://fr.wikipedia.org/wiki/Calibri" TargetMode="External"/><Relationship Id="rId16" Type="http://schemas.openxmlformats.org/officeDocument/2006/relationships/hyperlink" Target="https://excel-exercice.com/comment-faire-une-liste-alphabetique-automatique/" TargetMode="External"/><Relationship Id="rId20" Type="http://schemas.openxmlformats.org/officeDocument/2006/relationships/hyperlink" Target="https://fr.extendoffice.com/documents/excel/4027-excel-increase-letter-by-one.html" TargetMode="External"/><Relationship Id="rId29" Type="http://schemas.openxmlformats.org/officeDocument/2006/relationships/hyperlink" Target="https://www.scafrance.coffee/championnats-barista" TargetMode="External"/><Relationship Id="rId41" Type="http://schemas.openxmlformats.org/officeDocument/2006/relationships/hyperlink" Target="https://www.tropheesdubar.com/" TargetMode="External"/><Relationship Id="rId1" Type="http://schemas.openxmlformats.org/officeDocument/2006/relationships/hyperlink" Target="https://www.extensis.com/fr-fr/blog/les-10-polices-alternatives-%C3%A0-helvetica" TargetMode="External"/><Relationship Id="rId6" Type="http://schemas.openxmlformats.org/officeDocument/2006/relationships/hyperlink" Target="https://laruche.wizbii.com/17703-meilleure-police-ecriture-cv" TargetMode="External"/><Relationship Id="rId11" Type="http://schemas.openxmlformats.org/officeDocument/2006/relationships/hyperlink" Target="https://savour.eu/portfolio/pifometrie/" TargetMode="External"/><Relationship Id="rId24" Type="http://schemas.openxmlformats.org/officeDocument/2006/relationships/hyperlink" Target="https://www.youtube.com/watch?v=PcOa-r9Erew" TargetMode="External"/><Relationship Id="rId32" Type="http://schemas.openxmlformats.org/officeDocument/2006/relationships/hyperlink" Target="https://www.blmhd.com/fr/bartenders-society-concours/" TargetMode="External"/><Relationship Id="rId37" Type="http://schemas.openxmlformats.org/officeDocument/2006/relationships/hyperlink" Target="https://www.youtube.com/watch?app=desktop&amp;v=4SBkCmigEck" TargetMode="External"/><Relationship Id="rId40" Type="http://schemas.openxmlformats.org/officeDocument/2006/relationships/hyperlink" Target="https://www.facebook.com/people/Concours-de-barmans-et-barmaids/100064446562259/" TargetMode="External"/><Relationship Id="rId5" Type="http://schemas.openxmlformats.org/officeDocument/2006/relationships/hyperlink" Target="https://laruche.wizbii.com/17703-meilleure-police-ecriture-cv" TargetMode="External"/><Relationship Id="rId15" Type="http://schemas.openxmlformats.org/officeDocument/2006/relationships/hyperlink" Target="https://cellulexcel.blogspot.com/p/blog-page_16.html" TargetMode="External"/><Relationship Id="rId23" Type="http://schemas.openxmlformats.org/officeDocument/2006/relationships/hyperlink" Target="https://www.youtube.com/channel/UC72D0FRFOj0uHdNfLQmaHRw" TargetMode="External"/><Relationship Id="rId28" Type="http://schemas.openxmlformats.org/officeDocument/2006/relationships/hyperlink" Target="https://www.hotellerie-restauration.ac-versailles.fr/spip.php?article3965" TargetMode="External"/><Relationship Id="rId36" Type="http://schemas.openxmlformats.org/officeDocument/2006/relationships/hyperlink" Target="https://www.facebook.com/cciformationeesc/videos/barmans-%C3%A0-vos-shakers-la-deuxi%C3%A8me-%C3%A9dition-du-concours-les-fous-de-shaker-vous-do/1174683330748114/" TargetMode="External"/><Relationship Id="rId10" Type="http://schemas.openxmlformats.org/officeDocument/2006/relationships/hyperlink" Target="https://www.automateexcel.com/fr/how-to/que-signifient-les-symboles-etc-dans-les-formules-excel-et-google-sheets/" TargetMode="External"/><Relationship Id="rId19" Type="http://schemas.openxmlformats.org/officeDocument/2006/relationships/hyperlink" Target="https://www.deepl.com/fr/translator" TargetMode="External"/><Relationship Id="rId31" Type="http://schemas.openxmlformats.org/officeDocument/2006/relationships/hyperlink" Target="https://www.columbuscafe.com/notre-cafe/" TargetMode="External"/><Relationship Id="rId44" Type="http://schemas.openxmlformats.org/officeDocument/2006/relationships/drawing" Target="../drawings/drawing1.xml"/><Relationship Id="rId4" Type="http://schemas.openxmlformats.org/officeDocument/2006/relationships/hyperlink" Target="https://fr.wikipedia.org/wiki/Helvetica" TargetMode="External"/><Relationship Id="rId9" Type="http://schemas.openxmlformats.org/officeDocument/2006/relationships/hyperlink" Target="https://dupala.be/upload/files/141_Pages-de-D-un-e-prof-a-l-autre-Numero-71-Octobre-2014-page15-16.pdf" TargetMode="External"/><Relationship Id="rId14" Type="http://schemas.openxmlformats.org/officeDocument/2006/relationships/hyperlink" Target="https://www.youtube.com/watch?v=FZwdUZUwnuI" TargetMode="External"/><Relationship Id="rId22" Type="http://schemas.openxmlformats.org/officeDocument/2006/relationships/hyperlink" Target="https://fr.wikipedia.org/wiki/Association_internationale_des_barmen" TargetMode="External"/><Relationship Id="rId27" Type="http://schemas.openxmlformats.org/officeDocument/2006/relationships/hyperlink" Target="https://www.hotellerie-restauration.ac-versailles.fr/spip.php?article3396" TargetMode="External"/><Relationship Id="rId30" Type="http://schemas.openxmlformats.org/officeDocument/2006/relationships/hyperlink" Target="https://www.coffee-spirit.maxicoffee.com/article/championnat-de-france-de-latte-art/" TargetMode="External"/><Relationship Id="rId35" Type="http://schemas.openxmlformats.org/officeDocument/2006/relationships/hyperlink" Target="https://www.facebook.com/neotvofficiel/videos/concours-international-de-mixologie-3-la-r%C3%A9alisation-des-cocktails/1212692746067733/" TargetMode="External"/><Relationship Id="rId43" Type="http://schemas.openxmlformats.org/officeDocument/2006/relationships/printerSettings" Target="../printerSettings/printerSettings1.bin"/><Relationship Id="rId8" Type="http://schemas.openxmlformats.org/officeDocument/2006/relationships/hyperlink" Target="https://fr.maisfontes.com/aktiv-grotesk-w01.police" TargetMode="External"/><Relationship Id="rId3" Type="http://schemas.openxmlformats.org/officeDocument/2006/relationships/hyperlink" Target="https://kulturegeek.fr/news-224456/microsoft-police-voudriez-remplacer-calibri" TargetMode="External"/><Relationship Id="rId12" Type="http://schemas.openxmlformats.org/officeDocument/2006/relationships/hyperlink" Target="https://fr.vecteezy.com/video/5480445-appuyer-sur-la-touche-entree-sur-le-clavier-d-un-ordinateur-de-bureau" TargetMode="External"/><Relationship Id="rId17" Type="http://schemas.openxmlformats.org/officeDocument/2006/relationships/hyperlink" Target="https://www.bonbache.fr/syntheses-graphiques-excel-avec-les-emoticones-499.html" TargetMode="External"/><Relationship Id="rId25" Type="http://schemas.openxmlformats.org/officeDocument/2006/relationships/hyperlink" Target="https://www.apeb-mcb.fr/pages/l-association/l-a-p-e-b/" TargetMode="External"/><Relationship Id="rId33" Type="http://schemas.openxmlformats.org/officeDocument/2006/relationships/hyperlink" Target="https://www.forgeorges.fr/" TargetMode="External"/><Relationship Id="rId38" Type="http://schemas.openxmlformats.org/officeDocument/2006/relationships/hyperlink" Target="https://barnews.fr/tag/competition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goody.buzz/fr/comment-reussir-ses-cocktails-a-etages/?utm_source=chatgpt.com" TargetMode="External"/><Relationship Id="rId3" Type="http://schemas.openxmlformats.org/officeDocument/2006/relationships/hyperlink" Target="http://technoresto.org/tp/ta_cocktail/ta_fp.html" TargetMode="External"/><Relationship Id="rId7" Type="http://schemas.openxmlformats.org/officeDocument/2006/relationships/hyperlink" Target="https://fr.wikipedia.org/wiki/Portail:Boisson" TargetMode="External"/><Relationship Id="rId2" Type="http://schemas.openxmlformats.org/officeDocument/2006/relationships/hyperlink" Target="http://www.spiritueuxmagazine.com/" TargetMode="External"/><Relationship Id="rId1" Type="http://schemas.openxmlformats.org/officeDocument/2006/relationships/hyperlink" Target="https://www.frenchbar.com/index.php" TargetMode="External"/><Relationship Id="rId6" Type="http://schemas.openxmlformats.org/officeDocument/2006/relationships/hyperlink" Target="https://fr.wikipedia.org/wiki/Cat%C3%A9gorie:Cocktail" TargetMode="External"/><Relationship Id="rId5" Type="http://schemas.openxmlformats.org/officeDocument/2006/relationships/hyperlink" Target="https://www.google.com/search?q=ambiance+bar+%C3%A0+cocktail+chic&amp;client=firefox-b-d&amp;sxsrf=AJOqlzVEiEJaAfiPksk2m0DNcA5tfwxmgw:1674116619047&amp;source=lnms&amp;tbm=isch&amp;sa=X&amp;ved=2ahUKEwj6_o-zmtP8AhXHUKQEHUKRDNEQ_AUoAXoECAEQAw&amp;biw=1472&amp;bih=726&amp;dpr=1.3" TargetMode="External"/><Relationship Id="rId4" Type="http://schemas.openxmlformats.org/officeDocument/2006/relationships/hyperlink" Target="https://www.1001cocktails.com/recettes/selections.aspx"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youtube.com/watch?v=HEHiAzhv8h8"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excel-pratique.com/fr/fonctions/joindre-texte" TargetMode="External"/><Relationship Id="rId3" Type="http://schemas.openxmlformats.org/officeDocument/2006/relationships/hyperlink" Target="https://www.youtube.com/watch?v=8NMinBfc9EU" TargetMode="External"/><Relationship Id="rId7" Type="http://schemas.openxmlformats.org/officeDocument/2006/relationships/hyperlink" Target="https://www.youtube.com/@Astuces_Excel/videos" TargetMode="External"/><Relationship Id="rId2" Type="http://schemas.openxmlformats.org/officeDocument/2006/relationships/hyperlink" Target="https://excel-exercice.com/filtres-intelligents-dans-excel/" TargetMode="External"/><Relationship Id="rId1" Type="http://schemas.openxmlformats.org/officeDocument/2006/relationships/hyperlink" Target="https://fr.wikipedia.org/wiki/Once_liquide" TargetMode="External"/><Relationship Id="rId6" Type="http://schemas.openxmlformats.org/officeDocument/2006/relationships/hyperlink" Target="https://excel-exercice.com/filtres-intelligents-dans-excel/" TargetMode="External"/><Relationship Id="rId11" Type="http://schemas.openxmlformats.org/officeDocument/2006/relationships/drawing" Target="../drawings/drawing2.xml"/><Relationship Id="rId5" Type="http://schemas.openxmlformats.org/officeDocument/2006/relationships/hyperlink" Target="https://www.youtube.com/watch?v=q-52-9FshWw" TargetMode="External"/><Relationship Id="rId10" Type="http://schemas.openxmlformats.org/officeDocument/2006/relationships/printerSettings" Target="../printerSettings/printerSettings4.bin"/><Relationship Id="rId4" Type="http://schemas.openxmlformats.org/officeDocument/2006/relationships/hyperlink" Target="https://support.microsoft.com/fr-fr/office/filtrer-les-donn%C3%A9es-d-une-plage-ou-d-un-tableau-01832226-31b5-4568-8806-38c37dcc180e" TargetMode="External"/><Relationship Id="rId9" Type="http://schemas.openxmlformats.org/officeDocument/2006/relationships/hyperlink" Target="https://www.destinationcocktails.fr/recette/americano-cocktai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youtube.com/watch?v=8NMinBfc9EU" TargetMode="External"/><Relationship Id="rId13" Type="http://schemas.openxmlformats.org/officeDocument/2006/relationships/hyperlink" Target="https://www.excel-pratique.com/fr/fonctions/joindre-texte" TargetMode="External"/><Relationship Id="rId3" Type="http://schemas.openxmlformats.org/officeDocument/2006/relationships/hyperlink" Target="https://support.microsoft.com/fr-fr/office/filtrer-les-donn%C3%A9es-d-une-plage-ou-d-un-tableau-01832226-31b5-4568-8806-38c37dcc180e" TargetMode="External"/><Relationship Id="rId7" Type="http://schemas.openxmlformats.org/officeDocument/2006/relationships/hyperlink" Target="https://www.excel-pratique.com/fr/fonctions/joindre-texte" TargetMode="External"/><Relationship Id="rId12" Type="http://schemas.openxmlformats.org/officeDocument/2006/relationships/hyperlink" Target="https://www.youtube.com/@Astuces_Excel/videos" TargetMode="External"/><Relationship Id="rId2" Type="http://schemas.openxmlformats.org/officeDocument/2006/relationships/hyperlink" Target="https://www.youtube.com/watch?v=8NMinBfc9EU" TargetMode="External"/><Relationship Id="rId1" Type="http://schemas.openxmlformats.org/officeDocument/2006/relationships/hyperlink" Target="https://excel-exercice.com/filtres-intelligents-dans-excel/" TargetMode="External"/><Relationship Id="rId6" Type="http://schemas.openxmlformats.org/officeDocument/2006/relationships/hyperlink" Target="https://www.youtube.com/@Astuces_Excel/videos" TargetMode="External"/><Relationship Id="rId11" Type="http://schemas.openxmlformats.org/officeDocument/2006/relationships/hyperlink" Target="https://excel-exercice.com/filtres-intelligents-dans-excel/" TargetMode="External"/><Relationship Id="rId5" Type="http://schemas.openxmlformats.org/officeDocument/2006/relationships/hyperlink" Target="https://excel-exercice.com/filtres-intelligents-dans-excel/" TargetMode="External"/><Relationship Id="rId10" Type="http://schemas.openxmlformats.org/officeDocument/2006/relationships/hyperlink" Target="https://www.youtube.com/watch?v=q-52-9FshWw" TargetMode="External"/><Relationship Id="rId4" Type="http://schemas.openxmlformats.org/officeDocument/2006/relationships/hyperlink" Target="https://www.youtube.com/watch?v=q-52-9FshWw" TargetMode="External"/><Relationship Id="rId9" Type="http://schemas.openxmlformats.org/officeDocument/2006/relationships/hyperlink" Target="https://support.microsoft.com/fr-fr/office/filtrer-les-donn%C3%A9es-d-une-plage-ou-d-un-tableau-01832226-31b5-4568-8806-38c37dcc180e" TargetMode="External"/><Relationship Id="rId1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youtube.com/watch?v=8NMinBfc9EU" TargetMode="External"/><Relationship Id="rId13" Type="http://schemas.openxmlformats.org/officeDocument/2006/relationships/hyperlink" Target="https://www.excel-pratique.com/fr/fonctions/joindre-texte" TargetMode="External"/><Relationship Id="rId3" Type="http://schemas.openxmlformats.org/officeDocument/2006/relationships/hyperlink" Target="https://support.microsoft.com/fr-fr/office/filtrer-les-donn%C3%A9es-d-une-plage-ou-d-un-tableau-01832226-31b5-4568-8806-38c37dcc180e" TargetMode="External"/><Relationship Id="rId7" Type="http://schemas.openxmlformats.org/officeDocument/2006/relationships/hyperlink" Target="https://www.excel-pratique.com/fr/fonctions/joindre-texte" TargetMode="External"/><Relationship Id="rId12" Type="http://schemas.openxmlformats.org/officeDocument/2006/relationships/hyperlink" Target="https://www.youtube.com/@Astuces_Excel/videos" TargetMode="External"/><Relationship Id="rId2" Type="http://schemas.openxmlformats.org/officeDocument/2006/relationships/hyperlink" Target="https://www.youtube.com/watch?v=8NMinBfc9EU" TargetMode="External"/><Relationship Id="rId1" Type="http://schemas.openxmlformats.org/officeDocument/2006/relationships/hyperlink" Target="https://excel-exercice.com/filtres-intelligents-dans-excel/" TargetMode="External"/><Relationship Id="rId6" Type="http://schemas.openxmlformats.org/officeDocument/2006/relationships/hyperlink" Target="https://www.youtube.com/@Astuces_Excel/videos" TargetMode="External"/><Relationship Id="rId11" Type="http://schemas.openxmlformats.org/officeDocument/2006/relationships/hyperlink" Target="https://excel-exercice.com/filtres-intelligents-dans-excel/" TargetMode="External"/><Relationship Id="rId5" Type="http://schemas.openxmlformats.org/officeDocument/2006/relationships/hyperlink" Target="https://excel-exercice.com/filtres-intelligents-dans-excel/" TargetMode="External"/><Relationship Id="rId10" Type="http://schemas.openxmlformats.org/officeDocument/2006/relationships/hyperlink" Target="https://www.youtube.com/watch?v=q-52-9FshWw" TargetMode="External"/><Relationship Id="rId4" Type="http://schemas.openxmlformats.org/officeDocument/2006/relationships/hyperlink" Target="https://www.youtube.com/watch?v=q-52-9FshWw" TargetMode="External"/><Relationship Id="rId9" Type="http://schemas.openxmlformats.org/officeDocument/2006/relationships/hyperlink" Target="https://support.microsoft.com/fr-fr/office/filtrer-les-donn%C3%A9es-d-une-plage-ou-d-un-tableau-01832226-31b5-4568-8806-38c37dcc180e" TargetMode="External"/><Relationship Id="rId1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google.com/search?q=ambiance+bar+%C3%A0+cocktail+chic&amp;client=firefox-b-d&amp;sxsrf=AJOqlzVEiEJaAfiPksk2m0DNcA5tfwxmgw:1674116619047&amp;source=lnms&amp;tbm=isch&amp;sa=X&amp;ved=2ahUKEwj6_o-zmtP8AhXHUKQEHUKRDNEQ_AUoAXoECAEQAw&amp;biw=1472&amp;bih=726&amp;dpr=1.3" TargetMode="External"/><Relationship Id="rId3" Type="http://schemas.openxmlformats.org/officeDocument/2006/relationships/hyperlink" Target="https://fr.wikipedia.org/wiki/Portail:Boisson" TargetMode="External"/><Relationship Id="rId7" Type="http://schemas.openxmlformats.org/officeDocument/2006/relationships/hyperlink" Target="https://www.1001cocktails.com/recettes/selections.aspx" TargetMode="External"/><Relationship Id="rId2" Type="http://schemas.openxmlformats.org/officeDocument/2006/relationships/hyperlink" Target="https://fr.differbetween.com/article/difference_between_fluid_ounces_and_ounces" TargetMode="External"/><Relationship Id="rId1" Type="http://schemas.openxmlformats.org/officeDocument/2006/relationships/hyperlink" Target="https://fr.wikipedia.org/wiki/Once_liquide" TargetMode="External"/><Relationship Id="rId6" Type="http://schemas.openxmlformats.org/officeDocument/2006/relationships/hyperlink" Target="http://technoresto.org/tp/ta_cocktail/ta_fp.html" TargetMode="External"/><Relationship Id="rId5" Type="http://schemas.openxmlformats.org/officeDocument/2006/relationships/hyperlink" Target="http://www.spiritueuxmagazine.com/" TargetMode="External"/><Relationship Id="rId4" Type="http://schemas.openxmlformats.org/officeDocument/2006/relationships/hyperlink" Target="https://www.frenchbar.com/index.php" TargetMode="External"/><Relationship Id="rId9" Type="http://schemas.openxmlformats.org/officeDocument/2006/relationships/hyperlink" Target="https://fr.wikipedia.org/wiki/Cat%C3%A9gorie:Cocktai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goody.buzz/fr/comment-reussir-ses-cocktails-a-etages/?utm_source=chatgpt.com" TargetMode="External"/><Relationship Id="rId3" Type="http://schemas.openxmlformats.org/officeDocument/2006/relationships/hyperlink" Target="http://technoresto.org/tp/ta_cocktail/ta_fp.html" TargetMode="External"/><Relationship Id="rId7" Type="http://schemas.openxmlformats.org/officeDocument/2006/relationships/hyperlink" Target="https://fr.wikipedia.org/wiki/Portail:Boisson" TargetMode="External"/><Relationship Id="rId2" Type="http://schemas.openxmlformats.org/officeDocument/2006/relationships/hyperlink" Target="http://www.spiritueuxmagazine.com/" TargetMode="External"/><Relationship Id="rId1" Type="http://schemas.openxmlformats.org/officeDocument/2006/relationships/hyperlink" Target="https://www.frenchbar.com/index.php" TargetMode="External"/><Relationship Id="rId6" Type="http://schemas.openxmlformats.org/officeDocument/2006/relationships/hyperlink" Target="https://fr.wikipedia.org/wiki/Cat%C3%A9gorie:Cocktail" TargetMode="External"/><Relationship Id="rId5" Type="http://schemas.openxmlformats.org/officeDocument/2006/relationships/hyperlink" Target="https://www.google.com/search?q=ambiance+bar+%C3%A0+cocktail+chic&amp;client=firefox-b-d&amp;sxsrf=AJOqlzVEiEJaAfiPksk2m0DNcA5tfwxmgw:1674116619047&amp;source=lnms&amp;tbm=isch&amp;sa=X&amp;ved=2ahUKEwj6_o-zmtP8AhXHUKQEHUKRDNEQ_AUoAXoECAEQAw&amp;biw=1472&amp;bih=726&amp;dpr=1.3" TargetMode="External"/><Relationship Id="rId4" Type="http://schemas.openxmlformats.org/officeDocument/2006/relationships/hyperlink" Target="https://www.1001cocktails.com/recettes/selections.aspx" TargetMode="External"/><Relationship Id="rId9"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youtube.com/watch?v=8NMinBfc9EU" TargetMode="External"/><Relationship Id="rId13" Type="http://schemas.openxmlformats.org/officeDocument/2006/relationships/hyperlink" Target="https://www.excel-pratique.com/fr/fonctions/joindre-texte" TargetMode="External"/><Relationship Id="rId3" Type="http://schemas.openxmlformats.org/officeDocument/2006/relationships/hyperlink" Target="https://support.microsoft.com/fr-fr/office/filtrer-les-donn%C3%A9es-d-une-plage-ou-d-un-tableau-01832226-31b5-4568-8806-38c37dcc180e" TargetMode="External"/><Relationship Id="rId7" Type="http://schemas.openxmlformats.org/officeDocument/2006/relationships/hyperlink" Target="https://www.excel-pratique.com/fr/fonctions/joindre-texte" TargetMode="External"/><Relationship Id="rId12" Type="http://schemas.openxmlformats.org/officeDocument/2006/relationships/hyperlink" Target="https://www.youtube.com/@Astuces_Excel/videos" TargetMode="External"/><Relationship Id="rId2" Type="http://schemas.openxmlformats.org/officeDocument/2006/relationships/hyperlink" Target="https://www.youtube.com/watch?v=8NMinBfc9EU" TargetMode="External"/><Relationship Id="rId1" Type="http://schemas.openxmlformats.org/officeDocument/2006/relationships/hyperlink" Target="https://excel-exercice.com/filtres-intelligents-dans-excel/" TargetMode="External"/><Relationship Id="rId6" Type="http://schemas.openxmlformats.org/officeDocument/2006/relationships/hyperlink" Target="https://www.youtube.com/@Astuces_Excel/videos" TargetMode="External"/><Relationship Id="rId11" Type="http://schemas.openxmlformats.org/officeDocument/2006/relationships/hyperlink" Target="https://excel-exercice.com/filtres-intelligents-dans-excel/" TargetMode="External"/><Relationship Id="rId5" Type="http://schemas.openxmlformats.org/officeDocument/2006/relationships/hyperlink" Target="https://excel-exercice.com/filtres-intelligents-dans-excel/" TargetMode="External"/><Relationship Id="rId10" Type="http://schemas.openxmlformats.org/officeDocument/2006/relationships/hyperlink" Target="https://www.youtube.com/watch?v=q-52-9FshWw" TargetMode="External"/><Relationship Id="rId4" Type="http://schemas.openxmlformats.org/officeDocument/2006/relationships/hyperlink" Target="https://www.youtube.com/watch?v=q-52-9FshWw" TargetMode="External"/><Relationship Id="rId9" Type="http://schemas.openxmlformats.org/officeDocument/2006/relationships/hyperlink" Target="https://support.microsoft.com/fr-fr/office/filtrer-les-donn%C3%A9es-d-une-plage-ou-d-un-tableau-01832226-31b5-4568-8806-38c37dcc180e" TargetMode="External"/><Relationship Id="rId1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6384B-2B3C-48EE-BDA3-8B9851934762}">
  <dimension ref="A1:AN330"/>
  <sheetViews>
    <sheetView tabSelected="1" topLeftCell="A77" zoomScale="75" zoomScaleNormal="75" workbookViewId="0">
      <selection activeCell="W114" sqref="W114"/>
    </sheetView>
  </sheetViews>
  <sheetFormatPr baseColWidth="10" defaultRowHeight="15"/>
  <cols>
    <col min="1" max="1" width="11.42578125" style="826"/>
    <col min="2" max="2" width="18.7109375" style="826" customWidth="1"/>
    <col min="3" max="3" width="19.5703125" style="826" customWidth="1"/>
    <col min="4" max="4" width="16" style="826" customWidth="1"/>
    <col min="5" max="6" width="11.42578125" style="826"/>
    <col min="7" max="7" width="12" style="826" bestFit="1" customWidth="1"/>
    <col min="8" max="8" width="17.140625" style="826" customWidth="1"/>
    <col min="9" max="12" width="11.42578125" style="826"/>
    <col min="13" max="13" width="18.5703125" style="826" customWidth="1"/>
    <col min="14" max="14" width="11.42578125" style="826"/>
    <col min="15" max="15" width="19.5703125" style="826" customWidth="1"/>
    <col min="16" max="16" width="14.140625" style="826" bestFit="1" customWidth="1"/>
    <col min="17" max="19" width="11.42578125" style="826"/>
    <col min="20" max="21" width="11.7109375" style="826" bestFit="1" customWidth="1"/>
    <col min="22" max="22" width="18.140625" style="826" customWidth="1"/>
    <col min="23" max="25" width="16" style="826" customWidth="1"/>
    <col min="26" max="26" width="14.28515625" style="826" customWidth="1"/>
    <col min="27" max="27" width="15.28515625" style="826" customWidth="1"/>
    <col min="28" max="28" width="16" style="826" customWidth="1"/>
    <col min="29" max="29" width="14.140625" style="826" customWidth="1"/>
    <col min="30" max="37" width="11.42578125" style="826"/>
    <col min="38" max="38" width="7.5703125" style="36" customWidth="1"/>
    <col min="39" max="39" width="11.42578125" style="565"/>
    <col min="40" max="40" width="43.5703125" style="565" customWidth="1"/>
    <col min="41" max="16384" width="11.42578125" style="826"/>
  </cols>
  <sheetData>
    <row r="1" spans="1:40" ht="30" customHeight="1">
      <c r="A1" s="8" t="str">
        <f>ADDRESS(ROW(),COLUMN(),4)</f>
        <v>A1</v>
      </c>
      <c r="B1" s="821"/>
      <c r="C1" s="821"/>
      <c r="D1" s="821"/>
      <c r="E1" s="821"/>
      <c r="F1" s="821"/>
      <c r="G1" s="821"/>
      <c r="H1" s="821"/>
      <c r="I1" s="821"/>
      <c r="J1" s="821"/>
      <c r="K1" s="821"/>
      <c r="L1" s="821"/>
      <c r="M1" s="821"/>
      <c r="N1" s="821"/>
      <c r="O1" s="821"/>
      <c r="P1" s="822"/>
      <c r="Q1" s="822"/>
      <c r="R1" s="822"/>
      <c r="S1" s="822"/>
      <c r="T1" s="822"/>
      <c r="U1" s="823"/>
      <c r="V1" s="823"/>
      <c r="W1" s="823"/>
      <c r="X1" s="823"/>
      <c r="Y1" s="823"/>
      <c r="Z1" s="823"/>
      <c r="AA1" s="823"/>
      <c r="AB1" s="823"/>
      <c r="AC1" s="823"/>
      <c r="AD1" s="823"/>
      <c r="AE1" s="823"/>
      <c r="AF1" s="823"/>
      <c r="AG1" s="823"/>
      <c r="AH1" s="823"/>
      <c r="AI1" s="823"/>
      <c r="AJ1" s="824"/>
      <c r="AK1" s="824"/>
      <c r="AL1" s="825">
        <v>1</v>
      </c>
      <c r="AM1" s="365" t="str">
        <f>SUBSTITUTE(ADDRESS(1,COLUMN(),4),"1","")</f>
        <v>AM</v>
      </c>
      <c r="AN1" s="364" t="str">
        <f>SUBSTITUTE(ADDRESS(1,COLUMN(),4),"1","")</f>
        <v>AN</v>
      </c>
    </row>
    <row r="2" spans="1:40" ht="30" customHeight="1">
      <c r="A2" s="821"/>
      <c r="B2" s="827" t="s">
        <v>1418</v>
      </c>
      <c r="C2" s="821"/>
      <c r="D2" s="821"/>
      <c r="E2" s="821"/>
      <c r="F2" s="821"/>
      <c r="G2" s="821"/>
      <c r="H2" s="821"/>
      <c r="I2" s="822"/>
      <c r="J2" s="821"/>
      <c r="K2" s="821"/>
      <c r="L2" s="821"/>
      <c r="M2" s="821"/>
      <c r="N2" s="821"/>
      <c r="O2" s="822"/>
      <c r="P2" s="822"/>
      <c r="Q2" s="822"/>
      <c r="R2" s="822"/>
      <c r="S2" s="822"/>
      <c r="T2" s="823"/>
      <c r="U2" s="823"/>
      <c r="V2" s="823"/>
      <c r="W2" s="823"/>
      <c r="X2" s="1124" t="s">
        <v>1974</v>
      </c>
      <c r="Y2" s="1124"/>
      <c r="Z2" s="1124"/>
      <c r="AA2" s="1124"/>
      <c r="AB2" s="1124"/>
      <c r="AC2" s="1124"/>
      <c r="AD2" s="823"/>
      <c r="AE2" s="823"/>
      <c r="AF2" s="823"/>
      <c r="AG2" s="823"/>
      <c r="AH2" s="823"/>
      <c r="AI2" s="823"/>
      <c r="AJ2" s="824"/>
      <c r="AK2" s="824"/>
      <c r="AL2" s="825">
        <v>1</v>
      </c>
      <c r="AM2" s="828"/>
      <c r="AN2" s="828" t="s">
        <v>591</v>
      </c>
    </row>
    <row r="3" spans="1:40" ht="30" customHeight="1">
      <c r="A3" s="821"/>
      <c r="B3" s="829" t="s">
        <v>1419</v>
      </c>
      <c r="C3" s="830"/>
      <c r="D3" s="821"/>
      <c r="E3" s="821"/>
      <c r="F3" s="821"/>
      <c r="G3" s="821"/>
      <c r="H3" s="821"/>
      <c r="I3" s="822"/>
      <c r="J3" s="821"/>
      <c r="K3" s="821"/>
      <c r="L3" s="821"/>
      <c r="M3" s="821"/>
      <c r="N3" s="821"/>
      <c r="O3" s="822"/>
      <c r="P3" s="822"/>
      <c r="Q3" s="822"/>
      <c r="R3" s="822"/>
      <c r="S3" s="822"/>
      <c r="T3" s="823"/>
      <c r="U3" s="823"/>
      <c r="V3" s="831"/>
      <c r="W3" s="831"/>
      <c r="X3" s="1124"/>
      <c r="Y3" s="1124"/>
      <c r="Z3" s="1124"/>
      <c r="AA3" s="1124"/>
      <c r="AB3" s="1124"/>
      <c r="AC3" s="1124"/>
      <c r="AD3" s="823"/>
      <c r="AE3" s="823"/>
      <c r="AF3" s="823"/>
      <c r="AG3" s="823"/>
      <c r="AH3" s="823"/>
      <c r="AI3" s="823"/>
      <c r="AJ3" s="824"/>
      <c r="AK3" s="824"/>
      <c r="AL3" s="825">
        <v>1</v>
      </c>
      <c r="AM3" s="832">
        <f ca="1">COUNTA(A1:AL330) + COUNTBLANK(A1:AL330)</f>
        <v>12541</v>
      </c>
      <c r="AN3" s="828" t="str">
        <f>"cellules entre"&amp;" " &amp;A1&amp;" et  "&amp;AL330</f>
        <v>cellules entre A1 et  AL330</v>
      </c>
    </row>
    <row r="4" spans="1:40" ht="30" customHeight="1">
      <c r="A4" s="821"/>
      <c r="B4" s="829"/>
      <c r="C4" s="830"/>
      <c r="D4" s="821"/>
      <c r="E4" s="821"/>
      <c r="F4" s="821"/>
      <c r="G4" s="821"/>
      <c r="H4" s="821"/>
      <c r="I4" s="822"/>
      <c r="J4" s="821"/>
      <c r="K4" s="821"/>
      <c r="L4" s="821"/>
      <c r="M4" s="821"/>
      <c r="N4" s="821"/>
      <c r="O4" s="822"/>
      <c r="P4" s="822"/>
      <c r="Q4" s="822"/>
      <c r="R4" s="822"/>
      <c r="S4" s="822"/>
      <c r="T4" s="823"/>
      <c r="U4" s="823"/>
      <c r="V4" s="833"/>
      <c r="W4" s="833"/>
      <c r="X4" s="833"/>
      <c r="Y4" s="834" t="s">
        <v>1420</v>
      </c>
      <c r="Z4" s="823"/>
      <c r="AA4" s="823"/>
      <c r="AB4" s="823"/>
      <c r="AC4" s="823"/>
      <c r="AD4" s="823"/>
      <c r="AE4" s="823"/>
      <c r="AF4" s="823"/>
      <c r="AG4" s="823"/>
      <c r="AH4" s="823"/>
      <c r="AI4" s="823"/>
      <c r="AJ4" s="824"/>
      <c r="AK4" s="824"/>
      <c r="AL4" s="825">
        <v>1</v>
      </c>
      <c r="AM4" s="832">
        <f ca="1">COUNTA(A1:AL330)</f>
        <v>1019</v>
      </c>
      <c r="AN4" s="828" t="s">
        <v>589</v>
      </c>
    </row>
    <row r="5" spans="1:40" ht="30" customHeight="1">
      <c r="A5" s="821"/>
      <c r="B5" s="829" t="s">
        <v>1421</v>
      </c>
      <c r="C5" s="830"/>
      <c r="D5" s="821"/>
      <c r="E5" s="821"/>
      <c r="F5" s="821"/>
      <c r="G5" s="821"/>
      <c r="H5" s="821"/>
      <c r="I5" s="822"/>
      <c r="J5" s="821"/>
      <c r="K5" s="821"/>
      <c r="L5" s="821"/>
      <c r="M5" s="821"/>
      <c r="N5" s="821"/>
      <c r="O5" s="822"/>
      <c r="P5" s="822"/>
      <c r="Q5" s="822"/>
      <c r="R5" s="822"/>
      <c r="S5" s="822"/>
      <c r="T5" s="823"/>
      <c r="U5" s="823"/>
      <c r="V5" s="833"/>
      <c r="W5" s="833"/>
      <c r="X5" s="833"/>
      <c r="Y5" s="1105" t="s">
        <v>1889</v>
      </c>
      <c r="Z5" s="823"/>
      <c r="AA5" s="823"/>
      <c r="AB5" s="823"/>
      <c r="AC5" s="823"/>
      <c r="AD5" s="823"/>
      <c r="AE5" s="823"/>
      <c r="AF5" s="823"/>
      <c r="AG5" s="823"/>
      <c r="AH5" s="823"/>
      <c r="AI5" s="823"/>
      <c r="AJ5" s="824"/>
      <c r="AK5" s="824"/>
      <c r="AL5" s="825">
        <v>1</v>
      </c>
      <c r="AM5" s="832">
        <f ca="1">COUNTBLANK(A1:AL330)</f>
        <v>11522</v>
      </c>
      <c r="AN5" s="828" t="s">
        <v>588</v>
      </c>
    </row>
    <row r="6" spans="1:40" ht="30" customHeight="1">
      <c r="A6" s="821"/>
      <c r="B6" s="829" t="s">
        <v>1422</v>
      </c>
      <c r="C6" s="830"/>
      <c r="D6" s="821"/>
      <c r="E6" s="821"/>
      <c r="F6" s="821"/>
      <c r="G6" s="821"/>
      <c r="H6" s="821"/>
      <c r="I6" s="822"/>
      <c r="J6" s="821"/>
      <c r="K6" s="821"/>
      <c r="L6" s="821"/>
      <c r="M6" s="821"/>
      <c r="N6" s="821"/>
      <c r="O6" s="822"/>
      <c r="P6" s="822"/>
      <c r="Q6" s="822"/>
      <c r="R6" s="822"/>
      <c r="S6" s="822"/>
      <c r="T6" s="823"/>
      <c r="U6" s="823"/>
      <c r="V6" s="833"/>
      <c r="W6" s="833"/>
      <c r="X6" s="833"/>
      <c r="Y6" s="823"/>
      <c r="Z6" s="823"/>
      <c r="AA6" s="823"/>
      <c r="AB6" s="823"/>
      <c r="AC6" s="823"/>
      <c r="AD6" s="823"/>
      <c r="AE6" s="823"/>
      <c r="AF6" s="823"/>
      <c r="AG6" s="823"/>
      <c r="AH6" s="823"/>
      <c r="AI6" s="823"/>
      <c r="AJ6" s="824"/>
      <c r="AK6" s="824"/>
      <c r="AL6" s="825">
        <v>1</v>
      </c>
      <c r="AM6" s="832">
        <f>SUM(AL1:AL328)+2</f>
        <v>246</v>
      </c>
      <c r="AN6" s="828" t="s">
        <v>587</v>
      </c>
    </row>
    <row r="7" spans="1:40" ht="30" customHeight="1">
      <c r="A7" s="821"/>
      <c r="B7" s="829" t="s">
        <v>1423</v>
      </c>
      <c r="C7" s="830"/>
      <c r="D7" s="821"/>
      <c r="E7" s="821"/>
      <c r="F7" s="821"/>
      <c r="G7" s="821"/>
      <c r="H7" s="821"/>
      <c r="I7" s="822"/>
      <c r="J7" s="821"/>
      <c r="K7" s="821"/>
      <c r="L7" s="821"/>
      <c r="M7" s="821"/>
      <c r="N7" s="821"/>
      <c r="O7" s="822"/>
      <c r="P7" s="822"/>
      <c r="Q7" s="822"/>
      <c r="R7" s="822"/>
      <c r="S7" s="822"/>
      <c r="T7" s="823"/>
      <c r="U7" s="823"/>
      <c r="V7" s="833"/>
      <c r="W7" s="833"/>
      <c r="X7" s="833"/>
      <c r="Y7" s="834" t="s">
        <v>1975</v>
      </c>
      <c r="Z7" s="823"/>
      <c r="AA7" s="823"/>
      <c r="AB7" s="823"/>
      <c r="AC7" s="823"/>
      <c r="AD7" s="823"/>
      <c r="AE7" s="823"/>
      <c r="AF7" s="823"/>
      <c r="AG7" s="823"/>
      <c r="AH7" s="823"/>
      <c r="AI7" s="823"/>
      <c r="AJ7" s="824"/>
      <c r="AK7" s="824"/>
      <c r="AL7" s="825">
        <v>1</v>
      </c>
      <c r="AM7" s="832">
        <f>SUM(A330:AK330)+1</f>
        <v>38</v>
      </c>
      <c r="AN7" s="828" t="s">
        <v>585</v>
      </c>
    </row>
    <row r="8" spans="1:40" ht="30" customHeight="1">
      <c r="A8" s="821"/>
      <c r="B8" s="829"/>
      <c r="C8" s="830"/>
      <c r="D8" s="821"/>
      <c r="E8" s="821"/>
      <c r="F8" s="821"/>
      <c r="G8" s="821"/>
      <c r="H8" s="821"/>
      <c r="I8" s="822"/>
      <c r="J8" s="821"/>
      <c r="K8" s="821"/>
      <c r="L8" s="821"/>
      <c r="M8" s="821"/>
      <c r="N8" s="821"/>
      <c r="O8" s="822"/>
      <c r="P8" s="822"/>
      <c r="Q8" s="822"/>
      <c r="R8" s="822"/>
      <c r="S8" s="822"/>
      <c r="T8" s="823"/>
      <c r="U8" s="823"/>
      <c r="V8" s="833"/>
      <c r="W8" s="833"/>
      <c r="X8" s="833"/>
      <c r="Y8" s="1105" t="s">
        <v>1976</v>
      </c>
      <c r="Z8" s="823"/>
      <c r="AA8" s="823"/>
      <c r="AB8" s="823"/>
      <c r="AC8" s="823"/>
      <c r="AD8" s="823"/>
      <c r="AE8" s="823"/>
      <c r="AF8" s="823"/>
      <c r="AG8" s="823"/>
      <c r="AH8" s="823"/>
      <c r="AI8" s="823"/>
      <c r="AJ8" s="824"/>
      <c r="AK8" s="824"/>
      <c r="AL8" s="825">
        <v>1</v>
      </c>
    </row>
    <row r="9" spans="1:40" ht="30" customHeight="1">
      <c r="A9" s="821"/>
      <c r="B9" s="829" t="s">
        <v>1424</v>
      </c>
      <c r="C9" s="830"/>
      <c r="D9" s="821"/>
      <c r="E9" s="821"/>
      <c r="F9" s="821"/>
      <c r="G9" s="821"/>
      <c r="H9" s="821"/>
      <c r="I9" s="822"/>
      <c r="J9" s="821"/>
      <c r="K9" s="821"/>
      <c r="L9" s="821"/>
      <c r="M9" s="821"/>
      <c r="N9" s="821"/>
      <c r="O9" s="822"/>
      <c r="P9" s="822"/>
      <c r="Q9" s="822"/>
      <c r="R9" s="822"/>
      <c r="S9" s="822"/>
      <c r="T9" s="823"/>
      <c r="U9" s="823"/>
      <c r="V9" s="833"/>
      <c r="W9" s="833"/>
      <c r="X9" s="833"/>
      <c r="Y9" s="823"/>
      <c r="Z9" s="823"/>
      <c r="AA9" s="823"/>
      <c r="AB9" s="823"/>
      <c r="AC9" s="823"/>
      <c r="AD9" s="823"/>
      <c r="AE9" s="823"/>
      <c r="AF9" s="823"/>
      <c r="AG9" s="823"/>
      <c r="AH9" s="823"/>
      <c r="AI9" s="823"/>
      <c r="AJ9" s="824"/>
      <c r="AK9" s="824"/>
      <c r="AL9" s="825"/>
    </row>
    <row r="10" spans="1:40" ht="30" customHeight="1">
      <c r="A10" s="821"/>
      <c r="B10" s="829" t="s">
        <v>1425</v>
      </c>
      <c r="C10" s="830"/>
      <c r="D10" s="821"/>
      <c r="E10" s="821"/>
      <c r="F10" s="821"/>
      <c r="G10" s="821"/>
      <c r="H10" s="821"/>
      <c r="I10" s="822"/>
      <c r="J10" s="821"/>
      <c r="K10" s="821"/>
      <c r="L10" s="821"/>
      <c r="M10" s="821"/>
      <c r="N10" s="821"/>
      <c r="O10" s="822"/>
      <c r="P10" s="822"/>
      <c r="Q10" s="822"/>
      <c r="R10" s="822"/>
      <c r="S10" s="822"/>
      <c r="T10" s="823"/>
      <c r="U10" s="823"/>
      <c r="V10" s="833"/>
      <c r="W10" s="833"/>
      <c r="X10" s="833"/>
      <c r="Y10" s="833" t="str">
        <f ca="1">"Page "&amp;_xlfn.SHEET()&amp;" sur "&amp;_xlfn.SHEETS()</f>
        <v>Page 1 sur 10</v>
      </c>
      <c r="Z10" s="823"/>
      <c r="AA10" s="823"/>
      <c r="AB10" s="823"/>
      <c r="AC10" s="823"/>
      <c r="AD10" s="823"/>
      <c r="AE10" s="823"/>
      <c r="AF10" s="823"/>
      <c r="AG10" s="823"/>
      <c r="AH10" s="823"/>
      <c r="AI10" s="823"/>
      <c r="AJ10" s="824"/>
      <c r="AK10" s="824"/>
      <c r="AL10" s="825"/>
    </row>
    <row r="11" spans="1:40" ht="30" customHeight="1">
      <c r="A11" s="821"/>
      <c r="B11" s="829" t="s">
        <v>1427</v>
      </c>
      <c r="C11" s="830"/>
      <c r="D11" s="821"/>
      <c r="E11" s="821"/>
      <c r="F11" s="821"/>
      <c r="G11" s="821"/>
      <c r="H11" s="821"/>
      <c r="I11" s="822"/>
      <c r="J11" s="821"/>
      <c r="K11" s="821"/>
      <c r="L11" s="821"/>
      <c r="M11" s="821"/>
      <c r="N11" s="821"/>
      <c r="O11" s="822"/>
      <c r="P11" s="822"/>
      <c r="Q11" s="822"/>
      <c r="R11" s="822"/>
      <c r="S11" s="822"/>
      <c r="T11" s="823"/>
      <c r="U11" s="823"/>
      <c r="V11" s="833"/>
      <c r="W11" s="833"/>
      <c r="X11" s="833"/>
      <c r="Y11" s="835" t="s">
        <v>1426</v>
      </c>
      <c r="Z11" s="823"/>
      <c r="AA11" s="823"/>
      <c r="AB11" s="823"/>
      <c r="AC11" s="823"/>
      <c r="AD11" s="823"/>
      <c r="AE11" s="823"/>
      <c r="AF11" s="823"/>
      <c r="AG11" s="823"/>
      <c r="AH11" s="823"/>
      <c r="AI11" s="823"/>
      <c r="AJ11" s="824"/>
      <c r="AK11" s="824"/>
      <c r="AL11" s="825"/>
    </row>
    <row r="12" spans="1:40" ht="30" customHeight="1">
      <c r="A12" s="821"/>
      <c r="B12" s="829" t="s">
        <v>1428</v>
      </c>
      <c r="C12" s="830"/>
      <c r="D12" s="821"/>
      <c r="E12" s="821"/>
      <c r="F12" s="821"/>
      <c r="G12" s="821"/>
      <c r="H12" s="821"/>
      <c r="I12" s="822"/>
      <c r="J12" s="821"/>
      <c r="K12" s="821"/>
      <c r="L12" s="821"/>
      <c r="M12" s="821"/>
      <c r="N12" s="821"/>
      <c r="O12" s="822"/>
      <c r="P12" s="822"/>
      <c r="Q12" s="822"/>
      <c r="R12" s="822"/>
      <c r="S12" s="822"/>
      <c r="T12" s="823"/>
      <c r="U12" s="823"/>
      <c r="V12" s="833"/>
      <c r="W12" s="833"/>
      <c r="X12" s="833"/>
      <c r="Y12" s="1106" t="s">
        <v>1890</v>
      </c>
      <c r="Z12" s="823"/>
      <c r="AA12" s="823"/>
      <c r="AB12" s="823"/>
      <c r="AC12" s="823"/>
      <c r="AD12" s="823"/>
      <c r="AE12" s="823"/>
      <c r="AF12" s="823"/>
      <c r="AG12" s="823"/>
      <c r="AH12" s="823"/>
      <c r="AI12" s="823"/>
      <c r="AJ12" s="824"/>
      <c r="AK12" s="824"/>
      <c r="AL12" s="825"/>
    </row>
    <row r="13" spans="1:40" ht="30" customHeight="1">
      <c r="A13" s="821"/>
      <c r="B13" s="829"/>
      <c r="C13" s="830"/>
      <c r="D13" s="821"/>
      <c r="E13" s="821"/>
      <c r="F13" s="821"/>
      <c r="G13" s="821"/>
      <c r="H13" s="821"/>
      <c r="I13" s="822"/>
      <c r="J13" s="821"/>
      <c r="K13" s="821"/>
      <c r="L13" s="821"/>
      <c r="M13" s="821"/>
      <c r="N13" s="821"/>
      <c r="O13" s="822"/>
      <c r="P13" s="822"/>
      <c r="Q13" s="822"/>
      <c r="R13" s="822"/>
      <c r="S13" s="822"/>
      <c r="T13" s="823"/>
      <c r="U13" s="823"/>
      <c r="V13" s="833"/>
      <c r="W13" s="833"/>
      <c r="X13" s="833"/>
      <c r="Y13" s="833"/>
      <c r="Z13" s="823"/>
      <c r="AA13" s="823"/>
      <c r="AB13" s="823"/>
      <c r="AC13" s="823"/>
      <c r="AD13" s="823"/>
      <c r="AE13" s="823"/>
      <c r="AF13" s="823"/>
      <c r="AG13" s="823"/>
      <c r="AH13" s="823"/>
      <c r="AI13" s="823"/>
      <c r="AJ13" s="824"/>
      <c r="AK13" s="824"/>
      <c r="AL13" s="825"/>
    </row>
    <row r="14" spans="1:40" ht="30" customHeight="1">
      <c r="A14" s="821"/>
      <c r="B14" s="829" t="s">
        <v>1429</v>
      </c>
      <c r="C14" s="830"/>
      <c r="D14" s="821"/>
      <c r="E14" s="821"/>
      <c r="F14" s="821"/>
      <c r="G14" s="821"/>
      <c r="H14" s="821"/>
      <c r="I14" s="822"/>
      <c r="J14" s="821"/>
      <c r="K14" s="821"/>
      <c r="L14" s="821"/>
      <c r="M14" s="821"/>
      <c r="N14" s="821"/>
      <c r="O14" s="822"/>
      <c r="P14" s="822"/>
      <c r="Q14" s="822"/>
      <c r="R14" s="822"/>
      <c r="S14" s="822"/>
      <c r="T14" s="823"/>
      <c r="U14" s="823"/>
      <c r="V14" s="833"/>
      <c r="W14" s="833"/>
      <c r="X14" s="833"/>
      <c r="Y14" s="833"/>
      <c r="Z14" s="823"/>
      <c r="AA14" s="823"/>
      <c r="AB14" s="823"/>
      <c r="AC14" s="823"/>
      <c r="AD14" s="823"/>
      <c r="AE14" s="823"/>
      <c r="AF14" s="823"/>
      <c r="AG14" s="823"/>
      <c r="AH14" s="823"/>
      <c r="AI14" s="823"/>
      <c r="AJ14" s="824"/>
      <c r="AK14" s="824"/>
      <c r="AL14" s="825"/>
    </row>
    <row r="15" spans="1:40" ht="30" customHeight="1">
      <c r="A15" s="821"/>
      <c r="B15" s="829" t="s">
        <v>1430</v>
      </c>
      <c r="C15" s="830"/>
      <c r="D15" s="821"/>
      <c r="E15" s="821"/>
      <c r="F15" s="821"/>
      <c r="G15" s="821"/>
      <c r="H15" s="821"/>
      <c r="I15" s="822"/>
      <c r="J15" s="821"/>
      <c r="K15" s="821"/>
      <c r="L15" s="821"/>
      <c r="M15" s="821"/>
      <c r="N15" s="821"/>
      <c r="O15" s="822"/>
      <c r="P15" s="822"/>
      <c r="Q15" s="822"/>
      <c r="R15" s="822"/>
      <c r="S15" s="822"/>
      <c r="T15" s="823"/>
      <c r="U15" s="823"/>
      <c r="V15" s="833"/>
      <c r="W15" s="833"/>
      <c r="X15" s="833"/>
      <c r="Y15" s="833"/>
      <c r="Z15" s="823"/>
      <c r="AA15" s="823"/>
      <c r="AB15" s="823"/>
      <c r="AC15" s="823"/>
      <c r="AD15" s="823"/>
      <c r="AE15" s="823"/>
      <c r="AF15" s="823"/>
      <c r="AG15" s="823"/>
      <c r="AH15" s="823"/>
      <c r="AI15" s="823"/>
      <c r="AJ15" s="824"/>
      <c r="AK15" s="824"/>
      <c r="AL15" s="825"/>
    </row>
    <row r="16" spans="1:40" ht="30" customHeight="1">
      <c r="A16" s="821"/>
      <c r="B16" s="847" t="s">
        <v>1900</v>
      </c>
      <c r="C16" s="830"/>
      <c r="D16" s="821"/>
      <c r="E16" s="821"/>
      <c r="F16" s="821"/>
      <c r="G16" s="821"/>
      <c r="H16" s="821"/>
      <c r="I16" s="822"/>
      <c r="J16" s="821"/>
      <c r="K16" s="821"/>
      <c r="L16" s="821"/>
      <c r="M16" s="821"/>
      <c r="N16" s="821"/>
      <c r="O16" s="822"/>
      <c r="P16" s="822"/>
      <c r="Q16" s="822"/>
      <c r="R16" s="822"/>
      <c r="S16" s="822"/>
      <c r="T16" s="823"/>
      <c r="U16" s="823"/>
      <c r="V16" s="833"/>
      <c r="W16" s="833"/>
      <c r="X16" s="833"/>
      <c r="Y16" s="833"/>
      <c r="Z16" s="823"/>
      <c r="AA16" s="823"/>
      <c r="AB16" s="823"/>
      <c r="AC16" s="823"/>
      <c r="AD16" s="823"/>
      <c r="AE16" s="823"/>
      <c r="AF16" s="823"/>
      <c r="AG16" s="823"/>
      <c r="AH16" s="823"/>
      <c r="AI16" s="823"/>
      <c r="AJ16" s="824"/>
      <c r="AK16" s="824"/>
      <c r="AL16" s="825"/>
    </row>
    <row r="17" spans="1:38" ht="30" customHeight="1">
      <c r="A17" s="821"/>
      <c r="B17" s="829"/>
      <c r="C17" s="830"/>
      <c r="D17" s="821"/>
      <c r="E17" s="821"/>
      <c r="F17" s="821"/>
      <c r="G17" s="821"/>
      <c r="H17" s="821"/>
      <c r="I17" s="822"/>
      <c r="J17" s="821"/>
      <c r="K17" s="821"/>
      <c r="L17" s="821"/>
      <c r="M17" s="821"/>
      <c r="N17" s="821"/>
      <c r="O17" s="822"/>
      <c r="P17" s="822"/>
      <c r="Q17" s="822"/>
      <c r="R17" s="822"/>
      <c r="S17" s="822"/>
      <c r="T17" s="823"/>
      <c r="U17" s="823"/>
      <c r="V17" s="833"/>
      <c r="W17" s="833"/>
      <c r="X17" s="833"/>
      <c r="Y17" s="833"/>
      <c r="Z17" s="823"/>
      <c r="AA17" s="823"/>
      <c r="AB17" s="823"/>
      <c r="AC17" s="823"/>
      <c r="AD17" s="823"/>
      <c r="AE17" s="823"/>
      <c r="AF17" s="823"/>
      <c r="AG17" s="823"/>
      <c r="AH17" s="823"/>
      <c r="AI17" s="823"/>
      <c r="AJ17" s="824"/>
      <c r="AK17" s="824"/>
      <c r="AL17" s="825"/>
    </row>
    <row r="18" spans="1:38" ht="30" customHeight="1">
      <c r="A18" s="821"/>
      <c r="B18" s="829" t="s">
        <v>1431</v>
      </c>
      <c r="C18" s="830"/>
      <c r="D18" s="821"/>
      <c r="E18" s="821"/>
      <c r="F18" s="821"/>
      <c r="G18" s="821"/>
      <c r="H18" s="821"/>
      <c r="I18" s="822"/>
      <c r="J18" s="821"/>
      <c r="K18" s="821"/>
      <c r="L18" s="821"/>
      <c r="M18" s="821"/>
      <c r="N18" s="821"/>
      <c r="O18" s="822"/>
      <c r="P18" s="822"/>
      <c r="Q18" s="822"/>
      <c r="R18" s="822"/>
      <c r="S18" s="822"/>
      <c r="T18" s="823"/>
      <c r="U18" s="823"/>
      <c r="V18" s="833"/>
      <c r="W18" s="823"/>
      <c r="X18" s="823"/>
      <c r="Y18" s="823"/>
      <c r="Z18" s="823"/>
      <c r="AA18" s="823"/>
      <c r="AB18" s="823"/>
      <c r="AC18" s="823"/>
      <c r="AD18" s="823"/>
      <c r="AE18" s="823"/>
      <c r="AF18" s="823"/>
      <c r="AG18" s="823"/>
      <c r="AH18" s="823"/>
      <c r="AI18" s="823"/>
      <c r="AJ18" s="824"/>
      <c r="AK18" s="824"/>
      <c r="AL18" s="825"/>
    </row>
    <row r="19" spans="1:38" ht="30" customHeight="1">
      <c r="A19" s="821"/>
      <c r="B19" s="829" t="s">
        <v>1432</v>
      </c>
      <c r="C19" s="830"/>
      <c r="D19" s="821"/>
      <c r="E19" s="821"/>
      <c r="F19" s="821"/>
      <c r="G19" s="821"/>
      <c r="H19" s="821"/>
      <c r="I19" s="822"/>
      <c r="J19" s="821"/>
      <c r="K19" s="821"/>
      <c r="L19" s="821"/>
      <c r="M19" s="821"/>
      <c r="N19" s="821"/>
      <c r="O19" s="822"/>
      <c r="P19" s="822"/>
      <c r="Q19" s="822"/>
      <c r="R19" s="822"/>
      <c r="S19" s="822"/>
      <c r="T19" s="823"/>
      <c r="U19" s="823"/>
      <c r="V19" s="833"/>
      <c r="W19" s="823"/>
      <c r="X19" s="823"/>
      <c r="Y19" s="823"/>
      <c r="Z19" s="823"/>
      <c r="AA19" s="823"/>
      <c r="AB19" s="823"/>
      <c r="AC19" s="823"/>
      <c r="AD19" s="823"/>
      <c r="AE19" s="823"/>
      <c r="AF19" s="823"/>
      <c r="AG19" s="823"/>
      <c r="AH19" s="823"/>
      <c r="AI19" s="823"/>
      <c r="AJ19" s="824"/>
      <c r="AK19" s="824"/>
      <c r="AL19" s="825"/>
    </row>
    <row r="20" spans="1:38" ht="30" customHeight="1">
      <c r="A20" s="821"/>
      <c r="B20" s="829"/>
      <c r="C20" s="830"/>
      <c r="D20" s="821"/>
      <c r="E20" s="821"/>
      <c r="F20" s="821"/>
      <c r="G20" s="821"/>
      <c r="H20" s="821"/>
      <c r="I20" s="822"/>
      <c r="J20" s="821"/>
      <c r="K20" s="821"/>
      <c r="L20" s="821"/>
      <c r="M20" s="821"/>
      <c r="N20" s="821"/>
      <c r="O20" s="822"/>
      <c r="P20" s="822"/>
      <c r="Q20" s="822"/>
      <c r="R20" s="822"/>
      <c r="S20" s="822"/>
      <c r="T20" s="823"/>
      <c r="U20" s="823"/>
      <c r="V20" s="833"/>
      <c r="W20" s="823"/>
      <c r="X20" s="823"/>
      <c r="Y20" s="823"/>
      <c r="Z20" s="823"/>
      <c r="AA20" s="823"/>
      <c r="AB20" s="823"/>
      <c r="AC20" s="823"/>
      <c r="AD20" s="823"/>
      <c r="AE20" s="823"/>
      <c r="AF20" s="823"/>
      <c r="AG20" s="823"/>
      <c r="AH20" s="823"/>
      <c r="AI20" s="823"/>
      <c r="AJ20" s="824"/>
      <c r="AK20" s="824"/>
      <c r="AL20" s="825"/>
    </row>
    <row r="21" spans="1:38" ht="30" customHeight="1">
      <c r="A21" s="821"/>
      <c r="B21" s="829"/>
      <c r="C21" s="830"/>
      <c r="D21" s="821"/>
      <c r="E21" s="821"/>
      <c r="F21" s="821"/>
      <c r="G21" s="821"/>
      <c r="H21" s="821"/>
      <c r="I21" s="822"/>
      <c r="J21" s="821"/>
      <c r="K21" s="821"/>
      <c r="L21" s="821"/>
      <c r="M21" s="821"/>
      <c r="N21" s="821"/>
      <c r="O21" s="822"/>
      <c r="P21" s="822"/>
      <c r="Q21" s="822"/>
      <c r="R21" s="822"/>
      <c r="S21" s="822"/>
      <c r="T21" s="823"/>
      <c r="U21" s="823"/>
      <c r="V21" s="833"/>
      <c r="W21" s="833"/>
      <c r="X21" s="833"/>
      <c r="Y21" s="833"/>
      <c r="Z21" s="823"/>
      <c r="AA21" s="823"/>
      <c r="AB21" s="823"/>
      <c r="AC21" s="823"/>
      <c r="AD21" s="823"/>
      <c r="AE21" s="823"/>
      <c r="AF21" s="823"/>
      <c r="AG21" s="823"/>
      <c r="AH21" s="823"/>
      <c r="AI21" s="823"/>
      <c r="AJ21" s="824"/>
      <c r="AK21" s="824"/>
      <c r="AL21" s="825"/>
    </row>
    <row r="22" spans="1:38" ht="30" customHeight="1">
      <c r="A22" s="821"/>
      <c r="B22" s="827" t="s">
        <v>1880</v>
      </c>
      <c r="C22" s="830"/>
      <c r="D22" s="821"/>
      <c r="E22" s="821"/>
      <c r="F22" s="821"/>
      <c r="G22" s="821"/>
      <c r="H22" s="821"/>
      <c r="I22" s="822"/>
      <c r="J22" s="821"/>
      <c r="K22" s="821"/>
      <c r="L22" s="821"/>
      <c r="M22" s="821"/>
      <c r="N22" s="821"/>
      <c r="O22" s="822"/>
      <c r="P22" s="822"/>
      <c r="Q22" s="822"/>
      <c r="R22" s="822"/>
      <c r="S22" s="822"/>
      <c r="T22" s="823"/>
      <c r="U22" s="823"/>
      <c r="V22" s="833"/>
      <c r="W22" s="833"/>
      <c r="X22" s="833"/>
      <c r="Y22" s="833"/>
      <c r="Z22" s="823"/>
      <c r="AA22" s="823"/>
      <c r="AB22" s="823"/>
      <c r="AC22" s="823"/>
      <c r="AD22" s="823"/>
      <c r="AE22" s="823"/>
      <c r="AF22" s="823"/>
      <c r="AG22" s="823"/>
      <c r="AH22" s="823"/>
      <c r="AI22" s="823"/>
      <c r="AJ22" s="824"/>
      <c r="AK22" s="824"/>
      <c r="AL22" s="825"/>
    </row>
    <row r="23" spans="1:38" ht="30" customHeight="1">
      <c r="A23" s="821"/>
      <c r="B23" s="829" t="s">
        <v>1881</v>
      </c>
      <c r="C23" s="830"/>
      <c r="D23" s="821"/>
      <c r="E23" s="821"/>
      <c r="F23" s="821"/>
      <c r="G23" s="821"/>
      <c r="H23" s="821"/>
      <c r="I23" s="822"/>
      <c r="J23" s="821"/>
      <c r="K23" s="821"/>
      <c r="L23" s="821"/>
      <c r="M23" s="821"/>
      <c r="N23" s="821"/>
      <c r="O23" s="822"/>
      <c r="P23" s="822"/>
      <c r="Q23" s="822"/>
      <c r="R23" s="822"/>
      <c r="S23" s="822"/>
      <c r="T23" s="823"/>
      <c r="U23" s="823"/>
      <c r="V23" s="833"/>
      <c r="W23" s="833"/>
      <c r="X23" s="833"/>
      <c r="Y23" s="833"/>
      <c r="Z23" s="823"/>
      <c r="AA23" s="823"/>
      <c r="AB23" s="823"/>
      <c r="AC23" s="823"/>
      <c r="AD23" s="823"/>
      <c r="AE23" s="823"/>
      <c r="AF23" s="823"/>
      <c r="AG23" s="823"/>
      <c r="AH23" s="823"/>
      <c r="AI23" s="823"/>
      <c r="AJ23" s="824"/>
      <c r="AK23" s="824"/>
      <c r="AL23" s="825"/>
    </row>
    <row r="24" spans="1:38" ht="30" customHeight="1">
      <c r="A24" s="821"/>
      <c r="B24" s="829"/>
      <c r="C24" s="830"/>
      <c r="D24" s="821"/>
      <c r="E24" s="821"/>
      <c r="F24" s="821"/>
      <c r="G24" s="821"/>
      <c r="H24" s="821"/>
      <c r="I24" s="822"/>
      <c r="J24" s="821"/>
      <c r="K24" s="821"/>
      <c r="L24" s="821"/>
      <c r="M24" s="821"/>
      <c r="N24" s="821"/>
      <c r="O24" s="822"/>
      <c r="P24" s="822"/>
      <c r="Q24" s="822"/>
      <c r="R24" s="822"/>
      <c r="S24" s="822"/>
      <c r="T24" s="823"/>
      <c r="U24" s="823"/>
      <c r="V24" s="833"/>
      <c r="W24" s="833"/>
      <c r="X24" s="833"/>
      <c r="Y24" s="833"/>
      <c r="Z24" s="823"/>
      <c r="AA24" s="823"/>
      <c r="AB24" s="823"/>
      <c r="AC24" s="823"/>
      <c r="AD24" s="823"/>
      <c r="AE24" s="823"/>
      <c r="AF24" s="823"/>
      <c r="AG24" s="823"/>
      <c r="AH24" s="823"/>
      <c r="AI24" s="823"/>
      <c r="AJ24" s="824"/>
      <c r="AK24" s="824"/>
      <c r="AL24" s="825"/>
    </row>
    <row r="25" spans="1:38" ht="30" customHeight="1">
      <c r="A25" s="821"/>
      <c r="B25" s="829" t="s">
        <v>1882</v>
      </c>
      <c r="C25" s="830"/>
      <c r="D25" s="821"/>
      <c r="E25" s="821"/>
      <c r="F25" s="821"/>
      <c r="G25" s="821"/>
      <c r="H25" s="821"/>
      <c r="I25" s="822"/>
      <c r="J25" s="821"/>
      <c r="K25" s="821"/>
      <c r="L25" s="821"/>
      <c r="M25" s="821"/>
      <c r="N25" s="821"/>
      <c r="O25" s="822"/>
      <c r="P25" s="822"/>
      <c r="Q25" s="822"/>
      <c r="R25" s="822"/>
      <c r="S25" s="822"/>
      <c r="T25" s="823"/>
      <c r="U25" s="823"/>
      <c r="V25" s="833"/>
      <c r="W25" s="833"/>
      <c r="X25" s="833"/>
      <c r="Y25" s="833"/>
      <c r="Z25" s="823"/>
      <c r="AA25" s="823"/>
      <c r="AB25" s="823"/>
      <c r="AC25" s="823"/>
      <c r="AD25" s="823"/>
      <c r="AE25" s="823"/>
      <c r="AF25" s="823"/>
      <c r="AG25" s="823"/>
      <c r="AH25" s="823"/>
      <c r="AI25" s="823"/>
      <c r="AJ25" s="824"/>
      <c r="AK25" s="824"/>
      <c r="AL25" s="825"/>
    </row>
    <row r="26" spans="1:38" ht="30" customHeight="1">
      <c r="A26" s="821"/>
      <c r="B26" s="829" t="s">
        <v>1883</v>
      </c>
      <c r="C26" s="830"/>
      <c r="D26" s="821"/>
      <c r="E26" s="821"/>
      <c r="F26" s="821"/>
      <c r="G26" s="821"/>
      <c r="H26" s="821"/>
      <c r="I26" s="822"/>
      <c r="J26" s="821"/>
      <c r="K26" s="821"/>
      <c r="L26" s="821"/>
      <c r="M26" s="821"/>
      <c r="N26" s="821"/>
      <c r="O26" s="822"/>
      <c r="P26" s="822"/>
      <c r="Q26" s="822"/>
      <c r="R26" s="822"/>
      <c r="S26" s="822"/>
      <c r="T26" s="823"/>
      <c r="U26" s="823"/>
      <c r="V26" s="833"/>
      <c r="W26" s="833"/>
      <c r="X26" s="833"/>
      <c r="Y26" s="833"/>
      <c r="Z26" s="823"/>
      <c r="AA26" s="823"/>
      <c r="AB26" s="823"/>
      <c r="AC26" s="823"/>
      <c r="AD26" s="823"/>
      <c r="AE26" s="823"/>
      <c r="AF26" s="823"/>
      <c r="AG26" s="823"/>
      <c r="AH26" s="823"/>
      <c r="AI26" s="823"/>
      <c r="AJ26" s="824"/>
      <c r="AK26" s="824"/>
      <c r="AL26" s="825"/>
    </row>
    <row r="27" spans="1:38" ht="30" customHeight="1">
      <c r="A27" s="821"/>
      <c r="B27" s="829" t="s">
        <v>1884</v>
      </c>
      <c r="C27" s="830"/>
      <c r="D27" s="821"/>
      <c r="E27" s="821"/>
      <c r="F27" s="821"/>
      <c r="G27" s="821"/>
      <c r="H27" s="821"/>
      <c r="I27" s="822"/>
      <c r="J27" s="821"/>
      <c r="K27" s="821"/>
      <c r="L27" s="821"/>
      <c r="M27" s="821"/>
      <c r="N27" s="821"/>
      <c r="O27" s="822"/>
      <c r="P27" s="822"/>
      <c r="Q27" s="822"/>
      <c r="R27" s="822"/>
      <c r="S27" s="822"/>
      <c r="T27" s="823"/>
      <c r="U27" s="823"/>
      <c r="V27" s="833"/>
      <c r="W27" s="833"/>
      <c r="X27" s="833"/>
      <c r="Y27" s="833"/>
      <c r="Z27" s="823"/>
      <c r="AA27" s="823"/>
      <c r="AB27" s="823"/>
      <c r="AC27" s="823"/>
      <c r="AD27" s="823"/>
      <c r="AE27" s="823"/>
      <c r="AF27" s="823"/>
      <c r="AG27" s="823"/>
      <c r="AH27" s="823"/>
      <c r="AI27" s="823"/>
      <c r="AJ27" s="824"/>
      <c r="AK27" s="824"/>
      <c r="AL27" s="825"/>
    </row>
    <row r="28" spans="1:38" ht="30" customHeight="1">
      <c r="A28" s="821"/>
      <c r="B28" s="829"/>
      <c r="C28" s="830"/>
      <c r="D28" s="821"/>
      <c r="E28" s="821"/>
      <c r="F28" s="821"/>
      <c r="G28" s="821"/>
      <c r="H28" s="821"/>
      <c r="I28" s="822"/>
      <c r="J28" s="821"/>
      <c r="K28" s="821"/>
      <c r="L28" s="821"/>
      <c r="M28" s="821"/>
      <c r="N28" s="821"/>
      <c r="O28" s="822"/>
      <c r="P28" s="822"/>
      <c r="Q28" s="822"/>
      <c r="R28" s="822"/>
      <c r="S28" s="822"/>
      <c r="T28" s="823"/>
      <c r="U28" s="823"/>
      <c r="V28" s="833"/>
      <c r="W28" s="833"/>
      <c r="X28" s="833"/>
      <c r="Y28" s="823"/>
      <c r="Z28" s="834"/>
      <c r="AA28" s="823"/>
      <c r="AB28" s="823"/>
      <c r="AC28" s="823"/>
      <c r="AD28" s="823"/>
      <c r="AE28" s="823"/>
      <c r="AF28" s="823"/>
      <c r="AG28" s="823"/>
      <c r="AH28" s="823"/>
      <c r="AI28" s="823"/>
      <c r="AJ28" s="824"/>
      <c r="AK28" s="824"/>
      <c r="AL28" s="825">
        <v>1</v>
      </c>
    </row>
    <row r="29" spans="1:38" ht="30" customHeight="1">
      <c r="A29" s="821"/>
      <c r="B29" s="829" t="s">
        <v>1885</v>
      </c>
      <c r="C29" s="830"/>
      <c r="D29" s="821"/>
      <c r="E29" s="821"/>
      <c r="F29" s="821"/>
      <c r="G29" s="821"/>
      <c r="H29" s="821"/>
      <c r="I29" s="822"/>
      <c r="J29" s="821"/>
      <c r="K29" s="821"/>
      <c r="L29" s="821"/>
      <c r="M29" s="821"/>
      <c r="N29" s="821"/>
      <c r="O29" s="822"/>
      <c r="P29" s="822"/>
      <c r="Q29" s="822"/>
      <c r="R29" s="822"/>
      <c r="S29" s="822"/>
      <c r="T29" s="823"/>
      <c r="U29" s="823"/>
      <c r="V29" s="833"/>
      <c r="W29" s="833"/>
      <c r="X29" s="833"/>
      <c r="Y29" s="823"/>
      <c r="Z29" s="834"/>
      <c r="AA29" s="823"/>
      <c r="AB29" s="823"/>
      <c r="AC29" s="823"/>
      <c r="AD29" s="823"/>
      <c r="AE29" s="823"/>
      <c r="AF29" s="823"/>
      <c r="AG29" s="823"/>
      <c r="AH29" s="823"/>
      <c r="AI29" s="823"/>
      <c r="AJ29" s="824"/>
      <c r="AK29" s="824"/>
      <c r="AL29" s="825">
        <v>1</v>
      </c>
    </row>
    <row r="30" spans="1:38" ht="30" customHeight="1">
      <c r="A30" s="821"/>
      <c r="B30" s="829" t="s">
        <v>1886</v>
      </c>
      <c r="C30" s="830"/>
      <c r="D30" s="821"/>
      <c r="E30" s="821"/>
      <c r="F30" s="821"/>
      <c r="G30" s="821"/>
      <c r="H30" s="821"/>
      <c r="I30" s="822"/>
      <c r="J30" s="821"/>
      <c r="K30" s="821"/>
      <c r="L30" s="821"/>
      <c r="M30" s="821"/>
      <c r="N30" s="821"/>
      <c r="O30" s="822"/>
      <c r="P30" s="822"/>
      <c r="Q30" s="822"/>
      <c r="R30" s="822"/>
      <c r="S30" s="822"/>
      <c r="T30" s="823"/>
      <c r="U30" s="823"/>
      <c r="V30" s="833"/>
      <c r="W30" s="833"/>
      <c r="X30" s="833"/>
      <c r="Y30" s="823"/>
      <c r="Z30" s="834"/>
      <c r="AA30" s="823"/>
      <c r="AB30" s="823"/>
      <c r="AC30" s="823"/>
      <c r="AD30" s="823"/>
      <c r="AE30" s="823"/>
      <c r="AF30" s="823"/>
      <c r="AG30" s="823"/>
      <c r="AH30" s="823"/>
      <c r="AI30" s="823"/>
      <c r="AJ30" s="824"/>
      <c r="AK30" s="824"/>
      <c r="AL30" s="825">
        <v>1</v>
      </c>
    </row>
    <row r="31" spans="1:38" ht="30" customHeight="1">
      <c r="A31" s="821"/>
      <c r="B31" s="829" t="s">
        <v>1887</v>
      </c>
      <c r="C31" s="830"/>
      <c r="D31" s="821"/>
      <c r="E31" s="821"/>
      <c r="F31" s="821"/>
      <c r="G31" s="821"/>
      <c r="H31" s="821"/>
      <c r="I31" s="822"/>
      <c r="J31" s="821"/>
      <c r="K31" s="821"/>
      <c r="L31" s="821"/>
      <c r="M31" s="821"/>
      <c r="N31" s="821"/>
      <c r="O31" s="822"/>
      <c r="P31" s="822"/>
      <c r="Q31" s="822"/>
      <c r="R31" s="822"/>
      <c r="S31" s="822"/>
      <c r="T31" s="823"/>
      <c r="U31" s="823"/>
      <c r="V31" s="833"/>
      <c r="W31" s="833"/>
      <c r="X31" s="833"/>
      <c r="Y31" s="823"/>
      <c r="Z31" s="834"/>
      <c r="AA31" s="823"/>
      <c r="AB31" s="823"/>
      <c r="AC31" s="823"/>
      <c r="AD31" s="823"/>
      <c r="AE31" s="823"/>
      <c r="AF31" s="823"/>
      <c r="AG31" s="823"/>
      <c r="AH31" s="823"/>
      <c r="AI31" s="823"/>
      <c r="AJ31" s="824"/>
      <c r="AK31" s="824"/>
      <c r="AL31" s="825">
        <v>1</v>
      </c>
    </row>
    <row r="32" spans="1:38" ht="30" customHeight="1">
      <c r="A32" s="821"/>
      <c r="B32" s="829" t="s">
        <v>1888</v>
      </c>
      <c r="C32" s="830"/>
      <c r="D32" s="821"/>
      <c r="E32" s="821"/>
      <c r="F32" s="821"/>
      <c r="G32" s="821"/>
      <c r="H32" s="821"/>
      <c r="I32" s="822"/>
      <c r="J32" s="821"/>
      <c r="K32" s="821"/>
      <c r="L32" s="821"/>
      <c r="M32" s="821"/>
      <c r="N32" s="821"/>
      <c r="O32" s="822"/>
      <c r="P32" s="822"/>
      <c r="Q32" s="822"/>
      <c r="R32" s="822"/>
      <c r="S32" s="822"/>
      <c r="T32" s="823"/>
      <c r="U32" s="823"/>
      <c r="V32" s="833"/>
      <c r="W32" s="833"/>
      <c r="X32" s="833"/>
      <c r="Y32" s="823"/>
      <c r="Z32" s="834"/>
      <c r="AA32" s="823"/>
      <c r="AB32" s="823"/>
      <c r="AC32" s="823"/>
      <c r="AD32" s="823"/>
      <c r="AE32" s="823"/>
      <c r="AF32" s="823"/>
      <c r="AG32" s="823"/>
      <c r="AH32" s="823"/>
      <c r="AI32" s="823"/>
      <c r="AJ32" s="824"/>
      <c r="AK32" s="824"/>
      <c r="AL32" s="825">
        <v>1</v>
      </c>
    </row>
    <row r="33" spans="1:38" ht="30" customHeight="1">
      <c r="A33" s="821"/>
      <c r="B33" s="829"/>
      <c r="C33" s="830"/>
      <c r="D33" s="821"/>
      <c r="E33" s="821"/>
      <c r="F33" s="821"/>
      <c r="G33" s="821"/>
      <c r="H33" s="821"/>
      <c r="I33" s="822"/>
      <c r="J33" s="821"/>
      <c r="K33" s="821"/>
      <c r="L33" s="821"/>
      <c r="M33" s="821"/>
      <c r="N33" s="821"/>
      <c r="O33" s="822"/>
      <c r="P33" s="822"/>
      <c r="Q33" s="822"/>
      <c r="R33" s="822"/>
      <c r="S33" s="822"/>
      <c r="T33" s="823"/>
      <c r="U33" s="823"/>
      <c r="V33" s="833"/>
      <c r="W33" s="833"/>
      <c r="X33" s="833"/>
      <c r="Y33" s="823"/>
      <c r="Z33" s="834"/>
      <c r="AA33" s="823"/>
      <c r="AB33" s="823"/>
      <c r="AC33" s="823"/>
      <c r="AD33" s="823"/>
      <c r="AE33" s="823"/>
      <c r="AF33" s="823"/>
      <c r="AG33" s="823"/>
      <c r="AH33" s="823"/>
      <c r="AI33" s="823"/>
      <c r="AJ33" s="824"/>
      <c r="AK33" s="824"/>
      <c r="AL33" s="825">
        <v>1</v>
      </c>
    </row>
    <row r="34" spans="1:38" ht="30" customHeight="1">
      <c r="A34" s="821"/>
      <c r="B34" s="829" t="s">
        <v>1891</v>
      </c>
      <c r="C34" s="830"/>
      <c r="D34" s="821"/>
      <c r="E34" s="821"/>
      <c r="F34" s="821"/>
      <c r="G34" s="821"/>
      <c r="H34" s="821"/>
      <c r="I34" s="822"/>
      <c r="J34" s="821"/>
      <c r="K34" s="821"/>
      <c r="L34" s="821"/>
      <c r="M34" s="821"/>
      <c r="N34" s="821"/>
      <c r="O34" s="822"/>
      <c r="P34" s="822"/>
      <c r="Q34" s="822"/>
      <c r="R34" s="822"/>
      <c r="S34" s="822"/>
      <c r="T34" s="823"/>
      <c r="U34" s="823"/>
      <c r="V34" s="833"/>
      <c r="W34" s="833"/>
      <c r="X34" s="833"/>
      <c r="Y34" s="823"/>
      <c r="Z34" s="834"/>
      <c r="AA34" s="823"/>
      <c r="AB34" s="823"/>
      <c r="AC34" s="823"/>
      <c r="AD34" s="823"/>
      <c r="AE34" s="823"/>
      <c r="AF34" s="823"/>
      <c r="AG34" s="823"/>
      <c r="AH34" s="823"/>
      <c r="AI34" s="823"/>
      <c r="AJ34" s="824"/>
      <c r="AK34" s="824"/>
      <c r="AL34" s="825"/>
    </row>
    <row r="35" spans="1:38" ht="30" customHeight="1">
      <c r="A35" s="821"/>
      <c r="B35" s="829" t="s">
        <v>1892</v>
      </c>
      <c r="C35" s="830"/>
      <c r="D35" s="821"/>
      <c r="E35" s="821"/>
      <c r="F35" s="821"/>
      <c r="G35" s="821"/>
      <c r="H35" s="821"/>
      <c r="I35" s="822"/>
      <c r="J35" s="821"/>
      <c r="K35" s="821"/>
      <c r="L35" s="821"/>
      <c r="M35" s="821"/>
      <c r="N35" s="821"/>
      <c r="O35" s="822"/>
      <c r="P35" s="822"/>
      <c r="Q35" s="822"/>
      <c r="R35" s="822"/>
      <c r="S35" s="822"/>
      <c r="T35" s="823"/>
      <c r="U35" s="823"/>
      <c r="V35" s="833"/>
      <c r="W35" s="833"/>
      <c r="X35" s="833"/>
      <c r="Y35" s="823"/>
      <c r="Z35" s="834"/>
      <c r="AA35" s="823"/>
      <c r="AB35" s="823"/>
      <c r="AC35" s="823"/>
      <c r="AD35" s="823"/>
      <c r="AE35" s="823"/>
      <c r="AF35" s="823"/>
      <c r="AG35" s="823"/>
      <c r="AH35" s="823"/>
      <c r="AI35" s="823"/>
      <c r="AJ35" s="824"/>
      <c r="AK35" s="824"/>
      <c r="AL35" s="825"/>
    </row>
    <row r="36" spans="1:38" ht="30" customHeight="1">
      <c r="A36" s="821"/>
      <c r="B36" s="847" t="s">
        <v>1901</v>
      </c>
      <c r="C36" s="830"/>
      <c r="D36" s="821"/>
      <c r="E36" s="821"/>
      <c r="F36" s="821"/>
      <c r="G36" s="821"/>
      <c r="H36" s="821"/>
      <c r="I36" s="822"/>
      <c r="J36" s="821"/>
      <c r="K36" s="821"/>
      <c r="L36" s="821"/>
      <c r="M36" s="821"/>
      <c r="N36" s="821"/>
      <c r="O36" s="822"/>
      <c r="P36" s="822"/>
      <c r="Q36" s="822"/>
      <c r="R36" s="822"/>
      <c r="S36" s="822"/>
      <c r="T36" s="823"/>
      <c r="U36" s="823"/>
      <c r="V36" s="833"/>
      <c r="W36" s="833"/>
      <c r="X36" s="833"/>
      <c r="Y36" s="823"/>
      <c r="Z36" s="834"/>
      <c r="AA36" s="823"/>
      <c r="AB36" s="823"/>
      <c r="AC36" s="823"/>
      <c r="AD36" s="823"/>
      <c r="AE36" s="823"/>
      <c r="AF36" s="823"/>
      <c r="AG36" s="823"/>
      <c r="AH36" s="823"/>
      <c r="AI36" s="823"/>
      <c r="AJ36" s="824"/>
      <c r="AK36" s="824"/>
      <c r="AL36" s="825"/>
    </row>
    <row r="37" spans="1:38" ht="30" customHeight="1">
      <c r="A37" s="821"/>
      <c r="B37" s="829"/>
      <c r="C37" s="830"/>
      <c r="D37" s="821"/>
      <c r="E37" s="821"/>
      <c r="F37" s="821"/>
      <c r="G37" s="821"/>
      <c r="H37" s="821"/>
      <c r="I37" s="822"/>
      <c r="J37" s="821"/>
      <c r="K37" s="821"/>
      <c r="L37" s="821"/>
      <c r="M37" s="821"/>
      <c r="N37" s="821"/>
      <c r="O37" s="822"/>
      <c r="P37" s="822"/>
      <c r="Q37" s="822"/>
      <c r="R37" s="822"/>
      <c r="S37" s="822"/>
      <c r="T37" s="823"/>
      <c r="U37" s="823"/>
      <c r="V37" s="833"/>
      <c r="W37" s="833"/>
      <c r="X37" s="833"/>
      <c r="Y37" s="823"/>
      <c r="Z37" s="834"/>
      <c r="AA37" s="823"/>
      <c r="AB37" s="823"/>
      <c r="AC37" s="823"/>
      <c r="AD37" s="823"/>
      <c r="AE37" s="823"/>
      <c r="AF37" s="823"/>
      <c r="AG37" s="823"/>
      <c r="AH37" s="823"/>
      <c r="AI37" s="823"/>
      <c r="AJ37" s="824"/>
      <c r="AK37" s="824"/>
      <c r="AL37" s="825"/>
    </row>
    <row r="38" spans="1:38" ht="30" customHeight="1">
      <c r="A38" s="821"/>
      <c r="B38" s="829" t="s">
        <v>1893</v>
      </c>
      <c r="C38" s="830"/>
      <c r="D38" s="821"/>
      <c r="E38" s="821"/>
      <c r="F38" s="821"/>
      <c r="G38" s="821"/>
      <c r="H38" s="821"/>
      <c r="I38" s="822"/>
      <c r="J38" s="821"/>
      <c r="K38" s="821"/>
      <c r="L38" s="821"/>
      <c r="M38" s="821"/>
      <c r="N38" s="821"/>
      <c r="O38" s="822"/>
      <c r="P38" s="822"/>
      <c r="Q38" s="822"/>
      <c r="R38" s="822"/>
      <c r="S38" s="822"/>
      <c r="T38" s="823"/>
      <c r="U38" s="823"/>
      <c r="V38" s="833"/>
      <c r="W38" s="833"/>
      <c r="X38" s="833"/>
      <c r="Y38" s="823"/>
      <c r="Z38" s="834"/>
      <c r="AA38" s="823"/>
      <c r="AB38" s="823"/>
      <c r="AC38" s="823"/>
      <c r="AD38" s="823"/>
      <c r="AE38" s="823"/>
      <c r="AF38" s="823"/>
      <c r="AG38" s="823"/>
      <c r="AH38" s="823"/>
      <c r="AI38" s="823"/>
      <c r="AJ38" s="824"/>
      <c r="AK38" s="824"/>
      <c r="AL38" s="825"/>
    </row>
    <row r="39" spans="1:38" ht="30" customHeight="1">
      <c r="A39" s="821"/>
      <c r="B39" s="829" t="s">
        <v>1894</v>
      </c>
      <c r="C39" s="830"/>
      <c r="D39" s="821"/>
      <c r="E39" s="821"/>
      <c r="F39" s="821"/>
      <c r="G39" s="821"/>
      <c r="H39" s="821"/>
      <c r="I39" s="822"/>
      <c r="J39" s="821"/>
      <c r="K39" s="821"/>
      <c r="L39" s="821"/>
      <c r="M39" s="821"/>
      <c r="N39" s="821"/>
      <c r="O39" s="822"/>
      <c r="P39" s="822"/>
      <c r="Q39" s="822"/>
      <c r="R39" s="822"/>
      <c r="S39" s="822"/>
      <c r="T39" s="823"/>
      <c r="U39" s="823"/>
      <c r="V39" s="833"/>
      <c r="W39" s="833"/>
      <c r="X39" s="833"/>
      <c r="Y39" s="823"/>
      <c r="Z39" s="834"/>
      <c r="AA39" s="823"/>
      <c r="AB39" s="823"/>
      <c r="AC39" s="823"/>
      <c r="AD39" s="823"/>
      <c r="AE39" s="823"/>
      <c r="AF39" s="823"/>
      <c r="AG39" s="823"/>
      <c r="AH39" s="823"/>
      <c r="AI39" s="823"/>
      <c r="AJ39" s="824"/>
      <c r="AK39" s="824"/>
      <c r="AL39" s="825"/>
    </row>
    <row r="40" spans="1:38" s="565" customFormat="1" ht="30" customHeight="1">
      <c r="A40" s="821"/>
      <c r="B40" s="829"/>
      <c r="C40" s="830"/>
      <c r="D40" s="821"/>
      <c r="E40" s="821"/>
      <c r="F40" s="821"/>
      <c r="G40" s="821"/>
      <c r="H40" s="821"/>
      <c r="I40" s="822"/>
      <c r="J40" s="821"/>
      <c r="K40" s="821"/>
      <c r="L40" s="821"/>
      <c r="M40" s="821"/>
      <c r="N40" s="821"/>
      <c r="O40" s="822"/>
      <c r="P40" s="822"/>
      <c r="Q40" s="822"/>
      <c r="R40" s="822"/>
      <c r="S40" s="822"/>
      <c r="T40" s="823"/>
      <c r="U40" s="823"/>
      <c r="V40" s="833"/>
      <c r="W40" s="833"/>
      <c r="X40" s="833"/>
      <c r="Y40" s="823"/>
      <c r="Z40" s="834"/>
      <c r="AA40" s="823"/>
      <c r="AB40" s="823"/>
      <c r="AC40" s="823"/>
      <c r="AD40" s="823"/>
      <c r="AE40" s="823"/>
      <c r="AF40" s="823"/>
      <c r="AG40" s="823"/>
      <c r="AH40" s="823"/>
      <c r="AI40" s="823"/>
      <c r="AJ40" s="824"/>
      <c r="AK40" s="824"/>
      <c r="AL40" s="825">
        <v>1</v>
      </c>
    </row>
    <row r="41" spans="1:38" s="565" customFormat="1" ht="30" customHeight="1">
      <c r="A41" s="821"/>
      <c r="B41" s="829"/>
      <c r="C41" s="830"/>
      <c r="D41" s="821"/>
      <c r="E41" s="821"/>
      <c r="F41" s="821"/>
      <c r="G41" s="821"/>
      <c r="H41" s="821"/>
      <c r="I41" s="822"/>
      <c r="J41" s="821"/>
      <c r="K41" s="821"/>
      <c r="L41" s="821"/>
      <c r="M41" s="821"/>
      <c r="N41" s="821"/>
      <c r="O41" s="822"/>
      <c r="P41" s="822"/>
      <c r="Q41" s="822"/>
      <c r="R41" s="822"/>
      <c r="S41" s="822"/>
      <c r="T41" s="823"/>
      <c r="U41" s="823"/>
      <c r="V41" s="833"/>
      <c r="W41" s="833"/>
      <c r="X41" s="833"/>
      <c r="Y41" s="823"/>
      <c r="Z41" s="834"/>
      <c r="AA41" s="823"/>
      <c r="AB41" s="823"/>
      <c r="AC41" s="823"/>
      <c r="AD41" s="823"/>
      <c r="AE41" s="823"/>
      <c r="AF41" s="823"/>
      <c r="AG41" s="823"/>
      <c r="AH41" s="823"/>
      <c r="AI41" s="823"/>
      <c r="AJ41" s="824"/>
      <c r="AK41" s="824"/>
      <c r="AL41" s="825">
        <v>1</v>
      </c>
    </row>
    <row r="42" spans="1:38" s="565" customFormat="1" ht="30" customHeight="1">
      <c r="A42" s="821"/>
      <c r="B42" s="829"/>
      <c r="C42" s="830"/>
      <c r="D42" s="821"/>
      <c r="E42" s="821"/>
      <c r="F42" s="821"/>
      <c r="G42" s="821"/>
      <c r="H42" s="821"/>
      <c r="I42" s="822"/>
      <c r="J42" s="821"/>
      <c r="K42" s="821"/>
      <c r="L42" s="821"/>
      <c r="M42" s="821"/>
      <c r="N42" s="821"/>
      <c r="O42" s="822"/>
      <c r="P42" s="822"/>
      <c r="Q42" s="822"/>
      <c r="R42" s="822"/>
      <c r="S42" s="822"/>
      <c r="T42" s="823"/>
      <c r="U42" s="823"/>
      <c r="V42" s="833"/>
      <c r="W42" s="833"/>
      <c r="X42" s="833"/>
      <c r="Y42" s="823"/>
      <c r="Z42" s="834"/>
      <c r="AA42" s="823"/>
      <c r="AB42" s="823"/>
      <c r="AC42" s="823"/>
      <c r="AD42" s="823"/>
      <c r="AE42" s="823"/>
      <c r="AF42" s="823"/>
      <c r="AG42" s="823"/>
      <c r="AH42" s="823"/>
      <c r="AI42" s="823"/>
      <c r="AJ42" s="824"/>
      <c r="AK42" s="824"/>
      <c r="AL42" s="825">
        <v>1</v>
      </c>
    </row>
    <row r="43" spans="1:38" s="565" customFormat="1" ht="30" customHeight="1">
      <c r="A43" s="821"/>
      <c r="B43" s="836" t="s">
        <v>1433</v>
      </c>
      <c r="C43" s="830"/>
      <c r="D43" s="821"/>
      <c r="E43" s="821"/>
      <c r="F43" s="821"/>
      <c r="G43" s="821"/>
      <c r="H43" s="821"/>
      <c r="I43" s="822"/>
      <c r="J43" s="821"/>
      <c r="K43" s="821"/>
      <c r="L43" s="821"/>
      <c r="M43" s="821"/>
      <c r="N43" s="821"/>
      <c r="O43" s="822"/>
      <c r="P43" s="822"/>
      <c r="Q43" s="822"/>
      <c r="R43" s="822"/>
      <c r="S43" s="822"/>
      <c r="T43" s="823"/>
      <c r="U43" s="823"/>
      <c r="V43" s="833"/>
      <c r="W43" s="837" t="s">
        <v>1434</v>
      </c>
      <c r="X43" s="833"/>
      <c r="Y43" s="823"/>
      <c r="Z43" s="834"/>
      <c r="AA43" s="823"/>
      <c r="AB43" s="823"/>
      <c r="AC43" s="823"/>
      <c r="AD43" s="823"/>
      <c r="AE43" s="823"/>
      <c r="AF43" s="823"/>
      <c r="AG43" s="823"/>
      <c r="AH43" s="823"/>
      <c r="AI43" s="823"/>
      <c r="AJ43" s="824"/>
      <c r="AK43" s="824"/>
      <c r="AL43" s="825">
        <v>1</v>
      </c>
    </row>
    <row r="44" spans="1:38" s="565" customFormat="1" ht="30" customHeight="1">
      <c r="A44" s="821"/>
      <c r="B44" s="836" t="s">
        <v>1435</v>
      </c>
      <c r="C44" s="830"/>
      <c r="D44" s="821"/>
      <c r="E44" s="821"/>
      <c r="F44" s="821"/>
      <c r="G44" s="821"/>
      <c r="H44" s="821"/>
      <c r="I44" s="822"/>
      <c r="J44" s="821"/>
      <c r="K44" s="821"/>
      <c r="L44" s="821"/>
      <c r="M44" s="821"/>
      <c r="N44" s="821"/>
      <c r="O44" s="822"/>
      <c r="P44" s="822"/>
      <c r="Q44" s="822"/>
      <c r="R44" s="822"/>
      <c r="S44" s="822"/>
      <c r="T44" s="823"/>
      <c r="U44" s="823"/>
      <c r="V44" s="833"/>
      <c r="W44" s="837" t="s">
        <v>1436</v>
      </c>
      <c r="X44" s="833"/>
      <c r="Y44" s="823"/>
      <c r="Z44" s="834"/>
      <c r="AA44" s="823"/>
      <c r="AB44" s="823"/>
      <c r="AC44" s="823"/>
      <c r="AD44" s="823"/>
      <c r="AE44" s="823"/>
      <c r="AF44" s="823"/>
      <c r="AG44" s="823"/>
      <c r="AH44" s="823"/>
      <c r="AI44" s="823"/>
      <c r="AJ44" s="824"/>
      <c r="AK44" s="824"/>
      <c r="AL44" s="825">
        <v>1</v>
      </c>
    </row>
    <row r="45" spans="1:38" s="565" customFormat="1" ht="30" customHeight="1">
      <c r="A45" s="821"/>
      <c r="B45" s="836" t="s">
        <v>1437</v>
      </c>
      <c r="C45" s="830"/>
      <c r="D45" s="821"/>
      <c r="E45" s="821"/>
      <c r="F45" s="821"/>
      <c r="G45" s="821"/>
      <c r="H45" s="821"/>
      <c r="I45" s="822"/>
      <c r="J45" s="821"/>
      <c r="K45" s="821"/>
      <c r="L45" s="821"/>
      <c r="M45" s="821"/>
      <c r="N45" s="821"/>
      <c r="O45" s="822"/>
      <c r="P45" s="822"/>
      <c r="Q45" s="822"/>
      <c r="R45" s="822"/>
      <c r="S45" s="822"/>
      <c r="T45" s="823"/>
      <c r="U45" s="823"/>
      <c r="V45" s="833"/>
      <c r="W45" s="837" t="s">
        <v>1438</v>
      </c>
      <c r="X45" s="833"/>
      <c r="Y45" s="823"/>
      <c r="Z45" s="834"/>
      <c r="AA45" s="823"/>
      <c r="AB45" s="823"/>
      <c r="AC45" s="823"/>
      <c r="AD45" s="823"/>
      <c r="AE45" s="823"/>
      <c r="AF45" s="823"/>
      <c r="AG45" s="823"/>
      <c r="AH45" s="823"/>
      <c r="AI45" s="823"/>
      <c r="AJ45" s="824"/>
      <c r="AK45" s="824"/>
      <c r="AL45" s="825">
        <v>1</v>
      </c>
    </row>
    <row r="46" spans="1:38" s="565" customFormat="1" ht="30" customHeight="1">
      <c r="A46" s="821"/>
      <c r="B46" s="838" t="s">
        <v>1439</v>
      </c>
      <c r="C46" s="839"/>
      <c r="D46" s="840"/>
      <c r="E46" s="840"/>
      <c r="F46" s="840"/>
      <c r="G46" s="841" t="s">
        <v>1440</v>
      </c>
      <c r="H46" s="842"/>
      <c r="I46" s="843"/>
      <c r="J46" s="842"/>
      <c r="K46" s="842"/>
      <c r="L46" s="842"/>
      <c r="M46" s="842"/>
      <c r="N46" s="842"/>
      <c r="O46" s="844"/>
      <c r="P46" s="844"/>
      <c r="Q46" s="844"/>
      <c r="R46" s="844"/>
      <c r="S46" s="844"/>
      <c r="T46" s="823"/>
      <c r="U46" s="823"/>
      <c r="V46" s="833"/>
      <c r="W46" s="837" t="s">
        <v>1441</v>
      </c>
      <c r="X46" s="833"/>
      <c r="Y46" s="823"/>
      <c r="Z46" s="834"/>
      <c r="AA46" s="823"/>
      <c r="AB46" s="823"/>
      <c r="AC46" s="823"/>
      <c r="AD46" s="823"/>
      <c r="AE46" s="823"/>
      <c r="AF46" s="823"/>
      <c r="AG46" s="823"/>
      <c r="AH46" s="823"/>
      <c r="AI46" s="823"/>
      <c r="AJ46" s="824"/>
      <c r="AK46" s="824"/>
      <c r="AL46" s="825">
        <v>1</v>
      </c>
    </row>
    <row r="47" spans="1:38" s="565" customFormat="1" ht="30" customHeight="1">
      <c r="A47" s="821"/>
      <c r="B47" s="829"/>
      <c r="C47" s="830"/>
      <c r="D47" s="821"/>
      <c r="E47" s="821"/>
      <c r="F47" s="821"/>
      <c r="G47" s="821"/>
      <c r="H47" s="821"/>
      <c r="I47" s="822"/>
      <c r="J47" s="821"/>
      <c r="K47" s="821"/>
      <c r="L47" s="821"/>
      <c r="M47" s="821"/>
      <c r="N47" s="821"/>
      <c r="O47" s="822"/>
      <c r="P47" s="822"/>
      <c r="Q47" s="822"/>
      <c r="R47" s="822"/>
      <c r="S47" s="822"/>
      <c r="T47" s="823"/>
      <c r="U47" s="823"/>
      <c r="V47" s="833"/>
      <c r="W47" s="833"/>
      <c r="X47" s="833"/>
      <c r="Y47" s="823"/>
      <c r="Z47" s="834"/>
      <c r="AA47" s="824"/>
      <c r="AB47" s="824"/>
      <c r="AC47" s="824"/>
      <c r="AD47" s="823"/>
      <c r="AE47" s="823"/>
      <c r="AF47" s="823"/>
      <c r="AG47" s="823"/>
      <c r="AH47" s="823"/>
      <c r="AI47" s="823"/>
      <c r="AJ47" s="824"/>
      <c r="AK47" s="824"/>
      <c r="AL47" s="825">
        <v>1</v>
      </c>
    </row>
    <row r="48" spans="1:38" s="565" customFormat="1" ht="30" customHeight="1">
      <c r="A48" s="821"/>
      <c r="B48" s="836" t="s">
        <v>1442</v>
      </c>
      <c r="C48" s="830"/>
      <c r="D48" s="821"/>
      <c r="E48" s="821"/>
      <c r="F48" s="821"/>
      <c r="G48" s="821"/>
      <c r="H48" s="821"/>
      <c r="I48" s="822"/>
      <c r="J48" s="821"/>
      <c r="K48" s="821"/>
      <c r="L48" s="821"/>
      <c r="M48" s="821"/>
      <c r="N48" s="821"/>
      <c r="O48" s="822"/>
      <c r="P48" s="822"/>
      <c r="Q48" s="822"/>
      <c r="R48" s="822"/>
      <c r="S48" s="822"/>
      <c r="T48" s="823"/>
      <c r="U48" s="823"/>
      <c r="V48" s="833"/>
      <c r="W48" s="837" t="s">
        <v>1878</v>
      </c>
      <c r="X48" s="833"/>
      <c r="Y48" s="823"/>
      <c r="Z48" s="834"/>
      <c r="AA48" s="824"/>
      <c r="AB48" s="824"/>
      <c r="AC48" s="824"/>
      <c r="AD48" s="823"/>
      <c r="AE48" s="823"/>
      <c r="AF48" s="823"/>
      <c r="AG48" s="823"/>
      <c r="AH48" s="823"/>
      <c r="AI48" s="823"/>
      <c r="AJ48" s="824"/>
      <c r="AK48" s="824"/>
      <c r="AL48" s="825">
        <v>1</v>
      </c>
    </row>
    <row r="49" spans="1:38" s="565" customFormat="1" ht="30" customHeight="1">
      <c r="A49" s="821"/>
      <c r="B49" s="836" t="s">
        <v>1443</v>
      </c>
      <c r="C49" s="830"/>
      <c r="D49" s="821"/>
      <c r="E49" s="821"/>
      <c r="F49" s="821"/>
      <c r="G49" s="821"/>
      <c r="H49" s="821"/>
      <c r="I49" s="822"/>
      <c r="J49" s="821"/>
      <c r="K49" s="821"/>
      <c r="L49" s="821"/>
      <c r="M49" s="821"/>
      <c r="N49" s="821"/>
      <c r="O49" s="822"/>
      <c r="P49" s="822"/>
      <c r="Q49" s="822"/>
      <c r="R49" s="822"/>
      <c r="S49" s="822"/>
      <c r="T49" s="823"/>
      <c r="U49" s="823"/>
      <c r="V49" s="833"/>
      <c r="W49" s="837" t="s">
        <v>1879</v>
      </c>
      <c r="X49" s="833"/>
      <c r="Y49" s="823"/>
      <c r="Z49" s="834"/>
      <c r="AA49" s="824"/>
      <c r="AB49" s="824"/>
      <c r="AC49" s="824"/>
      <c r="AD49" s="823"/>
      <c r="AE49" s="823"/>
      <c r="AF49" s="823"/>
      <c r="AG49" s="823"/>
      <c r="AH49" s="823"/>
      <c r="AI49" s="823"/>
      <c r="AJ49" s="824"/>
      <c r="AK49" s="824"/>
      <c r="AL49" s="825">
        <v>1</v>
      </c>
    </row>
    <row r="50" spans="1:38" s="565" customFormat="1" ht="30" customHeight="1">
      <c r="A50" s="821"/>
      <c r="B50" s="829"/>
      <c r="C50" s="830"/>
      <c r="D50" s="821"/>
      <c r="E50" s="821"/>
      <c r="F50" s="821"/>
      <c r="G50" s="821"/>
      <c r="H50" s="821"/>
      <c r="I50" s="822"/>
      <c r="J50" s="821"/>
      <c r="K50" s="821"/>
      <c r="L50" s="821"/>
      <c r="M50" s="821"/>
      <c r="N50" s="821"/>
      <c r="O50" s="822"/>
      <c r="P50" s="822"/>
      <c r="Q50" s="822"/>
      <c r="R50" s="822"/>
      <c r="S50" s="822"/>
      <c r="T50" s="823"/>
      <c r="U50" s="823"/>
      <c r="V50" s="833"/>
      <c r="W50" s="833"/>
      <c r="X50" s="833"/>
      <c r="Y50" s="823"/>
      <c r="Z50" s="834"/>
      <c r="AA50" s="824"/>
      <c r="AB50" s="824"/>
      <c r="AC50" s="824"/>
      <c r="AD50" s="823"/>
      <c r="AE50" s="823"/>
      <c r="AF50" s="823"/>
      <c r="AG50" s="823"/>
      <c r="AH50" s="823"/>
      <c r="AI50" s="823"/>
      <c r="AJ50" s="824"/>
      <c r="AK50" s="824"/>
      <c r="AL50" s="825">
        <v>1</v>
      </c>
    </row>
    <row r="51" spans="1:38" s="565" customFormat="1" ht="30" customHeight="1">
      <c r="A51" s="821"/>
      <c r="B51" s="846" t="s">
        <v>1444</v>
      </c>
      <c r="C51" s="821"/>
      <c r="D51" s="821"/>
      <c r="E51" s="821"/>
      <c r="F51" s="821"/>
      <c r="G51" s="821"/>
      <c r="H51" s="821"/>
      <c r="I51" s="846" t="s">
        <v>1895</v>
      </c>
      <c r="J51" s="821"/>
      <c r="K51" s="821"/>
      <c r="L51" s="821"/>
      <c r="M51" s="821"/>
      <c r="N51" s="821"/>
      <c r="O51" s="845"/>
      <c r="P51" s="845"/>
      <c r="Q51" s="845"/>
      <c r="R51" s="845"/>
      <c r="S51" s="845"/>
      <c r="T51" s="823"/>
      <c r="U51" s="823"/>
      <c r="V51" s="823"/>
      <c r="W51" s="823"/>
      <c r="X51" s="823"/>
      <c r="Y51" s="833"/>
      <c r="Z51" s="823"/>
      <c r="AA51" s="823"/>
      <c r="AB51" s="823"/>
      <c r="AC51" s="823"/>
      <c r="AD51" s="823"/>
      <c r="AE51" s="823"/>
      <c r="AF51" s="823"/>
      <c r="AG51" s="823"/>
      <c r="AH51" s="823"/>
      <c r="AI51" s="823"/>
      <c r="AJ51" s="824"/>
      <c r="AK51" s="824"/>
      <c r="AL51" s="825">
        <v>1</v>
      </c>
    </row>
    <row r="52" spans="1:38" s="565" customFormat="1" ht="30" customHeight="1">
      <c r="A52" s="821"/>
      <c r="B52" s="847" t="s">
        <v>1445</v>
      </c>
      <c r="C52" s="848"/>
      <c r="D52" s="849"/>
      <c r="E52" s="849"/>
      <c r="F52" s="849"/>
      <c r="G52" s="849"/>
      <c r="H52" s="849"/>
      <c r="I52" s="850"/>
      <c r="J52" s="849"/>
      <c r="K52" s="821"/>
      <c r="L52" s="821"/>
      <c r="M52" s="821"/>
      <c r="N52" s="821"/>
      <c r="O52" s="845"/>
      <c r="P52" s="845"/>
      <c r="Q52" s="845"/>
      <c r="R52" s="845"/>
      <c r="S52" s="845"/>
      <c r="T52" s="823"/>
      <c r="U52" s="823"/>
      <c r="V52" s="823"/>
      <c r="W52" s="823"/>
      <c r="X52" s="823"/>
      <c r="Y52" s="833"/>
      <c r="Z52" s="823"/>
      <c r="AA52" s="823"/>
      <c r="AB52" s="823"/>
      <c r="AC52" s="823"/>
      <c r="AD52" s="823"/>
      <c r="AE52" s="823"/>
      <c r="AF52" s="823"/>
      <c r="AG52" s="823"/>
      <c r="AH52" s="823"/>
      <c r="AI52" s="823"/>
      <c r="AJ52" s="824"/>
      <c r="AK52" s="824"/>
      <c r="AL52" s="825">
        <v>1</v>
      </c>
    </row>
    <row r="53" spans="1:38" s="565" customFormat="1" ht="30" customHeight="1">
      <c r="A53" s="821"/>
      <c r="B53" s="847" t="s">
        <v>1896</v>
      </c>
      <c r="C53" s="848"/>
      <c r="D53" s="849"/>
      <c r="E53" s="849"/>
      <c r="F53" s="849"/>
      <c r="G53" s="849"/>
      <c r="H53" s="849"/>
      <c r="I53" s="849"/>
      <c r="J53" s="849"/>
      <c r="K53" s="849"/>
      <c r="L53" s="849"/>
      <c r="M53" s="849"/>
      <c r="N53" s="849"/>
      <c r="O53" s="849"/>
      <c r="P53" s="845"/>
      <c r="Q53" s="845"/>
      <c r="R53" s="845"/>
      <c r="S53" s="845"/>
      <c r="T53" s="823"/>
      <c r="U53" s="823"/>
      <c r="V53" s="823"/>
      <c r="W53" s="823"/>
      <c r="X53" s="823"/>
      <c r="Y53" s="833"/>
      <c r="Z53" s="823"/>
      <c r="AA53" s="823"/>
      <c r="AB53" s="823"/>
      <c r="AC53" s="823"/>
      <c r="AD53" s="824"/>
      <c r="AE53" s="824"/>
      <c r="AF53" s="824"/>
      <c r="AG53" s="824"/>
      <c r="AH53" s="824"/>
      <c r="AI53" s="824"/>
      <c r="AJ53" s="824"/>
      <c r="AK53" s="824"/>
      <c r="AL53" s="825">
        <v>1</v>
      </c>
    </row>
    <row r="54" spans="1:38" s="565" customFormat="1" ht="30" customHeight="1">
      <c r="A54" s="821"/>
      <c r="B54" s="847"/>
      <c r="C54" s="848"/>
      <c r="D54" s="849"/>
      <c r="E54" s="849"/>
      <c r="F54" s="849"/>
      <c r="G54" s="849"/>
      <c r="H54" s="849"/>
      <c r="I54" s="849"/>
      <c r="J54" s="849"/>
      <c r="K54" s="849"/>
      <c r="L54" s="849"/>
      <c r="M54" s="849"/>
      <c r="N54" s="849"/>
      <c r="O54" s="849"/>
      <c r="P54" s="845"/>
      <c r="Q54" s="845"/>
      <c r="R54" s="845"/>
      <c r="S54" s="845"/>
      <c r="T54" s="823"/>
      <c r="U54" s="823"/>
      <c r="V54" s="823"/>
      <c r="W54" s="823"/>
      <c r="X54" s="823"/>
      <c r="Y54" s="833"/>
      <c r="Z54" s="823"/>
      <c r="AA54" s="823"/>
      <c r="AB54" s="823"/>
      <c r="AC54" s="823"/>
      <c r="AD54" s="824"/>
      <c r="AE54" s="824"/>
      <c r="AF54" s="824"/>
      <c r="AG54" s="824"/>
      <c r="AH54" s="824"/>
      <c r="AI54" s="824"/>
      <c r="AJ54" s="824"/>
      <c r="AK54" s="824"/>
      <c r="AL54" s="825"/>
    </row>
    <row r="55" spans="1:38" s="565" customFormat="1" ht="30" customHeight="1">
      <c r="A55" s="821"/>
      <c r="B55" s="829" t="s">
        <v>1446</v>
      </c>
      <c r="C55" s="848"/>
      <c r="D55" s="849"/>
      <c r="E55" s="849"/>
      <c r="F55" s="849"/>
      <c r="G55" s="849"/>
      <c r="H55" s="849"/>
      <c r="I55" s="849"/>
      <c r="J55" s="849"/>
      <c r="K55" s="849"/>
      <c r="L55" s="849"/>
      <c r="M55" s="849"/>
      <c r="N55" s="849"/>
      <c r="O55" s="849"/>
      <c r="P55" s="845"/>
      <c r="Q55" s="845"/>
      <c r="R55" s="845"/>
      <c r="S55" s="845"/>
      <c r="T55" s="823"/>
      <c r="U55" s="851" t="s">
        <v>1447</v>
      </c>
      <c r="V55" s="823"/>
      <c r="W55" s="823"/>
      <c r="X55" s="823"/>
      <c r="Y55" s="833"/>
      <c r="Z55" s="823"/>
      <c r="AA55" s="823"/>
      <c r="AB55" s="823"/>
      <c r="AC55" s="823"/>
      <c r="AD55" s="824"/>
      <c r="AE55" s="824"/>
      <c r="AF55" s="824"/>
      <c r="AG55" s="824"/>
      <c r="AH55" s="824"/>
      <c r="AI55" s="824"/>
      <c r="AJ55" s="824"/>
      <c r="AK55" s="824"/>
      <c r="AL55" s="825">
        <v>1</v>
      </c>
    </row>
    <row r="56" spans="1:38" s="565" customFormat="1" ht="30" customHeight="1">
      <c r="A56" s="821"/>
      <c r="B56" s="829" t="s">
        <v>1448</v>
      </c>
      <c r="C56" s="848"/>
      <c r="D56" s="849"/>
      <c r="E56" s="849"/>
      <c r="F56" s="849"/>
      <c r="G56" s="849"/>
      <c r="H56" s="849"/>
      <c r="I56" s="849"/>
      <c r="J56" s="849"/>
      <c r="K56" s="849"/>
      <c r="L56" s="849"/>
      <c r="M56" s="849"/>
      <c r="N56" s="849"/>
      <c r="O56" s="849"/>
      <c r="P56" s="845"/>
      <c r="Q56" s="845"/>
      <c r="R56" s="845"/>
      <c r="S56" s="845"/>
      <c r="T56" s="823"/>
      <c r="U56" s="851" t="s">
        <v>1449</v>
      </c>
      <c r="V56" s="823"/>
      <c r="W56" s="823"/>
      <c r="X56" s="823"/>
      <c r="Y56" s="833"/>
      <c r="Z56" s="823"/>
      <c r="AA56" s="823"/>
      <c r="AB56" s="823"/>
      <c r="AC56" s="823"/>
      <c r="AD56" s="824"/>
      <c r="AE56" s="824"/>
      <c r="AF56" s="824"/>
      <c r="AG56" s="824"/>
      <c r="AH56" s="824"/>
      <c r="AI56" s="824"/>
      <c r="AJ56" s="824"/>
      <c r="AK56" s="824"/>
      <c r="AL56" s="825">
        <v>1</v>
      </c>
    </row>
    <row r="57" spans="1:38" s="565" customFormat="1" ht="30" customHeight="1">
      <c r="A57" s="821"/>
      <c r="B57" s="829"/>
      <c r="C57" s="848"/>
      <c r="D57" s="849"/>
      <c r="E57" s="849"/>
      <c r="F57" s="849"/>
      <c r="G57" s="849"/>
      <c r="H57" s="849"/>
      <c r="I57" s="849"/>
      <c r="J57" s="849"/>
      <c r="K57" s="849"/>
      <c r="L57" s="849"/>
      <c r="M57" s="849"/>
      <c r="N57" s="849"/>
      <c r="O57" s="849"/>
      <c r="P57" s="845"/>
      <c r="Q57" s="845"/>
      <c r="R57" s="845"/>
      <c r="S57" s="845"/>
      <c r="T57" s="823"/>
      <c r="U57" s="851" t="s">
        <v>1450</v>
      </c>
      <c r="V57" s="823"/>
      <c r="W57" s="823"/>
      <c r="X57" s="823"/>
      <c r="Y57" s="833"/>
      <c r="Z57" s="823"/>
      <c r="AA57" s="823"/>
      <c r="AB57" s="823"/>
      <c r="AC57" s="823"/>
      <c r="AD57" s="824"/>
      <c r="AE57" s="824"/>
      <c r="AF57" s="824"/>
      <c r="AG57" s="824"/>
      <c r="AH57" s="824"/>
      <c r="AI57" s="824"/>
      <c r="AJ57" s="824"/>
      <c r="AK57" s="824"/>
      <c r="AL57" s="825">
        <v>1</v>
      </c>
    </row>
    <row r="58" spans="1:38" s="565" customFormat="1" ht="30" customHeight="1">
      <c r="A58" s="821"/>
      <c r="B58" s="852" t="s">
        <v>1451</v>
      </c>
      <c r="C58" s="848"/>
      <c r="D58" s="849"/>
      <c r="E58" s="849"/>
      <c r="F58" s="849"/>
      <c r="G58" s="849"/>
      <c r="H58" s="849"/>
      <c r="I58" s="849"/>
      <c r="J58" s="849"/>
      <c r="K58" s="849"/>
      <c r="L58" s="849"/>
      <c r="M58" s="849"/>
      <c r="N58" s="849"/>
      <c r="O58" s="849"/>
      <c r="P58" s="845"/>
      <c r="Q58" s="845"/>
      <c r="R58" s="845"/>
      <c r="S58" s="845"/>
      <c r="T58" s="823"/>
      <c r="U58" s="851" t="s">
        <v>1452</v>
      </c>
      <c r="V58" s="823"/>
      <c r="W58" s="823"/>
      <c r="X58" s="823"/>
      <c r="Y58" s="833"/>
      <c r="Z58" s="823"/>
      <c r="AA58" s="823"/>
      <c r="AB58" s="823"/>
      <c r="AC58" s="823"/>
      <c r="AD58" s="824"/>
      <c r="AE58" s="824"/>
      <c r="AF58" s="824"/>
      <c r="AG58" s="824"/>
      <c r="AH58" s="824"/>
      <c r="AI58" s="824"/>
      <c r="AJ58" s="824"/>
      <c r="AK58" s="824"/>
      <c r="AL58" s="825">
        <v>1</v>
      </c>
    </row>
    <row r="59" spans="1:38" s="565" customFormat="1" ht="30" customHeight="1">
      <c r="A59" s="821"/>
      <c r="B59" s="852" t="s">
        <v>1453</v>
      </c>
      <c r="C59" s="848"/>
      <c r="D59" s="849"/>
      <c r="E59" s="849"/>
      <c r="F59" s="849"/>
      <c r="G59" s="849"/>
      <c r="H59" s="849"/>
      <c r="I59" s="849"/>
      <c r="J59" s="849"/>
      <c r="K59" s="849"/>
      <c r="L59" s="849"/>
      <c r="M59" s="849"/>
      <c r="N59" s="849"/>
      <c r="O59" s="849"/>
      <c r="P59" s="845"/>
      <c r="Q59" s="845"/>
      <c r="R59" s="845"/>
      <c r="S59" s="845"/>
      <c r="T59" s="823"/>
      <c r="U59" s="851" t="s">
        <v>1454</v>
      </c>
      <c r="V59" s="823"/>
      <c r="W59" s="823"/>
      <c r="X59" s="823"/>
      <c r="Y59" s="833"/>
      <c r="Z59" s="823"/>
      <c r="AA59" s="823"/>
      <c r="AB59" s="823"/>
      <c r="AC59" s="823"/>
      <c r="AD59" s="824"/>
      <c r="AE59" s="824"/>
      <c r="AF59" s="824"/>
      <c r="AG59" s="824"/>
      <c r="AH59" s="824"/>
      <c r="AI59" s="824"/>
      <c r="AJ59" s="824"/>
      <c r="AK59" s="824"/>
      <c r="AL59" s="825">
        <v>1</v>
      </c>
    </row>
    <row r="60" spans="1:38" s="565" customFormat="1" ht="30" customHeight="1">
      <c r="A60" s="821"/>
      <c r="B60" s="852" t="s">
        <v>1455</v>
      </c>
      <c r="C60" s="848"/>
      <c r="D60" s="849"/>
      <c r="E60" s="849"/>
      <c r="F60" s="849"/>
      <c r="G60" s="849"/>
      <c r="H60" s="849"/>
      <c r="I60" s="849"/>
      <c r="J60" s="849"/>
      <c r="K60" s="849"/>
      <c r="L60" s="849"/>
      <c r="M60" s="849"/>
      <c r="N60" s="849"/>
      <c r="O60" s="849"/>
      <c r="P60" s="845"/>
      <c r="Q60" s="845"/>
      <c r="R60" s="845"/>
      <c r="S60" s="845"/>
      <c r="T60" s="823"/>
      <c r="U60" s="851" t="s">
        <v>1456</v>
      </c>
      <c r="V60" s="823"/>
      <c r="W60" s="823"/>
      <c r="X60" s="823"/>
      <c r="Y60" s="833"/>
      <c r="Z60" s="823"/>
      <c r="AA60" s="823"/>
      <c r="AB60" s="823"/>
      <c r="AC60" s="823"/>
      <c r="AD60" s="824"/>
      <c r="AE60" s="824"/>
      <c r="AF60" s="824"/>
      <c r="AG60" s="824"/>
      <c r="AH60" s="824"/>
      <c r="AI60" s="824"/>
      <c r="AJ60" s="824"/>
      <c r="AK60" s="824"/>
      <c r="AL60" s="825">
        <v>1</v>
      </c>
    </row>
    <row r="61" spans="1:38" s="565" customFormat="1" ht="30" customHeight="1">
      <c r="A61" s="821"/>
      <c r="B61" s="852"/>
      <c r="C61" s="848"/>
      <c r="D61" s="849"/>
      <c r="E61" s="849"/>
      <c r="F61" s="849"/>
      <c r="G61" s="849"/>
      <c r="H61" s="849"/>
      <c r="I61" s="849"/>
      <c r="J61" s="849"/>
      <c r="K61" s="849"/>
      <c r="L61" s="849"/>
      <c r="M61" s="849"/>
      <c r="N61" s="849"/>
      <c r="O61" s="849"/>
      <c r="P61" s="845"/>
      <c r="Q61" s="845"/>
      <c r="R61" s="845"/>
      <c r="S61" s="845"/>
      <c r="T61" s="823"/>
      <c r="U61" s="851"/>
      <c r="V61" s="823"/>
      <c r="W61" s="823"/>
      <c r="X61" s="823"/>
      <c r="Y61" s="833"/>
      <c r="Z61" s="823"/>
      <c r="AA61" s="823"/>
      <c r="AB61" s="823"/>
      <c r="AC61" s="823"/>
      <c r="AD61" s="824"/>
      <c r="AE61" s="824"/>
      <c r="AF61" s="824"/>
      <c r="AG61" s="824"/>
      <c r="AH61" s="824"/>
      <c r="AI61" s="824"/>
      <c r="AJ61" s="824"/>
      <c r="AK61" s="824"/>
      <c r="AL61" s="825">
        <v>1</v>
      </c>
    </row>
    <row r="62" spans="1:38" s="565" customFormat="1" ht="30" customHeight="1">
      <c r="A62" s="821"/>
      <c r="B62" s="853" t="s">
        <v>1457</v>
      </c>
      <c r="C62" s="848"/>
      <c r="D62" s="849"/>
      <c r="E62" s="849"/>
      <c r="F62" s="849"/>
      <c r="G62" s="849"/>
      <c r="H62" s="849"/>
      <c r="I62" s="849"/>
      <c r="J62" s="849"/>
      <c r="K62" s="849"/>
      <c r="L62" s="849"/>
      <c r="M62" s="849"/>
      <c r="N62" s="849"/>
      <c r="O62" s="849"/>
      <c r="P62" s="845"/>
      <c r="Q62" s="845"/>
      <c r="R62" s="845"/>
      <c r="S62" s="845"/>
      <c r="T62" s="823"/>
      <c r="U62" s="823"/>
      <c r="V62" s="823"/>
      <c r="W62" s="823"/>
      <c r="X62" s="823"/>
      <c r="Y62" s="833"/>
      <c r="Z62" s="823"/>
      <c r="AA62" s="823"/>
      <c r="AB62" s="823"/>
      <c r="AC62" s="823"/>
      <c r="AD62" s="824"/>
      <c r="AE62" s="824"/>
      <c r="AF62" s="824"/>
      <c r="AG62" s="824"/>
      <c r="AH62" s="824"/>
      <c r="AI62" s="824"/>
      <c r="AJ62" s="824"/>
      <c r="AK62" s="824"/>
      <c r="AL62" s="825">
        <v>1</v>
      </c>
    </row>
    <row r="63" spans="1:38" s="565" customFormat="1" ht="30" customHeight="1">
      <c r="A63" s="821"/>
      <c r="B63" s="853" t="s">
        <v>1458</v>
      </c>
      <c r="C63" s="848"/>
      <c r="D63" s="849"/>
      <c r="E63" s="849"/>
      <c r="F63" s="849"/>
      <c r="G63" s="849"/>
      <c r="H63" s="849"/>
      <c r="I63" s="849"/>
      <c r="J63" s="849"/>
      <c r="K63" s="849"/>
      <c r="L63" s="849"/>
      <c r="M63" s="849"/>
      <c r="N63" s="849"/>
      <c r="O63" s="849"/>
      <c r="P63" s="845"/>
      <c r="Q63" s="845"/>
      <c r="R63" s="845"/>
      <c r="S63" s="845"/>
      <c r="T63" s="823"/>
      <c r="U63" s="823"/>
      <c r="V63" s="823"/>
      <c r="W63" s="823"/>
      <c r="X63" s="823"/>
      <c r="Y63" s="833"/>
      <c r="Z63" s="823"/>
      <c r="AA63" s="823"/>
      <c r="AB63" s="823"/>
      <c r="AC63" s="823"/>
      <c r="AD63" s="824"/>
      <c r="AE63" s="824"/>
      <c r="AF63" s="824"/>
      <c r="AG63" s="824"/>
      <c r="AH63" s="824"/>
      <c r="AI63" s="824"/>
      <c r="AJ63" s="824"/>
      <c r="AK63" s="824"/>
      <c r="AL63" s="825">
        <v>1</v>
      </c>
    </row>
    <row r="64" spans="1:38" s="565" customFormat="1" ht="30" customHeight="1">
      <c r="A64" s="821"/>
      <c r="B64" s="853" t="s">
        <v>1459</v>
      </c>
      <c r="C64" s="848"/>
      <c r="D64" s="849"/>
      <c r="E64" s="849"/>
      <c r="F64" s="849"/>
      <c r="G64" s="849"/>
      <c r="H64" s="849"/>
      <c r="I64" s="849"/>
      <c r="J64" s="849"/>
      <c r="K64" s="849"/>
      <c r="L64" s="849"/>
      <c r="M64" s="849"/>
      <c r="N64" s="849"/>
      <c r="O64" s="849"/>
      <c r="P64" s="845"/>
      <c r="Q64" s="845"/>
      <c r="R64" s="845"/>
      <c r="S64" s="845"/>
      <c r="T64" s="823"/>
      <c r="U64" s="823"/>
      <c r="V64" s="823"/>
      <c r="W64" s="823"/>
      <c r="X64" s="823"/>
      <c r="Y64" s="833"/>
      <c r="Z64" s="823"/>
      <c r="AA64" s="823"/>
      <c r="AB64" s="823"/>
      <c r="AC64" s="823"/>
      <c r="AD64" s="824"/>
      <c r="AE64" s="824"/>
      <c r="AF64" s="824"/>
      <c r="AG64" s="824"/>
      <c r="AH64" s="824"/>
      <c r="AI64" s="824"/>
      <c r="AJ64" s="824"/>
      <c r="AK64" s="824"/>
      <c r="AL64" s="825">
        <v>1</v>
      </c>
    </row>
    <row r="65" spans="1:38" s="565" customFormat="1" ht="30" customHeight="1">
      <c r="A65" s="821"/>
      <c r="B65" s="852"/>
      <c r="C65" s="848"/>
      <c r="D65" s="849"/>
      <c r="E65" s="849"/>
      <c r="F65" s="849"/>
      <c r="G65" s="849"/>
      <c r="H65" s="849"/>
      <c r="I65" s="849"/>
      <c r="J65" s="849"/>
      <c r="K65" s="849"/>
      <c r="L65" s="849"/>
      <c r="M65" s="849"/>
      <c r="N65" s="849"/>
      <c r="O65" s="849"/>
      <c r="P65" s="845"/>
      <c r="Q65" s="845"/>
      <c r="R65" s="845"/>
      <c r="S65" s="845"/>
      <c r="T65" s="823"/>
      <c r="U65" s="823"/>
      <c r="V65" s="823"/>
      <c r="W65" s="823"/>
      <c r="X65" s="823"/>
      <c r="Y65" s="833"/>
      <c r="Z65" s="823"/>
      <c r="AA65" s="823"/>
      <c r="AB65" s="823"/>
      <c r="AC65" s="823"/>
      <c r="AD65" s="824"/>
      <c r="AE65" s="824"/>
      <c r="AF65" s="824"/>
      <c r="AG65" s="824"/>
      <c r="AH65" s="824"/>
      <c r="AI65" s="824"/>
      <c r="AJ65" s="824"/>
      <c r="AK65" s="824"/>
      <c r="AL65" s="825">
        <v>1</v>
      </c>
    </row>
    <row r="66" spans="1:38" s="565" customFormat="1" ht="30" customHeight="1">
      <c r="A66" s="821"/>
      <c r="B66" s="854" t="s">
        <v>1460</v>
      </c>
      <c r="C66" s="855"/>
      <c r="D66" s="849"/>
      <c r="E66" s="849"/>
      <c r="F66" s="849"/>
      <c r="G66" s="849"/>
      <c r="H66" s="849"/>
      <c r="I66" s="849"/>
      <c r="J66" s="849"/>
      <c r="K66" s="849"/>
      <c r="L66" s="849"/>
      <c r="M66" s="849"/>
      <c r="N66" s="849"/>
      <c r="O66" s="849"/>
      <c r="P66" s="845"/>
      <c r="Q66" s="845"/>
      <c r="R66" s="845"/>
      <c r="S66" s="845"/>
      <c r="T66" s="823"/>
      <c r="U66" s="823"/>
      <c r="V66" s="823"/>
      <c r="W66" s="823"/>
      <c r="X66" s="823"/>
      <c r="Y66" s="833"/>
      <c r="Z66" s="823"/>
      <c r="AA66" s="823"/>
      <c r="AB66" s="823"/>
      <c r="AC66" s="823"/>
      <c r="AD66" s="824"/>
      <c r="AE66" s="824"/>
      <c r="AF66" s="824"/>
      <c r="AG66" s="824"/>
      <c r="AH66" s="824"/>
      <c r="AI66" s="824"/>
      <c r="AJ66" s="824"/>
      <c r="AK66" s="824"/>
      <c r="AL66" s="825"/>
    </row>
    <row r="67" spans="1:38" s="565" customFormat="1" ht="30" customHeight="1">
      <c r="A67" s="821"/>
      <c r="B67" s="853"/>
      <c r="C67" s="854" t="s">
        <v>1461</v>
      </c>
      <c r="D67" s="849"/>
      <c r="E67" s="849"/>
      <c r="F67" s="849"/>
      <c r="G67" s="849"/>
      <c r="H67" s="849"/>
      <c r="I67" s="849"/>
      <c r="J67" s="849"/>
      <c r="K67" s="849"/>
      <c r="L67" s="849"/>
      <c r="M67" s="849"/>
      <c r="N67" s="849"/>
      <c r="O67" s="849"/>
      <c r="P67" s="845"/>
      <c r="Q67" s="845"/>
      <c r="R67" s="845"/>
      <c r="S67" s="845"/>
      <c r="T67" s="823"/>
      <c r="U67" s="823"/>
      <c r="V67" s="823"/>
      <c r="W67" s="823"/>
      <c r="X67" s="823"/>
      <c r="Y67" s="833"/>
      <c r="Z67" s="823"/>
      <c r="AA67" s="823"/>
      <c r="AB67" s="823"/>
      <c r="AC67" s="823"/>
      <c r="AD67" s="824"/>
      <c r="AE67" s="824"/>
      <c r="AF67" s="824"/>
      <c r="AG67" s="824"/>
      <c r="AH67" s="824"/>
      <c r="AI67" s="824"/>
      <c r="AJ67" s="824"/>
      <c r="AK67" s="824"/>
      <c r="AL67" s="825"/>
    </row>
    <row r="68" spans="1:38" s="565" customFormat="1" ht="30" customHeight="1">
      <c r="A68" s="821"/>
      <c r="B68" s="853"/>
      <c r="C68" s="854" t="s">
        <v>1462</v>
      </c>
      <c r="D68" s="849"/>
      <c r="E68" s="849"/>
      <c r="F68" s="849"/>
      <c r="G68" s="849"/>
      <c r="H68" s="849"/>
      <c r="I68" s="849"/>
      <c r="J68" s="849"/>
      <c r="K68" s="849"/>
      <c r="L68" s="849"/>
      <c r="M68" s="849"/>
      <c r="N68" s="849"/>
      <c r="O68" s="849"/>
      <c r="P68" s="845"/>
      <c r="Q68" s="845"/>
      <c r="R68" s="845"/>
      <c r="S68" s="845"/>
      <c r="T68" s="823"/>
      <c r="U68" s="823"/>
      <c r="V68" s="823"/>
      <c r="W68" s="823"/>
      <c r="X68" s="823"/>
      <c r="Y68" s="833"/>
      <c r="Z68" s="823"/>
      <c r="AA68" s="823"/>
      <c r="AB68" s="823"/>
      <c r="AC68" s="823"/>
      <c r="AD68" s="824"/>
      <c r="AE68" s="824"/>
      <c r="AF68" s="824"/>
      <c r="AG68" s="824"/>
      <c r="AH68" s="824"/>
      <c r="AI68" s="824"/>
      <c r="AJ68" s="824"/>
      <c r="AK68" s="824"/>
      <c r="AL68" s="825"/>
    </row>
    <row r="69" spans="1:38" s="565" customFormat="1" ht="30" customHeight="1">
      <c r="A69" s="821"/>
      <c r="B69" s="852"/>
      <c r="C69" s="848"/>
      <c r="D69" s="849"/>
      <c r="E69" s="849"/>
      <c r="F69" s="849"/>
      <c r="G69" s="849"/>
      <c r="H69" s="849"/>
      <c r="I69" s="849"/>
      <c r="J69" s="849"/>
      <c r="K69" s="849"/>
      <c r="L69" s="849"/>
      <c r="M69" s="849"/>
      <c r="N69" s="849"/>
      <c r="O69" s="849"/>
      <c r="P69" s="845"/>
      <c r="Q69" s="845"/>
      <c r="R69" s="845"/>
      <c r="S69" s="845"/>
      <c r="T69" s="823"/>
      <c r="U69" s="823"/>
      <c r="V69" s="823"/>
      <c r="W69" s="823"/>
      <c r="X69" s="823"/>
      <c r="Y69" s="833"/>
      <c r="Z69" s="823"/>
      <c r="AA69" s="823"/>
      <c r="AB69" s="823"/>
      <c r="AC69" s="823"/>
      <c r="AD69" s="824"/>
      <c r="AE69" s="824"/>
      <c r="AF69" s="824"/>
      <c r="AG69" s="824"/>
      <c r="AH69" s="824"/>
      <c r="AI69" s="824"/>
      <c r="AJ69" s="824"/>
      <c r="AK69" s="824"/>
      <c r="AL69" s="825">
        <v>1</v>
      </c>
    </row>
    <row r="70" spans="1:38" s="565" customFormat="1" ht="30" customHeight="1">
      <c r="A70" s="821"/>
      <c r="B70" s="854" t="s">
        <v>1897</v>
      </c>
      <c r="C70" s="855"/>
      <c r="D70" s="856"/>
      <c r="E70" s="849"/>
      <c r="F70" s="849"/>
      <c r="G70" s="849"/>
      <c r="H70" s="849"/>
      <c r="I70" s="849"/>
      <c r="J70" s="849"/>
      <c r="K70" s="849"/>
      <c r="L70" s="849"/>
      <c r="M70" s="849"/>
      <c r="N70" s="849"/>
      <c r="O70" s="849"/>
      <c r="P70" s="845"/>
      <c r="Q70" s="845"/>
      <c r="R70" s="845"/>
      <c r="S70" s="845"/>
      <c r="T70" s="823"/>
      <c r="U70" s="823"/>
      <c r="V70" s="823"/>
      <c r="W70" s="823"/>
      <c r="X70" s="823"/>
      <c r="Y70" s="833"/>
      <c r="Z70" s="823"/>
      <c r="AA70" s="823"/>
      <c r="AB70" s="823"/>
      <c r="AC70" s="823"/>
      <c r="AD70" s="824"/>
      <c r="AE70" s="824"/>
      <c r="AF70" s="824"/>
      <c r="AG70" s="824"/>
      <c r="AH70" s="824"/>
      <c r="AI70" s="824"/>
      <c r="AJ70" s="824"/>
      <c r="AK70" s="824"/>
      <c r="AL70" s="825">
        <v>1</v>
      </c>
    </row>
    <row r="71" spans="1:38" s="565" customFormat="1" ht="30" customHeight="1">
      <c r="A71" s="821"/>
      <c r="B71" s="853"/>
      <c r="C71" s="854" t="s">
        <v>1898</v>
      </c>
      <c r="D71" s="856"/>
      <c r="E71" s="849"/>
      <c r="F71" s="849"/>
      <c r="G71" s="849"/>
      <c r="H71" s="849"/>
      <c r="I71" s="849"/>
      <c r="J71" s="849"/>
      <c r="K71" s="849"/>
      <c r="L71" s="849"/>
      <c r="M71" s="849"/>
      <c r="N71" s="849"/>
      <c r="O71" s="849"/>
      <c r="P71" s="845"/>
      <c r="Q71" s="845"/>
      <c r="R71" s="845"/>
      <c r="S71" s="845"/>
      <c r="T71" s="823"/>
      <c r="U71" s="823"/>
      <c r="V71" s="823"/>
      <c r="W71" s="823"/>
      <c r="X71" s="823"/>
      <c r="Y71" s="833"/>
      <c r="Z71" s="823"/>
      <c r="AA71" s="823"/>
      <c r="AB71" s="823"/>
      <c r="AC71" s="823"/>
      <c r="AD71" s="824"/>
      <c r="AE71" s="824"/>
      <c r="AF71" s="824"/>
      <c r="AG71" s="824"/>
      <c r="AH71" s="824"/>
      <c r="AI71" s="824"/>
      <c r="AJ71" s="824"/>
      <c r="AK71" s="824"/>
      <c r="AL71" s="825">
        <v>1</v>
      </c>
    </row>
    <row r="72" spans="1:38" s="565" customFormat="1" ht="30" customHeight="1">
      <c r="A72" s="821"/>
      <c r="B72" s="853"/>
      <c r="C72" s="854" t="s">
        <v>1899</v>
      </c>
      <c r="D72" s="856"/>
      <c r="E72" s="849"/>
      <c r="F72" s="849"/>
      <c r="G72" s="849"/>
      <c r="H72" s="849"/>
      <c r="I72" s="849"/>
      <c r="J72" s="849"/>
      <c r="K72" s="849"/>
      <c r="L72" s="849"/>
      <c r="M72" s="849"/>
      <c r="N72" s="849"/>
      <c r="O72" s="849"/>
      <c r="P72" s="845"/>
      <c r="Q72" s="845"/>
      <c r="R72" s="845"/>
      <c r="S72" s="845"/>
      <c r="T72" s="823"/>
      <c r="U72" s="823"/>
      <c r="V72" s="823"/>
      <c r="W72" s="823"/>
      <c r="X72" s="823"/>
      <c r="Y72" s="833"/>
      <c r="Z72" s="823"/>
      <c r="AA72" s="823"/>
      <c r="AB72" s="823"/>
      <c r="AC72" s="823"/>
      <c r="AD72" s="824"/>
      <c r="AE72" s="824"/>
      <c r="AF72" s="824"/>
      <c r="AG72" s="824"/>
      <c r="AH72" s="824"/>
      <c r="AI72" s="824"/>
      <c r="AJ72" s="824"/>
      <c r="AK72" s="824"/>
      <c r="AL72" s="825">
        <v>1</v>
      </c>
    </row>
    <row r="73" spans="1:38" s="565" customFormat="1" ht="30" customHeight="1">
      <c r="A73" s="821"/>
      <c r="B73" s="847"/>
      <c r="C73" s="849"/>
      <c r="D73" s="849"/>
      <c r="E73" s="849"/>
      <c r="F73" s="849"/>
      <c r="G73" s="849"/>
      <c r="H73" s="849"/>
      <c r="I73" s="849"/>
      <c r="J73" s="849"/>
      <c r="K73" s="849"/>
      <c r="L73" s="849"/>
      <c r="M73" s="849"/>
      <c r="N73" s="849"/>
      <c r="O73" s="849"/>
      <c r="P73" s="845"/>
      <c r="Q73" s="845"/>
      <c r="R73" s="845"/>
      <c r="S73" s="845"/>
      <c r="T73" s="823"/>
      <c r="U73" s="823"/>
      <c r="V73" s="823"/>
      <c r="W73" s="823"/>
      <c r="X73" s="823"/>
      <c r="Y73" s="833"/>
      <c r="Z73" s="823"/>
      <c r="AA73" s="823"/>
      <c r="AB73" s="823"/>
      <c r="AC73" s="823"/>
      <c r="AD73" s="824"/>
      <c r="AE73" s="824"/>
      <c r="AF73" s="824"/>
      <c r="AG73" s="824"/>
      <c r="AH73" s="824"/>
      <c r="AI73" s="824"/>
      <c r="AJ73" s="824"/>
      <c r="AK73" s="824"/>
      <c r="AL73" s="825">
        <v>1</v>
      </c>
    </row>
    <row r="74" spans="1:38" s="565" customFormat="1" ht="30" customHeight="1">
      <c r="A74" s="821"/>
      <c r="B74" s="847"/>
      <c r="C74" s="829" t="s">
        <v>1463</v>
      </c>
      <c r="D74" s="857"/>
      <c r="E74" s="857"/>
      <c r="F74" s="849"/>
      <c r="G74" s="849"/>
      <c r="H74" s="849"/>
      <c r="I74" s="849"/>
      <c r="J74" s="849"/>
      <c r="K74" s="849"/>
      <c r="L74" s="849"/>
      <c r="M74" s="849"/>
      <c r="N74" s="849"/>
      <c r="O74" s="849"/>
      <c r="P74" s="845"/>
      <c r="Q74" s="845"/>
      <c r="R74" s="845"/>
      <c r="S74" s="851" t="s">
        <v>1464</v>
      </c>
      <c r="T74" s="851"/>
      <c r="U74" s="851"/>
      <c r="V74" s="851"/>
      <c r="W74" s="823"/>
      <c r="X74" s="823"/>
      <c r="Y74" s="833"/>
      <c r="Z74" s="823"/>
      <c r="AA74" s="823"/>
      <c r="AB74" s="823"/>
      <c r="AC74" s="823"/>
      <c r="AD74" s="824"/>
      <c r="AE74" s="824"/>
      <c r="AF74" s="824"/>
      <c r="AG74" s="824"/>
      <c r="AH74" s="824"/>
      <c r="AI74" s="824"/>
      <c r="AJ74" s="824"/>
      <c r="AK74" s="824"/>
      <c r="AL74" s="825">
        <v>1</v>
      </c>
    </row>
    <row r="75" spans="1:38" s="565" customFormat="1" ht="30" customHeight="1">
      <c r="A75" s="821"/>
      <c r="B75" s="847"/>
      <c r="C75" s="857"/>
      <c r="D75" s="858" t="s">
        <v>1465</v>
      </c>
      <c r="E75" s="857"/>
      <c r="F75" s="849"/>
      <c r="G75" s="849"/>
      <c r="H75" s="849"/>
      <c r="I75" s="849"/>
      <c r="J75" s="849"/>
      <c r="K75" s="849"/>
      <c r="L75" s="849"/>
      <c r="M75" s="849"/>
      <c r="N75" s="849"/>
      <c r="O75" s="849"/>
      <c r="P75" s="845"/>
      <c r="Q75" s="845"/>
      <c r="R75" s="845"/>
      <c r="S75" s="845"/>
      <c r="T75" s="851" t="s">
        <v>1466</v>
      </c>
      <c r="U75" s="851"/>
      <c r="V75" s="851"/>
      <c r="W75" s="823"/>
      <c r="X75" s="823"/>
      <c r="Y75" s="823"/>
      <c r="Z75" s="823"/>
      <c r="AA75" s="823"/>
      <c r="AB75" s="823"/>
      <c r="AC75" s="823"/>
      <c r="AD75" s="824"/>
      <c r="AE75" s="824"/>
      <c r="AF75" s="824"/>
      <c r="AG75" s="824"/>
      <c r="AH75" s="824"/>
      <c r="AI75" s="824"/>
      <c r="AJ75" s="824"/>
      <c r="AK75" s="824"/>
      <c r="AL75" s="825">
        <v>1</v>
      </c>
    </row>
    <row r="76" spans="1:38" s="565" customFormat="1" ht="30" customHeight="1">
      <c r="A76" s="821"/>
      <c r="B76" s="847"/>
      <c r="C76" s="857"/>
      <c r="D76" s="858" t="s">
        <v>1467</v>
      </c>
      <c r="E76" s="857"/>
      <c r="F76" s="849"/>
      <c r="G76" s="849"/>
      <c r="H76" s="849"/>
      <c r="I76" s="849"/>
      <c r="J76" s="849"/>
      <c r="K76" s="849"/>
      <c r="L76" s="849"/>
      <c r="M76" s="849"/>
      <c r="N76" s="849"/>
      <c r="O76" s="849"/>
      <c r="P76" s="845"/>
      <c r="Q76" s="845"/>
      <c r="R76" s="845"/>
      <c r="S76" s="845"/>
      <c r="T76" s="851" t="s">
        <v>1468</v>
      </c>
      <c r="U76" s="851"/>
      <c r="V76" s="851"/>
      <c r="W76" s="823"/>
      <c r="X76" s="823"/>
      <c r="Y76" s="823"/>
      <c r="Z76" s="823"/>
      <c r="AA76" s="823"/>
      <c r="AB76" s="823"/>
      <c r="AC76" s="823"/>
      <c r="AD76" s="824"/>
      <c r="AE76" s="824"/>
      <c r="AF76" s="824"/>
      <c r="AG76" s="824"/>
      <c r="AH76" s="824"/>
      <c r="AI76" s="824"/>
      <c r="AJ76" s="824"/>
      <c r="AK76" s="824"/>
      <c r="AL76" s="825">
        <v>1</v>
      </c>
    </row>
    <row r="77" spans="1:38" s="565" customFormat="1" ht="30" customHeight="1">
      <c r="A77" s="821"/>
      <c r="B77" s="847"/>
      <c r="C77" s="857"/>
      <c r="D77" s="858" t="s">
        <v>1469</v>
      </c>
      <c r="E77" s="857"/>
      <c r="F77" s="849"/>
      <c r="G77" s="849"/>
      <c r="H77" s="849"/>
      <c r="I77" s="849"/>
      <c r="J77" s="849"/>
      <c r="K77" s="849"/>
      <c r="L77" s="849"/>
      <c r="M77" s="849"/>
      <c r="N77" s="849"/>
      <c r="O77" s="849"/>
      <c r="P77" s="845"/>
      <c r="Q77" s="845"/>
      <c r="R77" s="845"/>
      <c r="S77" s="845"/>
      <c r="T77" s="851" t="s">
        <v>1470</v>
      </c>
      <c r="U77" s="851"/>
      <c r="V77" s="851"/>
      <c r="W77" s="823"/>
      <c r="X77" s="823"/>
      <c r="Y77" s="823"/>
      <c r="Z77" s="823"/>
      <c r="AA77" s="823"/>
      <c r="AB77" s="823"/>
      <c r="AC77" s="823"/>
      <c r="AD77" s="824"/>
      <c r="AE77" s="824"/>
      <c r="AF77" s="824"/>
      <c r="AG77" s="824"/>
      <c r="AH77" s="824"/>
      <c r="AI77" s="824"/>
      <c r="AJ77" s="824"/>
      <c r="AK77" s="824"/>
      <c r="AL77" s="825">
        <v>1</v>
      </c>
    </row>
    <row r="78" spans="1:38" s="565" customFormat="1" ht="30" customHeight="1">
      <c r="A78" s="821"/>
      <c r="B78" s="847"/>
      <c r="C78" s="857"/>
      <c r="D78" s="858" t="s">
        <v>1471</v>
      </c>
      <c r="E78" s="857"/>
      <c r="F78" s="849"/>
      <c r="G78" s="849"/>
      <c r="H78" s="849"/>
      <c r="I78" s="849"/>
      <c r="J78" s="849"/>
      <c r="K78" s="849"/>
      <c r="L78" s="849"/>
      <c r="M78" s="849"/>
      <c r="N78" s="849"/>
      <c r="O78" s="849"/>
      <c r="P78" s="845"/>
      <c r="Q78" s="845"/>
      <c r="R78" s="845"/>
      <c r="S78" s="845"/>
      <c r="T78" s="851" t="s">
        <v>1472</v>
      </c>
      <c r="U78" s="851"/>
      <c r="V78" s="851"/>
      <c r="W78" s="823"/>
      <c r="X78" s="823"/>
      <c r="Y78" s="823"/>
      <c r="Z78" s="823"/>
      <c r="AA78" s="823"/>
      <c r="AB78" s="823"/>
      <c r="AC78" s="823"/>
      <c r="AD78" s="824"/>
      <c r="AE78" s="824"/>
      <c r="AF78" s="824"/>
      <c r="AG78" s="824"/>
      <c r="AH78" s="824"/>
      <c r="AI78" s="824"/>
      <c r="AJ78" s="824"/>
      <c r="AK78" s="824"/>
      <c r="AL78" s="825">
        <v>1</v>
      </c>
    </row>
    <row r="79" spans="1:38" s="565" customFormat="1" ht="30" customHeight="1">
      <c r="A79" s="821"/>
      <c r="B79" s="847"/>
      <c r="C79" s="857"/>
      <c r="D79" s="858" t="s">
        <v>1473</v>
      </c>
      <c r="E79" s="857"/>
      <c r="F79" s="849"/>
      <c r="G79" s="849"/>
      <c r="H79" s="849"/>
      <c r="I79" s="849"/>
      <c r="J79" s="849"/>
      <c r="K79" s="849"/>
      <c r="L79" s="849"/>
      <c r="M79" s="849"/>
      <c r="N79" s="849"/>
      <c r="O79" s="849"/>
      <c r="P79" s="849"/>
      <c r="Q79" s="845"/>
      <c r="R79" s="845"/>
      <c r="S79" s="845"/>
      <c r="T79" s="851" t="s">
        <v>1474</v>
      </c>
      <c r="U79" s="851"/>
      <c r="V79" s="851"/>
      <c r="W79" s="823"/>
      <c r="X79" s="823"/>
      <c r="Y79" s="823"/>
      <c r="Z79" s="823"/>
      <c r="AA79" s="823"/>
      <c r="AB79" s="823"/>
      <c r="AC79" s="823"/>
      <c r="AD79" s="824"/>
      <c r="AE79" s="824"/>
      <c r="AF79" s="824"/>
      <c r="AG79" s="824"/>
      <c r="AH79" s="824"/>
      <c r="AI79" s="824"/>
      <c r="AJ79" s="824"/>
      <c r="AK79" s="824"/>
      <c r="AL79" s="825">
        <v>1</v>
      </c>
    </row>
    <row r="80" spans="1:38" s="565" customFormat="1" ht="30" customHeight="1">
      <c r="A80" s="821"/>
      <c r="B80" s="847"/>
      <c r="C80" s="848"/>
      <c r="D80" s="849"/>
      <c r="E80" s="849"/>
      <c r="F80" s="849"/>
      <c r="G80" s="849"/>
      <c r="H80" s="849"/>
      <c r="I80" s="849"/>
      <c r="J80" s="849"/>
      <c r="K80" s="849"/>
      <c r="L80" s="849"/>
      <c r="M80" s="849"/>
      <c r="N80" s="849"/>
      <c r="O80" s="849"/>
      <c r="P80" s="845"/>
      <c r="Q80" s="845"/>
      <c r="R80" s="845"/>
      <c r="S80" s="845"/>
      <c r="T80" s="823"/>
      <c r="U80" s="823"/>
      <c r="V80" s="823"/>
      <c r="W80" s="823"/>
      <c r="X80" s="823"/>
      <c r="Y80" s="833"/>
      <c r="Z80" s="823"/>
      <c r="AA80" s="823"/>
      <c r="AB80" s="823"/>
      <c r="AC80" s="823"/>
      <c r="AD80" s="824"/>
      <c r="AE80" s="824"/>
      <c r="AF80" s="824"/>
      <c r="AG80" s="824"/>
      <c r="AH80" s="824"/>
      <c r="AI80" s="824"/>
      <c r="AJ80" s="824"/>
      <c r="AK80" s="824"/>
      <c r="AL80" s="825">
        <v>1</v>
      </c>
    </row>
    <row r="81" spans="1:38" s="565" customFormat="1" ht="30" customHeight="1">
      <c r="A81" s="821"/>
      <c r="B81" s="821"/>
      <c r="C81" s="1125" t="s">
        <v>1475</v>
      </c>
      <c r="D81" s="847" t="s">
        <v>1476</v>
      </c>
      <c r="E81" s="847"/>
      <c r="F81" s="847"/>
      <c r="G81" s="829"/>
      <c r="H81" s="829"/>
      <c r="I81" s="829"/>
      <c r="J81" s="829"/>
      <c r="K81" s="829"/>
      <c r="L81" s="849"/>
      <c r="M81" s="847" t="s">
        <v>1909</v>
      </c>
      <c r="N81" s="849"/>
      <c r="O81" s="849"/>
      <c r="P81" s="845"/>
      <c r="Q81" s="845"/>
      <c r="R81" s="845"/>
      <c r="S81" s="845"/>
      <c r="T81" s="823"/>
      <c r="U81" s="823"/>
      <c r="V81" s="823"/>
      <c r="W81" s="823"/>
      <c r="X81" s="829"/>
      <c r="Y81" s="829"/>
      <c r="Z81" s="829"/>
      <c r="AA81" s="829"/>
      <c r="AB81" s="829"/>
      <c r="AC81" s="829"/>
      <c r="AD81" s="824"/>
      <c r="AE81" s="824"/>
      <c r="AF81" s="824"/>
      <c r="AG81" s="824"/>
      <c r="AH81" s="824"/>
      <c r="AI81" s="824"/>
      <c r="AJ81" s="824"/>
      <c r="AK81" s="824"/>
      <c r="AL81" s="825">
        <v>1</v>
      </c>
    </row>
    <row r="82" spans="1:38" s="565" customFormat="1" ht="30" customHeight="1">
      <c r="A82" s="821"/>
      <c r="B82" s="821"/>
      <c r="C82" s="1125"/>
      <c r="D82" s="847"/>
      <c r="E82" s="847"/>
      <c r="F82" s="847"/>
      <c r="G82" s="829"/>
      <c r="H82" s="829"/>
      <c r="I82" s="829"/>
      <c r="J82" s="829"/>
      <c r="K82" s="829"/>
      <c r="L82" s="829"/>
      <c r="M82" s="849"/>
      <c r="N82" s="849"/>
      <c r="O82" s="849"/>
      <c r="P82" s="845"/>
      <c r="Q82" s="845"/>
      <c r="R82" s="845"/>
      <c r="S82" s="845"/>
      <c r="T82" s="823"/>
      <c r="U82" s="823"/>
      <c r="V82" s="823"/>
      <c r="W82" s="823"/>
      <c r="X82" s="829"/>
      <c r="Y82" s="829"/>
      <c r="Z82" s="829"/>
      <c r="AA82" s="829"/>
      <c r="AB82" s="829"/>
      <c r="AC82" s="823"/>
      <c r="AD82" s="824"/>
      <c r="AE82" s="824"/>
      <c r="AF82" s="824"/>
      <c r="AG82" s="824"/>
      <c r="AH82" s="824"/>
      <c r="AI82" s="824"/>
      <c r="AJ82" s="824"/>
      <c r="AK82" s="824"/>
      <c r="AL82" s="825">
        <v>1</v>
      </c>
    </row>
    <row r="83" spans="1:38" s="565" customFormat="1" ht="30" customHeight="1">
      <c r="A83" s="821"/>
      <c r="B83" s="821"/>
      <c r="C83" s="859">
        <v>45812</v>
      </c>
      <c r="D83" s="860">
        <v>1</v>
      </c>
      <c r="E83" s="847" t="s">
        <v>1902</v>
      </c>
      <c r="F83" s="847"/>
      <c r="G83" s="829"/>
      <c r="H83" s="829"/>
      <c r="I83" s="829"/>
      <c r="J83" s="829"/>
      <c r="K83" s="829"/>
      <c r="L83" s="829"/>
      <c r="M83" s="847" t="s">
        <v>1906</v>
      </c>
      <c r="N83" s="849"/>
      <c r="O83" s="849"/>
      <c r="P83" s="849"/>
      <c r="Q83" s="849"/>
      <c r="R83" s="849"/>
      <c r="S83" s="849"/>
      <c r="T83" s="849"/>
      <c r="U83" s="849"/>
      <c r="V83" s="849"/>
      <c r="W83" s="849"/>
      <c r="X83" s="829"/>
      <c r="Y83" s="829"/>
      <c r="Z83" s="829"/>
      <c r="AA83" s="829"/>
      <c r="AB83" s="829"/>
      <c r="AC83" s="823"/>
      <c r="AD83" s="824"/>
      <c r="AE83" s="824"/>
      <c r="AF83" s="824"/>
      <c r="AG83" s="824"/>
      <c r="AH83" s="824"/>
      <c r="AI83" s="824"/>
      <c r="AJ83" s="824"/>
      <c r="AK83" s="824"/>
      <c r="AL83" s="825">
        <v>1</v>
      </c>
    </row>
    <row r="84" spans="1:38" s="565" customFormat="1" ht="30" customHeight="1">
      <c r="A84" s="821"/>
      <c r="B84" s="821"/>
      <c r="C84" s="859">
        <v>45812</v>
      </c>
      <c r="D84" s="860">
        <v>2</v>
      </c>
      <c r="E84" s="847" t="s">
        <v>1903</v>
      </c>
      <c r="F84" s="847"/>
      <c r="G84" s="829"/>
      <c r="H84" s="829"/>
      <c r="I84" s="829"/>
      <c r="J84" s="829"/>
      <c r="K84" s="829"/>
      <c r="L84" s="829"/>
      <c r="M84" s="847" t="s">
        <v>1907</v>
      </c>
      <c r="N84" s="849"/>
      <c r="O84" s="849"/>
      <c r="P84" s="849"/>
      <c r="Q84" s="849"/>
      <c r="R84" s="849"/>
      <c r="S84" s="849"/>
      <c r="T84" s="849"/>
      <c r="U84" s="849"/>
      <c r="V84" s="849"/>
      <c r="W84" s="849"/>
      <c r="X84" s="829"/>
      <c r="Y84" s="829"/>
      <c r="Z84" s="829"/>
      <c r="AA84" s="829"/>
      <c r="AB84" s="829"/>
      <c r="AC84" s="823"/>
      <c r="AD84" s="824"/>
      <c r="AE84" s="824"/>
      <c r="AF84" s="824"/>
      <c r="AG84" s="824"/>
      <c r="AH84" s="824"/>
      <c r="AI84" s="824"/>
      <c r="AJ84" s="824"/>
      <c r="AK84" s="824"/>
      <c r="AL84" s="825">
        <v>1</v>
      </c>
    </row>
    <row r="85" spans="1:38" s="565" customFormat="1" ht="30" customHeight="1">
      <c r="A85" s="821"/>
      <c r="B85" s="821"/>
      <c r="C85" s="859">
        <v>45812</v>
      </c>
      <c r="D85" s="860">
        <v>3</v>
      </c>
      <c r="E85" s="847" t="s">
        <v>1904</v>
      </c>
      <c r="F85" s="847"/>
      <c r="G85" s="829"/>
      <c r="H85" s="829"/>
      <c r="I85" s="829"/>
      <c r="J85" s="829"/>
      <c r="K85" s="829"/>
      <c r="L85" s="829"/>
      <c r="M85" s="847"/>
      <c r="N85" s="849"/>
      <c r="O85" s="849"/>
      <c r="P85" s="849"/>
      <c r="Q85" s="849"/>
      <c r="R85" s="849"/>
      <c r="S85" s="849"/>
      <c r="T85" s="849"/>
      <c r="U85" s="849"/>
      <c r="V85" s="849"/>
      <c r="W85" s="849"/>
      <c r="X85" s="829"/>
      <c r="Y85" s="829"/>
      <c r="Z85" s="829"/>
      <c r="AA85" s="829"/>
      <c r="AB85" s="829"/>
      <c r="AC85" s="823"/>
      <c r="AD85" s="824"/>
      <c r="AE85" s="824"/>
      <c r="AF85" s="824"/>
      <c r="AG85" s="824"/>
      <c r="AH85" s="824"/>
      <c r="AI85" s="824"/>
      <c r="AJ85" s="824"/>
      <c r="AK85" s="824"/>
      <c r="AL85" s="825">
        <v>1</v>
      </c>
    </row>
    <row r="86" spans="1:38" s="565" customFormat="1" ht="30" customHeight="1">
      <c r="A86" s="821"/>
      <c r="B86" s="821"/>
      <c r="C86" s="859">
        <v>45812</v>
      </c>
      <c r="D86" s="860">
        <v>4</v>
      </c>
      <c r="E86" s="847" t="s">
        <v>1905</v>
      </c>
      <c r="F86" s="847"/>
      <c r="G86" s="829"/>
      <c r="H86" s="829"/>
      <c r="I86" s="829"/>
      <c r="J86" s="829"/>
      <c r="K86" s="829"/>
      <c r="L86" s="829"/>
      <c r="M86" s="847" t="s">
        <v>1908</v>
      </c>
      <c r="N86" s="849"/>
      <c r="O86" s="849"/>
      <c r="P86" s="849"/>
      <c r="Q86" s="849"/>
      <c r="R86" s="849"/>
      <c r="S86" s="849"/>
      <c r="T86" s="849"/>
      <c r="U86" s="849"/>
      <c r="V86" s="849"/>
      <c r="W86" s="849"/>
      <c r="X86" s="829"/>
      <c r="Y86" s="829"/>
      <c r="Z86" s="829"/>
      <c r="AA86" s="829"/>
      <c r="AB86" s="823"/>
      <c r="AC86" s="823"/>
      <c r="AD86" s="824"/>
      <c r="AE86" s="824"/>
      <c r="AF86" s="824"/>
      <c r="AG86" s="824"/>
      <c r="AH86" s="824"/>
      <c r="AI86" s="824"/>
      <c r="AJ86" s="824"/>
      <c r="AK86" s="824"/>
      <c r="AL86" s="825">
        <v>1</v>
      </c>
    </row>
    <row r="87" spans="1:38" s="565" customFormat="1" ht="30" customHeight="1">
      <c r="A87" s="821"/>
      <c r="B87" s="821"/>
      <c r="C87" s="861"/>
      <c r="D87" s="860"/>
      <c r="E87" s="847"/>
      <c r="F87" s="847"/>
      <c r="G87" s="829"/>
      <c r="H87" s="829"/>
      <c r="I87" s="829"/>
      <c r="J87" s="829"/>
      <c r="K87" s="829"/>
      <c r="L87" s="829"/>
      <c r="M87" s="849"/>
      <c r="N87" s="849"/>
      <c r="O87" s="849"/>
      <c r="P87" s="849"/>
      <c r="Q87" s="849"/>
      <c r="R87" s="849"/>
      <c r="S87" s="849"/>
      <c r="T87" s="849"/>
      <c r="U87" s="849"/>
      <c r="V87" s="849"/>
      <c r="W87" s="849"/>
      <c r="X87" s="829"/>
      <c r="Y87" s="829"/>
      <c r="Z87" s="829"/>
      <c r="AA87" s="829"/>
      <c r="AB87" s="823"/>
      <c r="AC87" s="823"/>
      <c r="AD87" s="824"/>
      <c r="AE87" s="824"/>
      <c r="AF87" s="824"/>
      <c r="AG87" s="824"/>
      <c r="AH87" s="824"/>
      <c r="AI87" s="824"/>
      <c r="AJ87" s="824"/>
      <c r="AK87" s="824"/>
      <c r="AL87" s="825">
        <v>1</v>
      </c>
    </row>
    <row r="88" spans="1:38" s="565" customFormat="1" ht="30" customHeight="1">
      <c r="A88" s="821"/>
      <c r="B88" s="821"/>
      <c r="C88" s="861"/>
      <c r="D88" s="847" t="s">
        <v>1910</v>
      </c>
      <c r="E88" s="847"/>
      <c r="F88" s="847"/>
      <c r="G88" s="829"/>
      <c r="H88" s="829"/>
      <c r="I88" s="829"/>
      <c r="J88" s="829"/>
      <c r="K88" s="829"/>
      <c r="L88" s="829"/>
      <c r="M88" s="847"/>
      <c r="N88" s="849"/>
      <c r="O88" s="849"/>
      <c r="P88" s="849"/>
      <c r="Q88" s="849"/>
      <c r="R88" s="849"/>
      <c r="S88" s="849"/>
      <c r="T88" s="849"/>
      <c r="U88" s="849"/>
      <c r="V88" s="849"/>
      <c r="W88" s="849"/>
      <c r="X88" s="829"/>
      <c r="Y88" s="829"/>
      <c r="Z88" s="829"/>
      <c r="AA88" s="829"/>
      <c r="AB88" s="823"/>
      <c r="AC88" s="823"/>
      <c r="AD88" s="824"/>
      <c r="AE88" s="824"/>
      <c r="AF88" s="824"/>
      <c r="AG88" s="824"/>
      <c r="AH88" s="824"/>
      <c r="AI88" s="824"/>
      <c r="AJ88" s="824"/>
      <c r="AK88" s="824"/>
      <c r="AL88" s="825"/>
    </row>
    <row r="89" spans="1:38" s="565" customFormat="1" ht="30" customHeight="1">
      <c r="A89" s="821"/>
      <c r="B89" s="821"/>
      <c r="C89" s="861"/>
      <c r="D89" s="847" t="s">
        <v>1911</v>
      </c>
      <c r="E89" s="847"/>
      <c r="F89" s="847"/>
      <c r="G89" s="829"/>
      <c r="H89" s="829"/>
      <c r="I89" s="829"/>
      <c r="J89" s="829"/>
      <c r="K89" s="829"/>
      <c r="L89" s="829"/>
      <c r="M89" s="847"/>
      <c r="N89" s="849"/>
      <c r="O89" s="849"/>
      <c r="P89" s="849"/>
      <c r="Q89" s="849"/>
      <c r="R89" s="849"/>
      <c r="S89" s="849"/>
      <c r="T89" s="849"/>
      <c r="U89" s="849"/>
      <c r="V89" s="849"/>
      <c r="W89" s="849"/>
      <c r="X89" s="829"/>
      <c r="Y89" s="829"/>
      <c r="Z89" s="829"/>
      <c r="AA89" s="829"/>
      <c r="AB89" s="823"/>
      <c r="AC89" s="823"/>
      <c r="AD89" s="824"/>
      <c r="AE89" s="824"/>
      <c r="AF89" s="824"/>
      <c r="AG89" s="824"/>
      <c r="AH89" s="824"/>
      <c r="AI89" s="824"/>
      <c r="AJ89" s="824"/>
      <c r="AK89" s="824"/>
      <c r="AL89" s="825"/>
    </row>
    <row r="90" spans="1:38" s="565" customFormat="1" ht="30" customHeight="1">
      <c r="A90" s="821"/>
      <c r="B90" s="821"/>
      <c r="C90" s="861"/>
      <c r="D90" s="847"/>
      <c r="E90" s="847"/>
      <c r="F90" s="847"/>
      <c r="G90" s="829"/>
      <c r="H90" s="829"/>
      <c r="I90" s="829"/>
      <c r="J90" s="829"/>
      <c r="K90" s="829"/>
      <c r="L90" s="829"/>
      <c r="M90" s="849"/>
      <c r="N90" s="849"/>
      <c r="O90" s="849"/>
      <c r="P90" s="849"/>
      <c r="Q90" s="849"/>
      <c r="R90" s="849"/>
      <c r="S90" s="849"/>
      <c r="T90" s="849"/>
      <c r="U90" s="849"/>
      <c r="V90" s="849"/>
      <c r="W90" s="849"/>
      <c r="X90" s="829"/>
      <c r="Y90" s="829"/>
      <c r="Z90" s="829"/>
      <c r="AA90" s="829"/>
      <c r="AB90" s="823"/>
      <c r="AC90" s="823"/>
      <c r="AD90" s="824"/>
      <c r="AE90" s="824"/>
      <c r="AF90" s="824"/>
      <c r="AG90" s="824"/>
      <c r="AH90" s="824"/>
      <c r="AI90" s="824"/>
      <c r="AJ90" s="824"/>
      <c r="AK90" s="824"/>
      <c r="AL90" s="825"/>
    </row>
    <row r="91" spans="1:38" s="565" customFormat="1" ht="30" customHeight="1">
      <c r="A91" s="821"/>
      <c r="B91" s="821"/>
      <c r="C91" s="861"/>
      <c r="D91" s="847"/>
      <c r="E91" s="847"/>
      <c r="F91" s="847"/>
      <c r="G91" s="829" t="s">
        <v>1960</v>
      </c>
      <c r="H91" s="829"/>
      <c r="I91" s="829"/>
      <c r="J91" s="829"/>
      <c r="K91" s="829"/>
      <c r="L91" s="829"/>
      <c r="M91" s="849"/>
      <c r="N91" s="849"/>
      <c r="O91" s="1120"/>
      <c r="P91" s="849"/>
      <c r="Q91" s="849"/>
      <c r="R91" s="849"/>
      <c r="S91" s="849"/>
      <c r="T91" s="849"/>
      <c r="U91" s="849"/>
      <c r="V91" s="849"/>
      <c r="W91" s="849"/>
      <c r="X91" s="829"/>
      <c r="Y91" s="829"/>
      <c r="Z91" s="829"/>
      <c r="AA91" s="829"/>
      <c r="AB91" s="823"/>
      <c r="AC91" s="823"/>
      <c r="AD91" s="824"/>
      <c r="AE91" s="824"/>
      <c r="AF91" s="824"/>
      <c r="AG91" s="824"/>
      <c r="AH91" s="824"/>
      <c r="AI91" s="824"/>
      <c r="AJ91" s="824"/>
      <c r="AK91" s="824"/>
      <c r="AL91" s="825"/>
    </row>
    <row r="92" spans="1:38" s="565" customFormat="1" ht="30" customHeight="1">
      <c r="A92" s="821"/>
      <c r="B92" s="821"/>
      <c r="C92" s="861"/>
      <c r="D92" s="847"/>
      <c r="E92" s="847"/>
      <c r="F92" s="847"/>
      <c r="G92" s="829"/>
      <c r="H92" s="829"/>
      <c r="I92" s="829"/>
      <c r="J92" s="829"/>
      <c r="K92" s="829"/>
      <c r="L92" s="829"/>
      <c r="M92" s="849"/>
      <c r="N92" s="849"/>
      <c r="O92" s="849"/>
      <c r="P92" s="849"/>
      <c r="Q92" s="849"/>
      <c r="R92" s="849"/>
      <c r="S92" s="849"/>
      <c r="T92" s="849"/>
      <c r="U92" s="849"/>
      <c r="V92" s="849"/>
      <c r="W92" s="849"/>
      <c r="X92" s="829"/>
      <c r="Y92" s="829"/>
      <c r="Z92" s="829"/>
      <c r="AA92" s="829"/>
      <c r="AB92" s="823"/>
      <c r="AC92" s="823"/>
      <c r="AD92" s="824"/>
      <c r="AE92" s="824"/>
      <c r="AF92" s="824"/>
      <c r="AG92" s="824"/>
      <c r="AH92" s="824"/>
      <c r="AI92" s="824"/>
      <c r="AJ92" s="824"/>
      <c r="AK92" s="824"/>
      <c r="AL92" s="825"/>
    </row>
    <row r="93" spans="1:38" s="565" customFormat="1" ht="30" customHeight="1">
      <c r="A93" s="821"/>
      <c r="B93" s="821"/>
      <c r="C93" s="861"/>
      <c r="D93" s="847"/>
      <c r="E93" s="847"/>
      <c r="F93" s="847"/>
      <c r="G93" s="829"/>
      <c r="H93" s="829"/>
      <c r="I93" s="829"/>
      <c r="J93" s="829"/>
      <c r="K93" s="829"/>
      <c r="L93" s="829"/>
      <c r="M93" s="849"/>
      <c r="N93" s="849"/>
      <c r="O93" s="849"/>
      <c r="P93" s="849"/>
      <c r="Q93" s="849"/>
      <c r="R93" s="849"/>
      <c r="S93" s="849"/>
      <c r="T93" s="849"/>
      <c r="U93" s="1122" t="s">
        <v>1967</v>
      </c>
      <c r="V93" s="849"/>
      <c r="W93" s="849"/>
      <c r="X93" s="829"/>
      <c r="Y93" s="829"/>
      <c r="Z93" s="829"/>
      <c r="AA93" s="829"/>
      <c r="AB93" s="823"/>
      <c r="AC93" s="823"/>
      <c r="AD93" s="824"/>
      <c r="AE93" s="824"/>
      <c r="AF93" s="824"/>
      <c r="AG93" s="824"/>
      <c r="AH93" s="824"/>
      <c r="AI93" s="824"/>
      <c r="AJ93" s="824"/>
      <c r="AK93" s="824"/>
      <c r="AL93" s="825"/>
    </row>
    <row r="94" spans="1:38" s="565" customFormat="1" ht="30" customHeight="1">
      <c r="A94" s="821"/>
      <c r="B94" s="821"/>
      <c r="C94" s="861"/>
      <c r="D94" s="847"/>
      <c r="E94" s="847"/>
      <c r="F94" s="1119" t="s">
        <v>1961</v>
      </c>
      <c r="G94" s="829"/>
      <c r="H94" s="829"/>
      <c r="I94" s="829"/>
      <c r="J94" s="829"/>
      <c r="K94" s="829"/>
      <c r="L94" s="829"/>
      <c r="M94" s="849"/>
      <c r="N94" s="849"/>
      <c r="O94" s="849"/>
      <c r="P94" s="849"/>
      <c r="Q94" s="849"/>
      <c r="R94" s="849"/>
      <c r="S94" s="849"/>
      <c r="T94" s="849"/>
      <c r="U94" s="1120" t="s">
        <v>1964</v>
      </c>
      <c r="V94" s="849"/>
      <c r="W94" s="849"/>
      <c r="X94" s="829"/>
      <c r="Y94" s="829"/>
      <c r="Z94" s="829"/>
      <c r="AA94" s="829"/>
      <c r="AB94" s="823"/>
      <c r="AC94" s="823"/>
      <c r="AD94" s="824"/>
      <c r="AE94" s="824"/>
      <c r="AF94" s="824"/>
      <c r="AG94" s="824"/>
      <c r="AH94" s="824"/>
      <c r="AI94" s="824"/>
      <c r="AJ94" s="824"/>
      <c r="AK94" s="824"/>
      <c r="AL94" s="825"/>
    </row>
    <row r="95" spans="1:38" s="565" customFormat="1" ht="30" customHeight="1">
      <c r="A95" s="821"/>
      <c r="B95" s="821"/>
      <c r="C95" s="861"/>
      <c r="D95" s="847"/>
      <c r="E95" s="847"/>
      <c r="F95" s="1119" t="s">
        <v>1972</v>
      </c>
      <c r="G95" s="829"/>
      <c r="H95" s="829"/>
      <c r="I95" s="829"/>
      <c r="J95" s="829"/>
      <c r="K95" s="829"/>
      <c r="L95" s="829"/>
      <c r="M95" s="849"/>
      <c r="N95" s="849"/>
      <c r="O95" s="849"/>
      <c r="P95" s="849"/>
      <c r="Q95" s="849"/>
      <c r="R95" s="849"/>
      <c r="S95" s="849"/>
      <c r="T95" s="849"/>
      <c r="U95" s="1120" t="s">
        <v>1966</v>
      </c>
      <c r="V95" s="849"/>
      <c r="W95" s="849"/>
      <c r="X95" s="829"/>
      <c r="Y95" s="829"/>
      <c r="Z95" s="829"/>
      <c r="AA95" s="829"/>
      <c r="AB95" s="823"/>
      <c r="AC95" s="823"/>
      <c r="AD95" s="824"/>
      <c r="AE95" s="824"/>
      <c r="AF95" s="824"/>
      <c r="AG95" s="824"/>
      <c r="AH95" s="824"/>
      <c r="AI95" s="824"/>
      <c r="AJ95" s="824"/>
      <c r="AK95" s="824"/>
      <c r="AL95" s="825"/>
    </row>
    <row r="96" spans="1:38" s="565" customFormat="1" ht="30" customHeight="1">
      <c r="A96" s="821"/>
      <c r="B96" s="821"/>
      <c r="C96" s="861"/>
      <c r="D96" s="847"/>
      <c r="E96" s="847"/>
      <c r="F96" s="847"/>
      <c r="G96" s="829"/>
      <c r="H96" s="829"/>
      <c r="I96" s="829"/>
      <c r="J96" s="829"/>
      <c r="K96" s="829"/>
      <c r="L96" s="829"/>
      <c r="M96" s="849"/>
      <c r="N96" s="849"/>
      <c r="O96" s="849"/>
      <c r="P96" s="849"/>
      <c r="Q96" s="849"/>
      <c r="R96" s="849"/>
      <c r="S96" s="849"/>
      <c r="T96" s="849"/>
      <c r="U96" s="1120" t="s">
        <v>1965</v>
      </c>
      <c r="V96" s="849"/>
      <c r="W96" s="849"/>
      <c r="X96" s="829"/>
      <c r="Y96" s="829"/>
      <c r="Z96" s="829"/>
      <c r="AA96" s="829"/>
      <c r="AB96" s="823"/>
      <c r="AC96" s="823"/>
      <c r="AD96" s="824"/>
      <c r="AE96" s="824"/>
      <c r="AF96" s="824"/>
      <c r="AG96" s="824"/>
      <c r="AH96" s="824"/>
      <c r="AI96" s="824"/>
      <c r="AJ96" s="824"/>
      <c r="AK96" s="824"/>
      <c r="AL96" s="825"/>
    </row>
    <row r="97" spans="1:38" s="565" customFormat="1" ht="30" customHeight="1">
      <c r="A97" s="821"/>
      <c r="B97" s="821"/>
      <c r="C97" s="861"/>
      <c r="D97" s="847"/>
      <c r="E97" s="847"/>
      <c r="F97" s="1119" t="s">
        <v>1973</v>
      </c>
      <c r="G97" s="829"/>
      <c r="H97" s="829"/>
      <c r="I97" s="829"/>
      <c r="J97" s="829"/>
      <c r="K97" s="829"/>
      <c r="L97" s="829"/>
      <c r="M97" s="849"/>
      <c r="N97" s="849"/>
      <c r="O97" s="849"/>
      <c r="P97" s="849"/>
      <c r="Q97" s="849"/>
      <c r="R97" s="849"/>
      <c r="S97" s="849"/>
      <c r="T97" s="849"/>
      <c r="U97" s="1120"/>
      <c r="V97" s="849"/>
      <c r="W97" s="849"/>
      <c r="X97" s="829"/>
      <c r="Y97" s="829"/>
      <c r="Z97" s="829"/>
      <c r="AA97" s="829"/>
      <c r="AB97" s="823"/>
      <c r="AC97" s="823"/>
      <c r="AD97" s="824"/>
      <c r="AE97" s="824"/>
      <c r="AF97" s="824"/>
      <c r="AG97" s="824"/>
      <c r="AH97" s="824"/>
      <c r="AI97" s="824"/>
      <c r="AJ97" s="824"/>
      <c r="AK97" s="824"/>
      <c r="AL97" s="825"/>
    </row>
    <row r="98" spans="1:38" s="565" customFormat="1" ht="30" customHeight="1">
      <c r="A98" s="821"/>
      <c r="B98" s="821"/>
      <c r="C98" s="861"/>
      <c r="D98" s="847"/>
      <c r="E98" s="847"/>
      <c r="F98" s="847"/>
      <c r="G98" s="829"/>
      <c r="H98" s="829"/>
      <c r="I98" s="829"/>
      <c r="J98" s="829"/>
      <c r="K98" s="829"/>
      <c r="L98" s="829"/>
      <c r="M98" s="849"/>
      <c r="N98" s="849"/>
      <c r="O98" s="849"/>
      <c r="P98" s="849"/>
      <c r="Q98" s="849"/>
      <c r="R98" s="849"/>
      <c r="S98" s="849"/>
      <c r="T98" s="849"/>
      <c r="U98" s="1120" t="s">
        <v>982</v>
      </c>
      <c r="V98" s="849"/>
      <c r="W98" s="849"/>
      <c r="X98" s="829"/>
      <c r="Y98" s="829"/>
      <c r="Z98" s="829"/>
      <c r="AA98" s="829"/>
      <c r="AB98" s="823"/>
      <c r="AC98" s="823"/>
      <c r="AD98" s="824"/>
      <c r="AE98" s="824"/>
      <c r="AF98" s="824"/>
      <c r="AG98" s="824"/>
      <c r="AH98" s="824"/>
      <c r="AI98" s="824"/>
      <c r="AJ98" s="824"/>
      <c r="AK98" s="824"/>
      <c r="AL98" s="825"/>
    </row>
    <row r="99" spans="1:38" s="565" customFormat="1" ht="30" customHeight="1">
      <c r="A99" s="821"/>
      <c r="B99" s="821"/>
      <c r="C99" s="861"/>
      <c r="D99" s="847"/>
      <c r="E99" s="847"/>
      <c r="F99" s="847"/>
      <c r="G99" s="829"/>
      <c r="H99" s="829"/>
      <c r="I99" s="829"/>
      <c r="J99" s="829"/>
      <c r="K99" s="829"/>
      <c r="L99" s="829"/>
      <c r="M99" s="849"/>
      <c r="N99" s="849"/>
      <c r="O99" s="849"/>
      <c r="P99" s="849"/>
      <c r="Q99" s="849"/>
      <c r="R99" s="849"/>
      <c r="S99" s="849"/>
      <c r="T99" s="849"/>
      <c r="U99" s="1140" t="s">
        <v>1970</v>
      </c>
      <c r="V99" s="1140"/>
      <c r="W99" s="1140"/>
      <c r="X99" s="1140"/>
      <c r="Y99" s="1140"/>
      <c r="Z99" s="829"/>
      <c r="AA99" s="829"/>
      <c r="AB99" s="823"/>
      <c r="AC99" s="823"/>
      <c r="AD99" s="824"/>
      <c r="AE99" s="824"/>
      <c r="AF99" s="824"/>
      <c r="AG99" s="824"/>
      <c r="AH99" s="824"/>
      <c r="AI99" s="824"/>
      <c r="AJ99" s="824"/>
      <c r="AK99" s="824"/>
      <c r="AL99" s="825"/>
    </row>
    <row r="100" spans="1:38" s="565" customFormat="1" ht="30" customHeight="1">
      <c r="A100" s="821"/>
      <c r="B100" s="821"/>
      <c r="C100" s="861"/>
      <c r="D100" s="847"/>
      <c r="E100" s="847"/>
      <c r="F100" s="847"/>
      <c r="G100" s="829"/>
      <c r="H100" s="829"/>
      <c r="I100" s="829"/>
      <c r="J100" s="829"/>
      <c r="K100" s="829"/>
      <c r="L100" s="829"/>
      <c r="M100" s="849"/>
      <c r="N100" s="849"/>
      <c r="O100" s="849"/>
      <c r="P100" s="849"/>
      <c r="Q100" s="849"/>
      <c r="R100" s="849"/>
      <c r="S100" s="849"/>
      <c r="T100" s="849"/>
      <c r="U100" s="1140"/>
      <c r="V100" s="1140"/>
      <c r="W100" s="1140"/>
      <c r="X100" s="1140"/>
      <c r="Y100" s="1140"/>
      <c r="Z100" s="829"/>
      <c r="AA100" s="829"/>
      <c r="AB100" s="823"/>
      <c r="AC100" s="823"/>
      <c r="AD100" s="824"/>
      <c r="AE100" s="824"/>
      <c r="AF100" s="824"/>
      <c r="AG100" s="824"/>
      <c r="AH100" s="824"/>
      <c r="AI100" s="824"/>
      <c r="AJ100" s="824"/>
      <c r="AK100" s="824"/>
      <c r="AL100" s="825"/>
    </row>
    <row r="101" spans="1:38" s="565" customFormat="1" ht="30" customHeight="1">
      <c r="A101" s="821"/>
      <c r="B101" s="821"/>
      <c r="C101" s="861"/>
      <c r="D101" s="847"/>
      <c r="E101" s="847"/>
      <c r="F101" s="847"/>
      <c r="G101" s="829"/>
      <c r="H101" s="829"/>
      <c r="I101" s="829"/>
      <c r="J101" s="829"/>
      <c r="K101" s="829"/>
      <c r="L101" s="829"/>
      <c r="M101" s="849"/>
      <c r="N101" s="849"/>
      <c r="O101" s="849"/>
      <c r="P101" s="849"/>
      <c r="Q101" s="849"/>
      <c r="R101" s="849"/>
      <c r="S101" s="849"/>
      <c r="T101" s="849"/>
      <c r="U101" s="1140" t="s">
        <v>1971</v>
      </c>
      <c r="V101" s="1140"/>
      <c r="W101" s="1140"/>
      <c r="X101" s="1140"/>
      <c r="Y101" s="1140"/>
      <c r="Z101" s="829"/>
      <c r="AA101" s="829"/>
      <c r="AB101" s="823"/>
      <c r="AC101" s="823"/>
      <c r="AD101" s="824"/>
      <c r="AE101" s="824"/>
      <c r="AF101" s="824"/>
      <c r="AG101" s="824"/>
      <c r="AH101" s="824"/>
      <c r="AI101" s="824"/>
      <c r="AJ101" s="824"/>
      <c r="AK101" s="824"/>
      <c r="AL101" s="825"/>
    </row>
    <row r="102" spans="1:38" s="565" customFormat="1" ht="30" customHeight="1">
      <c r="A102" s="821"/>
      <c r="B102" s="821"/>
      <c r="C102" s="861"/>
      <c r="D102" s="847"/>
      <c r="E102" s="847"/>
      <c r="F102" s="847"/>
      <c r="G102" s="829"/>
      <c r="H102" s="829"/>
      <c r="I102" s="829"/>
      <c r="J102" s="829"/>
      <c r="K102" s="829"/>
      <c r="L102" s="829"/>
      <c r="M102" s="849"/>
      <c r="N102" s="849"/>
      <c r="O102" s="849"/>
      <c r="P102" s="849"/>
      <c r="Q102" s="849"/>
      <c r="R102" s="849"/>
      <c r="S102" s="849"/>
      <c r="T102" s="849"/>
      <c r="U102" s="1140"/>
      <c r="V102" s="1140"/>
      <c r="W102" s="1140"/>
      <c r="X102" s="1140"/>
      <c r="Y102" s="1140"/>
      <c r="Z102" s="829"/>
      <c r="AA102" s="829"/>
      <c r="AB102" s="823"/>
      <c r="AC102" s="823"/>
      <c r="AD102" s="824"/>
      <c r="AE102" s="824"/>
      <c r="AF102" s="824"/>
      <c r="AG102" s="824"/>
      <c r="AH102" s="824"/>
      <c r="AI102" s="824"/>
      <c r="AJ102" s="824"/>
      <c r="AK102" s="824"/>
      <c r="AL102" s="825"/>
    </row>
    <row r="103" spans="1:38" s="565" customFormat="1" ht="30" customHeight="1">
      <c r="A103" s="821"/>
      <c r="B103" s="821"/>
      <c r="C103" s="861"/>
      <c r="D103" s="847"/>
      <c r="E103" s="847"/>
      <c r="F103" s="847"/>
      <c r="G103" s="829"/>
      <c r="H103" s="829"/>
      <c r="I103" s="829"/>
      <c r="J103" s="829"/>
      <c r="K103" s="829"/>
      <c r="L103" s="829"/>
      <c r="M103" s="849"/>
      <c r="N103" s="849"/>
      <c r="O103" s="849"/>
      <c r="P103" s="849"/>
      <c r="Q103" s="849"/>
      <c r="R103" s="849"/>
      <c r="S103" s="849"/>
      <c r="T103" s="849"/>
      <c r="U103" s="1140" t="s">
        <v>1971</v>
      </c>
      <c r="V103" s="1140"/>
      <c r="W103" s="1140"/>
      <c r="X103" s="1140"/>
      <c r="Y103" s="1140"/>
      <c r="Z103" s="829"/>
      <c r="AA103" s="829"/>
      <c r="AB103" s="823"/>
      <c r="AC103" s="823"/>
      <c r="AD103" s="824"/>
      <c r="AE103" s="824"/>
      <c r="AF103" s="824"/>
      <c r="AG103" s="824"/>
      <c r="AH103" s="824"/>
      <c r="AI103" s="824"/>
      <c r="AJ103" s="824"/>
      <c r="AK103" s="824"/>
      <c r="AL103" s="825"/>
    </row>
    <row r="104" spans="1:38" s="565" customFormat="1" ht="30" customHeight="1">
      <c r="A104" s="821"/>
      <c r="B104" s="821"/>
      <c r="C104" s="861"/>
      <c r="D104" s="847"/>
      <c r="E104" s="847"/>
      <c r="F104" s="847"/>
      <c r="G104" s="829"/>
      <c r="H104" s="829"/>
      <c r="I104" s="829"/>
      <c r="J104" s="829"/>
      <c r="K104" s="829"/>
      <c r="L104" s="829"/>
      <c r="M104" s="849"/>
      <c r="N104" s="849"/>
      <c r="O104" s="849"/>
      <c r="P104" s="849"/>
      <c r="Q104" s="1120" t="s">
        <v>1962</v>
      </c>
      <c r="R104" s="849"/>
      <c r="S104" s="849"/>
      <c r="T104" s="849"/>
      <c r="U104" s="1140"/>
      <c r="V104" s="1140"/>
      <c r="W104" s="1140"/>
      <c r="X104" s="1140"/>
      <c r="Y104" s="1140"/>
      <c r="Z104" s="829"/>
      <c r="AA104" s="829"/>
      <c r="AB104" s="823"/>
      <c r="AC104" s="823"/>
      <c r="AD104" s="824"/>
      <c r="AE104" s="824"/>
      <c r="AF104" s="824"/>
      <c r="AG104" s="824"/>
      <c r="AH104" s="824"/>
      <c r="AI104" s="824"/>
      <c r="AJ104" s="824"/>
      <c r="AK104" s="824"/>
      <c r="AL104" s="825"/>
    </row>
    <row r="105" spans="1:38" s="565" customFormat="1" ht="30" customHeight="1">
      <c r="A105" s="821"/>
      <c r="B105" s="821"/>
      <c r="C105" s="861"/>
      <c r="D105" s="847"/>
      <c r="E105" s="847"/>
      <c r="F105" s="847"/>
      <c r="G105" s="829"/>
      <c r="H105" s="829"/>
      <c r="I105" s="829"/>
      <c r="J105" s="829"/>
      <c r="K105" s="1121" t="s">
        <v>1963</v>
      </c>
      <c r="L105" s="829"/>
      <c r="M105" s="849"/>
      <c r="N105" s="1120" t="s">
        <v>1962</v>
      </c>
      <c r="O105" s="849"/>
      <c r="P105" s="849"/>
      <c r="Q105" s="1120" t="s">
        <v>1968</v>
      </c>
      <c r="R105" s="849"/>
      <c r="S105" s="849"/>
      <c r="T105" s="849"/>
      <c r="U105" s="849"/>
      <c r="V105" s="849"/>
      <c r="W105" s="849"/>
      <c r="X105" s="829"/>
      <c r="Y105" s="829"/>
      <c r="Z105" s="829"/>
      <c r="AA105" s="829"/>
      <c r="AB105" s="823"/>
      <c r="AC105" s="823"/>
      <c r="AD105" s="824"/>
      <c r="AE105" s="824"/>
      <c r="AF105" s="824"/>
      <c r="AG105" s="824"/>
      <c r="AH105" s="824"/>
      <c r="AI105" s="824"/>
      <c r="AJ105" s="824"/>
      <c r="AK105" s="824"/>
      <c r="AL105" s="825"/>
    </row>
    <row r="106" spans="1:38" s="565" customFormat="1" ht="30" customHeight="1">
      <c r="A106" s="821"/>
      <c r="B106" s="821"/>
      <c r="C106" s="861"/>
      <c r="D106" s="847"/>
      <c r="E106" s="847"/>
      <c r="F106" s="847"/>
      <c r="G106" s="829"/>
      <c r="H106" s="829"/>
      <c r="I106" s="829"/>
      <c r="J106" s="829"/>
      <c r="K106" s="829"/>
      <c r="L106" s="829"/>
      <c r="M106" s="849"/>
      <c r="N106" s="849"/>
      <c r="O106" s="849"/>
      <c r="P106" s="849"/>
      <c r="Q106" s="849"/>
      <c r="R106" s="849"/>
      <c r="S106" s="849"/>
      <c r="T106" s="849"/>
      <c r="U106" s="1120" t="s">
        <v>1969</v>
      </c>
      <c r="V106" s="849"/>
      <c r="W106" s="849"/>
      <c r="X106" s="829"/>
      <c r="Y106" s="829"/>
      <c r="Z106" s="829"/>
      <c r="AA106" s="829"/>
      <c r="AB106" s="823"/>
      <c r="AC106" s="823"/>
      <c r="AD106" s="824"/>
      <c r="AE106" s="824"/>
      <c r="AF106" s="824"/>
      <c r="AG106" s="824"/>
      <c r="AH106" s="824"/>
      <c r="AI106" s="824"/>
      <c r="AJ106" s="824"/>
      <c r="AK106" s="824"/>
      <c r="AL106" s="825"/>
    </row>
    <row r="107" spans="1:38" s="565" customFormat="1" ht="30" customHeight="1">
      <c r="A107" s="821"/>
      <c r="B107" s="821"/>
      <c r="C107" s="861"/>
      <c r="D107" s="847"/>
      <c r="E107" s="847"/>
      <c r="F107" s="847"/>
      <c r="G107" s="829"/>
      <c r="H107" s="829"/>
      <c r="I107" s="829"/>
      <c r="J107" s="829"/>
      <c r="K107" s="829"/>
      <c r="L107" s="1107" t="s">
        <v>1912</v>
      </c>
      <c r="M107" s="1110" t="s">
        <v>1913</v>
      </c>
      <c r="N107" s="1109"/>
      <c r="O107" s="1109"/>
      <c r="P107" s="1109"/>
      <c r="Q107" s="1109"/>
      <c r="R107" s="1109"/>
      <c r="S107" s="1109"/>
      <c r="T107" s="849"/>
      <c r="U107" s="849"/>
      <c r="V107" s="849"/>
      <c r="W107" s="849"/>
      <c r="X107" s="829"/>
      <c r="Y107" s="829"/>
      <c r="Z107" s="829"/>
      <c r="AA107" s="829"/>
      <c r="AB107" s="823"/>
      <c r="AC107" s="823"/>
      <c r="AD107" s="824"/>
      <c r="AE107" s="824"/>
      <c r="AF107" s="824"/>
      <c r="AG107" s="824"/>
      <c r="AH107" s="824"/>
      <c r="AI107" s="824"/>
      <c r="AJ107" s="824"/>
      <c r="AK107" s="824"/>
      <c r="AL107" s="825"/>
    </row>
    <row r="108" spans="1:38" s="565" customFormat="1" ht="30" customHeight="1">
      <c r="A108" s="821"/>
      <c r="B108" s="821"/>
      <c r="C108" s="861"/>
      <c r="D108" s="847"/>
      <c r="E108" s="847"/>
      <c r="F108" s="847"/>
      <c r="G108" s="829"/>
      <c r="H108" s="829"/>
      <c r="I108" s="829"/>
      <c r="J108" s="829"/>
      <c r="K108" s="829"/>
      <c r="L108" s="1107" t="s">
        <v>1914</v>
      </c>
      <c r="M108" s="1110" t="s">
        <v>1915</v>
      </c>
      <c r="N108" s="1109"/>
      <c r="O108" s="1109"/>
      <c r="P108" s="1109"/>
      <c r="Q108" s="1109"/>
      <c r="R108" s="1109"/>
      <c r="S108" s="1109"/>
      <c r="T108" s="849" t="s">
        <v>505</v>
      </c>
      <c r="U108" s="849"/>
      <c r="V108" s="849"/>
      <c r="W108" s="849"/>
      <c r="X108" s="829"/>
      <c r="Y108" s="829"/>
      <c r="Z108" s="829"/>
      <c r="AA108" s="829"/>
      <c r="AB108" s="823"/>
      <c r="AC108" s="823"/>
      <c r="AD108" s="824"/>
      <c r="AE108" s="824"/>
      <c r="AF108" s="824"/>
      <c r="AG108" s="824"/>
      <c r="AH108" s="824"/>
      <c r="AI108" s="824"/>
      <c r="AJ108" s="824"/>
      <c r="AK108" s="824"/>
      <c r="AL108" s="825"/>
    </row>
    <row r="109" spans="1:38" s="565" customFormat="1" ht="30" customHeight="1">
      <c r="A109" s="821"/>
      <c r="B109" s="821"/>
      <c r="C109" s="861"/>
      <c r="D109" s="847"/>
      <c r="E109" s="847"/>
      <c r="F109" s="847"/>
      <c r="G109" s="829"/>
      <c r="H109" s="829"/>
      <c r="I109" s="829"/>
      <c r="J109" s="829"/>
      <c r="K109" s="829"/>
      <c r="L109" s="1107" t="s">
        <v>1916</v>
      </c>
      <c r="M109" s="1110" t="s">
        <v>1917</v>
      </c>
      <c r="N109" s="1109"/>
      <c r="O109" s="1109"/>
      <c r="P109" s="1109"/>
      <c r="Q109" s="1109"/>
      <c r="R109" s="1109"/>
      <c r="S109" s="1109"/>
      <c r="T109" s="849" t="s">
        <v>505</v>
      </c>
      <c r="U109" s="849"/>
      <c r="V109" s="849"/>
      <c r="W109" s="849"/>
      <c r="X109" s="829"/>
      <c r="Y109" s="829"/>
      <c r="Z109" s="829"/>
      <c r="AA109" s="829"/>
      <c r="AB109" s="823"/>
      <c r="AC109" s="823"/>
      <c r="AD109" s="824"/>
      <c r="AE109" s="824"/>
      <c r="AF109" s="824"/>
      <c r="AG109" s="824"/>
      <c r="AH109" s="824"/>
      <c r="AI109" s="824"/>
      <c r="AJ109" s="824"/>
      <c r="AK109" s="824"/>
      <c r="AL109" s="825"/>
    </row>
    <row r="110" spans="1:38" s="565" customFormat="1" ht="30" customHeight="1">
      <c r="A110" s="821"/>
      <c r="B110" s="821"/>
      <c r="C110" s="861"/>
      <c r="D110" s="847"/>
      <c r="E110" s="847"/>
      <c r="F110" s="847"/>
      <c r="G110" s="829"/>
      <c r="H110" s="829"/>
      <c r="I110" s="829"/>
      <c r="J110" s="829"/>
      <c r="K110" s="829"/>
      <c r="L110" s="1107" t="s">
        <v>1918</v>
      </c>
      <c r="M110" s="1110" t="s">
        <v>1919</v>
      </c>
      <c r="N110" s="1109"/>
      <c r="O110" s="1109"/>
      <c r="P110" s="1109"/>
      <c r="Q110" s="1109"/>
      <c r="R110" s="1109"/>
      <c r="S110" s="1109"/>
      <c r="T110" s="849"/>
      <c r="U110" s="849"/>
      <c r="V110" s="849"/>
      <c r="W110" s="849"/>
      <c r="X110" s="829"/>
      <c r="Y110" s="829"/>
      <c r="Z110" s="829"/>
      <c r="AA110" s="829"/>
      <c r="AB110" s="823"/>
      <c r="AC110" s="823"/>
      <c r="AD110" s="824"/>
      <c r="AE110" s="824"/>
      <c r="AF110" s="824"/>
      <c r="AG110" s="824"/>
      <c r="AH110" s="824"/>
      <c r="AI110" s="824"/>
      <c r="AJ110" s="824"/>
      <c r="AK110" s="824"/>
      <c r="AL110" s="825"/>
    </row>
    <row r="111" spans="1:38" s="565" customFormat="1" ht="30" customHeight="1">
      <c r="A111" s="821"/>
      <c r="B111" s="821"/>
      <c r="C111" s="861"/>
      <c r="D111" s="847"/>
      <c r="E111" s="847"/>
      <c r="F111" s="847"/>
      <c r="G111" s="829"/>
      <c r="H111" s="829"/>
      <c r="I111" s="829"/>
      <c r="J111" s="829"/>
      <c r="K111" s="829"/>
      <c r="L111" s="849"/>
      <c r="M111" s="849"/>
      <c r="N111" s="849"/>
      <c r="O111" s="849"/>
      <c r="P111" s="849"/>
      <c r="Q111" s="849"/>
      <c r="R111" s="849"/>
      <c r="S111" s="849"/>
      <c r="T111" s="849"/>
      <c r="U111" s="849"/>
      <c r="V111" s="849"/>
      <c r="W111" s="849"/>
      <c r="X111" s="829"/>
      <c r="Y111" s="829"/>
      <c r="Z111" s="829"/>
      <c r="AA111" s="829"/>
      <c r="AB111" s="823"/>
      <c r="AC111" s="823"/>
      <c r="AD111" s="824"/>
      <c r="AE111" s="824"/>
      <c r="AF111" s="824"/>
      <c r="AG111" s="824"/>
      <c r="AH111" s="824"/>
      <c r="AI111" s="824"/>
      <c r="AJ111" s="824"/>
      <c r="AK111" s="824"/>
      <c r="AL111" s="825"/>
    </row>
    <row r="112" spans="1:38" s="565" customFormat="1" ht="30" customHeight="1">
      <c r="A112" s="821"/>
      <c r="B112" s="821"/>
      <c r="C112" s="861"/>
      <c r="D112" s="847" t="s">
        <v>1920</v>
      </c>
      <c r="E112" s="847"/>
      <c r="F112" s="847"/>
      <c r="G112" s="829"/>
      <c r="H112" s="829"/>
      <c r="I112" s="829"/>
      <c r="J112" s="829"/>
      <c r="K112" s="829"/>
      <c r="L112" s="829"/>
      <c r="M112" s="849"/>
      <c r="N112" s="849"/>
      <c r="O112" s="849"/>
      <c r="P112" s="849"/>
      <c r="Q112" s="849"/>
      <c r="R112" s="849"/>
      <c r="S112" s="849"/>
      <c r="T112" s="849"/>
      <c r="U112" s="849"/>
      <c r="V112" s="849"/>
      <c r="W112" s="849"/>
      <c r="X112" s="829"/>
      <c r="Y112" s="829"/>
      <c r="Z112" s="829"/>
      <c r="AA112" s="829"/>
      <c r="AB112" s="823"/>
      <c r="AC112" s="823"/>
      <c r="AD112" s="824"/>
      <c r="AE112" s="824"/>
      <c r="AF112" s="824"/>
      <c r="AG112" s="824"/>
      <c r="AH112" s="824"/>
      <c r="AI112" s="824"/>
      <c r="AJ112" s="824"/>
      <c r="AK112" s="824"/>
      <c r="AL112" s="825"/>
    </row>
    <row r="113" spans="1:38" s="565" customFormat="1" ht="30" customHeight="1">
      <c r="A113" s="821"/>
      <c r="B113" s="821"/>
      <c r="C113" s="861"/>
      <c r="D113" s="847"/>
      <c r="E113" s="847"/>
      <c r="F113" s="847"/>
      <c r="G113" s="829"/>
      <c r="H113" s="829"/>
      <c r="I113" s="829"/>
      <c r="J113" s="829"/>
      <c r="K113" s="829"/>
      <c r="L113" s="829"/>
      <c r="M113" s="1111" t="s">
        <v>1921</v>
      </c>
      <c r="N113" s="1109"/>
      <c r="O113" s="1109"/>
      <c r="P113" s="1109"/>
      <c r="Q113" s="1109"/>
      <c r="R113" s="1109"/>
      <c r="S113" s="1109"/>
      <c r="T113" s="849" t="s">
        <v>505</v>
      </c>
      <c r="U113" s="849"/>
      <c r="V113" s="849"/>
      <c r="W113" s="849"/>
      <c r="X113" s="829"/>
      <c r="Y113" s="829"/>
      <c r="Z113" s="829"/>
      <c r="AA113" s="829"/>
      <c r="AB113" s="823"/>
      <c r="AC113" s="823"/>
      <c r="AD113" s="824"/>
      <c r="AE113" s="824"/>
      <c r="AF113" s="824"/>
      <c r="AG113" s="824"/>
      <c r="AH113" s="824"/>
      <c r="AI113" s="824"/>
      <c r="AJ113" s="824"/>
      <c r="AK113" s="824"/>
      <c r="AL113" s="825"/>
    </row>
    <row r="114" spans="1:38" s="565" customFormat="1" ht="30" customHeight="1">
      <c r="A114" s="821"/>
      <c r="B114" s="821"/>
      <c r="C114" s="861"/>
      <c r="D114" s="847"/>
      <c r="E114" s="847"/>
      <c r="F114" s="847"/>
      <c r="G114" s="829"/>
      <c r="H114" s="829"/>
      <c r="I114" s="829"/>
      <c r="J114" s="829"/>
      <c r="K114" s="829"/>
      <c r="L114" s="829"/>
      <c r="M114" s="1110" t="s">
        <v>1922</v>
      </c>
      <c r="N114" s="1109"/>
      <c r="O114" s="1109"/>
      <c r="P114" s="1109"/>
      <c r="Q114" s="1109"/>
      <c r="R114" s="1109"/>
      <c r="S114" s="1109"/>
      <c r="T114" s="849" t="s">
        <v>505</v>
      </c>
      <c r="U114" s="849"/>
      <c r="V114" s="849"/>
      <c r="W114" s="849"/>
      <c r="X114" s="829"/>
      <c r="Y114" s="829"/>
      <c r="Z114" s="829"/>
      <c r="AA114" s="829"/>
      <c r="AB114" s="823"/>
      <c r="AC114" s="823"/>
      <c r="AD114" s="824"/>
      <c r="AE114" s="824"/>
      <c r="AF114" s="824"/>
      <c r="AG114" s="824"/>
      <c r="AH114" s="824"/>
      <c r="AI114" s="824"/>
      <c r="AJ114" s="824"/>
      <c r="AK114" s="824"/>
      <c r="AL114" s="825"/>
    </row>
    <row r="115" spans="1:38" s="565" customFormat="1" ht="30" customHeight="1">
      <c r="A115" s="821"/>
      <c r="B115" s="821"/>
      <c r="C115" s="861"/>
      <c r="D115" s="847"/>
      <c r="E115" s="847"/>
      <c r="F115" s="847"/>
      <c r="G115" s="829"/>
      <c r="H115" s="829"/>
      <c r="I115" s="829"/>
      <c r="J115" s="829"/>
      <c r="K115" s="829"/>
      <c r="L115" s="1107" t="s">
        <v>1923</v>
      </c>
      <c r="M115" s="1110" t="s">
        <v>1924</v>
      </c>
      <c r="N115" s="1109"/>
      <c r="O115" s="1109"/>
      <c r="P115" s="1109"/>
      <c r="Q115" s="1109"/>
      <c r="R115" s="1109"/>
      <c r="S115" s="1109"/>
      <c r="T115" s="849" t="s">
        <v>505</v>
      </c>
      <c r="U115" s="849"/>
      <c r="V115" s="849"/>
      <c r="W115" s="849"/>
      <c r="X115" s="829"/>
      <c r="Y115" s="829"/>
      <c r="Z115" s="829"/>
      <c r="AA115" s="829"/>
      <c r="AB115" s="823"/>
      <c r="AC115" s="823"/>
      <c r="AD115" s="824"/>
      <c r="AE115" s="824"/>
      <c r="AF115" s="824"/>
      <c r="AG115" s="824"/>
      <c r="AH115" s="824"/>
      <c r="AI115" s="824"/>
      <c r="AJ115" s="824"/>
      <c r="AK115" s="824"/>
      <c r="AL115" s="825"/>
    </row>
    <row r="116" spans="1:38" s="565" customFormat="1" ht="30" customHeight="1">
      <c r="A116" s="821"/>
      <c r="B116" s="821"/>
      <c r="C116" s="861"/>
      <c r="D116" s="847"/>
      <c r="E116" s="847"/>
      <c r="F116" s="847"/>
      <c r="G116" s="829"/>
      <c r="H116" s="829"/>
      <c r="I116" s="829"/>
      <c r="J116" s="829"/>
      <c r="K116" s="829"/>
      <c r="L116" s="1107" t="s">
        <v>1925</v>
      </c>
      <c r="M116" s="1110" t="s">
        <v>1926</v>
      </c>
      <c r="N116" s="1109"/>
      <c r="O116" s="1109"/>
      <c r="P116" s="1109"/>
      <c r="Q116" s="1109"/>
      <c r="R116" s="1109"/>
      <c r="S116" s="1109"/>
      <c r="T116" s="849" t="s">
        <v>505</v>
      </c>
      <c r="U116" s="849"/>
      <c r="V116" s="849"/>
      <c r="W116" s="849"/>
      <c r="X116" s="829"/>
      <c r="Y116" s="829"/>
      <c r="Z116" s="829"/>
      <c r="AA116" s="829"/>
      <c r="AB116" s="823"/>
      <c r="AC116" s="823"/>
      <c r="AD116" s="824"/>
      <c r="AE116" s="824"/>
      <c r="AF116" s="824"/>
      <c r="AG116" s="824"/>
      <c r="AH116" s="824"/>
      <c r="AI116" s="824"/>
      <c r="AJ116" s="824"/>
      <c r="AK116" s="824"/>
      <c r="AL116" s="825"/>
    </row>
    <row r="117" spans="1:38" s="565" customFormat="1" ht="30" customHeight="1">
      <c r="A117" s="821"/>
      <c r="B117" s="821"/>
      <c r="C117" s="861"/>
      <c r="D117" s="847"/>
      <c r="E117" s="847"/>
      <c r="F117" s="847"/>
      <c r="G117" s="829"/>
      <c r="H117" s="829"/>
      <c r="I117" s="829"/>
      <c r="J117" s="829"/>
      <c r="K117" s="829"/>
      <c r="L117" s="829"/>
      <c r="M117" s="849"/>
      <c r="N117" s="849"/>
      <c r="O117" s="849"/>
      <c r="P117" s="849"/>
      <c r="Q117" s="849"/>
      <c r="R117" s="849"/>
      <c r="S117" s="849"/>
      <c r="T117" s="849"/>
      <c r="U117" s="849"/>
      <c r="V117" s="849"/>
      <c r="W117" s="849"/>
      <c r="X117" s="829"/>
      <c r="Y117" s="829"/>
      <c r="Z117" s="829"/>
      <c r="AA117" s="829"/>
      <c r="AB117" s="823"/>
      <c r="AC117" s="823"/>
      <c r="AD117" s="824"/>
      <c r="AE117" s="824"/>
      <c r="AF117" s="824"/>
      <c r="AG117" s="824"/>
      <c r="AH117" s="824"/>
      <c r="AI117" s="824"/>
      <c r="AJ117" s="824"/>
      <c r="AK117" s="824"/>
      <c r="AL117" s="825"/>
    </row>
    <row r="118" spans="1:38" s="565" customFormat="1" ht="30" customHeight="1">
      <c r="A118" s="821"/>
      <c r="B118" s="821"/>
      <c r="C118" s="861"/>
      <c r="D118" s="847"/>
      <c r="E118" s="847"/>
      <c r="F118" s="847"/>
      <c r="G118" s="829"/>
      <c r="H118" s="829"/>
      <c r="I118" s="829"/>
      <c r="J118" s="829"/>
      <c r="K118" s="829"/>
      <c r="L118" s="1107" t="s">
        <v>1933</v>
      </c>
      <c r="M118" s="1112" t="s">
        <v>1934</v>
      </c>
      <c r="N118" s="1109"/>
      <c r="O118" s="1109"/>
      <c r="P118" s="1109"/>
      <c r="Q118" s="1109"/>
      <c r="R118" s="1109"/>
      <c r="S118" s="1109"/>
      <c r="T118" s="849" t="s">
        <v>505</v>
      </c>
      <c r="U118" s="849"/>
      <c r="V118" s="849"/>
      <c r="W118" s="849"/>
      <c r="X118" s="829"/>
      <c r="Y118" s="829"/>
      <c r="Z118" s="829"/>
      <c r="AA118" s="829"/>
      <c r="AB118" s="823"/>
      <c r="AC118" s="823"/>
      <c r="AD118" s="824"/>
      <c r="AE118" s="824"/>
      <c r="AF118" s="824"/>
      <c r="AG118" s="824"/>
      <c r="AH118" s="824"/>
      <c r="AI118" s="824"/>
      <c r="AJ118" s="824"/>
      <c r="AK118" s="824"/>
      <c r="AL118" s="825"/>
    </row>
    <row r="119" spans="1:38" s="565" customFormat="1" ht="30" customHeight="1">
      <c r="A119" s="821"/>
      <c r="B119" s="821"/>
      <c r="C119" s="861"/>
      <c r="D119" s="847"/>
      <c r="E119" s="847"/>
      <c r="F119" s="847"/>
      <c r="G119" s="829"/>
      <c r="H119" s="829"/>
      <c r="I119" s="829"/>
      <c r="J119" s="829"/>
      <c r="K119" s="829"/>
      <c r="L119" s="1107" t="s">
        <v>1935</v>
      </c>
      <c r="M119" s="1112" t="s">
        <v>1936</v>
      </c>
      <c r="N119" s="1109"/>
      <c r="O119" s="1109"/>
      <c r="P119" s="1109"/>
      <c r="Q119" s="1109"/>
      <c r="R119" s="1109"/>
      <c r="S119" s="1109"/>
      <c r="T119" s="849"/>
      <c r="U119" s="849"/>
      <c r="V119" s="849"/>
      <c r="W119" s="849"/>
      <c r="X119" s="829"/>
      <c r="Y119" s="829"/>
      <c r="Z119" s="829"/>
      <c r="AA119" s="829"/>
      <c r="AB119" s="823"/>
      <c r="AC119" s="823"/>
      <c r="AD119" s="824"/>
      <c r="AE119" s="824"/>
      <c r="AF119" s="824"/>
      <c r="AG119" s="824"/>
      <c r="AH119" s="824"/>
      <c r="AI119" s="824"/>
      <c r="AJ119" s="824"/>
      <c r="AK119" s="824"/>
      <c r="AL119" s="825"/>
    </row>
    <row r="120" spans="1:38" s="565" customFormat="1" ht="30" customHeight="1">
      <c r="A120" s="821"/>
      <c r="B120" s="821"/>
      <c r="C120" s="861"/>
      <c r="D120" s="847"/>
      <c r="E120" s="847"/>
      <c r="F120" s="847"/>
      <c r="G120" s="829"/>
      <c r="H120" s="829"/>
      <c r="I120" s="829"/>
      <c r="J120" s="829"/>
      <c r="K120" s="829"/>
      <c r="L120" s="1107" t="s">
        <v>1937</v>
      </c>
      <c r="M120" s="1112" t="s">
        <v>1938</v>
      </c>
      <c r="N120" s="1109"/>
      <c r="O120" s="1109"/>
      <c r="P120" s="1109"/>
      <c r="Q120" s="1109"/>
      <c r="R120" s="1109"/>
      <c r="S120" s="1109"/>
      <c r="T120" s="849" t="s">
        <v>505</v>
      </c>
      <c r="U120" s="849"/>
      <c r="V120" s="849"/>
      <c r="W120" s="849"/>
      <c r="X120" s="829"/>
      <c r="Y120" s="829"/>
      <c r="Z120" s="829"/>
      <c r="AA120" s="829"/>
      <c r="AB120" s="823"/>
      <c r="AC120" s="823"/>
      <c r="AD120" s="824"/>
      <c r="AE120" s="824"/>
      <c r="AF120" s="824"/>
      <c r="AG120" s="824"/>
      <c r="AH120" s="824"/>
      <c r="AI120" s="824"/>
      <c r="AJ120" s="824"/>
      <c r="AK120" s="824"/>
      <c r="AL120" s="825"/>
    </row>
    <row r="121" spans="1:38" s="565" customFormat="1" ht="30" customHeight="1">
      <c r="A121" s="821"/>
      <c r="B121" s="821"/>
      <c r="C121" s="861"/>
      <c r="D121" s="847"/>
      <c r="E121" s="847"/>
      <c r="F121" s="847"/>
      <c r="G121" s="829"/>
      <c r="H121" s="829"/>
      <c r="I121" s="829"/>
      <c r="J121" s="829"/>
      <c r="K121" s="829"/>
      <c r="L121" s="1107" t="s">
        <v>1939</v>
      </c>
      <c r="M121" s="1112" t="s">
        <v>1940</v>
      </c>
      <c r="N121" s="1109"/>
      <c r="O121" s="1109"/>
      <c r="P121" s="1109"/>
      <c r="Q121" s="1109"/>
      <c r="R121" s="1109"/>
      <c r="S121" s="1109"/>
      <c r="T121" s="849" t="s">
        <v>505</v>
      </c>
      <c r="U121" s="849"/>
      <c r="V121" s="849"/>
      <c r="W121" s="849"/>
      <c r="X121" s="829"/>
      <c r="Y121" s="829"/>
      <c r="Z121" s="829"/>
      <c r="AA121" s="829"/>
      <c r="AB121" s="823"/>
      <c r="AC121" s="823"/>
      <c r="AD121" s="824"/>
      <c r="AE121" s="824"/>
      <c r="AF121" s="824"/>
      <c r="AG121" s="824"/>
      <c r="AH121" s="824"/>
      <c r="AI121" s="824"/>
      <c r="AJ121" s="824"/>
      <c r="AK121" s="824"/>
      <c r="AL121" s="825"/>
    </row>
    <row r="122" spans="1:38" s="565" customFormat="1" ht="30" customHeight="1">
      <c r="A122" s="821"/>
      <c r="B122" s="821"/>
      <c r="C122" s="861"/>
      <c r="D122" s="847"/>
      <c r="E122" s="847"/>
      <c r="F122" s="847"/>
      <c r="G122" s="829"/>
      <c r="H122" s="829"/>
      <c r="I122" s="829"/>
      <c r="J122" s="829"/>
      <c r="K122" s="829"/>
      <c r="L122" s="1107" t="s">
        <v>1941</v>
      </c>
      <c r="M122" s="1112" t="s">
        <v>1942</v>
      </c>
      <c r="N122" s="1109"/>
      <c r="O122" s="1109"/>
      <c r="P122" s="1109"/>
      <c r="Q122" s="1109"/>
      <c r="R122" s="1109"/>
      <c r="S122" s="1109"/>
      <c r="T122" s="849" t="s">
        <v>505</v>
      </c>
      <c r="U122" s="849"/>
      <c r="V122" s="849"/>
      <c r="W122" s="849"/>
      <c r="X122" s="829"/>
      <c r="Y122" s="829"/>
      <c r="Z122" s="829"/>
      <c r="AA122" s="829"/>
      <c r="AB122" s="823"/>
      <c r="AC122" s="823"/>
      <c r="AD122" s="824"/>
      <c r="AE122" s="824"/>
      <c r="AF122" s="824"/>
      <c r="AG122" s="824"/>
      <c r="AH122" s="824"/>
      <c r="AI122" s="824"/>
      <c r="AJ122" s="824"/>
      <c r="AK122" s="824"/>
      <c r="AL122" s="825"/>
    </row>
    <row r="123" spans="1:38" s="565" customFormat="1" ht="30" customHeight="1">
      <c r="A123" s="821"/>
      <c r="B123" s="821"/>
      <c r="C123" s="861"/>
      <c r="D123" s="847"/>
      <c r="E123" s="847"/>
      <c r="F123" s="847"/>
      <c r="G123" s="829"/>
      <c r="H123" s="829"/>
      <c r="I123" s="829"/>
      <c r="J123" s="829"/>
      <c r="K123" s="829"/>
      <c r="L123" s="1107" t="s">
        <v>1943</v>
      </c>
      <c r="M123" s="1112" t="s">
        <v>1944</v>
      </c>
      <c r="N123" s="1109"/>
      <c r="O123" s="1109"/>
      <c r="P123" s="1109"/>
      <c r="Q123" s="1109"/>
      <c r="R123" s="1109"/>
      <c r="S123" s="1109"/>
      <c r="T123" s="849" t="s">
        <v>505</v>
      </c>
      <c r="U123" s="849"/>
      <c r="V123" s="849"/>
      <c r="W123" s="849"/>
      <c r="X123" s="829"/>
      <c r="Y123" s="829"/>
      <c r="Z123" s="829"/>
      <c r="AA123" s="829"/>
      <c r="AB123" s="823"/>
      <c r="AC123" s="823"/>
      <c r="AD123" s="824"/>
      <c r="AE123" s="824"/>
      <c r="AF123" s="824"/>
      <c r="AG123" s="824"/>
      <c r="AH123" s="824"/>
      <c r="AI123" s="824"/>
      <c r="AJ123" s="824"/>
      <c r="AK123" s="824"/>
      <c r="AL123" s="825"/>
    </row>
    <row r="124" spans="1:38" s="565" customFormat="1" ht="30" customHeight="1">
      <c r="A124" s="821"/>
      <c r="B124" s="821"/>
      <c r="C124" s="861"/>
      <c r="D124" s="847"/>
      <c r="E124" s="847"/>
      <c r="F124" s="847"/>
      <c r="G124" s="829"/>
      <c r="H124" s="829"/>
      <c r="I124" s="829"/>
      <c r="J124" s="829"/>
      <c r="K124" s="829"/>
      <c r="L124" s="1107" t="s">
        <v>1945</v>
      </c>
      <c r="M124" s="1112" t="s">
        <v>1946</v>
      </c>
      <c r="N124" s="1109"/>
      <c r="O124" s="1109"/>
      <c r="P124" s="1109"/>
      <c r="Q124" s="1109"/>
      <c r="R124" s="1109"/>
      <c r="S124" s="1109"/>
      <c r="T124" s="849"/>
      <c r="U124" s="849"/>
      <c r="V124" s="849"/>
      <c r="W124" s="849"/>
      <c r="X124" s="829"/>
      <c r="Y124" s="829"/>
      <c r="Z124" s="829"/>
      <c r="AA124" s="829"/>
      <c r="AB124" s="823"/>
      <c r="AC124" s="823"/>
      <c r="AD124" s="824"/>
      <c r="AE124" s="824"/>
      <c r="AF124" s="824"/>
      <c r="AG124" s="824"/>
      <c r="AH124" s="824"/>
      <c r="AI124" s="824"/>
      <c r="AJ124" s="824"/>
      <c r="AK124" s="824"/>
      <c r="AL124" s="825"/>
    </row>
    <row r="125" spans="1:38" s="565" customFormat="1" ht="30" customHeight="1">
      <c r="A125" s="821"/>
      <c r="B125" s="821"/>
      <c r="C125" s="861"/>
      <c r="D125" s="847"/>
      <c r="E125" s="847"/>
      <c r="F125" s="847"/>
      <c r="G125" s="829"/>
      <c r="H125" s="829"/>
      <c r="I125" s="829"/>
      <c r="J125" s="829"/>
      <c r="K125" s="829"/>
      <c r="L125" s="1107" t="s">
        <v>1947</v>
      </c>
      <c r="M125" s="1112" t="s">
        <v>1948</v>
      </c>
      <c r="N125" s="1109"/>
      <c r="O125" s="1109"/>
      <c r="P125" s="1109"/>
      <c r="Q125" s="1109"/>
      <c r="R125" s="1109"/>
      <c r="S125" s="1109"/>
      <c r="T125" s="849"/>
      <c r="U125" s="849"/>
      <c r="V125" s="849"/>
      <c r="W125" s="849"/>
      <c r="X125" s="829"/>
      <c r="Y125" s="829"/>
      <c r="Z125" s="829"/>
      <c r="AA125" s="829"/>
      <c r="AB125" s="823"/>
      <c r="AC125" s="823"/>
      <c r="AD125" s="824"/>
      <c r="AE125" s="824"/>
      <c r="AF125" s="824"/>
      <c r="AG125" s="824"/>
      <c r="AH125" s="824"/>
      <c r="AI125" s="824"/>
      <c r="AJ125" s="824"/>
      <c r="AK125" s="824"/>
      <c r="AL125" s="825"/>
    </row>
    <row r="126" spans="1:38" s="565" customFormat="1" ht="30" customHeight="1">
      <c r="A126" s="821"/>
      <c r="B126" s="821"/>
      <c r="C126" s="861"/>
      <c r="D126" s="847"/>
      <c r="E126" s="847"/>
      <c r="F126" s="847"/>
      <c r="G126" s="829"/>
      <c r="H126" s="829"/>
      <c r="I126" s="829"/>
      <c r="J126" s="829"/>
      <c r="K126" s="829"/>
      <c r="L126" s="1107" t="s">
        <v>1949</v>
      </c>
      <c r="M126" s="1112" t="s">
        <v>1950</v>
      </c>
      <c r="N126" s="1109"/>
      <c r="O126" s="1109"/>
      <c r="P126" s="1109"/>
      <c r="Q126" s="1109"/>
      <c r="R126" s="1109"/>
      <c r="S126" s="1109"/>
      <c r="T126" s="849" t="s">
        <v>505</v>
      </c>
      <c r="U126" s="849"/>
      <c r="V126" s="849"/>
      <c r="W126" s="849"/>
      <c r="X126" s="829"/>
      <c r="Y126" s="829"/>
      <c r="Z126" s="829"/>
      <c r="AA126" s="829"/>
      <c r="AB126" s="823"/>
      <c r="AC126" s="823"/>
      <c r="AD126" s="824"/>
      <c r="AE126" s="824"/>
      <c r="AF126" s="824"/>
      <c r="AG126" s="824"/>
      <c r="AH126" s="824"/>
      <c r="AI126" s="824"/>
      <c r="AJ126" s="824"/>
      <c r="AK126" s="824"/>
      <c r="AL126" s="825"/>
    </row>
    <row r="127" spans="1:38" s="565" customFormat="1" ht="30" customHeight="1">
      <c r="A127" s="821"/>
      <c r="B127" s="821"/>
      <c r="C127" s="861"/>
      <c r="D127" s="847"/>
      <c r="E127" s="847"/>
      <c r="F127" s="847"/>
      <c r="G127" s="829"/>
      <c r="H127" s="829"/>
      <c r="I127" s="829"/>
      <c r="J127" s="829"/>
      <c r="K127" s="829"/>
      <c r="L127" s="1107" t="s">
        <v>1951</v>
      </c>
      <c r="M127" s="1112" t="s">
        <v>1952</v>
      </c>
      <c r="N127" s="1109"/>
      <c r="O127" s="1109"/>
      <c r="P127" s="1109"/>
      <c r="Q127" s="1109"/>
      <c r="R127" s="1109"/>
      <c r="S127" s="1109"/>
      <c r="T127" s="849"/>
      <c r="U127" s="849"/>
      <c r="V127" s="849"/>
      <c r="W127" s="849"/>
      <c r="X127" s="829"/>
      <c r="Y127" s="829"/>
      <c r="Z127" s="829"/>
      <c r="AA127" s="829"/>
      <c r="AB127" s="823"/>
      <c r="AC127" s="823"/>
      <c r="AD127" s="824"/>
      <c r="AE127" s="824"/>
      <c r="AF127" s="824"/>
      <c r="AG127" s="824"/>
      <c r="AH127" s="824"/>
      <c r="AI127" s="824"/>
      <c r="AJ127" s="824"/>
      <c r="AK127" s="824"/>
      <c r="AL127" s="825"/>
    </row>
    <row r="128" spans="1:38" s="565" customFormat="1" ht="30" customHeight="1">
      <c r="A128" s="821"/>
      <c r="B128" s="821"/>
      <c r="C128" s="861"/>
      <c r="D128" s="847"/>
      <c r="E128" s="847"/>
      <c r="F128" s="847"/>
      <c r="G128" s="829"/>
      <c r="H128" s="829"/>
      <c r="I128" s="829"/>
      <c r="J128" s="829"/>
      <c r="K128" s="829"/>
      <c r="L128" s="1107" t="s">
        <v>1955</v>
      </c>
      <c r="M128" s="1112" t="s">
        <v>1956</v>
      </c>
      <c r="N128" s="1109"/>
      <c r="O128" s="1109"/>
      <c r="P128" s="1109"/>
      <c r="Q128" s="1109"/>
      <c r="R128" s="1109"/>
      <c r="S128" s="1109"/>
      <c r="T128" s="849"/>
      <c r="U128" s="849"/>
      <c r="V128" s="849"/>
      <c r="W128" s="849"/>
      <c r="X128" s="829"/>
      <c r="Y128" s="829"/>
      <c r="Z128" s="829"/>
      <c r="AA128" s="829"/>
      <c r="AB128" s="823"/>
      <c r="AC128" s="823"/>
      <c r="AD128" s="824"/>
      <c r="AE128" s="824"/>
      <c r="AF128" s="824"/>
      <c r="AG128" s="824"/>
      <c r="AH128" s="824"/>
      <c r="AI128" s="824"/>
      <c r="AJ128" s="824"/>
      <c r="AK128" s="824"/>
      <c r="AL128" s="825"/>
    </row>
    <row r="129" spans="1:38" s="565" customFormat="1" ht="30" customHeight="1">
      <c r="A129" s="821"/>
      <c r="B129" s="821"/>
      <c r="C129" s="861"/>
      <c r="D129" s="847"/>
      <c r="E129" s="847"/>
      <c r="F129" s="847"/>
      <c r="G129" s="829"/>
      <c r="H129" s="829"/>
      <c r="I129" s="829"/>
      <c r="J129" s="829"/>
      <c r="K129" s="829"/>
      <c r="L129" s="1107"/>
      <c r="M129" s="849"/>
      <c r="N129" s="849"/>
      <c r="O129" s="849"/>
      <c r="P129" s="849"/>
      <c r="Q129" s="849"/>
      <c r="R129" s="849"/>
      <c r="S129" s="849"/>
      <c r="T129" s="849"/>
      <c r="U129" s="849"/>
      <c r="V129" s="849"/>
      <c r="W129" s="849"/>
      <c r="X129" s="829"/>
      <c r="Y129" s="829"/>
      <c r="Z129" s="829"/>
      <c r="AA129" s="829"/>
      <c r="AB129" s="823"/>
      <c r="AC129" s="823"/>
      <c r="AD129" s="824"/>
      <c r="AE129" s="824"/>
      <c r="AF129" s="824"/>
      <c r="AG129" s="824"/>
      <c r="AH129" s="824"/>
      <c r="AI129" s="824"/>
      <c r="AJ129" s="824"/>
      <c r="AK129" s="824"/>
      <c r="AL129" s="825"/>
    </row>
    <row r="130" spans="1:38" s="565" customFormat="1" ht="30" customHeight="1">
      <c r="A130" s="821"/>
      <c r="B130" s="821"/>
      <c r="C130" s="861"/>
      <c r="D130" s="847"/>
      <c r="E130" s="847"/>
      <c r="F130" s="847"/>
      <c r="G130" s="829"/>
      <c r="H130" s="829"/>
      <c r="I130" s="829"/>
      <c r="J130" s="829"/>
      <c r="K130" s="829"/>
      <c r="L130" s="829"/>
      <c r="M130" s="849"/>
      <c r="N130" s="849"/>
      <c r="O130" s="849"/>
      <c r="P130" s="849"/>
      <c r="Q130" s="849"/>
      <c r="R130" s="849"/>
      <c r="S130" s="849"/>
      <c r="T130" s="849"/>
      <c r="U130" s="849"/>
      <c r="V130" s="849"/>
      <c r="W130" s="849"/>
      <c r="X130" s="829"/>
      <c r="Y130" s="829"/>
      <c r="Z130" s="829"/>
      <c r="AA130" s="829"/>
      <c r="AB130" s="823"/>
      <c r="AC130" s="823"/>
      <c r="AD130" s="824"/>
      <c r="AE130" s="824"/>
      <c r="AF130" s="824"/>
      <c r="AG130" s="824"/>
      <c r="AH130" s="824"/>
      <c r="AI130" s="824"/>
      <c r="AJ130" s="824"/>
      <c r="AK130" s="824"/>
      <c r="AL130" s="825"/>
    </row>
    <row r="131" spans="1:38" s="565" customFormat="1" ht="30" customHeight="1">
      <c r="A131" s="821"/>
      <c r="B131" s="821"/>
      <c r="C131" s="861"/>
      <c r="D131" s="847"/>
      <c r="E131" s="847"/>
      <c r="F131" s="847"/>
      <c r="G131" s="829"/>
      <c r="H131" s="829"/>
      <c r="I131" s="829"/>
      <c r="J131" s="829"/>
      <c r="K131" s="829"/>
      <c r="L131" s="1108" t="s">
        <v>1927</v>
      </c>
      <c r="M131" s="1112" t="s">
        <v>1928</v>
      </c>
      <c r="N131" s="1113"/>
      <c r="O131" s="1113"/>
      <c r="P131" s="1113"/>
      <c r="Q131" s="1113"/>
      <c r="R131" s="1113"/>
      <c r="S131" s="1113"/>
      <c r="T131" s="849" t="s">
        <v>505</v>
      </c>
      <c r="U131" s="849"/>
      <c r="V131" s="849"/>
      <c r="W131" s="849"/>
      <c r="X131" s="829"/>
      <c r="Y131" s="829"/>
      <c r="Z131" s="829"/>
      <c r="AA131" s="829"/>
      <c r="AB131" s="823"/>
      <c r="AC131" s="823"/>
      <c r="AD131" s="824"/>
      <c r="AE131" s="824"/>
      <c r="AF131" s="824"/>
      <c r="AG131" s="824"/>
      <c r="AH131" s="824"/>
      <c r="AI131" s="824"/>
      <c r="AJ131" s="824"/>
      <c r="AK131" s="824"/>
      <c r="AL131" s="825"/>
    </row>
    <row r="132" spans="1:38" s="565" customFormat="1" ht="30" customHeight="1">
      <c r="A132" s="821"/>
      <c r="B132" s="821"/>
      <c r="C132" s="861"/>
      <c r="D132" s="847"/>
      <c r="E132" s="847"/>
      <c r="F132" s="847"/>
      <c r="G132" s="829"/>
      <c r="H132" s="829"/>
      <c r="I132" s="829"/>
      <c r="J132" s="829"/>
      <c r="K132" s="829"/>
      <c r="L132" s="1108" t="s">
        <v>1929</v>
      </c>
      <c r="M132" s="1112" t="s">
        <v>1930</v>
      </c>
      <c r="N132" s="1113"/>
      <c r="O132" s="1113"/>
      <c r="P132" s="1113"/>
      <c r="Q132" s="1113"/>
      <c r="R132" s="1113"/>
      <c r="S132" s="1113"/>
      <c r="T132" s="849" t="s">
        <v>505</v>
      </c>
      <c r="U132" s="849"/>
      <c r="V132" s="849"/>
      <c r="W132" s="849"/>
      <c r="X132" s="829"/>
      <c r="Y132" s="829"/>
      <c r="Z132" s="829"/>
      <c r="AA132" s="829"/>
      <c r="AB132" s="823"/>
      <c r="AC132" s="823"/>
      <c r="AD132" s="824"/>
      <c r="AE132" s="824"/>
      <c r="AF132" s="824"/>
      <c r="AG132" s="824"/>
      <c r="AH132" s="824"/>
      <c r="AI132" s="824"/>
      <c r="AJ132" s="824"/>
      <c r="AK132" s="824"/>
      <c r="AL132" s="825"/>
    </row>
    <row r="133" spans="1:38" s="565" customFormat="1" ht="30" customHeight="1">
      <c r="A133" s="821"/>
      <c r="B133" s="821"/>
      <c r="C133" s="861"/>
      <c r="D133" s="847"/>
      <c r="E133" s="847"/>
      <c r="F133" s="847"/>
      <c r="G133" s="829"/>
      <c r="H133" s="829"/>
      <c r="I133" s="829"/>
      <c r="J133" s="829"/>
      <c r="K133" s="829"/>
      <c r="L133" s="1108" t="s">
        <v>1931</v>
      </c>
      <c r="M133" s="1112" t="s">
        <v>1932</v>
      </c>
      <c r="N133" s="1113"/>
      <c r="O133" s="1113"/>
      <c r="P133" s="1113"/>
      <c r="Q133" s="1113"/>
      <c r="R133" s="1113"/>
      <c r="S133" s="1113"/>
      <c r="T133" s="849" t="s">
        <v>505</v>
      </c>
      <c r="U133" s="849"/>
      <c r="V133" s="849"/>
      <c r="W133" s="849"/>
      <c r="X133" s="829"/>
      <c r="Y133" s="829"/>
      <c r="Z133" s="829"/>
      <c r="AA133" s="829"/>
      <c r="AB133" s="823"/>
      <c r="AC133" s="823"/>
      <c r="AD133" s="824"/>
      <c r="AE133" s="824"/>
      <c r="AF133" s="824"/>
      <c r="AG133" s="824"/>
      <c r="AH133" s="824"/>
      <c r="AI133" s="824"/>
      <c r="AJ133" s="824"/>
      <c r="AK133" s="824"/>
      <c r="AL133" s="825"/>
    </row>
    <row r="134" spans="1:38" s="565" customFormat="1" ht="30" customHeight="1">
      <c r="A134" s="821"/>
      <c r="B134" s="821"/>
      <c r="C134" s="861"/>
      <c r="D134" s="847"/>
      <c r="E134" s="847"/>
      <c r="F134" s="847"/>
      <c r="G134" s="829"/>
      <c r="H134" s="829"/>
      <c r="I134" s="829"/>
      <c r="J134" s="829"/>
      <c r="K134" s="829"/>
      <c r="L134" s="829"/>
      <c r="M134" s="847"/>
      <c r="N134" s="849"/>
      <c r="O134" s="849"/>
      <c r="P134" s="849"/>
      <c r="Q134" s="849"/>
      <c r="R134" s="849"/>
      <c r="S134" s="849"/>
      <c r="T134" s="849"/>
      <c r="U134" s="849"/>
      <c r="V134" s="849"/>
      <c r="W134" s="849"/>
      <c r="X134" s="829"/>
      <c r="Y134" s="829"/>
      <c r="Z134" s="829"/>
      <c r="AA134" s="829"/>
      <c r="AB134" s="823"/>
      <c r="AC134" s="823"/>
      <c r="AD134" s="824"/>
      <c r="AE134" s="824"/>
      <c r="AF134" s="824"/>
      <c r="AG134" s="824"/>
      <c r="AH134" s="824"/>
      <c r="AI134" s="824"/>
      <c r="AJ134" s="824"/>
      <c r="AK134" s="824"/>
      <c r="AL134" s="825"/>
    </row>
    <row r="135" spans="1:38" s="565" customFormat="1" ht="30" customHeight="1">
      <c r="A135" s="821"/>
      <c r="B135" s="821"/>
      <c r="C135" s="861"/>
      <c r="D135" s="847"/>
      <c r="E135" s="847"/>
      <c r="F135" s="847"/>
      <c r="G135" s="829"/>
      <c r="H135" s="829"/>
      <c r="I135" s="829"/>
      <c r="J135" s="829"/>
      <c r="K135" s="829"/>
      <c r="L135" s="829"/>
      <c r="M135" s="847"/>
      <c r="N135" s="849"/>
      <c r="O135" s="849"/>
      <c r="P135" s="849"/>
      <c r="Q135" s="849"/>
      <c r="R135" s="849"/>
      <c r="S135" s="849"/>
      <c r="T135" s="849"/>
      <c r="U135" s="849"/>
      <c r="V135" s="849"/>
      <c r="W135" s="849"/>
      <c r="X135" s="829"/>
      <c r="Y135" s="829"/>
      <c r="Z135" s="829"/>
      <c r="AA135" s="829"/>
      <c r="AB135" s="823"/>
      <c r="AC135" s="823"/>
      <c r="AD135" s="824"/>
      <c r="AE135" s="824"/>
      <c r="AF135" s="824"/>
      <c r="AG135" s="824"/>
      <c r="AH135" s="824"/>
      <c r="AI135" s="824"/>
      <c r="AJ135" s="824"/>
      <c r="AK135" s="824"/>
      <c r="AL135" s="825"/>
    </row>
    <row r="136" spans="1:38" s="565" customFormat="1" ht="30" customHeight="1">
      <c r="A136" s="821"/>
      <c r="B136" s="821"/>
      <c r="C136" s="861"/>
      <c r="D136" s="847" t="s">
        <v>1953</v>
      </c>
      <c r="E136" s="847"/>
      <c r="F136" s="847"/>
      <c r="G136" s="829"/>
      <c r="H136" s="829"/>
      <c r="I136" s="829"/>
      <c r="J136" s="829"/>
      <c r="K136" s="829"/>
      <c r="L136" s="829"/>
      <c r="M136" s="847"/>
      <c r="N136" s="849"/>
      <c r="O136" s="849"/>
      <c r="P136" s="849"/>
      <c r="Q136" s="849"/>
      <c r="R136" s="849"/>
      <c r="S136" s="849"/>
      <c r="T136" s="849"/>
      <c r="U136" s="849"/>
      <c r="V136" s="849"/>
      <c r="W136" s="849"/>
      <c r="X136" s="829"/>
      <c r="Y136" s="829"/>
      <c r="Z136" s="829"/>
      <c r="AA136" s="829"/>
      <c r="AB136" s="823"/>
      <c r="AC136" s="823"/>
      <c r="AD136" s="824"/>
      <c r="AE136" s="824"/>
      <c r="AF136" s="824"/>
      <c r="AG136" s="824"/>
      <c r="AH136" s="824"/>
      <c r="AI136" s="824"/>
      <c r="AJ136" s="824"/>
      <c r="AK136" s="824"/>
      <c r="AL136" s="825"/>
    </row>
    <row r="137" spans="1:38" s="565" customFormat="1" ht="30" customHeight="1">
      <c r="A137" s="821"/>
      <c r="B137" s="821"/>
      <c r="C137" s="861"/>
      <c r="D137" s="847" t="s">
        <v>1954</v>
      </c>
      <c r="E137" s="847"/>
      <c r="F137" s="847"/>
      <c r="G137" s="829"/>
      <c r="H137" s="829"/>
      <c r="I137" s="829"/>
      <c r="J137" s="829"/>
      <c r="K137" s="829"/>
      <c r="L137" s="829"/>
      <c r="M137" s="847"/>
      <c r="N137" s="849"/>
      <c r="O137" s="849"/>
      <c r="P137" s="849"/>
      <c r="Q137" s="849"/>
      <c r="R137" s="849"/>
      <c r="S137" s="849"/>
      <c r="T137" s="849"/>
      <c r="U137" s="849"/>
      <c r="V137" s="849"/>
      <c r="W137" s="849"/>
      <c r="X137" s="829"/>
      <c r="Y137" s="829"/>
      <c r="Z137" s="829"/>
      <c r="AA137" s="829"/>
      <c r="AB137" s="823"/>
      <c r="AC137" s="823"/>
      <c r="AD137" s="824"/>
      <c r="AE137" s="824"/>
      <c r="AF137" s="824"/>
      <c r="AG137" s="824"/>
      <c r="AH137" s="824"/>
      <c r="AI137" s="824"/>
      <c r="AJ137" s="824"/>
      <c r="AK137" s="824"/>
      <c r="AL137" s="825"/>
    </row>
    <row r="138" spans="1:38" s="565" customFormat="1" ht="30" customHeight="1">
      <c r="A138" s="821"/>
      <c r="B138" s="821"/>
      <c r="C138" s="861"/>
      <c r="D138" s="847"/>
      <c r="E138" s="847"/>
      <c r="F138" s="847"/>
      <c r="G138" s="829"/>
      <c r="H138" s="829"/>
      <c r="I138" s="829"/>
      <c r="J138" s="829"/>
      <c r="K138" s="829"/>
      <c r="L138" s="829"/>
      <c r="M138" s="847"/>
      <c r="N138" s="849"/>
      <c r="O138" s="849"/>
      <c r="P138" s="849"/>
      <c r="Q138" s="849"/>
      <c r="R138" s="849"/>
      <c r="S138" s="849"/>
      <c r="T138" s="849"/>
      <c r="U138" s="849"/>
      <c r="V138" s="849"/>
      <c r="W138" s="849"/>
      <c r="X138" s="829"/>
      <c r="Y138" s="829"/>
      <c r="Z138" s="829"/>
      <c r="AA138" s="829"/>
      <c r="AB138" s="823"/>
      <c r="AC138" s="823"/>
      <c r="AD138" s="824"/>
      <c r="AE138" s="824"/>
      <c r="AF138" s="824"/>
      <c r="AG138" s="824"/>
      <c r="AH138" s="824"/>
      <c r="AI138" s="824"/>
      <c r="AJ138" s="824"/>
      <c r="AK138" s="824"/>
      <c r="AL138" s="825"/>
    </row>
    <row r="139" spans="1:38" s="565" customFormat="1" ht="30" customHeight="1">
      <c r="A139" s="821"/>
      <c r="B139" s="821"/>
      <c r="C139" s="849"/>
      <c r="D139" s="862" t="s">
        <v>1477</v>
      </c>
      <c r="E139" s="823"/>
      <c r="F139" s="823"/>
      <c r="G139" s="823"/>
      <c r="H139" s="823"/>
      <c r="I139" s="849"/>
      <c r="J139" s="849"/>
      <c r="K139" s="849"/>
      <c r="L139" s="849"/>
      <c r="M139" s="849"/>
      <c r="N139" s="849"/>
      <c r="O139" s="845"/>
      <c r="P139" s="845"/>
      <c r="Q139" s="845"/>
      <c r="R139" s="845"/>
      <c r="S139" s="845"/>
      <c r="T139" s="823"/>
      <c r="U139" s="823"/>
      <c r="V139" s="823"/>
      <c r="W139" s="823"/>
      <c r="X139" s="823"/>
      <c r="Y139" s="833"/>
      <c r="Z139" s="823"/>
      <c r="AA139" s="823"/>
      <c r="AB139" s="823"/>
      <c r="AC139" s="823"/>
      <c r="AD139" s="824"/>
      <c r="AE139" s="824"/>
      <c r="AF139" s="824"/>
      <c r="AG139" s="824"/>
      <c r="AH139" s="824"/>
      <c r="AI139" s="824"/>
      <c r="AJ139" s="824"/>
      <c r="AK139" s="824"/>
      <c r="AL139" s="825">
        <v>1</v>
      </c>
    </row>
    <row r="140" spans="1:38" s="565" customFormat="1" ht="30" customHeight="1">
      <c r="A140" s="821"/>
      <c r="B140" s="821"/>
      <c r="C140" s="849"/>
      <c r="D140" s="862" t="s">
        <v>1478</v>
      </c>
      <c r="E140" s="823"/>
      <c r="F140" s="823"/>
      <c r="G140" s="823"/>
      <c r="H140" s="823"/>
      <c r="I140" s="849"/>
      <c r="J140" s="849"/>
      <c r="K140" s="849"/>
      <c r="L140" s="849"/>
      <c r="M140" s="849"/>
      <c r="N140" s="849"/>
      <c r="O140" s="849"/>
      <c r="P140" s="849"/>
      <c r="Q140" s="849"/>
      <c r="R140" s="849"/>
      <c r="S140" s="845"/>
      <c r="T140" s="865" t="s">
        <v>1486</v>
      </c>
      <c r="U140" s="823"/>
      <c r="V140" s="823"/>
      <c r="W140" s="823"/>
      <c r="X140" s="823"/>
      <c r="Y140" s="833"/>
      <c r="Z140" s="823"/>
      <c r="AA140" s="823"/>
      <c r="AB140" s="823"/>
      <c r="AC140" s="823"/>
      <c r="AD140" s="824"/>
      <c r="AE140" s="824"/>
      <c r="AF140" s="824"/>
      <c r="AG140" s="824"/>
      <c r="AH140" s="824"/>
      <c r="AI140" s="824"/>
      <c r="AJ140" s="824"/>
      <c r="AK140" s="824"/>
      <c r="AL140" s="825">
        <v>1</v>
      </c>
    </row>
    <row r="141" spans="1:38" s="565" customFormat="1" ht="30" customHeight="1">
      <c r="A141" s="821"/>
      <c r="B141" s="821"/>
      <c r="C141" s="849"/>
      <c r="D141" s="862" t="s">
        <v>1479</v>
      </c>
      <c r="E141" s="823"/>
      <c r="F141" s="823"/>
      <c r="G141" s="823"/>
      <c r="H141" s="823"/>
      <c r="I141" s="849"/>
      <c r="J141" s="849"/>
      <c r="K141" s="849"/>
      <c r="L141" s="849"/>
      <c r="M141" s="849"/>
      <c r="N141" s="849"/>
      <c r="O141" s="849"/>
      <c r="P141" s="849"/>
      <c r="Q141" s="849"/>
      <c r="R141" s="849"/>
      <c r="S141" s="845"/>
      <c r="T141" s="865" t="s">
        <v>1487</v>
      </c>
      <c r="U141" s="823"/>
      <c r="V141" s="823"/>
      <c r="W141" s="823"/>
      <c r="X141" s="823"/>
      <c r="Y141" s="833"/>
      <c r="Z141" s="823"/>
      <c r="AA141" s="823"/>
      <c r="AB141" s="823"/>
      <c r="AC141" s="823"/>
      <c r="AD141" s="824"/>
      <c r="AE141" s="824"/>
      <c r="AF141" s="824"/>
      <c r="AG141" s="824"/>
      <c r="AH141" s="824"/>
      <c r="AI141" s="824"/>
      <c r="AJ141" s="824"/>
      <c r="AK141" s="824"/>
      <c r="AL141" s="825">
        <v>1</v>
      </c>
    </row>
    <row r="142" spans="1:38" s="565" customFormat="1" ht="30" customHeight="1">
      <c r="A142" s="821"/>
      <c r="B142" s="821"/>
      <c r="C142" s="849"/>
      <c r="D142" s="862"/>
      <c r="E142" s="823"/>
      <c r="F142" s="823"/>
      <c r="G142" s="823"/>
      <c r="H142" s="823"/>
      <c r="I142" s="849"/>
      <c r="J142" s="849"/>
      <c r="K142" s="849"/>
      <c r="L142" s="849"/>
      <c r="M142" s="849"/>
      <c r="N142" s="849"/>
      <c r="O142" s="849"/>
      <c r="P142" s="849"/>
      <c r="Q142" s="849"/>
      <c r="R142" s="849"/>
      <c r="S142" s="845"/>
      <c r="T142" s="865" t="s">
        <v>1488</v>
      </c>
      <c r="U142" s="823"/>
      <c r="V142" s="823"/>
      <c r="W142" s="823"/>
      <c r="X142" s="823"/>
      <c r="Y142" s="833"/>
      <c r="Z142" s="823"/>
      <c r="AA142" s="823"/>
      <c r="AB142" s="823"/>
      <c r="AC142" s="823"/>
      <c r="AD142" s="824"/>
      <c r="AE142" s="824"/>
      <c r="AF142" s="824"/>
      <c r="AG142" s="824"/>
      <c r="AH142" s="824"/>
      <c r="AI142" s="824"/>
      <c r="AJ142" s="824"/>
      <c r="AK142" s="824"/>
      <c r="AL142" s="825"/>
    </row>
    <row r="143" spans="1:38" s="565" customFormat="1" ht="30" customHeight="1">
      <c r="A143" s="821"/>
      <c r="B143" s="821"/>
      <c r="C143" s="849"/>
      <c r="D143" s="862" t="s">
        <v>1480</v>
      </c>
      <c r="E143" s="823"/>
      <c r="F143" s="823"/>
      <c r="G143" s="823"/>
      <c r="H143" s="823"/>
      <c r="I143" s="849"/>
      <c r="J143" s="849"/>
      <c r="K143" s="849"/>
      <c r="L143" s="849"/>
      <c r="M143" s="849"/>
      <c r="N143" s="849"/>
      <c r="O143" s="849"/>
      <c r="P143" s="849"/>
      <c r="Q143" s="849"/>
      <c r="R143" s="849"/>
      <c r="S143" s="845"/>
      <c r="T143" s="865" t="s">
        <v>1489</v>
      </c>
      <c r="U143" s="823"/>
      <c r="V143" s="823"/>
      <c r="W143" s="823"/>
      <c r="X143" s="823"/>
      <c r="Y143" s="833"/>
      <c r="Z143" s="823"/>
      <c r="AA143" s="823"/>
      <c r="AB143" s="823"/>
      <c r="AC143" s="823"/>
      <c r="AD143" s="824"/>
      <c r="AE143" s="824"/>
      <c r="AF143" s="824"/>
      <c r="AG143" s="824"/>
      <c r="AH143" s="824"/>
      <c r="AI143" s="824"/>
      <c r="AJ143" s="824"/>
      <c r="AK143" s="824"/>
      <c r="AL143" s="825"/>
    </row>
    <row r="144" spans="1:38" s="565" customFormat="1" ht="30" customHeight="1">
      <c r="A144" s="821"/>
      <c r="B144" s="821"/>
      <c r="C144" s="849"/>
      <c r="D144" s="862" t="s">
        <v>1481</v>
      </c>
      <c r="E144" s="823"/>
      <c r="F144" s="823"/>
      <c r="G144" s="823"/>
      <c r="H144" s="823"/>
      <c r="I144" s="849"/>
      <c r="J144" s="849"/>
      <c r="K144" s="849"/>
      <c r="L144" s="849"/>
      <c r="M144" s="849"/>
      <c r="N144" s="849"/>
      <c r="O144" s="849"/>
      <c r="P144" s="849"/>
      <c r="Q144" s="849"/>
      <c r="R144" s="849"/>
      <c r="S144" s="845"/>
      <c r="T144" s="865" t="s">
        <v>1490</v>
      </c>
      <c r="U144" s="823"/>
      <c r="V144" s="823"/>
      <c r="W144" s="823"/>
      <c r="X144" s="823"/>
      <c r="Y144" s="833"/>
      <c r="Z144" s="823"/>
      <c r="AA144" s="823"/>
      <c r="AB144" s="823"/>
      <c r="AC144" s="823"/>
      <c r="AD144" s="824"/>
      <c r="AE144" s="824"/>
      <c r="AF144" s="824"/>
      <c r="AG144" s="824"/>
      <c r="AH144" s="824"/>
      <c r="AI144" s="824"/>
      <c r="AJ144" s="824"/>
      <c r="AK144" s="824"/>
      <c r="AL144" s="825">
        <v>1</v>
      </c>
    </row>
    <row r="145" spans="1:38" s="565" customFormat="1" ht="30" customHeight="1">
      <c r="A145" s="821"/>
      <c r="B145" s="821"/>
      <c r="C145" s="849"/>
      <c r="D145" s="862" t="s">
        <v>1482</v>
      </c>
      <c r="E145" s="823"/>
      <c r="F145" s="823"/>
      <c r="G145" s="823"/>
      <c r="H145" s="823"/>
      <c r="I145" s="849"/>
      <c r="J145" s="849"/>
      <c r="K145" s="849"/>
      <c r="L145" s="849"/>
      <c r="M145" s="849"/>
      <c r="N145" s="849"/>
      <c r="O145" s="849"/>
      <c r="P145" s="849"/>
      <c r="Q145" s="849"/>
      <c r="R145" s="849"/>
      <c r="S145" s="845"/>
      <c r="T145" s="865" t="s">
        <v>1491</v>
      </c>
      <c r="U145" s="823"/>
      <c r="V145" s="823"/>
      <c r="W145" s="823"/>
      <c r="X145" s="823"/>
      <c r="Y145" s="833"/>
      <c r="Z145" s="823"/>
      <c r="AA145" s="823"/>
      <c r="AB145" s="823"/>
      <c r="AC145" s="823"/>
      <c r="AD145" s="824"/>
      <c r="AE145" s="824"/>
      <c r="AF145" s="824"/>
      <c r="AG145" s="824"/>
      <c r="AH145" s="824"/>
      <c r="AI145" s="824"/>
      <c r="AJ145" s="824"/>
      <c r="AK145" s="824"/>
      <c r="AL145" s="825"/>
    </row>
    <row r="146" spans="1:38" s="565" customFormat="1" ht="30" customHeight="1">
      <c r="A146" s="821"/>
      <c r="B146" s="821"/>
      <c r="C146" s="849"/>
      <c r="D146" s="862" t="s">
        <v>1483</v>
      </c>
      <c r="E146" s="823"/>
      <c r="F146" s="823"/>
      <c r="G146" s="823"/>
      <c r="H146" s="823"/>
      <c r="I146" s="849"/>
      <c r="J146" s="849"/>
      <c r="K146" s="849"/>
      <c r="L146" s="849"/>
      <c r="M146" s="849"/>
      <c r="N146" s="849"/>
      <c r="O146" s="849"/>
      <c r="P146" s="849"/>
      <c r="Q146" s="849"/>
      <c r="R146" s="849"/>
      <c r="S146" s="845"/>
      <c r="T146" s="865" t="s">
        <v>1492</v>
      </c>
      <c r="U146" s="823"/>
      <c r="V146" s="823"/>
      <c r="W146" s="823"/>
      <c r="X146" s="823"/>
      <c r="Y146" s="833"/>
      <c r="Z146" s="823"/>
      <c r="AA146" s="823"/>
      <c r="AB146" s="823"/>
      <c r="AC146" s="823"/>
      <c r="AD146" s="824"/>
      <c r="AE146" s="824"/>
      <c r="AF146" s="824"/>
      <c r="AG146" s="824"/>
      <c r="AH146" s="824"/>
      <c r="AI146" s="824"/>
      <c r="AJ146" s="824"/>
      <c r="AK146" s="824"/>
      <c r="AL146" s="825">
        <v>1</v>
      </c>
    </row>
    <row r="147" spans="1:38" s="565" customFormat="1" ht="30" customHeight="1">
      <c r="A147" s="821"/>
      <c r="B147" s="821"/>
      <c r="C147" s="849"/>
      <c r="D147" s="862" t="s">
        <v>1484</v>
      </c>
      <c r="E147" s="849"/>
      <c r="F147" s="849"/>
      <c r="G147" s="823"/>
      <c r="H147" s="823"/>
      <c r="I147" s="849"/>
      <c r="J147" s="849"/>
      <c r="K147" s="849"/>
      <c r="L147" s="849"/>
      <c r="M147" s="849"/>
      <c r="N147" s="849"/>
      <c r="O147" s="849"/>
      <c r="P147" s="849"/>
      <c r="Q147" s="849"/>
      <c r="R147" s="849"/>
      <c r="S147" s="845"/>
      <c r="T147" s="865" t="s">
        <v>1493</v>
      </c>
      <c r="U147" s="823"/>
      <c r="V147" s="823"/>
      <c r="W147" s="823"/>
      <c r="X147" s="823"/>
      <c r="Y147" s="833"/>
      <c r="Z147" s="823"/>
      <c r="AA147" s="823"/>
      <c r="AB147" s="823"/>
      <c r="AC147" s="823"/>
      <c r="AD147" s="824"/>
      <c r="AE147" s="824"/>
      <c r="AF147" s="824"/>
      <c r="AG147" s="824"/>
      <c r="AH147" s="824"/>
      <c r="AI147" s="824"/>
      <c r="AJ147" s="824"/>
      <c r="AK147" s="824"/>
      <c r="AL147" s="825"/>
    </row>
    <row r="148" spans="1:38" s="565" customFormat="1" ht="30" customHeight="1">
      <c r="A148" s="821"/>
      <c r="B148" s="821"/>
      <c r="C148" s="847"/>
      <c r="D148" s="863" t="s">
        <v>1485</v>
      </c>
      <c r="E148" s="864"/>
      <c r="F148" s="864"/>
      <c r="G148" s="823"/>
      <c r="H148" s="823"/>
      <c r="I148" s="829"/>
      <c r="J148" s="829"/>
      <c r="K148" s="849"/>
      <c r="L148" s="849"/>
      <c r="M148" s="849"/>
      <c r="N148" s="849"/>
      <c r="O148" s="849"/>
      <c r="P148" s="849"/>
      <c r="Q148" s="849"/>
      <c r="R148" s="849"/>
      <c r="S148" s="845"/>
      <c r="T148" s="823"/>
      <c r="U148" s="823"/>
      <c r="V148" s="823"/>
      <c r="W148" s="823"/>
      <c r="X148" s="823"/>
      <c r="Y148" s="833"/>
      <c r="Z148" s="823"/>
      <c r="AA148" s="823"/>
      <c r="AB148" s="823"/>
      <c r="AC148" s="823"/>
      <c r="AD148" s="824"/>
      <c r="AE148" s="824"/>
      <c r="AF148" s="824"/>
      <c r="AG148" s="824"/>
      <c r="AH148" s="824"/>
      <c r="AI148" s="824"/>
      <c r="AJ148" s="824"/>
      <c r="AK148" s="824"/>
      <c r="AL148" s="825">
        <v>1</v>
      </c>
    </row>
    <row r="149" spans="1:38" s="565" customFormat="1" ht="30" customHeight="1">
      <c r="A149" s="821"/>
      <c r="B149" s="821"/>
      <c r="C149" s="861"/>
      <c r="D149" s="860"/>
      <c r="E149" s="847"/>
      <c r="F149" s="847"/>
      <c r="G149" s="829"/>
      <c r="H149" s="829"/>
      <c r="I149" s="849"/>
      <c r="J149" s="849"/>
      <c r="K149" s="849"/>
      <c r="L149" s="849"/>
      <c r="M149" s="849"/>
      <c r="N149" s="849"/>
      <c r="O149" s="849"/>
      <c r="P149" s="845"/>
      <c r="Q149" s="845"/>
      <c r="R149" s="845"/>
      <c r="S149" s="866" t="s">
        <v>1494</v>
      </c>
      <c r="T149" s="867"/>
      <c r="U149" s="868"/>
      <c r="V149" s="868"/>
      <c r="W149" s="868"/>
      <c r="X149" s="868"/>
      <c r="Y149" s="868"/>
      <c r="Z149" s="868"/>
      <c r="AA149" s="868"/>
      <c r="AB149" s="868"/>
      <c r="AC149" s="868"/>
      <c r="AD149" s="868"/>
      <c r="AE149" s="868"/>
      <c r="AF149" s="868"/>
      <c r="AG149" s="868"/>
      <c r="AH149" s="868"/>
      <c r="AI149" s="869"/>
      <c r="AJ149" s="824"/>
      <c r="AK149" s="824"/>
      <c r="AL149" s="825">
        <v>1</v>
      </c>
    </row>
    <row r="150" spans="1:38" s="565" customFormat="1" ht="30" customHeight="1">
      <c r="A150" s="821"/>
      <c r="B150" s="821"/>
      <c r="C150" s="861"/>
      <c r="D150" s="860"/>
      <c r="E150" s="847"/>
      <c r="F150" s="847"/>
      <c r="G150" s="829"/>
      <c r="H150" s="829"/>
      <c r="I150" s="849"/>
      <c r="J150" s="849"/>
      <c r="K150" s="849"/>
      <c r="L150" s="849"/>
      <c r="M150" s="849"/>
      <c r="N150" s="849"/>
      <c r="O150" s="849"/>
      <c r="P150" s="845"/>
      <c r="Q150" s="845"/>
      <c r="R150" s="845"/>
      <c r="S150" s="870"/>
      <c r="T150" s="871" t="s">
        <v>1495</v>
      </c>
      <c r="U150" s="872"/>
      <c r="V150" s="873"/>
      <c r="W150" s="873"/>
      <c r="X150" s="873"/>
      <c r="Y150" s="873"/>
      <c r="Z150" s="873"/>
      <c r="AA150" s="873"/>
      <c r="AB150" s="873"/>
      <c r="AC150" s="873"/>
      <c r="AD150" s="873"/>
      <c r="AE150" s="873"/>
      <c r="AF150" s="873"/>
      <c r="AG150" s="873"/>
      <c r="AH150" s="873"/>
      <c r="AI150" s="874"/>
      <c r="AJ150" s="824"/>
      <c r="AK150" s="824"/>
      <c r="AL150" s="825">
        <v>1</v>
      </c>
    </row>
    <row r="151" spans="1:38" s="565" customFormat="1" ht="30" customHeight="1">
      <c r="A151" s="821"/>
      <c r="B151" s="821"/>
      <c r="C151" s="861"/>
      <c r="D151" s="860"/>
      <c r="E151" s="847"/>
      <c r="F151" s="847"/>
      <c r="G151" s="829"/>
      <c r="H151" s="829"/>
      <c r="I151" s="849"/>
      <c r="J151" s="849"/>
      <c r="K151" s="849"/>
      <c r="L151" s="849"/>
      <c r="M151" s="849"/>
      <c r="N151" s="849"/>
      <c r="O151" s="849"/>
      <c r="P151" s="845"/>
      <c r="Q151" s="845"/>
      <c r="R151" s="845"/>
      <c r="S151" s="870"/>
      <c r="T151" s="871" t="s">
        <v>1496</v>
      </c>
      <c r="U151" s="872"/>
      <c r="V151" s="873"/>
      <c r="W151" s="873"/>
      <c r="X151" s="873"/>
      <c r="Y151" s="873"/>
      <c r="Z151" s="873"/>
      <c r="AA151" s="873"/>
      <c r="AB151" s="873"/>
      <c r="AC151" s="873"/>
      <c r="AD151" s="873"/>
      <c r="AE151" s="873"/>
      <c r="AF151" s="873"/>
      <c r="AG151" s="873"/>
      <c r="AH151" s="873"/>
      <c r="AI151" s="874"/>
      <c r="AJ151" s="824"/>
      <c r="AK151" s="824"/>
      <c r="AL151" s="825">
        <v>1</v>
      </c>
    </row>
    <row r="152" spans="1:38" s="565" customFormat="1" ht="30" customHeight="1">
      <c r="A152" s="821"/>
      <c r="B152" s="821"/>
      <c r="C152" s="861"/>
      <c r="D152" s="860"/>
      <c r="E152" s="847"/>
      <c r="F152" s="829"/>
      <c r="G152" s="849"/>
      <c r="H152" s="849"/>
      <c r="I152" s="849"/>
      <c r="J152" s="849"/>
      <c r="K152" s="849"/>
      <c r="L152" s="849"/>
      <c r="M152" s="875" t="s">
        <v>1497</v>
      </c>
      <c r="N152" s="876"/>
      <c r="O152" s="877"/>
      <c r="P152" s="823"/>
      <c r="Q152" s="823"/>
      <c r="R152" s="823"/>
      <c r="S152" s="823"/>
      <c r="T152" s="823"/>
      <c r="U152" s="823"/>
      <c r="V152" s="823"/>
      <c r="W152" s="823"/>
      <c r="X152" s="823"/>
      <c r="Y152" s="833"/>
      <c r="Z152" s="823"/>
      <c r="AA152" s="823"/>
      <c r="AB152" s="823"/>
      <c r="AC152" s="823"/>
      <c r="AD152" s="824"/>
      <c r="AE152" s="824"/>
      <c r="AF152" s="824"/>
      <c r="AG152" s="824"/>
      <c r="AH152" s="824"/>
      <c r="AI152" s="824"/>
      <c r="AJ152" s="824"/>
      <c r="AK152" s="824"/>
      <c r="AL152" s="825">
        <v>1</v>
      </c>
    </row>
    <row r="153" spans="1:38" s="565" customFormat="1" ht="30" customHeight="1">
      <c r="A153" s="821"/>
      <c r="B153" s="878" t="s">
        <v>1498</v>
      </c>
      <c r="C153" s="848"/>
      <c r="D153" s="849"/>
      <c r="E153" s="849"/>
      <c r="F153" s="849"/>
      <c r="G153" s="849"/>
      <c r="H153" s="849"/>
      <c r="I153" s="849"/>
      <c r="J153" s="849"/>
      <c r="K153" s="849"/>
      <c r="L153" s="849"/>
      <c r="M153" s="879" t="s">
        <v>1499</v>
      </c>
      <c r="N153" s="880"/>
      <c r="O153" s="881"/>
      <c r="P153" s="845"/>
      <c r="Q153" s="845"/>
      <c r="R153" s="845"/>
      <c r="S153" s="882" t="s">
        <v>1500</v>
      </c>
      <c r="T153" s="845"/>
      <c r="U153" s="845"/>
      <c r="V153" s="845"/>
      <c r="W153" s="823"/>
      <c r="X153" s="823"/>
      <c r="Y153" s="833"/>
      <c r="Z153" s="823"/>
      <c r="AA153" s="823"/>
      <c r="AB153" s="823"/>
      <c r="AC153" s="823"/>
      <c r="AD153" s="824"/>
      <c r="AE153" s="824"/>
      <c r="AF153" s="824"/>
      <c r="AG153" s="824"/>
      <c r="AH153" s="824"/>
      <c r="AI153" s="824"/>
      <c r="AJ153" s="824"/>
      <c r="AK153" s="824"/>
      <c r="AL153" s="825">
        <v>1</v>
      </c>
    </row>
    <row r="154" spans="1:38" s="565" customFormat="1" ht="30" customHeight="1">
      <c r="A154" s="821"/>
      <c r="B154" s="883" t="s">
        <v>1501</v>
      </c>
      <c r="C154" s="823"/>
      <c r="D154" s="823"/>
      <c r="E154" s="823"/>
      <c r="F154" s="823"/>
      <c r="G154" s="823"/>
      <c r="H154" s="823"/>
      <c r="I154" s="823"/>
      <c r="J154" s="823"/>
      <c r="K154" s="849"/>
      <c r="L154" s="849"/>
      <c r="M154" s="884" t="s">
        <v>1502</v>
      </c>
      <c r="N154" s="885"/>
      <c r="O154" s="886"/>
      <c r="P154" s="845"/>
      <c r="Q154" s="845"/>
      <c r="R154" s="845"/>
      <c r="S154" s="845"/>
      <c r="T154" s="887" t="s">
        <v>1503</v>
      </c>
      <c r="U154" s="834" t="s">
        <v>1504</v>
      </c>
      <c r="V154" s="845"/>
      <c r="W154" s="823"/>
      <c r="X154" s="888" t="s">
        <v>1505</v>
      </c>
      <c r="Y154" s="845"/>
      <c r="Z154" s="845"/>
      <c r="AA154" s="845"/>
      <c r="AB154" s="845"/>
      <c r="AC154" s="845"/>
      <c r="AD154" s="845"/>
      <c r="AE154" s="845"/>
      <c r="AF154" s="845"/>
      <c r="AG154" s="845"/>
      <c r="AH154" s="845"/>
      <c r="AI154" s="845"/>
      <c r="AJ154" s="845"/>
      <c r="AK154" s="845"/>
      <c r="AL154" s="825">
        <v>1</v>
      </c>
    </row>
    <row r="155" spans="1:38" s="565" customFormat="1" ht="30" customHeight="1">
      <c r="A155" s="821"/>
      <c r="B155" s="883" t="s">
        <v>1506</v>
      </c>
      <c r="C155" s="823"/>
      <c r="D155" s="823"/>
      <c r="E155" s="823"/>
      <c r="F155" s="823"/>
      <c r="G155" s="823"/>
      <c r="H155" s="823"/>
      <c r="I155" s="823"/>
      <c r="J155" s="823"/>
      <c r="K155" s="849"/>
      <c r="L155" s="849"/>
      <c r="M155" s="1126" t="s">
        <v>1507</v>
      </c>
      <c r="N155" s="889" t="s">
        <v>1508</v>
      </c>
      <c r="O155" s="890"/>
      <c r="P155" s="845"/>
      <c r="Q155" s="845"/>
      <c r="R155" s="845"/>
      <c r="S155" s="845"/>
      <c r="T155" s="845"/>
      <c r="U155" s="845"/>
      <c r="V155" s="845"/>
      <c r="W155" s="823"/>
      <c r="X155" s="845"/>
      <c r="Y155" s="845"/>
      <c r="Z155" s="845"/>
      <c r="AA155" s="845"/>
      <c r="AB155" s="845"/>
      <c r="AC155" s="845"/>
      <c r="AD155" s="845"/>
      <c r="AE155" s="845"/>
      <c r="AF155" s="845"/>
      <c r="AG155" s="845"/>
      <c r="AH155" s="845"/>
      <c r="AI155" s="845"/>
      <c r="AJ155" s="845"/>
      <c r="AK155" s="845"/>
      <c r="AL155" s="825">
        <v>1</v>
      </c>
    </row>
    <row r="156" spans="1:38" s="565" customFormat="1" ht="30" customHeight="1">
      <c r="A156" s="821"/>
      <c r="B156" s="891" t="s">
        <v>1509</v>
      </c>
      <c r="C156" s="823"/>
      <c r="D156" s="891" t="s">
        <v>338</v>
      </c>
      <c r="E156" s="823"/>
      <c r="F156" s="823"/>
      <c r="G156" s="823"/>
      <c r="H156" s="823"/>
      <c r="I156" s="823"/>
      <c r="J156" s="823"/>
      <c r="K156" s="849"/>
      <c r="L156" s="849"/>
      <c r="M156" s="1126"/>
      <c r="N156" s="889" t="s">
        <v>1510</v>
      </c>
      <c r="O156" s="890"/>
      <c r="P156" s="845"/>
      <c r="Q156" s="845"/>
      <c r="R156" s="845"/>
      <c r="S156" s="823"/>
      <c r="T156" s="887" t="s">
        <v>1503</v>
      </c>
      <c r="U156" s="834" t="s">
        <v>1511</v>
      </c>
      <c r="V156" s="823"/>
      <c r="W156" s="823"/>
      <c r="X156" s="845"/>
      <c r="Y156" s="845"/>
      <c r="Z156" s="845"/>
      <c r="AA156" s="845"/>
      <c r="AB156" s="845"/>
      <c r="AC156" s="845"/>
      <c r="AD156" s="845"/>
      <c r="AE156" s="845"/>
      <c r="AF156" s="845"/>
      <c r="AG156" s="845"/>
      <c r="AH156" s="845"/>
      <c r="AI156" s="845"/>
      <c r="AJ156" s="845"/>
      <c r="AK156" s="845"/>
      <c r="AL156" s="825">
        <v>1</v>
      </c>
    </row>
    <row r="157" spans="1:38" s="565" customFormat="1" ht="30" customHeight="1">
      <c r="A157" s="821"/>
      <c r="B157" s="883" t="s">
        <v>1512</v>
      </c>
      <c r="C157" s="823"/>
      <c r="D157" s="823"/>
      <c r="E157" s="823"/>
      <c r="F157" s="823"/>
      <c r="G157" s="823"/>
      <c r="H157" s="823"/>
      <c r="I157" s="823"/>
      <c r="J157" s="823"/>
      <c r="K157" s="849"/>
      <c r="L157" s="849"/>
      <c r="M157" s="1126"/>
      <c r="N157" s="889" t="s">
        <v>1513</v>
      </c>
      <c r="O157" s="890"/>
      <c r="P157" s="845"/>
      <c r="Q157" s="845"/>
      <c r="R157" s="845"/>
      <c r="S157" s="823"/>
      <c r="T157" s="882" t="s">
        <v>1514</v>
      </c>
      <c r="U157" s="823"/>
      <c r="V157" s="823"/>
      <c r="W157" s="823"/>
      <c r="X157" s="845"/>
      <c r="Y157" s="845"/>
      <c r="Z157" s="845"/>
      <c r="AA157" s="845"/>
      <c r="AB157" s="845"/>
      <c r="AC157" s="845"/>
      <c r="AD157" s="845"/>
      <c r="AE157" s="845"/>
      <c r="AF157" s="845"/>
      <c r="AG157" s="845"/>
      <c r="AH157" s="845"/>
      <c r="AI157" s="845"/>
      <c r="AJ157" s="845"/>
      <c r="AK157" s="845"/>
      <c r="AL157" s="825">
        <v>1</v>
      </c>
    </row>
    <row r="158" spans="1:38" s="565" customFormat="1" ht="30" customHeight="1">
      <c r="A158" s="821"/>
      <c r="B158" s="883" t="s">
        <v>1515</v>
      </c>
      <c r="C158" s="823"/>
      <c r="D158" s="823"/>
      <c r="E158" s="823"/>
      <c r="F158" s="823"/>
      <c r="G158" s="823"/>
      <c r="H158" s="823"/>
      <c r="I158" s="823"/>
      <c r="J158" s="823"/>
      <c r="K158" s="849"/>
      <c r="L158" s="849"/>
      <c r="M158" s="1126"/>
      <c r="N158" s="889" t="s">
        <v>1516</v>
      </c>
      <c r="O158" s="890"/>
      <c r="P158" s="845"/>
      <c r="Q158" s="845"/>
      <c r="R158" s="845"/>
      <c r="S158" s="823"/>
      <c r="T158" s="887" t="s">
        <v>1503</v>
      </c>
      <c r="U158" s="834" t="s">
        <v>1517</v>
      </c>
      <c r="V158" s="823"/>
      <c r="W158" s="823"/>
      <c r="X158" s="845"/>
      <c r="Y158" s="892" t="s">
        <v>1518</v>
      </c>
      <c r="Z158" s="845"/>
      <c r="AA158" s="845"/>
      <c r="AB158" s="845"/>
      <c r="AC158" s="845"/>
      <c r="AD158" s="845"/>
      <c r="AE158" s="845"/>
      <c r="AF158" s="845"/>
      <c r="AG158" s="845"/>
      <c r="AH158" s="845"/>
      <c r="AI158" s="845"/>
      <c r="AJ158" s="845"/>
      <c r="AK158" s="845"/>
      <c r="AL158" s="825">
        <v>1</v>
      </c>
    </row>
    <row r="159" spans="1:38" s="565" customFormat="1" ht="30" customHeight="1">
      <c r="A159" s="821"/>
      <c r="B159" s="883" t="s">
        <v>1519</v>
      </c>
      <c r="C159" s="823"/>
      <c r="D159" s="823"/>
      <c r="E159" s="823"/>
      <c r="F159" s="823"/>
      <c r="G159" s="823"/>
      <c r="H159" s="823"/>
      <c r="I159" s="823"/>
      <c r="J159" s="823"/>
      <c r="K159" s="849"/>
      <c r="L159" s="849"/>
      <c r="M159" s="1126"/>
      <c r="N159" s="889" t="s">
        <v>1520</v>
      </c>
      <c r="O159" s="890"/>
      <c r="P159" s="845"/>
      <c r="Q159" s="845"/>
      <c r="R159" s="845"/>
      <c r="S159" s="823"/>
      <c r="T159" s="823"/>
      <c r="U159" s="893" t="s">
        <v>1521</v>
      </c>
      <c r="V159" s="823"/>
      <c r="W159" s="893" t="s">
        <v>1522</v>
      </c>
      <c r="X159" s="845"/>
      <c r="Y159" s="893" t="s">
        <v>1523</v>
      </c>
      <c r="Z159" s="845"/>
      <c r="AA159" s="893"/>
      <c r="AB159" s="845"/>
      <c r="AC159" s="845"/>
      <c r="AD159" s="845"/>
      <c r="AE159" s="845"/>
      <c r="AF159" s="845"/>
      <c r="AG159" s="845"/>
      <c r="AH159" s="845"/>
      <c r="AI159" s="845"/>
      <c r="AJ159" s="845"/>
      <c r="AK159" s="845"/>
      <c r="AL159" s="825">
        <v>1</v>
      </c>
    </row>
    <row r="160" spans="1:38" s="565" customFormat="1" ht="30" customHeight="1">
      <c r="A160" s="821"/>
      <c r="B160" s="823"/>
      <c r="C160" s="823"/>
      <c r="D160" s="823"/>
      <c r="E160" s="823"/>
      <c r="F160" s="823"/>
      <c r="G160" s="823"/>
      <c r="H160" s="823"/>
      <c r="I160" s="823"/>
      <c r="J160" s="823"/>
      <c r="K160" s="849"/>
      <c r="L160" s="849"/>
      <c r="M160" s="1127"/>
      <c r="N160" s="894" t="s">
        <v>1524</v>
      </c>
      <c r="O160" s="895"/>
      <c r="P160" s="845"/>
      <c r="Q160" s="845"/>
      <c r="R160" s="845"/>
      <c r="S160" s="823"/>
      <c r="T160" s="823"/>
      <c r="U160" s="893" t="s">
        <v>1525</v>
      </c>
      <c r="V160" s="823"/>
      <c r="W160" s="893" t="s">
        <v>1526</v>
      </c>
      <c r="X160" s="845"/>
      <c r="Y160" s="893" t="s">
        <v>1527</v>
      </c>
      <c r="Z160" s="845"/>
      <c r="AA160" s="893" t="s">
        <v>1528</v>
      </c>
      <c r="AB160" s="845"/>
      <c r="AC160" s="845"/>
      <c r="AD160" s="845"/>
      <c r="AE160" s="845"/>
      <c r="AF160" s="845"/>
      <c r="AG160" s="845"/>
      <c r="AH160" s="845"/>
      <c r="AI160" s="845"/>
      <c r="AJ160" s="845"/>
      <c r="AK160" s="845"/>
      <c r="AL160" s="825">
        <v>1</v>
      </c>
    </row>
    <row r="161" spans="1:40" s="565" customFormat="1" ht="30" customHeight="1">
      <c r="A161" s="821"/>
      <c r="B161" s="847"/>
      <c r="C161" s="848"/>
      <c r="D161" s="849"/>
      <c r="E161" s="849"/>
      <c r="F161" s="849"/>
      <c r="G161" s="849"/>
      <c r="H161" s="849"/>
      <c r="I161" s="849"/>
      <c r="J161" s="849"/>
      <c r="K161" s="849"/>
      <c r="L161" s="849"/>
      <c r="M161" s="849"/>
      <c r="N161" s="849"/>
      <c r="O161" s="849"/>
      <c r="P161" s="845"/>
      <c r="Q161" s="845"/>
      <c r="R161" s="845"/>
      <c r="S161" s="845"/>
      <c r="T161" s="845"/>
      <c r="U161" s="845"/>
      <c r="V161" s="845"/>
      <c r="W161" s="845"/>
      <c r="X161" s="845"/>
      <c r="Y161" s="845"/>
      <c r="Z161" s="845"/>
      <c r="AA161" s="845"/>
      <c r="AB161" s="845"/>
      <c r="AC161" s="845"/>
      <c r="AD161" s="845"/>
      <c r="AE161" s="845"/>
      <c r="AF161" s="845"/>
      <c r="AG161" s="845"/>
      <c r="AH161" s="845"/>
      <c r="AI161" s="845"/>
      <c r="AJ161" s="845"/>
      <c r="AK161" s="845"/>
      <c r="AL161" s="825">
        <v>1</v>
      </c>
    </row>
    <row r="162" spans="1:40" s="565" customFormat="1" ht="30" customHeight="1">
      <c r="A162" s="821"/>
      <c r="B162" s="896"/>
      <c r="C162" s="897" t="s">
        <v>1529</v>
      </c>
      <c r="D162" s="897"/>
      <c r="E162" s="897"/>
      <c r="F162" s="898"/>
      <c r="G162" s="898"/>
      <c r="H162" s="898"/>
      <c r="I162" s="898"/>
      <c r="J162" s="898"/>
      <c r="K162" s="898"/>
      <c r="L162" s="898"/>
      <c r="M162" s="898"/>
      <c r="N162" s="896"/>
      <c r="O162" s="896"/>
      <c r="P162" s="896"/>
      <c r="Q162" s="845"/>
      <c r="R162" s="845"/>
      <c r="S162" s="845"/>
      <c r="T162" s="845"/>
      <c r="U162" s="845"/>
      <c r="V162" s="845"/>
      <c r="W162" s="845"/>
      <c r="X162" s="845"/>
      <c r="Y162" s="845"/>
      <c r="Z162" s="845"/>
      <c r="AA162" s="845"/>
      <c r="AB162" s="845"/>
      <c r="AC162" s="845"/>
      <c r="AD162" s="845"/>
      <c r="AE162" s="845"/>
      <c r="AF162" s="845"/>
      <c r="AG162" s="845"/>
      <c r="AH162" s="845"/>
      <c r="AI162" s="824"/>
      <c r="AJ162" s="824"/>
      <c r="AK162" s="824"/>
      <c r="AL162" s="825">
        <v>1</v>
      </c>
    </row>
    <row r="163" spans="1:40" s="565" customFormat="1" ht="30" customHeight="1">
      <c r="A163" s="821"/>
      <c r="B163" s="899" t="s">
        <v>1530</v>
      </c>
      <c r="C163" s="900"/>
      <c r="D163" s="898"/>
      <c r="E163" s="898"/>
      <c r="F163" s="898"/>
      <c r="G163" s="898"/>
      <c r="H163" s="901" t="s">
        <v>1531</v>
      </c>
      <c r="I163" s="898"/>
      <c r="J163" s="898"/>
      <c r="K163" s="898"/>
      <c r="L163" s="898"/>
      <c r="M163" s="898"/>
      <c r="N163" s="896"/>
      <c r="O163" s="896"/>
      <c r="P163" s="896"/>
      <c r="Q163" s="845"/>
      <c r="R163" s="845"/>
      <c r="S163" s="845"/>
      <c r="T163" s="845"/>
      <c r="U163" s="845"/>
      <c r="V163" s="845"/>
      <c r="W163" s="845"/>
      <c r="X163" s="845"/>
      <c r="Y163" s="845"/>
      <c r="Z163" s="845"/>
      <c r="AA163" s="845"/>
      <c r="AB163" s="845"/>
      <c r="AC163" s="845"/>
      <c r="AD163" s="845"/>
      <c r="AE163" s="845"/>
      <c r="AF163" s="845"/>
      <c r="AG163" s="845"/>
      <c r="AH163" s="845"/>
      <c r="AI163" s="824"/>
      <c r="AJ163" s="824"/>
      <c r="AK163" s="824"/>
      <c r="AL163" s="825">
        <v>1</v>
      </c>
    </row>
    <row r="164" spans="1:40" s="565" customFormat="1" ht="30" customHeight="1">
      <c r="A164" s="821"/>
      <c r="B164" s="899"/>
      <c r="C164" s="902" t="s">
        <v>1532</v>
      </c>
      <c r="D164" s="902"/>
      <c r="E164" s="902"/>
      <c r="F164" s="902"/>
      <c r="G164" s="902"/>
      <c r="H164" s="902"/>
      <c r="I164" s="902"/>
      <c r="J164" s="902"/>
      <c r="K164" s="902"/>
      <c r="L164" s="902"/>
      <c r="M164" s="902"/>
      <c r="N164" s="902"/>
      <c r="O164" s="902"/>
      <c r="P164" s="902"/>
      <c r="Q164" s="845"/>
      <c r="R164" s="845"/>
      <c r="S164" s="845"/>
      <c r="T164" s="845"/>
      <c r="U164" s="845"/>
      <c r="V164" s="845"/>
      <c r="W164" s="845"/>
      <c r="X164" s="845"/>
      <c r="Y164" s="845"/>
      <c r="Z164" s="845"/>
      <c r="AA164" s="845"/>
      <c r="AB164" s="845"/>
      <c r="AC164" s="845"/>
      <c r="AD164" s="845"/>
      <c r="AE164" s="845"/>
      <c r="AF164" s="845"/>
      <c r="AG164" s="845"/>
      <c r="AH164" s="845"/>
      <c r="AI164" s="824"/>
      <c r="AJ164" s="824"/>
      <c r="AK164" s="824"/>
      <c r="AL164" s="825">
        <v>1</v>
      </c>
    </row>
    <row r="165" spans="1:40" s="565" customFormat="1" ht="30" customHeight="1">
      <c r="A165" s="821"/>
      <c r="B165" s="899"/>
      <c r="C165" s="900"/>
      <c r="D165" s="900"/>
      <c r="E165" s="900"/>
      <c r="F165" s="900"/>
      <c r="G165" s="900"/>
      <c r="H165" s="900"/>
      <c r="I165" s="900"/>
      <c r="J165" s="900"/>
      <c r="K165" s="900"/>
      <c r="L165" s="900"/>
      <c r="M165" s="900"/>
      <c r="N165" s="900"/>
      <c r="O165" s="900"/>
      <c r="P165" s="900"/>
      <c r="Q165" s="845"/>
      <c r="R165" s="845"/>
      <c r="S165" s="845"/>
      <c r="T165" s="845"/>
      <c r="U165" s="845"/>
      <c r="V165" s="845"/>
      <c r="W165" s="845"/>
      <c r="X165" s="845"/>
      <c r="Y165" s="845"/>
      <c r="Z165" s="845"/>
      <c r="AA165" s="845"/>
      <c r="AB165" s="845"/>
      <c r="AC165" s="845"/>
      <c r="AD165" s="845"/>
      <c r="AE165" s="845"/>
      <c r="AF165" s="845"/>
      <c r="AG165" s="845"/>
      <c r="AH165" s="845"/>
      <c r="AI165" s="824"/>
      <c r="AJ165" s="824"/>
      <c r="AK165" s="824"/>
      <c r="AL165" s="825">
        <v>1</v>
      </c>
    </row>
    <row r="166" spans="1:40" s="565" customFormat="1" ht="30" customHeight="1">
      <c r="A166" s="821"/>
      <c r="B166" s="847"/>
      <c r="C166" s="848"/>
      <c r="D166" s="849"/>
      <c r="E166" s="849"/>
      <c r="F166" s="849"/>
      <c r="G166" s="849"/>
      <c r="H166" s="849"/>
      <c r="I166" s="849"/>
      <c r="J166" s="849"/>
      <c r="K166" s="849"/>
      <c r="L166" s="849"/>
      <c r="M166" s="849"/>
      <c r="N166" s="849"/>
      <c r="O166" s="849"/>
      <c r="P166" s="845"/>
      <c r="Q166" s="845"/>
      <c r="R166" s="845"/>
      <c r="S166" s="845"/>
      <c r="T166" s="845"/>
      <c r="U166" s="845"/>
      <c r="V166" s="845"/>
      <c r="W166" s="845"/>
      <c r="X166" s="845"/>
      <c r="Y166" s="845"/>
      <c r="Z166" s="845"/>
      <c r="AA166" s="845"/>
      <c r="AB166" s="845"/>
      <c r="AC166" s="845"/>
      <c r="AD166" s="845"/>
      <c r="AE166" s="845"/>
      <c r="AF166" s="845"/>
      <c r="AG166" s="845"/>
      <c r="AH166" s="845"/>
      <c r="AI166" s="824"/>
      <c r="AJ166" s="824"/>
      <c r="AK166" s="824"/>
      <c r="AL166" s="825">
        <v>1</v>
      </c>
    </row>
    <row r="167" spans="1:40" s="905" customFormat="1" ht="39.950000000000003" customHeight="1">
      <c r="A167" s="821"/>
      <c r="B167" s="903"/>
      <c r="C167" s="904" t="s">
        <v>1533</v>
      </c>
      <c r="D167" s="898"/>
      <c r="E167" s="904"/>
      <c r="F167" s="896"/>
      <c r="G167" s="896"/>
      <c r="H167" s="898"/>
      <c r="I167" s="896"/>
      <c r="J167" s="896"/>
      <c r="K167" s="896"/>
      <c r="L167" s="896"/>
      <c r="M167" s="896"/>
      <c r="N167" s="896"/>
      <c r="O167" s="896"/>
      <c r="P167" s="896"/>
      <c r="Q167" s="845"/>
      <c r="R167" s="845"/>
      <c r="S167" s="845"/>
      <c r="T167" s="823"/>
      <c r="U167" s="823"/>
      <c r="V167" s="823"/>
      <c r="W167" s="823"/>
      <c r="X167" s="823"/>
      <c r="Y167" s="833"/>
      <c r="Z167" s="823"/>
      <c r="AA167" s="823"/>
      <c r="AB167" s="823"/>
      <c r="AC167" s="823"/>
      <c r="AD167" s="823"/>
      <c r="AE167" s="823"/>
      <c r="AF167" s="823"/>
      <c r="AG167" s="823"/>
      <c r="AH167" s="823"/>
      <c r="AI167" s="824"/>
      <c r="AJ167" s="824"/>
      <c r="AK167" s="824"/>
      <c r="AL167" s="825">
        <v>1</v>
      </c>
      <c r="AM167" s="565"/>
      <c r="AN167" s="565"/>
    </row>
    <row r="168" spans="1:40" s="905" customFormat="1" ht="39.950000000000003" customHeight="1">
      <c r="A168" s="821"/>
      <c r="B168" s="903"/>
      <c r="C168" s="904" t="s">
        <v>1534</v>
      </c>
      <c r="D168" s="898"/>
      <c r="E168" s="904"/>
      <c r="F168" s="898"/>
      <c r="G168" s="898"/>
      <c r="H168" s="898"/>
      <c r="I168" s="896"/>
      <c r="J168" s="896"/>
      <c r="K168" s="896"/>
      <c r="L168" s="896"/>
      <c r="M168" s="896"/>
      <c r="N168" s="896"/>
      <c r="O168" s="896"/>
      <c r="P168" s="896"/>
      <c r="Q168" s="845"/>
      <c r="R168" s="845"/>
      <c r="S168" s="845"/>
      <c r="T168" s="823"/>
      <c r="U168" s="823"/>
      <c r="V168" s="823"/>
      <c r="W168" s="823"/>
      <c r="X168" s="823"/>
      <c r="Y168" s="833"/>
      <c r="Z168" s="823"/>
      <c r="AA168" s="823"/>
      <c r="AB168" s="823"/>
      <c r="AC168" s="823"/>
      <c r="AD168" s="823"/>
      <c r="AE168" s="823"/>
      <c r="AF168" s="823"/>
      <c r="AG168" s="823"/>
      <c r="AH168" s="823"/>
      <c r="AI168" s="824"/>
      <c r="AJ168" s="824"/>
      <c r="AK168" s="824"/>
      <c r="AL168" s="825">
        <v>1</v>
      </c>
      <c r="AM168" s="565"/>
      <c r="AN168" s="565"/>
    </row>
    <row r="169" spans="1:40" s="905" customFormat="1" ht="39.950000000000003" customHeight="1">
      <c r="A169" s="821"/>
      <c r="B169" s="903"/>
      <c r="C169" s="904" t="s">
        <v>1535</v>
      </c>
      <c r="D169" s="898"/>
      <c r="E169" s="904"/>
      <c r="F169" s="898"/>
      <c r="G169" s="898"/>
      <c r="H169" s="898"/>
      <c r="I169" s="896"/>
      <c r="J169" s="896"/>
      <c r="K169" s="896"/>
      <c r="L169" s="896"/>
      <c r="M169" s="896"/>
      <c r="N169" s="896"/>
      <c r="O169" s="896"/>
      <c r="P169" s="896"/>
      <c r="Q169" s="845"/>
      <c r="R169" s="845"/>
      <c r="S169" s="845"/>
      <c r="T169" s="823"/>
      <c r="U169" s="823"/>
      <c r="V169" s="823"/>
      <c r="W169" s="823"/>
      <c r="X169" s="823"/>
      <c r="Y169" s="833"/>
      <c r="Z169" s="823"/>
      <c r="AA169" s="823"/>
      <c r="AB169" s="823"/>
      <c r="AC169" s="823"/>
      <c r="AD169" s="823"/>
      <c r="AE169" s="823"/>
      <c r="AF169" s="823"/>
      <c r="AG169" s="823"/>
      <c r="AH169" s="823"/>
      <c r="AI169" s="824"/>
      <c r="AJ169" s="824"/>
      <c r="AK169" s="824"/>
      <c r="AL169" s="825">
        <v>1</v>
      </c>
      <c r="AM169" s="565"/>
      <c r="AN169" s="565"/>
    </row>
    <row r="170" spans="1:40" s="905" customFormat="1" ht="39.950000000000003" customHeight="1">
      <c r="A170" s="821"/>
      <c r="B170" s="903"/>
      <c r="C170" s="904" t="s">
        <v>1536</v>
      </c>
      <c r="D170" s="898"/>
      <c r="E170" s="904"/>
      <c r="F170" s="898"/>
      <c r="G170" s="898"/>
      <c r="H170" s="898"/>
      <c r="I170" s="896"/>
      <c r="J170" s="896"/>
      <c r="K170" s="896"/>
      <c r="L170" s="896"/>
      <c r="M170" s="896"/>
      <c r="N170" s="896"/>
      <c r="O170" s="896"/>
      <c r="P170" s="896"/>
      <c r="Q170" s="845"/>
      <c r="R170" s="845"/>
      <c r="S170" s="845"/>
      <c r="T170" s="823"/>
      <c r="U170" s="823"/>
      <c r="V170" s="823"/>
      <c r="W170" s="823"/>
      <c r="X170" s="823"/>
      <c r="Y170" s="833"/>
      <c r="Z170" s="823"/>
      <c r="AA170" s="823"/>
      <c r="AB170" s="823"/>
      <c r="AC170" s="823"/>
      <c r="AD170" s="823"/>
      <c r="AE170" s="823"/>
      <c r="AF170" s="823"/>
      <c r="AG170" s="823"/>
      <c r="AH170" s="823"/>
      <c r="AI170" s="824"/>
      <c r="AJ170" s="824"/>
      <c r="AK170" s="824"/>
      <c r="AL170" s="825">
        <v>1</v>
      </c>
      <c r="AM170" s="565"/>
      <c r="AN170" s="565"/>
    </row>
    <row r="171" spans="1:40" s="905" customFormat="1" ht="39.950000000000003" customHeight="1">
      <c r="A171" s="821"/>
      <c r="B171" s="898"/>
      <c r="C171" s="898" t="s">
        <v>1537</v>
      </c>
      <c r="D171" s="898"/>
      <c r="E171" s="898"/>
      <c r="F171" s="898"/>
      <c r="G171" s="898"/>
      <c r="H171" s="896"/>
      <c r="I171" s="896"/>
      <c r="J171" s="896"/>
      <c r="K171" s="896"/>
      <c r="L171" s="896"/>
      <c r="M171" s="896"/>
      <c r="N171" s="896"/>
      <c r="O171" s="896"/>
      <c r="P171" s="896"/>
      <c r="Q171" s="845"/>
      <c r="R171" s="845"/>
      <c r="S171" s="845"/>
      <c r="T171" s="823"/>
      <c r="U171" s="823"/>
      <c r="V171" s="823"/>
      <c r="W171" s="823"/>
      <c r="X171" s="823"/>
      <c r="Y171" s="833"/>
      <c r="Z171" s="823"/>
      <c r="AA171" s="823"/>
      <c r="AB171" s="823"/>
      <c r="AC171" s="823"/>
      <c r="AD171" s="823"/>
      <c r="AE171" s="823"/>
      <c r="AF171" s="823"/>
      <c r="AG171" s="823"/>
      <c r="AH171" s="823"/>
      <c r="AI171" s="824"/>
      <c r="AJ171" s="824"/>
      <c r="AK171" s="824"/>
      <c r="AL171" s="825">
        <v>1</v>
      </c>
      <c r="AM171" s="565"/>
      <c r="AN171" s="565"/>
    </row>
    <row r="172" spans="1:40" s="905" customFormat="1" ht="39.950000000000003" customHeight="1">
      <c r="A172" s="821"/>
      <c r="B172" s="896"/>
      <c r="C172" s="896"/>
      <c r="D172" s="896"/>
      <c r="E172" s="896"/>
      <c r="F172" s="896"/>
      <c r="G172" s="896"/>
      <c r="H172" s="896"/>
      <c r="I172" s="896"/>
      <c r="J172" s="896"/>
      <c r="K172" s="896"/>
      <c r="L172" s="896"/>
      <c r="M172" s="896"/>
      <c r="N172" s="896"/>
      <c r="O172" s="896"/>
      <c r="P172" s="896"/>
      <c r="Q172" s="845"/>
      <c r="R172" s="845"/>
      <c r="S172" s="845"/>
      <c r="T172" s="823"/>
      <c r="U172" s="823"/>
      <c r="V172" s="823"/>
      <c r="W172" s="823"/>
      <c r="X172" s="823"/>
      <c r="Y172" s="833"/>
      <c r="Z172" s="823"/>
      <c r="AA172" s="823"/>
      <c r="AB172" s="823"/>
      <c r="AC172" s="823"/>
      <c r="AD172" s="823"/>
      <c r="AE172" s="823"/>
      <c r="AF172" s="823"/>
      <c r="AG172" s="823"/>
      <c r="AH172" s="823"/>
      <c r="AI172" s="824"/>
      <c r="AJ172" s="824"/>
      <c r="AK172" s="824"/>
      <c r="AL172" s="825">
        <v>1</v>
      </c>
      <c r="AM172" s="565"/>
      <c r="AN172" s="565"/>
    </row>
    <row r="173" spans="1:40" ht="30" customHeight="1">
      <c r="A173" s="823"/>
      <c r="B173" s="823"/>
      <c r="C173" s="823"/>
      <c r="D173" s="823"/>
      <c r="E173" s="823"/>
      <c r="F173" s="823"/>
      <c r="G173" s="823"/>
      <c r="H173" s="823"/>
      <c r="I173" s="823"/>
      <c r="J173" s="823"/>
      <c r="K173" s="823"/>
      <c r="L173" s="823"/>
      <c r="M173" s="823"/>
      <c r="N173" s="823"/>
      <c r="O173" s="823"/>
      <c r="P173" s="823"/>
      <c r="Q173" s="845"/>
      <c r="R173" s="845"/>
      <c r="S173" s="845"/>
      <c r="T173" s="823"/>
      <c r="U173" s="823"/>
      <c r="V173" s="823"/>
      <c r="W173" s="823"/>
      <c r="X173" s="823"/>
      <c r="Y173" s="833"/>
      <c r="Z173" s="823"/>
      <c r="AA173" s="823"/>
      <c r="AB173" s="823"/>
      <c r="AC173" s="823"/>
      <c r="AD173" s="824"/>
      <c r="AE173" s="824"/>
      <c r="AF173" s="824"/>
      <c r="AG173" s="824"/>
      <c r="AH173" s="824"/>
      <c r="AI173" s="824"/>
      <c r="AJ173" s="824"/>
      <c r="AK173" s="824"/>
      <c r="AL173" s="825">
        <v>1</v>
      </c>
    </row>
    <row r="174" spans="1:40" s="905" customFormat="1" ht="39.950000000000003" customHeight="1">
      <c r="A174" s="821"/>
      <c r="B174" s="906"/>
      <c r="C174" s="847" t="s">
        <v>1538</v>
      </c>
      <c r="D174" s="847"/>
      <c r="E174" s="823"/>
      <c r="F174" s="823"/>
      <c r="G174" s="823"/>
      <c r="H174" s="823"/>
      <c r="I174" s="823"/>
      <c r="J174" s="823"/>
      <c r="K174" s="823"/>
      <c r="L174" s="823"/>
      <c r="M174" s="823"/>
      <c r="N174" s="823"/>
      <c r="O174" s="823"/>
      <c r="P174" s="823"/>
      <c r="Q174" s="823"/>
      <c r="R174" s="823"/>
      <c r="S174" s="823"/>
      <c r="T174" s="823"/>
      <c r="U174" s="823"/>
      <c r="V174" s="823"/>
      <c r="W174" s="823"/>
      <c r="X174" s="823"/>
      <c r="Y174" s="823"/>
      <c r="Z174" s="823"/>
      <c r="AA174" s="823"/>
      <c r="AB174" s="823"/>
      <c r="AC174" s="823"/>
      <c r="AD174" s="823"/>
      <c r="AE174" s="823"/>
      <c r="AF174" s="823"/>
      <c r="AG174" s="823"/>
      <c r="AH174" s="823"/>
      <c r="AI174" s="824"/>
      <c r="AJ174" s="824"/>
      <c r="AK174" s="824"/>
      <c r="AL174" s="825">
        <v>1</v>
      </c>
      <c r="AM174" s="565"/>
      <c r="AN174" s="565"/>
    </row>
    <row r="175" spans="1:40" s="905" customFormat="1" ht="39.950000000000003" customHeight="1">
      <c r="A175" s="821"/>
      <c r="B175" s="906"/>
      <c r="C175" s="847" t="s">
        <v>1539</v>
      </c>
      <c r="D175" s="847"/>
      <c r="E175" s="823"/>
      <c r="F175" s="823"/>
      <c r="G175" s="823"/>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4"/>
      <c r="AJ175" s="824"/>
      <c r="AK175" s="824"/>
      <c r="AL175" s="825">
        <v>1</v>
      </c>
      <c r="AM175" s="565"/>
      <c r="AN175" s="565"/>
    </row>
    <row r="176" spans="1:40" s="905" customFormat="1" ht="39.950000000000003" customHeight="1">
      <c r="A176" s="821"/>
      <c r="B176" s="836" t="s">
        <v>1540</v>
      </c>
      <c r="C176" s="830"/>
      <c r="D176" s="821"/>
      <c r="E176" s="821"/>
      <c r="F176" s="821"/>
      <c r="G176" s="821"/>
      <c r="H176" s="821"/>
      <c r="I176" s="907"/>
      <c r="J176" s="821"/>
      <c r="K176" s="821"/>
      <c r="L176" s="821"/>
      <c r="M176" s="821"/>
      <c r="N176" s="821"/>
      <c r="O176" s="907"/>
      <c r="P176" s="907"/>
      <c r="Q176" s="907"/>
      <c r="R176" s="907"/>
      <c r="S176" s="907"/>
      <c r="T176" s="823"/>
      <c r="U176" s="823"/>
      <c r="V176" s="823"/>
      <c r="W176" s="823"/>
      <c r="X176" s="823"/>
      <c r="Y176" s="823"/>
      <c r="Z176" s="823"/>
      <c r="AA176" s="823"/>
      <c r="AB176" s="823"/>
      <c r="AC176" s="823"/>
      <c r="AD176" s="823"/>
      <c r="AE176" s="823"/>
      <c r="AF176" s="823"/>
      <c r="AG176" s="823"/>
      <c r="AH176" s="823"/>
      <c r="AI176" s="824"/>
      <c r="AJ176" s="824"/>
      <c r="AK176" s="824"/>
      <c r="AL176" s="825">
        <v>1</v>
      </c>
      <c r="AM176" s="565"/>
      <c r="AN176" s="565"/>
    </row>
    <row r="177" spans="1:40" s="905" customFormat="1" ht="39.950000000000003" customHeight="1">
      <c r="A177" s="821"/>
      <c r="B177" s="836" t="s">
        <v>1541</v>
      </c>
      <c r="C177" s="830"/>
      <c r="D177" s="821"/>
      <c r="E177" s="821"/>
      <c r="F177" s="821"/>
      <c r="G177" s="821"/>
      <c r="H177" s="821"/>
      <c r="I177" s="907"/>
      <c r="J177" s="821"/>
      <c r="K177" s="821"/>
      <c r="L177" s="821"/>
      <c r="M177" s="821"/>
      <c r="N177" s="821"/>
      <c r="O177" s="907"/>
      <c r="P177" s="907"/>
      <c r="Q177" s="907"/>
      <c r="R177" s="907"/>
      <c r="S177" s="907"/>
      <c r="T177" s="823"/>
      <c r="U177" s="823"/>
      <c r="V177" s="823"/>
      <c r="W177" s="823"/>
      <c r="X177" s="823"/>
      <c r="Y177" s="823"/>
      <c r="Z177" s="823"/>
      <c r="AA177" s="823"/>
      <c r="AB177" s="823"/>
      <c r="AC177" s="823"/>
      <c r="AD177" s="823"/>
      <c r="AE177" s="823"/>
      <c r="AF177" s="823"/>
      <c r="AG177" s="823"/>
      <c r="AH177" s="823"/>
      <c r="AI177" s="824"/>
      <c r="AJ177" s="824"/>
      <c r="AK177" s="824"/>
      <c r="AL177" s="825">
        <v>1</v>
      </c>
      <c r="AM177" s="565"/>
      <c r="AN177" s="565"/>
    </row>
    <row r="178" spans="1:40" ht="25.5">
      <c r="A178" s="821"/>
      <c r="B178" s="908"/>
      <c r="C178" s="909"/>
      <c r="D178" s="909"/>
      <c r="E178" s="909"/>
      <c r="F178" s="910"/>
      <c r="G178" s="910"/>
      <c r="H178" s="910"/>
      <c r="I178" s="910"/>
      <c r="J178" s="823"/>
      <c r="K178" s="823"/>
      <c r="L178" s="823"/>
      <c r="M178" s="823"/>
      <c r="N178" s="823"/>
      <c r="O178" s="823"/>
      <c r="P178" s="824"/>
      <c r="Q178" s="907"/>
      <c r="R178" s="907"/>
      <c r="S178" s="907"/>
      <c r="T178" s="823"/>
      <c r="U178" s="823"/>
      <c r="V178" s="823"/>
      <c r="W178" s="823"/>
      <c r="X178" s="823"/>
      <c r="Y178" s="823"/>
      <c r="Z178" s="823"/>
      <c r="AA178" s="823"/>
      <c r="AB178" s="823"/>
      <c r="AC178" s="823"/>
      <c r="AD178" s="823"/>
      <c r="AE178" s="823"/>
      <c r="AF178" s="823"/>
      <c r="AG178" s="823"/>
      <c r="AH178" s="823"/>
      <c r="AI178" s="824"/>
      <c r="AJ178" s="824"/>
      <c r="AK178" s="824"/>
      <c r="AL178" s="825">
        <v>1</v>
      </c>
    </row>
    <row r="179" spans="1:40" ht="26.25">
      <c r="A179" s="821"/>
      <c r="B179" s="845"/>
      <c r="C179" s="845"/>
      <c r="D179" s="845"/>
      <c r="E179" s="845"/>
      <c r="F179" s="823"/>
      <c r="G179" s="823"/>
      <c r="H179" s="823"/>
      <c r="I179" s="823"/>
      <c r="J179" s="823"/>
      <c r="K179" s="833"/>
      <c r="L179" s="823"/>
      <c r="M179" s="823"/>
      <c r="N179" s="823"/>
      <c r="O179" s="823"/>
      <c r="P179" s="824"/>
      <c r="Q179" s="907"/>
      <c r="R179" s="907"/>
      <c r="S179" s="907"/>
      <c r="T179" s="823"/>
      <c r="U179" s="823"/>
      <c r="V179" s="823"/>
      <c r="W179" s="823"/>
      <c r="X179" s="823"/>
      <c r="Y179" s="823"/>
      <c r="Z179" s="823"/>
      <c r="AA179" s="823"/>
      <c r="AB179" s="823"/>
      <c r="AC179" s="823"/>
      <c r="AD179" s="823"/>
      <c r="AE179" s="823"/>
      <c r="AF179" s="823"/>
      <c r="AG179" s="823"/>
      <c r="AH179" s="823"/>
      <c r="AI179" s="824"/>
      <c r="AJ179" s="824"/>
      <c r="AK179" s="824"/>
      <c r="AL179" s="825">
        <v>1</v>
      </c>
    </row>
    <row r="180" spans="1:40" ht="21">
      <c r="A180" s="821"/>
      <c r="B180" s="1128" t="s">
        <v>1542</v>
      </c>
      <c r="C180" s="1128"/>
      <c r="D180" s="1128"/>
      <c r="E180" s="1128"/>
      <c r="F180" s="1128"/>
      <c r="G180" s="911" t="s">
        <v>1543</v>
      </c>
      <c r="H180" s="912"/>
      <c r="I180" s="912"/>
      <c r="J180" s="912"/>
      <c r="K180" s="912"/>
      <c r="L180" s="912"/>
      <c r="M180" s="912"/>
      <c r="N180" s="913" t="s">
        <v>1544</v>
      </c>
      <c r="O180" s="914"/>
      <c r="P180" s="915"/>
      <c r="Q180" s="907"/>
      <c r="R180" s="907"/>
      <c r="S180" s="907"/>
      <c r="T180" s="823"/>
      <c r="U180" s="823"/>
      <c r="V180" s="823"/>
      <c r="W180" s="823"/>
      <c r="X180" s="823"/>
      <c r="Y180" s="823"/>
      <c r="Z180" s="823"/>
      <c r="AA180" s="823"/>
      <c r="AB180" s="823"/>
      <c r="AC180" s="823"/>
      <c r="AD180" s="823"/>
      <c r="AE180" s="823"/>
      <c r="AF180" s="823"/>
      <c r="AG180" s="823"/>
      <c r="AH180" s="823"/>
      <c r="AI180" s="824"/>
      <c r="AJ180" s="824"/>
      <c r="AK180" s="824"/>
      <c r="AL180" s="825">
        <v>1</v>
      </c>
    </row>
    <row r="181" spans="1:40" ht="21">
      <c r="A181" s="821"/>
      <c r="B181" s="916" t="s">
        <v>1545</v>
      </c>
      <c r="C181" s="917" t="s">
        <v>1546</v>
      </c>
      <c r="D181" s="1129" t="s">
        <v>1547</v>
      </c>
      <c r="E181" s="1129"/>
      <c r="F181" s="918"/>
      <c r="G181" s="919" t="s">
        <v>1548</v>
      </c>
      <c r="H181" s="920"/>
      <c r="I181" s="921"/>
      <c r="J181" s="921"/>
      <c r="K181" s="921"/>
      <c r="L181" s="921"/>
      <c r="M181" s="921"/>
      <c r="N181" s="921"/>
      <c r="O181" s="922"/>
      <c r="P181" s="923"/>
      <c r="Q181" s="907"/>
      <c r="R181" s="907"/>
      <c r="S181" s="907"/>
      <c r="T181" s="823"/>
      <c r="U181" s="823"/>
      <c r="V181" s="823"/>
      <c r="W181" s="823"/>
      <c r="X181" s="823"/>
      <c r="Y181" s="823"/>
      <c r="Z181" s="823"/>
      <c r="AA181" s="823"/>
      <c r="AB181" s="823"/>
      <c r="AC181" s="823"/>
      <c r="AD181" s="823"/>
      <c r="AE181" s="823"/>
      <c r="AF181" s="823"/>
      <c r="AG181" s="823"/>
      <c r="AH181" s="823"/>
      <c r="AI181" s="824"/>
      <c r="AJ181" s="824"/>
      <c r="AK181" s="824"/>
      <c r="AL181" s="825">
        <v>1</v>
      </c>
    </row>
    <row r="182" spans="1:40" ht="21">
      <c r="A182" s="821"/>
      <c r="B182" s="1130">
        <v>1250</v>
      </c>
      <c r="C182" s="924">
        <v>1</v>
      </c>
      <c r="D182" s="1131" t="s">
        <v>353</v>
      </c>
      <c r="E182" s="1131"/>
      <c r="F182" s="925">
        <f>C182*B182</f>
        <v>1250</v>
      </c>
      <c r="G182" s="926" t="str">
        <f>INT(F182/N182) &amp; " " &amp; G181 &amp; " de " &amp; N182 &amp; " " &amp; D182 &amp; IF(MOD(F182,N182)&gt;0, " + 1 contenant de " &amp; TEXT(MOD(F182,N182), "0.00") &amp; " " &amp; D182, "")</f>
        <v>178 Barquette(s) de 7 tranches + 1 contenant de 4.00 tranches</v>
      </c>
      <c r="H182" s="918"/>
      <c r="I182" s="927"/>
      <c r="J182" s="928"/>
      <c r="K182" s="928"/>
      <c r="L182" s="928"/>
      <c r="M182" s="928"/>
      <c r="N182" s="929">
        <v>7</v>
      </c>
      <c r="O182" s="921" t="str">
        <f>D182</f>
        <v>tranches</v>
      </c>
      <c r="P182" s="930"/>
      <c r="Q182" s="907"/>
      <c r="R182" s="907"/>
      <c r="S182" s="907"/>
      <c r="T182" s="823"/>
      <c r="U182" s="823"/>
      <c r="V182" s="823"/>
      <c r="W182" s="823"/>
      <c r="X182" s="823"/>
      <c r="Y182" s="823"/>
      <c r="Z182" s="823"/>
      <c r="AA182" s="823"/>
      <c r="AB182" s="823"/>
      <c r="AC182" s="823"/>
      <c r="AD182" s="823"/>
      <c r="AE182" s="823"/>
      <c r="AF182" s="823"/>
      <c r="AG182" s="823"/>
      <c r="AH182" s="823"/>
      <c r="AI182" s="824"/>
      <c r="AJ182" s="824"/>
      <c r="AK182" s="824"/>
      <c r="AL182" s="825">
        <v>1</v>
      </c>
    </row>
    <row r="183" spans="1:40" ht="21">
      <c r="A183" s="821"/>
      <c r="B183" s="1130"/>
      <c r="C183" s="931">
        <v>130</v>
      </c>
      <c r="D183" s="791" t="s">
        <v>1549</v>
      </c>
      <c r="E183" s="932"/>
      <c r="F183" s="933">
        <f>(C183*B182)/1000</f>
        <v>162.5</v>
      </c>
      <c r="G183" s="934" t="str">
        <f>INT(F183/N183) &amp; " " &amp; G181 &amp; " de " &amp; N183 &amp; " kg" &amp; IF(MOD(F183,N183)=0, "", IF(MOD(F183,N183)=N183, "", " + 1 contenant de " &amp; TEXT(MOD(F183,N183), "0.00") &amp; " kg"))</f>
        <v>125 Barquette(s) de 1.3 kg + 1 contenant de 1.30 kg</v>
      </c>
      <c r="H183" s="935"/>
      <c r="I183" s="921"/>
      <c r="J183" s="918"/>
      <c r="K183" s="918"/>
      <c r="L183" s="918"/>
      <c r="M183" s="918"/>
      <c r="N183" s="936">
        <v>1.3</v>
      </c>
      <c r="O183" s="922"/>
      <c r="P183" s="923"/>
      <c r="Q183" s="907"/>
      <c r="R183" s="907"/>
      <c r="S183" s="907"/>
      <c r="T183" s="823"/>
      <c r="U183" s="823"/>
      <c r="V183" s="823"/>
      <c r="W183" s="823"/>
      <c r="X183" s="823"/>
      <c r="Y183" s="823"/>
      <c r="Z183" s="823"/>
      <c r="AA183" s="823"/>
      <c r="AB183" s="823"/>
      <c r="AC183" s="823"/>
      <c r="AD183" s="823"/>
      <c r="AE183" s="823"/>
      <c r="AF183" s="823"/>
      <c r="AG183" s="823"/>
      <c r="AH183" s="823"/>
      <c r="AI183" s="824"/>
      <c r="AJ183" s="824"/>
      <c r="AK183" s="824"/>
      <c r="AL183" s="825">
        <v>1</v>
      </c>
    </row>
    <row r="184" spans="1:40" ht="21">
      <c r="A184" s="821"/>
      <c r="B184" s="937" t="s">
        <v>1550</v>
      </c>
      <c r="C184" s="938"/>
      <c r="D184" s="938"/>
      <c r="E184" s="938"/>
      <c r="F184" s="938"/>
      <c r="G184" s="938"/>
      <c r="H184" s="938"/>
      <c r="I184" s="938"/>
      <c r="J184" s="938"/>
      <c r="K184" s="938"/>
      <c r="L184" s="938"/>
      <c r="M184" s="938"/>
      <c r="N184" s="939"/>
      <c r="O184" s="940"/>
      <c r="P184" s="941"/>
      <c r="Q184" s="907"/>
      <c r="R184" s="907"/>
      <c r="S184" s="907"/>
      <c r="T184" s="823"/>
      <c r="U184" s="823"/>
      <c r="V184" s="823"/>
      <c r="W184" s="823"/>
      <c r="X184" s="823"/>
      <c r="Y184" s="823"/>
      <c r="Z184" s="823"/>
      <c r="AA184" s="823"/>
      <c r="AB184" s="823"/>
      <c r="AC184" s="823"/>
      <c r="AD184" s="823"/>
      <c r="AE184" s="823"/>
      <c r="AF184" s="823"/>
      <c r="AG184" s="823"/>
      <c r="AH184" s="823"/>
      <c r="AI184" s="824"/>
      <c r="AJ184" s="824"/>
      <c r="AK184" s="824"/>
      <c r="AL184" s="825">
        <v>1</v>
      </c>
    </row>
    <row r="185" spans="1:40" ht="21">
      <c r="A185" s="821"/>
      <c r="B185" s="942"/>
      <c r="C185" s="943"/>
      <c r="D185" s="944"/>
      <c r="E185" s="944"/>
      <c r="F185" s="945"/>
      <c r="G185" s="946"/>
      <c r="H185" s="947"/>
      <c r="I185" s="948"/>
      <c r="J185" s="949"/>
      <c r="K185" s="949"/>
      <c r="L185" s="949"/>
      <c r="M185" s="949"/>
      <c r="N185" s="950"/>
      <c r="O185" s="951"/>
      <c r="P185" s="952"/>
      <c r="Q185" s="907"/>
      <c r="R185" s="907"/>
      <c r="S185" s="907"/>
      <c r="T185" s="823"/>
      <c r="U185" s="823"/>
      <c r="V185" s="823"/>
      <c r="W185" s="823"/>
      <c r="X185" s="823"/>
      <c r="Y185" s="823"/>
      <c r="Z185" s="823"/>
      <c r="AA185" s="823"/>
      <c r="AB185" s="823"/>
      <c r="AC185" s="823"/>
      <c r="AD185" s="823"/>
      <c r="AE185" s="823"/>
      <c r="AF185" s="823"/>
      <c r="AG185" s="823"/>
      <c r="AH185" s="823"/>
      <c r="AI185" s="824"/>
      <c r="AJ185" s="824"/>
      <c r="AK185" s="824"/>
      <c r="AL185" s="825">
        <v>1</v>
      </c>
    </row>
    <row r="186" spans="1:40" ht="27">
      <c r="A186" s="821"/>
      <c r="B186" s="953"/>
      <c r="C186" s="821"/>
      <c r="D186" s="821"/>
      <c r="E186" s="821"/>
      <c r="F186" s="821"/>
      <c r="G186" s="821"/>
      <c r="H186" s="821"/>
      <c r="I186" s="907"/>
      <c r="J186" s="821"/>
      <c r="K186" s="821"/>
      <c r="L186" s="821"/>
      <c r="M186" s="821"/>
      <c r="N186" s="821"/>
      <c r="O186" s="907"/>
      <c r="P186" s="907"/>
      <c r="Q186" s="907"/>
      <c r="R186" s="907"/>
      <c r="S186" s="907"/>
      <c r="T186" s="823"/>
      <c r="U186" s="823"/>
      <c r="V186" s="823"/>
      <c r="W186" s="823"/>
      <c r="X186" s="823"/>
      <c r="Y186" s="823"/>
      <c r="Z186" s="823"/>
      <c r="AA186" s="823"/>
      <c r="AB186" s="823"/>
      <c r="AC186" s="823"/>
      <c r="AD186" s="823"/>
      <c r="AE186" s="823"/>
      <c r="AF186" s="823"/>
      <c r="AG186" s="823"/>
      <c r="AH186" s="823"/>
      <c r="AI186" s="824"/>
      <c r="AJ186" s="824"/>
      <c r="AK186" s="824"/>
      <c r="AL186" s="825">
        <v>1</v>
      </c>
    </row>
    <row r="187" spans="1:40" s="565" customFormat="1" ht="30" customHeight="1">
      <c r="A187" s="821"/>
      <c r="B187" s="954" t="s">
        <v>1551</v>
      </c>
      <c r="C187" s="955"/>
      <c r="D187" s="955"/>
      <c r="E187" s="955"/>
      <c r="F187" s="955"/>
      <c r="G187" s="955"/>
      <c r="H187" s="955"/>
      <c r="I187" s="955"/>
      <c r="J187" s="955"/>
      <c r="K187" s="849" t="s">
        <v>505</v>
      </c>
      <c r="L187" s="849"/>
      <c r="M187" s="849"/>
      <c r="N187" s="849"/>
      <c r="O187" s="849"/>
      <c r="P187" s="845"/>
      <c r="Q187" s="845"/>
      <c r="R187" s="845"/>
      <c r="S187" s="845"/>
      <c r="T187" s="845"/>
      <c r="U187" s="845"/>
      <c r="V187" s="845"/>
      <c r="W187" s="845"/>
      <c r="X187" s="845"/>
      <c r="Y187" s="845"/>
      <c r="Z187" s="845"/>
      <c r="AA187" s="845"/>
      <c r="AB187" s="845"/>
      <c r="AC187" s="845"/>
      <c r="AD187" s="845"/>
      <c r="AE187" s="845"/>
      <c r="AF187" s="824"/>
      <c r="AG187" s="824"/>
      <c r="AH187" s="824"/>
      <c r="AI187" s="824"/>
      <c r="AJ187" s="824"/>
      <c r="AK187" s="824"/>
      <c r="AL187" s="825">
        <v>1</v>
      </c>
    </row>
    <row r="188" spans="1:40" s="565" customFormat="1" ht="30" customHeight="1">
      <c r="A188" s="821"/>
      <c r="B188" s="956" t="s">
        <v>1552</v>
      </c>
      <c r="C188" s="955"/>
      <c r="D188" s="955"/>
      <c r="E188" s="955"/>
      <c r="F188" s="955"/>
      <c r="G188" s="955"/>
      <c r="H188" s="955"/>
      <c r="I188" s="955"/>
      <c r="J188" s="955"/>
      <c r="K188" s="849" t="s">
        <v>505</v>
      </c>
      <c r="L188" s="849"/>
      <c r="M188" s="849"/>
      <c r="N188" s="849"/>
      <c r="O188" s="849"/>
      <c r="P188" s="845"/>
      <c r="Q188" s="845"/>
      <c r="R188" s="845"/>
      <c r="S188" s="845"/>
      <c r="T188" s="845"/>
      <c r="U188" s="845"/>
      <c r="V188" s="845"/>
      <c r="W188" s="845"/>
      <c r="X188" s="845"/>
      <c r="Y188" s="845"/>
      <c r="Z188" s="845"/>
      <c r="AA188" s="845"/>
      <c r="AB188" s="845"/>
      <c r="AC188" s="845"/>
      <c r="AD188" s="845"/>
      <c r="AE188" s="845"/>
      <c r="AF188" s="824"/>
      <c r="AG188" s="824"/>
      <c r="AH188" s="824"/>
      <c r="AI188" s="824"/>
      <c r="AJ188" s="824"/>
      <c r="AK188" s="824"/>
      <c r="AL188" s="825">
        <v>1</v>
      </c>
    </row>
    <row r="189" spans="1:40" s="565" customFormat="1" ht="30" customHeight="1">
      <c r="A189" s="821"/>
      <c r="B189" s="956" t="s">
        <v>1553</v>
      </c>
      <c r="C189" s="955"/>
      <c r="D189" s="955"/>
      <c r="E189" s="955"/>
      <c r="F189" s="955"/>
      <c r="G189" s="955"/>
      <c r="H189" s="955"/>
      <c r="I189" s="955"/>
      <c r="J189" s="955"/>
      <c r="K189" s="849" t="s">
        <v>505</v>
      </c>
      <c r="L189" s="849"/>
      <c r="M189" s="849"/>
      <c r="N189" s="849"/>
      <c r="O189" s="849"/>
      <c r="P189" s="845"/>
      <c r="Q189" s="845"/>
      <c r="R189" s="845"/>
      <c r="S189" s="845"/>
      <c r="T189" s="845"/>
      <c r="U189" s="845"/>
      <c r="V189" s="845"/>
      <c r="W189" s="845"/>
      <c r="X189" s="845"/>
      <c r="Y189" s="845"/>
      <c r="Z189" s="845"/>
      <c r="AA189" s="845"/>
      <c r="AB189" s="845"/>
      <c r="AC189" s="845"/>
      <c r="AD189" s="845"/>
      <c r="AE189" s="845"/>
      <c r="AF189" s="824"/>
      <c r="AG189" s="824"/>
      <c r="AH189" s="824"/>
      <c r="AI189" s="824"/>
      <c r="AJ189" s="824"/>
      <c r="AK189" s="824"/>
      <c r="AL189" s="825">
        <v>1</v>
      </c>
    </row>
    <row r="190" spans="1:40" s="565" customFormat="1" ht="30" customHeight="1">
      <c r="A190" s="821"/>
      <c r="B190" s="956" t="s">
        <v>1554</v>
      </c>
      <c r="C190" s="955"/>
      <c r="D190" s="955"/>
      <c r="E190" s="955"/>
      <c r="F190" s="955"/>
      <c r="G190" s="955"/>
      <c r="H190" s="955"/>
      <c r="I190" s="955"/>
      <c r="J190" s="955"/>
      <c r="K190" s="849" t="s">
        <v>505</v>
      </c>
      <c r="L190" s="849"/>
      <c r="M190" s="849"/>
      <c r="N190" s="849"/>
      <c r="O190" s="849"/>
      <c r="P190" s="845"/>
      <c r="Q190" s="845"/>
      <c r="R190" s="845"/>
      <c r="S190" s="845"/>
      <c r="T190" s="845"/>
      <c r="U190" s="845"/>
      <c r="V190" s="845"/>
      <c r="W190" s="845"/>
      <c r="X190" s="845"/>
      <c r="Y190" s="845"/>
      <c r="Z190" s="845"/>
      <c r="AA190" s="845"/>
      <c r="AB190" s="845"/>
      <c r="AC190" s="845"/>
      <c r="AD190" s="845"/>
      <c r="AE190" s="845"/>
      <c r="AF190" s="824"/>
      <c r="AG190" s="824"/>
      <c r="AH190" s="824"/>
      <c r="AI190" s="824"/>
      <c r="AJ190" s="824"/>
      <c r="AK190" s="824"/>
      <c r="AL190" s="825">
        <v>1</v>
      </c>
    </row>
    <row r="191" spans="1:40" s="565" customFormat="1" ht="30" customHeight="1">
      <c r="A191" s="821"/>
      <c r="B191" s="957" t="s">
        <v>1555</v>
      </c>
      <c r="C191" s="955"/>
      <c r="D191" s="955"/>
      <c r="E191" s="955"/>
      <c r="F191" s="955"/>
      <c r="G191" s="955"/>
      <c r="H191" s="955"/>
      <c r="I191" s="955"/>
      <c r="J191" s="955"/>
      <c r="K191" s="849" t="s">
        <v>505</v>
      </c>
      <c r="L191" s="849"/>
      <c r="M191" s="849"/>
      <c r="N191" s="849"/>
      <c r="O191" s="849"/>
      <c r="P191" s="845"/>
      <c r="Q191" s="845"/>
      <c r="R191" s="845"/>
      <c r="S191" s="845"/>
      <c r="T191" s="845"/>
      <c r="U191" s="845"/>
      <c r="V191" s="845"/>
      <c r="W191" s="845"/>
      <c r="X191" s="845"/>
      <c r="Y191" s="845"/>
      <c r="Z191" s="845"/>
      <c r="AA191" s="845"/>
      <c r="AB191" s="845"/>
      <c r="AC191" s="845"/>
      <c r="AD191" s="845"/>
      <c r="AE191" s="845"/>
      <c r="AF191" s="824"/>
      <c r="AG191" s="824"/>
      <c r="AH191" s="824"/>
      <c r="AI191" s="824"/>
      <c r="AJ191" s="824"/>
      <c r="AK191" s="824"/>
      <c r="AL191" s="825">
        <v>1</v>
      </c>
    </row>
    <row r="192" spans="1:40" s="565" customFormat="1" ht="30" customHeight="1">
      <c r="A192" s="821"/>
      <c r="B192" s="956" t="s">
        <v>1556</v>
      </c>
      <c r="C192" s="955"/>
      <c r="D192" s="955"/>
      <c r="E192" s="955"/>
      <c r="F192" s="955"/>
      <c r="G192" s="955"/>
      <c r="H192" s="955"/>
      <c r="I192" s="955"/>
      <c r="J192" s="955"/>
      <c r="K192" s="849" t="s">
        <v>505</v>
      </c>
      <c r="L192" s="849"/>
      <c r="M192" s="849"/>
      <c r="N192" s="849"/>
      <c r="O192" s="849"/>
      <c r="P192" s="845"/>
      <c r="Q192" s="845"/>
      <c r="R192" s="845"/>
      <c r="S192" s="845"/>
      <c r="T192" s="845"/>
      <c r="U192" s="845"/>
      <c r="V192" s="845"/>
      <c r="W192" s="845"/>
      <c r="X192" s="845"/>
      <c r="Y192" s="845"/>
      <c r="Z192" s="845"/>
      <c r="AA192" s="845"/>
      <c r="AB192" s="845"/>
      <c r="AC192" s="845"/>
      <c r="AD192" s="845"/>
      <c r="AE192" s="845"/>
      <c r="AF192" s="824"/>
      <c r="AG192" s="824"/>
      <c r="AH192" s="824"/>
      <c r="AI192" s="824"/>
      <c r="AJ192" s="824"/>
      <c r="AK192" s="824"/>
      <c r="AL192" s="825">
        <v>1</v>
      </c>
    </row>
    <row r="193" spans="1:38" s="565" customFormat="1" ht="30" customHeight="1">
      <c r="A193" s="821"/>
      <c r="B193" s="958" t="s">
        <v>1557</v>
      </c>
      <c r="C193" s="955"/>
      <c r="D193" s="955"/>
      <c r="E193" s="955"/>
      <c r="F193" s="955"/>
      <c r="G193" s="955"/>
      <c r="H193" s="955"/>
      <c r="I193" s="955"/>
      <c r="J193" s="955"/>
      <c r="K193" s="849" t="s">
        <v>505</v>
      </c>
      <c r="L193" s="849"/>
      <c r="M193" s="849"/>
      <c r="N193" s="849"/>
      <c r="O193" s="849"/>
      <c r="P193" s="845"/>
      <c r="Q193" s="845"/>
      <c r="R193" s="845"/>
      <c r="S193" s="845"/>
      <c r="T193" s="845"/>
      <c r="U193" s="845"/>
      <c r="V193" s="845"/>
      <c r="W193" s="845"/>
      <c r="X193" s="845"/>
      <c r="Y193" s="845"/>
      <c r="Z193" s="845"/>
      <c r="AA193" s="845"/>
      <c r="AB193" s="845"/>
      <c r="AC193" s="845"/>
      <c r="AD193" s="845"/>
      <c r="AE193" s="845"/>
      <c r="AF193" s="824"/>
      <c r="AG193" s="824"/>
      <c r="AH193" s="824"/>
      <c r="AI193" s="824"/>
      <c r="AJ193" s="824"/>
      <c r="AK193" s="824"/>
      <c r="AL193" s="825">
        <v>1</v>
      </c>
    </row>
    <row r="194" spans="1:38" s="565" customFormat="1" ht="30" customHeight="1">
      <c r="A194" s="821"/>
      <c r="B194" s="956" t="s">
        <v>1558</v>
      </c>
      <c r="C194" s="955"/>
      <c r="D194" s="955"/>
      <c r="E194" s="955"/>
      <c r="F194" s="955"/>
      <c r="G194" s="955"/>
      <c r="H194" s="955"/>
      <c r="I194" s="955"/>
      <c r="J194" s="955"/>
      <c r="K194" s="849" t="s">
        <v>505</v>
      </c>
      <c r="L194" s="849"/>
      <c r="M194" s="849"/>
      <c r="N194" s="849"/>
      <c r="O194" s="849"/>
      <c r="P194" s="845"/>
      <c r="Q194" s="845"/>
      <c r="R194" s="845"/>
      <c r="S194" s="845"/>
      <c r="T194" s="845"/>
      <c r="U194" s="845"/>
      <c r="V194" s="845"/>
      <c r="W194" s="845"/>
      <c r="X194" s="845"/>
      <c r="Y194" s="845"/>
      <c r="Z194" s="845"/>
      <c r="AA194" s="845"/>
      <c r="AB194" s="845"/>
      <c r="AC194" s="845"/>
      <c r="AD194" s="845"/>
      <c r="AE194" s="845"/>
      <c r="AF194" s="824"/>
      <c r="AG194" s="824"/>
      <c r="AH194" s="824"/>
      <c r="AI194" s="824"/>
      <c r="AJ194" s="824"/>
      <c r="AK194" s="824"/>
      <c r="AL194" s="825">
        <v>1</v>
      </c>
    </row>
    <row r="195" spans="1:38" s="565" customFormat="1" ht="30" customHeight="1">
      <c r="A195" s="821"/>
      <c r="B195" s="955"/>
      <c r="C195" s="955"/>
      <c r="D195" s="955"/>
      <c r="E195" s="955"/>
      <c r="F195" s="955"/>
      <c r="G195" s="955"/>
      <c r="H195" s="955"/>
      <c r="I195" s="955"/>
      <c r="J195" s="955"/>
      <c r="K195" s="849" t="s">
        <v>505</v>
      </c>
      <c r="L195" s="849"/>
      <c r="M195" s="849"/>
      <c r="N195" s="849"/>
      <c r="O195" s="849"/>
      <c r="P195" s="845"/>
      <c r="Q195" s="845"/>
      <c r="R195" s="845"/>
      <c r="S195" s="845"/>
      <c r="T195" s="845"/>
      <c r="U195" s="845"/>
      <c r="V195" s="845"/>
      <c r="W195" s="845"/>
      <c r="X195" s="845"/>
      <c r="Y195" s="845"/>
      <c r="Z195" s="845"/>
      <c r="AA195" s="845"/>
      <c r="AB195" s="845"/>
      <c r="AC195" s="845"/>
      <c r="AD195" s="845"/>
      <c r="AE195" s="845"/>
      <c r="AF195" s="824"/>
      <c r="AG195" s="824"/>
      <c r="AH195" s="824"/>
      <c r="AI195" s="824"/>
      <c r="AJ195" s="824"/>
      <c r="AK195" s="824"/>
      <c r="AL195" s="825">
        <v>1</v>
      </c>
    </row>
    <row r="196" spans="1:38" s="565" customFormat="1" ht="30" customHeight="1">
      <c r="A196" s="821"/>
      <c r="B196" s="956" t="s">
        <v>1559</v>
      </c>
      <c r="C196" s="955"/>
      <c r="D196" s="955"/>
      <c r="E196" s="955"/>
      <c r="F196" s="955"/>
      <c r="G196" s="955"/>
      <c r="H196" s="955"/>
      <c r="I196" s="955"/>
      <c r="J196" s="955"/>
      <c r="K196" s="849" t="s">
        <v>505</v>
      </c>
      <c r="L196" s="849"/>
      <c r="M196" s="849"/>
      <c r="N196" s="849"/>
      <c r="O196" s="849"/>
      <c r="P196" s="845"/>
      <c r="Q196" s="845"/>
      <c r="R196" s="845"/>
      <c r="S196" s="845"/>
      <c r="T196" s="845"/>
      <c r="U196" s="845"/>
      <c r="V196" s="845"/>
      <c r="W196" s="845"/>
      <c r="X196" s="845"/>
      <c r="Y196" s="845"/>
      <c r="Z196" s="845"/>
      <c r="AA196" s="845"/>
      <c r="AB196" s="845"/>
      <c r="AC196" s="845"/>
      <c r="AD196" s="845"/>
      <c r="AE196" s="845"/>
      <c r="AF196" s="824"/>
      <c r="AG196" s="824"/>
      <c r="AH196" s="824"/>
      <c r="AI196" s="824"/>
      <c r="AJ196" s="824"/>
      <c r="AK196" s="824"/>
      <c r="AL196" s="825">
        <v>1</v>
      </c>
    </row>
    <row r="197" spans="1:38" s="565" customFormat="1" ht="30" customHeight="1">
      <c r="A197" s="821"/>
      <c r="B197" s="957" t="s">
        <v>1560</v>
      </c>
      <c r="C197" s="955"/>
      <c r="D197" s="955"/>
      <c r="E197" s="955"/>
      <c r="F197" s="955"/>
      <c r="G197" s="955"/>
      <c r="H197" s="955"/>
      <c r="I197" s="955"/>
      <c r="J197" s="955"/>
      <c r="K197" s="849" t="s">
        <v>505</v>
      </c>
      <c r="L197" s="849"/>
      <c r="M197" s="849"/>
      <c r="N197" s="849"/>
      <c r="O197" s="849"/>
      <c r="P197" s="845"/>
      <c r="Q197" s="845"/>
      <c r="R197" s="845"/>
      <c r="S197" s="845"/>
      <c r="T197" s="845"/>
      <c r="U197" s="845"/>
      <c r="V197" s="845"/>
      <c r="W197" s="845"/>
      <c r="X197" s="845"/>
      <c r="Y197" s="845"/>
      <c r="Z197" s="845"/>
      <c r="AA197" s="845"/>
      <c r="AB197" s="845"/>
      <c r="AC197" s="845"/>
      <c r="AD197" s="845"/>
      <c r="AE197" s="845"/>
      <c r="AF197" s="824"/>
      <c r="AG197" s="824"/>
      <c r="AH197" s="824"/>
      <c r="AI197" s="824"/>
      <c r="AJ197" s="824"/>
      <c r="AK197" s="824"/>
      <c r="AL197" s="825">
        <v>1</v>
      </c>
    </row>
    <row r="198" spans="1:38" s="565" customFormat="1" ht="30" customHeight="1">
      <c r="A198" s="821"/>
      <c r="B198" s="956"/>
      <c r="C198" s="955"/>
      <c r="D198" s="955"/>
      <c r="E198" s="955"/>
      <c r="F198" s="955"/>
      <c r="G198" s="955"/>
      <c r="H198" s="955"/>
      <c r="I198" s="955"/>
      <c r="J198" s="955"/>
      <c r="K198" s="849" t="s">
        <v>505</v>
      </c>
      <c r="L198" s="849"/>
      <c r="M198" s="849"/>
      <c r="N198" s="849"/>
      <c r="O198" s="849"/>
      <c r="P198" s="845"/>
      <c r="Q198" s="845"/>
      <c r="R198" s="845"/>
      <c r="S198" s="845"/>
      <c r="T198" s="845"/>
      <c r="U198" s="845"/>
      <c r="V198" s="845"/>
      <c r="W198" s="845"/>
      <c r="X198" s="845"/>
      <c r="Y198" s="845"/>
      <c r="Z198" s="845"/>
      <c r="AA198" s="845"/>
      <c r="AB198" s="845"/>
      <c r="AC198" s="845"/>
      <c r="AD198" s="845"/>
      <c r="AE198" s="845"/>
      <c r="AF198" s="824"/>
      <c r="AG198" s="824"/>
      <c r="AH198" s="824"/>
      <c r="AI198" s="824"/>
      <c r="AJ198" s="824"/>
      <c r="AK198" s="824"/>
      <c r="AL198" s="825">
        <v>1</v>
      </c>
    </row>
    <row r="199" spans="1:38" s="565" customFormat="1" ht="30" customHeight="1">
      <c r="A199" s="821"/>
      <c r="B199" s="956" t="s">
        <v>1561</v>
      </c>
      <c r="C199" s="955"/>
      <c r="D199" s="955"/>
      <c r="E199" s="955"/>
      <c r="F199" s="955"/>
      <c r="G199" s="955"/>
      <c r="H199" s="955"/>
      <c r="I199" s="955"/>
      <c r="J199" s="955"/>
      <c r="K199" s="849" t="s">
        <v>505</v>
      </c>
      <c r="L199" s="849"/>
      <c r="M199" s="849"/>
      <c r="N199" s="849"/>
      <c r="O199" s="849"/>
      <c r="P199" s="845"/>
      <c r="Q199" s="845"/>
      <c r="R199" s="845"/>
      <c r="S199" s="845"/>
      <c r="T199" s="845"/>
      <c r="U199" s="845"/>
      <c r="V199" s="845"/>
      <c r="W199" s="845"/>
      <c r="X199" s="845"/>
      <c r="Y199" s="845"/>
      <c r="Z199" s="845"/>
      <c r="AA199" s="845"/>
      <c r="AB199" s="845"/>
      <c r="AC199" s="845"/>
      <c r="AD199" s="845"/>
      <c r="AE199" s="845"/>
      <c r="AF199" s="824"/>
      <c r="AG199" s="824"/>
      <c r="AH199" s="824"/>
      <c r="AI199" s="824"/>
      <c r="AJ199" s="824"/>
      <c r="AK199" s="824"/>
      <c r="AL199" s="825">
        <v>1</v>
      </c>
    </row>
    <row r="200" spans="1:38" s="565" customFormat="1" ht="30" customHeight="1">
      <c r="A200" s="821"/>
      <c r="B200" s="957" t="s">
        <v>1562</v>
      </c>
      <c r="C200" s="955"/>
      <c r="D200" s="955"/>
      <c r="E200" s="955"/>
      <c r="F200" s="955"/>
      <c r="G200" s="955"/>
      <c r="H200" s="955"/>
      <c r="I200" s="955"/>
      <c r="J200" s="955"/>
      <c r="K200" s="849" t="s">
        <v>505</v>
      </c>
      <c r="L200" s="849"/>
      <c r="M200" s="849"/>
      <c r="N200" s="849"/>
      <c r="O200" s="849"/>
      <c r="P200" s="845"/>
      <c r="Q200" s="845"/>
      <c r="R200" s="845"/>
      <c r="S200" s="845"/>
      <c r="T200" s="845"/>
      <c r="U200" s="845"/>
      <c r="V200" s="845"/>
      <c r="W200" s="845"/>
      <c r="X200" s="845"/>
      <c r="Y200" s="845"/>
      <c r="Z200" s="845"/>
      <c r="AA200" s="845"/>
      <c r="AB200" s="845"/>
      <c r="AC200" s="845"/>
      <c r="AD200" s="845"/>
      <c r="AE200" s="845"/>
      <c r="AF200" s="824"/>
      <c r="AG200" s="824"/>
      <c r="AH200" s="824"/>
      <c r="AI200" s="824"/>
      <c r="AJ200" s="824"/>
      <c r="AK200" s="824"/>
      <c r="AL200" s="825">
        <v>1</v>
      </c>
    </row>
    <row r="201" spans="1:38" s="565" customFormat="1" ht="30" customHeight="1">
      <c r="A201" s="821"/>
      <c r="B201" s="957" t="s">
        <v>1563</v>
      </c>
      <c r="C201" s="955"/>
      <c r="D201" s="955"/>
      <c r="E201" s="955"/>
      <c r="F201" s="955"/>
      <c r="G201" s="955"/>
      <c r="H201" s="955"/>
      <c r="I201" s="955"/>
      <c r="J201" s="955"/>
      <c r="K201" s="849" t="s">
        <v>505</v>
      </c>
      <c r="L201" s="849"/>
      <c r="M201" s="849"/>
      <c r="N201" s="823"/>
      <c r="O201" s="823"/>
      <c r="P201" s="845"/>
      <c r="Q201" s="845"/>
      <c r="R201" s="845"/>
      <c r="S201" s="845"/>
      <c r="T201" s="845"/>
      <c r="U201" s="845"/>
      <c r="V201" s="845"/>
      <c r="W201" s="845"/>
      <c r="X201" s="845"/>
      <c r="Y201" s="845"/>
      <c r="Z201" s="845"/>
      <c r="AA201" s="845"/>
      <c r="AB201" s="845"/>
      <c r="AC201" s="845"/>
      <c r="AD201" s="845"/>
      <c r="AE201" s="845"/>
      <c r="AF201" s="824"/>
      <c r="AG201" s="824"/>
      <c r="AH201" s="824"/>
      <c r="AI201" s="824"/>
      <c r="AJ201" s="824"/>
      <c r="AK201" s="824"/>
      <c r="AL201" s="825">
        <v>1</v>
      </c>
    </row>
    <row r="202" spans="1:38" s="565" customFormat="1" ht="30" customHeight="1">
      <c r="A202" s="821"/>
      <c r="B202" s="956" t="s">
        <v>1564</v>
      </c>
      <c r="C202" s="955"/>
      <c r="D202" s="955"/>
      <c r="E202" s="955"/>
      <c r="F202" s="955"/>
      <c r="G202" s="955"/>
      <c r="H202" s="955"/>
      <c r="I202" s="955"/>
      <c r="J202" s="955"/>
      <c r="K202" s="849"/>
      <c r="L202" s="849"/>
      <c r="M202" s="849"/>
      <c r="N202" s="823"/>
      <c r="O202" s="823"/>
      <c r="P202" s="845"/>
      <c r="Q202" s="845"/>
      <c r="R202" s="845"/>
      <c r="S202" s="845"/>
      <c r="T202" s="845"/>
      <c r="U202" s="845"/>
      <c r="V202" s="845"/>
      <c r="W202" s="845"/>
      <c r="X202" s="845"/>
      <c r="Y202" s="845"/>
      <c r="Z202" s="845"/>
      <c r="AA202" s="845"/>
      <c r="AB202" s="845"/>
      <c r="AC202" s="845"/>
      <c r="AD202" s="845"/>
      <c r="AE202" s="845"/>
      <c r="AF202" s="824"/>
      <c r="AG202" s="824"/>
      <c r="AH202" s="824"/>
      <c r="AI202" s="824"/>
      <c r="AJ202" s="824"/>
      <c r="AK202" s="824"/>
      <c r="AL202" s="825">
        <v>1</v>
      </c>
    </row>
    <row r="203" spans="1:38" s="565" customFormat="1" ht="30" customHeight="1">
      <c r="A203" s="821"/>
      <c r="B203" s="957" t="s">
        <v>1565</v>
      </c>
      <c r="C203" s="955"/>
      <c r="D203" s="955"/>
      <c r="E203" s="955"/>
      <c r="F203" s="955"/>
      <c r="G203" s="955"/>
      <c r="H203" s="955"/>
      <c r="I203" s="955"/>
      <c r="J203" s="955"/>
      <c r="K203" s="849"/>
      <c r="L203" s="849"/>
      <c r="M203" s="849"/>
      <c r="N203" s="823"/>
      <c r="O203" s="823"/>
      <c r="P203" s="845"/>
      <c r="Q203" s="845"/>
      <c r="R203" s="845"/>
      <c r="S203" s="845"/>
      <c r="T203" s="845"/>
      <c r="U203" s="845"/>
      <c r="V203" s="845"/>
      <c r="W203" s="845"/>
      <c r="X203" s="845"/>
      <c r="Y203" s="845"/>
      <c r="Z203" s="845"/>
      <c r="AA203" s="845"/>
      <c r="AB203" s="845"/>
      <c r="AC203" s="845"/>
      <c r="AD203" s="845"/>
      <c r="AE203" s="845"/>
      <c r="AF203" s="824"/>
      <c r="AG203" s="824"/>
      <c r="AH203" s="824"/>
      <c r="AI203" s="824"/>
      <c r="AJ203" s="824"/>
      <c r="AK203" s="824"/>
      <c r="AL203" s="825">
        <v>1</v>
      </c>
    </row>
    <row r="204" spans="1:38" s="565" customFormat="1" ht="27">
      <c r="A204" s="821"/>
      <c r="B204" s="953"/>
      <c r="C204" s="821"/>
      <c r="D204" s="821"/>
      <c r="E204" s="821"/>
      <c r="F204" s="821"/>
      <c r="G204" s="821"/>
      <c r="H204" s="821"/>
      <c r="I204" s="907"/>
      <c r="J204" s="821"/>
      <c r="K204" s="821"/>
      <c r="L204" s="821"/>
      <c r="M204" s="821"/>
      <c r="N204" s="821"/>
      <c r="O204" s="907"/>
      <c r="P204" s="907"/>
      <c r="Q204" s="907"/>
      <c r="R204" s="907"/>
      <c r="S204" s="907"/>
      <c r="T204" s="823"/>
      <c r="U204" s="823"/>
      <c r="V204" s="823"/>
      <c r="W204" s="823"/>
      <c r="X204" s="823"/>
      <c r="Y204" s="823"/>
      <c r="Z204" s="823"/>
      <c r="AA204" s="823"/>
      <c r="AB204" s="823"/>
      <c r="AC204" s="823"/>
      <c r="AD204" s="823"/>
      <c r="AE204" s="823"/>
      <c r="AF204" s="823"/>
      <c r="AG204" s="823"/>
      <c r="AH204" s="823"/>
      <c r="AI204" s="824"/>
      <c r="AJ204" s="824"/>
      <c r="AK204" s="824"/>
      <c r="AL204" s="825">
        <v>1</v>
      </c>
    </row>
    <row r="205" spans="1:38" s="565" customFormat="1" ht="26.25">
      <c r="A205" s="821"/>
      <c r="B205" s="959" t="s">
        <v>1566</v>
      </c>
      <c r="C205" s="960"/>
      <c r="D205" s="961"/>
      <c r="E205" s="908"/>
      <c r="F205" s="962"/>
      <c r="G205" s="962"/>
      <c r="H205" s="962"/>
      <c r="I205" s="962"/>
      <c r="J205" s="963"/>
      <c r="K205" s="963"/>
      <c r="L205" s="823"/>
      <c r="M205" s="823"/>
      <c r="N205" s="823"/>
      <c r="O205" s="823"/>
      <c r="P205" s="824"/>
      <c r="Q205" s="907"/>
      <c r="R205" s="907"/>
      <c r="S205" s="907"/>
      <c r="T205" s="823"/>
      <c r="U205" s="823"/>
      <c r="V205" s="823"/>
      <c r="W205" s="823"/>
      <c r="X205" s="823"/>
      <c r="Y205" s="823"/>
      <c r="Z205" s="823"/>
      <c r="AA205" s="823"/>
      <c r="AB205" s="823"/>
      <c r="AC205" s="823"/>
      <c r="AD205" s="823"/>
      <c r="AE205" s="823"/>
      <c r="AF205" s="823"/>
      <c r="AG205" s="823"/>
      <c r="AH205" s="823"/>
      <c r="AI205" s="824"/>
      <c r="AJ205" s="824"/>
      <c r="AK205" s="824"/>
      <c r="AL205" s="825">
        <v>1</v>
      </c>
    </row>
    <row r="206" spans="1:38" s="565" customFormat="1" ht="26.25">
      <c r="A206" s="821"/>
      <c r="B206" s="964" t="s">
        <v>1567</v>
      </c>
      <c r="C206" s="965"/>
      <c r="D206" s="966"/>
      <c r="E206" s="967"/>
      <c r="F206" s="967"/>
      <c r="G206" s="967"/>
      <c r="H206" s="967"/>
      <c r="I206" s="967"/>
      <c r="J206" s="967"/>
      <c r="K206" s="963">
        <v>1</v>
      </c>
      <c r="L206" s="823"/>
      <c r="M206" s="823"/>
      <c r="N206" s="823"/>
      <c r="O206" s="823"/>
      <c r="P206" s="824"/>
      <c r="Q206" s="907"/>
      <c r="R206" s="907"/>
      <c r="S206" s="907"/>
      <c r="T206" s="823"/>
      <c r="U206" s="823"/>
      <c r="V206" s="823"/>
      <c r="W206" s="823"/>
      <c r="X206" s="823"/>
      <c r="Y206" s="823"/>
      <c r="Z206" s="823"/>
      <c r="AA206" s="823"/>
      <c r="AB206" s="823"/>
      <c r="AC206" s="823"/>
      <c r="AD206" s="823"/>
      <c r="AE206" s="823"/>
      <c r="AF206" s="823"/>
      <c r="AG206" s="823"/>
      <c r="AH206" s="823"/>
      <c r="AI206" s="824"/>
      <c r="AJ206" s="824"/>
      <c r="AK206" s="824"/>
      <c r="AL206" s="825">
        <v>1</v>
      </c>
    </row>
    <row r="207" spans="1:38" s="565" customFormat="1" ht="26.25">
      <c r="A207" s="821"/>
      <c r="B207" s="968" t="s">
        <v>1568</v>
      </c>
      <c r="C207" s="965"/>
      <c r="D207" s="966"/>
      <c r="E207" s="967"/>
      <c r="F207" s="967"/>
      <c r="G207" s="967"/>
      <c r="H207" s="967"/>
      <c r="I207" s="967"/>
      <c r="J207" s="967"/>
      <c r="K207" s="963">
        <v>1</v>
      </c>
      <c r="L207" s="823"/>
      <c r="M207" s="823"/>
      <c r="N207" s="823"/>
      <c r="O207" s="823"/>
      <c r="P207" s="824"/>
      <c r="Q207" s="907"/>
      <c r="R207" s="907"/>
      <c r="S207" s="907"/>
      <c r="T207" s="823"/>
      <c r="U207" s="823"/>
      <c r="V207" s="823"/>
      <c r="W207" s="823"/>
      <c r="X207" s="823"/>
      <c r="Y207" s="823"/>
      <c r="Z207" s="823"/>
      <c r="AA207" s="823"/>
      <c r="AB207" s="823"/>
      <c r="AC207" s="823"/>
      <c r="AD207" s="823"/>
      <c r="AE207" s="823"/>
      <c r="AF207" s="823"/>
      <c r="AG207" s="823"/>
      <c r="AH207" s="823"/>
      <c r="AI207" s="824"/>
      <c r="AJ207" s="824"/>
      <c r="AK207" s="824"/>
      <c r="AL207" s="825">
        <v>1</v>
      </c>
    </row>
    <row r="208" spans="1:38" s="565" customFormat="1" ht="26.25">
      <c r="A208" s="821"/>
      <c r="B208" s="969" t="s">
        <v>1569</v>
      </c>
      <c r="C208" s="960"/>
      <c r="D208" s="970"/>
      <c r="E208" s="908"/>
      <c r="F208" s="971" t="s">
        <v>1570</v>
      </c>
      <c r="G208" s="962"/>
      <c r="H208" s="962"/>
      <c r="I208" s="962"/>
      <c r="J208" s="963"/>
      <c r="K208" s="963"/>
      <c r="L208" s="823"/>
      <c r="M208" s="823"/>
      <c r="N208" s="823"/>
      <c r="O208" s="823"/>
      <c r="P208" s="824"/>
      <c r="Q208" s="907"/>
      <c r="R208" s="907"/>
      <c r="S208" s="907"/>
      <c r="T208" s="823"/>
      <c r="U208" s="823"/>
      <c r="V208" s="823"/>
      <c r="W208" s="823"/>
      <c r="X208" s="823"/>
      <c r="Y208" s="823"/>
      <c r="Z208" s="823"/>
      <c r="AA208" s="823"/>
      <c r="AB208" s="823"/>
      <c r="AC208" s="823"/>
      <c r="AD208" s="823"/>
      <c r="AE208" s="823"/>
      <c r="AF208" s="823"/>
      <c r="AG208" s="823"/>
      <c r="AH208" s="823"/>
      <c r="AI208" s="824"/>
      <c r="AJ208" s="824"/>
      <c r="AK208" s="824"/>
      <c r="AL208" s="825">
        <v>1</v>
      </c>
    </row>
    <row r="209" spans="1:40" s="565" customFormat="1" ht="26.25">
      <c r="A209" s="821"/>
      <c r="B209" s="972"/>
      <c r="C209" s="973" t="s">
        <v>1571</v>
      </c>
      <c r="D209" s="970"/>
      <c r="E209" s="908"/>
      <c r="F209" s="962"/>
      <c r="G209" s="962"/>
      <c r="H209" s="962"/>
      <c r="I209" s="962"/>
      <c r="J209" s="963">
        <v>1</v>
      </c>
      <c r="K209" s="963">
        <v>1</v>
      </c>
      <c r="L209" s="823"/>
      <c r="M209" s="823"/>
      <c r="N209" s="823"/>
      <c r="O209" s="823"/>
      <c r="P209" s="824"/>
      <c r="Q209" s="907"/>
      <c r="R209" s="907"/>
      <c r="S209" s="907"/>
      <c r="T209" s="823"/>
      <c r="U209" s="823"/>
      <c r="V209" s="823"/>
      <c r="W209" s="823"/>
      <c r="X209" s="823"/>
      <c r="Y209" s="823"/>
      <c r="Z209" s="823"/>
      <c r="AA209" s="823"/>
      <c r="AB209" s="823"/>
      <c r="AC209" s="823"/>
      <c r="AD209" s="823"/>
      <c r="AE209" s="823"/>
      <c r="AF209" s="823"/>
      <c r="AG209" s="823"/>
      <c r="AH209" s="823"/>
      <c r="AI209" s="824"/>
      <c r="AJ209" s="824"/>
      <c r="AK209" s="824"/>
      <c r="AL209" s="825">
        <v>1</v>
      </c>
    </row>
    <row r="210" spans="1:40" s="565" customFormat="1" ht="26.25">
      <c r="A210" s="821"/>
      <c r="B210" s="974" t="str">
        <f>IF(B209="","",IF(AND(CODE(LEFT(B209,1))=66,CODE(RIGHT(B209,1))=90),"",CHOOSE(MATCH((LEN(B209)&amp;CODE(RIGHT(B209,1)))*1,{165;190;265;290},1),CHAR(CODE(B209)+1),"AA",LEFT(B209,1)&amp;CHAR(CODE(RIGHT(B209,1))+1),"BA",LEFT(B209,2)&amp;CHAR(CODE(RIGHT(B209,1))+1))))</f>
        <v/>
      </c>
      <c r="C210" s="975" t="str">
        <f ca="1">_xlfn.FORMULATEXT(B210)</f>
        <v>=SI(B209="";"";SI(ET(CODE(GAUCHE(B209;1))=66;CODE(DROITE(B209;1))=90);"";CHOISIR(EQUIV((NBCAR(B209)&amp;CODE(DROITE(B209;1)))*1;{165;190;265;290};1);CAR(CODE(B209)+1);"AA";GAUCHE(B209;1)&amp;CAR(CODE(DROITE(B209;1))+1);"BA";GAUCHE(B209;2)&amp;CAR(CODE(DROITE(B209;1))+1))))</v>
      </c>
      <c r="D210" s="970"/>
      <c r="E210" s="908"/>
      <c r="F210" s="962"/>
      <c r="G210" s="962"/>
      <c r="H210" s="962"/>
      <c r="I210" s="962"/>
      <c r="J210" s="963"/>
      <c r="K210" s="963"/>
      <c r="L210" s="823"/>
      <c r="M210" s="823"/>
      <c r="N210" s="823"/>
      <c r="O210" s="823"/>
      <c r="P210" s="824"/>
      <c r="Q210" s="907"/>
      <c r="R210" s="907"/>
      <c r="S210" s="907"/>
      <c r="T210" s="823"/>
      <c r="U210" s="823"/>
      <c r="V210" s="823"/>
      <c r="W210" s="823"/>
      <c r="X210" s="823"/>
      <c r="Y210" s="823"/>
      <c r="Z210" s="823"/>
      <c r="AA210" s="823"/>
      <c r="AB210" s="823"/>
      <c r="AC210" s="823"/>
      <c r="AD210" s="823"/>
      <c r="AE210" s="823"/>
      <c r="AF210" s="823"/>
      <c r="AG210" s="823"/>
      <c r="AH210" s="823"/>
      <c r="AI210" s="824"/>
      <c r="AJ210" s="824"/>
      <c r="AK210" s="824"/>
      <c r="AL210" s="825">
        <v>1</v>
      </c>
    </row>
    <row r="211" spans="1:40" s="565" customFormat="1" ht="26.25">
      <c r="A211" s="821"/>
      <c r="B211" s="974"/>
      <c r="C211" s="975"/>
      <c r="D211" s="970"/>
      <c r="E211" s="908"/>
      <c r="F211" s="962"/>
      <c r="G211" s="962"/>
      <c r="H211" s="962"/>
      <c r="I211" s="962"/>
      <c r="J211" s="963"/>
      <c r="K211" s="963"/>
      <c r="L211" s="823"/>
      <c r="M211" s="823"/>
      <c r="N211" s="823"/>
      <c r="O211" s="823"/>
      <c r="P211" s="824"/>
      <c r="Q211" s="907"/>
      <c r="R211" s="907"/>
      <c r="S211" s="907"/>
      <c r="T211" s="823"/>
      <c r="U211" s="823"/>
      <c r="V211" s="823"/>
      <c r="W211" s="823"/>
      <c r="X211" s="823"/>
      <c r="Y211" s="823"/>
      <c r="Z211" s="823"/>
      <c r="AA211" s="823"/>
      <c r="AB211" s="823"/>
      <c r="AC211" s="823"/>
      <c r="AD211" s="823"/>
      <c r="AE211" s="823"/>
      <c r="AF211" s="823"/>
      <c r="AG211" s="823"/>
      <c r="AH211" s="823"/>
      <c r="AI211" s="824"/>
      <c r="AJ211" s="824"/>
      <c r="AK211" s="824"/>
      <c r="AL211" s="825">
        <v>1</v>
      </c>
    </row>
    <row r="212" spans="1:40" s="565" customFormat="1" ht="26.25">
      <c r="A212" s="821"/>
      <c r="B212" s="959" t="s">
        <v>1572</v>
      </c>
      <c r="C212" s="959"/>
      <c r="D212" s="959"/>
      <c r="E212" s="959"/>
      <c r="F212" s="959"/>
      <c r="G212" s="959"/>
      <c r="H212" s="823"/>
      <c r="I212" s="910"/>
      <c r="J212" s="823"/>
      <c r="K212" s="823"/>
      <c r="L212" s="823"/>
      <c r="M212" s="823"/>
      <c r="N212" s="823"/>
      <c r="O212" s="823"/>
      <c r="P212" s="824"/>
      <c r="Q212" s="907"/>
      <c r="R212" s="907"/>
      <c r="S212" s="907"/>
      <c r="T212" s="823"/>
      <c r="U212" s="823"/>
      <c r="V212" s="823"/>
      <c r="W212" s="823"/>
      <c r="X212" s="823"/>
      <c r="Y212" s="823"/>
      <c r="Z212" s="823"/>
      <c r="AA212" s="823"/>
      <c r="AB212" s="823"/>
      <c r="AC212" s="823"/>
      <c r="AD212" s="823"/>
      <c r="AE212" s="823"/>
      <c r="AF212" s="823"/>
      <c r="AG212" s="823"/>
      <c r="AH212" s="823"/>
      <c r="AI212" s="824"/>
      <c r="AJ212" s="824"/>
      <c r="AK212" s="824"/>
      <c r="AL212" s="825">
        <v>1</v>
      </c>
    </row>
    <row r="213" spans="1:40" s="565" customFormat="1" ht="26.25">
      <c r="A213" s="821"/>
      <c r="B213" s="959" t="s">
        <v>1573</v>
      </c>
      <c r="C213" s="959"/>
      <c r="D213" s="959"/>
      <c r="E213" s="959"/>
      <c r="F213" s="959"/>
      <c r="G213" s="959"/>
      <c r="H213" s="823"/>
      <c r="I213" s="910"/>
      <c r="J213" s="823"/>
      <c r="K213" s="823"/>
      <c r="L213" s="823"/>
      <c r="M213" s="823"/>
      <c r="N213" s="823"/>
      <c r="O213" s="823"/>
      <c r="P213" s="824"/>
      <c r="Q213" s="907"/>
      <c r="R213" s="907"/>
      <c r="S213" s="907"/>
      <c r="T213" s="823"/>
      <c r="U213" s="823"/>
      <c r="V213" s="823"/>
      <c r="W213" s="823"/>
      <c r="X213" s="823"/>
      <c r="Y213" s="823"/>
      <c r="Z213" s="823"/>
      <c r="AA213" s="823"/>
      <c r="AB213" s="823"/>
      <c r="AC213" s="823"/>
      <c r="AD213" s="823"/>
      <c r="AE213" s="823"/>
      <c r="AF213" s="823"/>
      <c r="AG213" s="823"/>
      <c r="AH213" s="823"/>
      <c r="AI213" s="824"/>
      <c r="AJ213" s="824"/>
      <c r="AK213" s="824"/>
      <c r="AL213" s="825">
        <v>1</v>
      </c>
    </row>
    <row r="214" spans="1:40" s="565" customFormat="1" ht="26.25">
      <c r="A214" s="821"/>
      <c r="B214" s="976" t="s">
        <v>959</v>
      </c>
      <c r="C214" s="959" t="s">
        <v>1574</v>
      </c>
      <c r="D214" s="910"/>
      <c r="E214" s="910"/>
      <c r="F214" s="910"/>
      <c r="G214" s="910"/>
      <c r="H214" s="823"/>
      <c r="I214" s="910"/>
      <c r="J214" s="823"/>
      <c r="K214" s="823"/>
      <c r="L214" s="823"/>
      <c r="M214" s="823"/>
      <c r="N214" s="823"/>
      <c r="O214" s="823"/>
      <c r="P214" s="824"/>
      <c r="Q214" s="907"/>
      <c r="R214" s="907"/>
      <c r="S214" s="907"/>
      <c r="T214" s="823"/>
      <c r="U214" s="823"/>
      <c r="V214" s="823"/>
      <c r="W214" s="823"/>
      <c r="X214" s="823"/>
      <c r="Y214" s="823"/>
      <c r="Z214" s="823"/>
      <c r="AA214" s="823"/>
      <c r="AB214" s="823"/>
      <c r="AC214" s="823"/>
      <c r="AD214" s="823"/>
      <c r="AE214" s="823"/>
      <c r="AF214" s="823"/>
      <c r="AG214" s="823"/>
      <c r="AH214" s="823"/>
      <c r="AI214" s="824"/>
      <c r="AJ214" s="824"/>
      <c r="AK214" s="824"/>
      <c r="AL214" s="825">
        <v>1</v>
      </c>
    </row>
    <row r="215" spans="1:40" s="565" customFormat="1" ht="26.25">
      <c r="A215" s="821"/>
      <c r="B215" s="977" t="str">
        <f>IF(COLUMN()-COLUMN(B215)+1&lt;=26, CHAR(64+COLUMN()-COLUMN(B215)+1), CHAR(64+INT((COLUMN()-COLUMN(B215))/26))&amp;CHAR(64+MOD(COLUMN()-COLUMN(B215)-1,26)+1))</f>
        <v>A</v>
      </c>
      <c r="C215" s="972" t="s">
        <v>966</v>
      </c>
      <c r="D215" s="972" t="s">
        <v>1575</v>
      </c>
      <c r="E215" s="972" t="s">
        <v>1576</v>
      </c>
      <c r="F215" s="972" t="s">
        <v>1577</v>
      </c>
      <c r="G215" s="910"/>
      <c r="H215" s="823"/>
      <c r="I215" s="910"/>
      <c r="J215" s="823"/>
      <c r="K215" s="823"/>
      <c r="L215" s="823"/>
      <c r="M215" s="823"/>
      <c r="N215" s="823"/>
      <c r="O215" s="823"/>
      <c r="P215" s="824"/>
      <c r="Q215" s="907"/>
      <c r="R215" s="907"/>
      <c r="S215" s="907"/>
      <c r="T215" s="823"/>
      <c r="U215" s="823"/>
      <c r="V215" s="823"/>
      <c r="W215" s="823"/>
      <c r="X215" s="823"/>
      <c r="Y215" s="823"/>
      <c r="Z215" s="823"/>
      <c r="AA215" s="823"/>
      <c r="AB215" s="823"/>
      <c r="AC215" s="823"/>
      <c r="AD215" s="823"/>
      <c r="AE215" s="823"/>
      <c r="AF215" s="823"/>
      <c r="AG215" s="823"/>
      <c r="AH215" s="823"/>
      <c r="AI215" s="824"/>
      <c r="AJ215" s="824"/>
      <c r="AK215" s="824"/>
      <c r="AL215" s="825">
        <v>1</v>
      </c>
    </row>
    <row r="216" spans="1:40" s="565" customFormat="1" ht="26.25">
      <c r="A216" s="821"/>
      <c r="B216" s="959" t="s">
        <v>1578</v>
      </c>
      <c r="C216" s="961"/>
      <c r="D216" s="909"/>
      <c r="E216" s="909"/>
      <c r="F216" s="909"/>
      <c r="G216" s="909"/>
      <c r="H216" s="909"/>
      <c r="I216" s="909"/>
      <c r="J216" s="823"/>
      <c r="K216" s="823"/>
      <c r="L216" s="823"/>
      <c r="M216" s="823"/>
      <c r="N216" s="823"/>
      <c r="O216" s="823"/>
      <c r="P216" s="824"/>
      <c r="Q216" s="907"/>
      <c r="R216" s="907"/>
      <c r="S216" s="907"/>
      <c r="T216" s="823"/>
      <c r="U216" s="823"/>
      <c r="V216" s="823"/>
      <c r="W216" s="823"/>
      <c r="X216" s="823"/>
      <c r="Y216" s="823"/>
      <c r="Z216" s="823"/>
      <c r="AA216" s="823"/>
      <c r="AB216" s="823"/>
      <c r="AC216" s="823"/>
      <c r="AD216" s="823"/>
      <c r="AE216" s="823"/>
      <c r="AF216" s="823"/>
      <c r="AG216" s="823"/>
      <c r="AH216" s="823"/>
      <c r="AI216" s="824"/>
      <c r="AJ216" s="824"/>
      <c r="AK216" s="824"/>
      <c r="AL216" s="825">
        <v>1</v>
      </c>
    </row>
    <row r="217" spans="1:40" s="565" customFormat="1" ht="26.25">
      <c r="A217" s="821"/>
      <c r="B217" s="974"/>
      <c r="C217" s="975"/>
      <c r="D217" s="970"/>
      <c r="E217" s="908"/>
      <c r="F217" s="962"/>
      <c r="G217" s="962"/>
      <c r="H217" s="962"/>
      <c r="I217" s="962"/>
      <c r="J217" s="963"/>
      <c r="K217" s="963"/>
      <c r="L217" s="823"/>
      <c r="M217" s="823"/>
      <c r="N217" s="823"/>
      <c r="O217" s="823"/>
      <c r="P217" s="824"/>
      <c r="Q217" s="907"/>
      <c r="R217" s="907"/>
      <c r="S217" s="907"/>
      <c r="T217" s="823"/>
      <c r="U217" s="823"/>
      <c r="V217" s="823"/>
      <c r="W217" s="823"/>
      <c r="X217" s="823"/>
      <c r="Y217" s="823"/>
      <c r="Z217" s="823"/>
      <c r="AA217" s="823"/>
      <c r="AB217" s="823"/>
      <c r="AC217" s="823"/>
      <c r="AD217" s="823"/>
      <c r="AE217" s="823"/>
      <c r="AF217" s="823"/>
      <c r="AG217" s="823"/>
      <c r="AH217" s="823"/>
      <c r="AI217" s="824"/>
      <c r="AJ217" s="824"/>
      <c r="AK217" s="824"/>
      <c r="AL217" s="825">
        <v>1</v>
      </c>
    </row>
    <row r="218" spans="1:40" s="565" customFormat="1" ht="26.25">
      <c r="A218" s="821"/>
      <c r="B218" s="974"/>
      <c r="C218" s="975"/>
      <c r="D218" s="970"/>
      <c r="E218" s="908"/>
      <c r="F218" s="962"/>
      <c r="G218" s="962"/>
      <c r="H218" s="962"/>
      <c r="I218" s="962"/>
      <c r="J218" s="963"/>
      <c r="K218" s="963"/>
      <c r="L218" s="823"/>
      <c r="M218" s="823"/>
      <c r="N218" s="823"/>
      <c r="O218" s="823"/>
      <c r="P218" s="824"/>
      <c r="Q218" s="907"/>
      <c r="R218" s="907"/>
      <c r="S218" s="907"/>
      <c r="T218" s="823"/>
      <c r="U218" s="823"/>
      <c r="V218" s="823"/>
      <c r="W218" s="823"/>
      <c r="X218" s="823"/>
      <c r="Y218" s="823"/>
      <c r="Z218" s="823"/>
      <c r="AA218" s="823"/>
      <c r="AB218" s="823"/>
      <c r="AC218" s="823"/>
      <c r="AD218" s="823"/>
      <c r="AE218" s="823"/>
      <c r="AF218" s="823"/>
      <c r="AG218" s="823"/>
      <c r="AH218" s="823"/>
      <c r="AI218" s="824"/>
      <c r="AJ218" s="824"/>
      <c r="AK218" s="824"/>
      <c r="AL218" s="825">
        <v>1</v>
      </c>
    </row>
    <row r="219" spans="1:40" s="905" customFormat="1" ht="40.5" customHeight="1">
      <c r="A219" s="821"/>
      <c r="B219" s="978" t="s">
        <v>1579</v>
      </c>
      <c r="C219" s="821"/>
      <c r="D219" s="821"/>
      <c r="E219" s="821"/>
      <c r="F219" s="821"/>
      <c r="G219" s="821"/>
      <c r="H219" s="821"/>
      <c r="I219" s="845"/>
      <c r="J219" s="821"/>
      <c r="K219" s="821"/>
      <c r="L219" s="821"/>
      <c r="M219" s="821"/>
      <c r="N219" s="821"/>
      <c r="O219" s="845"/>
      <c r="P219" s="845"/>
      <c r="Q219" s="845"/>
      <c r="R219" s="845"/>
      <c r="S219" s="845"/>
      <c r="T219" s="978" t="s">
        <v>1580</v>
      </c>
      <c r="U219" s="823"/>
      <c r="V219" s="823"/>
      <c r="W219" s="823"/>
      <c r="X219" s="823"/>
      <c r="Y219" s="823"/>
      <c r="Z219" s="979"/>
      <c r="AA219" s="979"/>
      <c r="AB219" s="979"/>
      <c r="AC219" s="979"/>
      <c r="AD219" s="979"/>
      <c r="AE219" s="979"/>
      <c r="AF219" s="979"/>
      <c r="AG219" s="979"/>
      <c r="AH219" s="980"/>
      <c r="AI219" s="980"/>
      <c r="AJ219" s="823"/>
      <c r="AK219" s="823"/>
      <c r="AL219" s="825">
        <v>1</v>
      </c>
      <c r="AM219" s="565"/>
      <c r="AN219" s="565"/>
    </row>
    <row r="220" spans="1:40" s="905" customFormat="1" ht="40.5" customHeight="1">
      <c r="A220" s="821"/>
      <c r="B220" s="953"/>
      <c r="C220" s="882" t="s">
        <v>1581</v>
      </c>
      <c r="D220" s="821"/>
      <c r="E220" s="981" t="s">
        <v>1582</v>
      </c>
      <c r="F220" s="845"/>
      <c r="G220" s="982" t="s">
        <v>1583</v>
      </c>
      <c r="H220" s="821"/>
      <c r="I220" s="845"/>
      <c r="J220" s="829" t="s">
        <v>1584</v>
      </c>
      <c r="K220" s="821"/>
      <c r="L220" s="821"/>
      <c r="M220" s="821"/>
      <c r="N220" s="821"/>
      <c r="O220" s="845"/>
      <c r="P220" s="845"/>
      <c r="Q220" s="845"/>
      <c r="R220" s="845"/>
      <c r="S220" s="845"/>
      <c r="T220" s="983" t="s">
        <v>1585</v>
      </c>
      <c r="U220" s="984"/>
      <c r="V220" s="985">
        <v>15.5</v>
      </c>
      <c r="W220" s="823"/>
      <c r="X220" s="986">
        <v>15.5</v>
      </c>
      <c r="Y220" s="823"/>
      <c r="Z220" s="979"/>
      <c r="AA220" s="979"/>
      <c r="AB220" s="979"/>
      <c r="AC220" s="979"/>
      <c r="AD220" s="979"/>
      <c r="AE220" s="979"/>
      <c r="AF220" s="979"/>
      <c r="AG220" s="979"/>
      <c r="AH220" s="980"/>
      <c r="AI220" s="980"/>
      <c r="AJ220" s="823"/>
      <c r="AK220" s="823"/>
      <c r="AL220" s="825">
        <v>1</v>
      </c>
      <c r="AM220" s="565"/>
      <c r="AN220" s="565"/>
    </row>
    <row r="221" spans="1:40" s="905" customFormat="1" ht="40.5" customHeight="1">
      <c r="A221" s="821"/>
      <c r="B221" s="953"/>
      <c r="C221" s="882" t="s">
        <v>1586</v>
      </c>
      <c r="D221" s="821"/>
      <c r="E221" s="981" t="s">
        <v>1587</v>
      </c>
      <c r="F221" s="845"/>
      <c r="G221" s="982" t="s">
        <v>1588</v>
      </c>
      <c r="H221" s="821"/>
      <c r="I221" s="845"/>
      <c r="J221" s="829" t="s">
        <v>1589</v>
      </c>
      <c r="K221" s="821"/>
      <c r="L221" s="821"/>
      <c r="M221" s="821"/>
      <c r="N221" s="821"/>
      <c r="O221" s="845"/>
      <c r="P221" s="845"/>
      <c r="Q221" s="845"/>
      <c r="R221" s="845"/>
      <c r="S221" s="845"/>
      <c r="T221" s="987" t="s">
        <v>1590</v>
      </c>
      <c r="U221" s="984"/>
      <c r="V221" s="981" t="s">
        <v>1591</v>
      </c>
      <c r="W221" s="823"/>
      <c r="X221" s="988" t="s">
        <v>1592</v>
      </c>
      <c r="Y221" s="823"/>
      <c r="Z221" s="979"/>
      <c r="AA221" s="979"/>
      <c r="AB221" s="979"/>
      <c r="AC221" s="979"/>
      <c r="AD221" s="979"/>
      <c r="AE221" s="979"/>
      <c r="AF221" s="979"/>
      <c r="AG221" s="979"/>
      <c r="AH221" s="980"/>
      <c r="AI221" s="980"/>
      <c r="AJ221" s="823"/>
      <c r="AK221" s="823"/>
      <c r="AL221" s="825">
        <v>1</v>
      </c>
      <c r="AM221" s="565"/>
      <c r="AN221" s="565"/>
    </row>
    <row r="222" spans="1:40" s="905" customFormat="1" ht="40.5" customHeight="1">
      <c r="A222" s="821"/>
      <c r="B222" s="953"/>
      <c r="C222" s="821"/>
      <c r="D222" s="821"/>
      <c r="E222" s="821"/>
      <c r="F222" s="821"/>
      <c r="G222" s="821"/>
      <c r="H222" s="821"/>
      <c r="I222" s="845"/>
      <c r="J222" s="821"/>
      <c r="K222" s="821"/>
      <c r="L222" s="821"/>
      <c r="M222" s="821"/>
      <c r="N222" s="821"/>
      <c r="O222" s="845"/>
      <c r="P222" s="845"/>
      <c r="Q222" s="845"/>
      <c r="R222" s="845"/>
      <c r="S222" s="845"/>
      <c r="T222" s="823"/>
      <c r="U222" s="823"/>
      <c r="V222" s="823"/>
      <c r="W222" s="823"/>
      <c r="X222" s="823"/>
      <c r="Y222" s="823"/>
      <c r="Z222" s="979"/>
      <c r="AA222" s="979"/>
      <c r="AB222" s="979"/>
      <c r="AC222" s="979"/>
      <c r="AD222" s="979"/>
      <c r="AE222" s="979"/>
      <c r="AF222" s="979"/>
      <c r="AG222" s="979"/>
      <c r="AH222" s="980"/>
      <c r="AI222" s="980"/>
      <c r="AJ222" s="823"/>
      <c r="AK222" s="823"/>
      <c r="AL222" s="825">
        <v>1</v>
      </c>
      <c r="AM222" s="565"/>
      <c r="AN222" s="565"/>
    </row>
    <row r="223" spans="1:40" s="905" customFormat="1" ht="40.5" customHeight="1">
      <c r="A223" s="821"/>
      <c r="B223" s="978" t="s">
        <v>1593</v>
      </c>
      <c r="C223" s="821"/>
      <c r="D223" s="821"/>
      <c r="E223" s="821"/>
      <c r="F223" s="821"/>
      <c r="G223" s="821"/>
      <c r="H223" s="821"/>
      <c r="I223" s="845"/>
      <c r="J223" s="821"/>
      <c r="K223" s="821"/>
      <c r="L223" s="821"/>
      <c r="M223" s="821"/>
      <c r="N223" s="821"/>
      <c r="O223" s="845"/>
      <c r="P223" s="845"/>
      <c r="Q223" s="845"/>
      <c r="R223" s="845"/>
      <c r="S223" s="845"/>
      <c r="T223" s="823"/>
      <c r="U223" s="823"/>
      <c r="V223" s="823"/>
      <c r="W223" s="823"/>
      <c r="X223" s="823"/>
      <c r="Y223" s="823"/>
      <c r="Z223" s="823"/>
      <c r="AA223" s="823"/>
      <c r="AB223" s="823"/>
      <c r="AC223" s="823"/>
      <c r="AD223" s="823"/>
      <c r="AE223" s="823"/>
      <c r="AF223" s="823"/>
      <c r="AG223" s="823"/>
      <c r="AH223" s="823"/>
      <c r="AI223" s="823"/>
      <c r="AJ223" s="823"/>
      <c r="AK223" s="823"/>
      <c r="AL223" s="825">
        <v>1</v>
      </c>
      <c r="AM223" s="565"/>
      <c r="AN223" s="565"/>
    </row>
    <row r="224" spans="1:40" s="905" customFormat="1" ht="40.5" customHeight="1">
      <c r="A224" s="821"/>
      <c r="B224" s="953"/>
      <c r="C224" s="989" t="s">
        <v>1594</v>
      </c>
      <c r="D224" s="821"/>
      <c r="E224" s="821"/>
      <c r="F224" s="821"/>
      <c r="G224" s="821"/>
      <c r="H224" s="990" t="s">
        <v>1595</v>
      </c>
      <c r="I224" s="990"/>
      <c r="J224" s="821"/>
      <c r="K224" s="821"/>
      <c r="L224" s="821"/>
      <c r="M224" s="821"/>
      <c r="N224" s="821"/>
      <c r="O224" s="845"/>
      <c r="P224" s="845"/>
      <c r="Q224" s="845"/>
      <c r="R224" s="845"/>
      <c r="S224" s="991" t="s">
        <v>1596</v>
      </c>
      <c r="T224" s="991"/>
      <c r="U224" s="823"/>
      <c r="V224" s="823"/>
      <c r="W224" s="823"/>
      <c r="X224" s="823"/>
      <c r="Y224" s="992" t="s">
        <v>1597</v>
      </c>
      <c r="Z224" s="823"/>
      <c r="AA224" s="823"/>
      <c r="AB224" s="823"/>
      <c r="AC224" s="823"/>
      <c r="AD224" s="823"/>
      <c r="AE224" s="823"/>
      <c r="AF224" s="823"/>
      <c r="AG224" s="823"/>
      <c r="AH224" s="823"/>
      <c r="AI224" s="823"/>
      <c r="AJ224" s="823"/>
      <c r="AK224" s="823"/>
      <c r="AL224" s="825">
        <v>1</v>
      </c>
      <c r="AM224" s="565"/>
      <c r="AN224" s="565"/>
    </row>
    <row r="225" spans="1:40" s="905" customFormat="1" ht="40.5" customHeight="1">
      <c r="A225" s="821"/>
      <c r="B225" s="953"/>
      <c r="C225" s="993" t="s">
        <v>1598</v>
      </c>
      <c r="D225" s="821"/>
      <c r="E225" s="821"/>
      <c r="F225" s="821"/>
      <c r="G225" s="821"/>
      <c r="H225" s="994" t="s">
        <v>1599</v>
      </c>
      <c r="I225" s="994"/>
      <c r="J225" s="821"/>
      <c r="K225" s="821"/>
      <c r="L225" s="821"/>
      <c r="M225" s="821"/>
      <c r="N225" s="821"/>
      <c r="O225" s="845"/>
      <c r="P225" s="845"/>
      <c r="Q225" s="845"/>
      <c r="R225" s="845"/>
      <c r="S225" s="995" t="s">
        <v>1600</v>
      </c>
      <c r="T225" s="995"/>
      <c r="U225" s="823"/>
      <c r="V225" s="823"/>
      <c r="W225" s="823"/>
      <c r="X225" s="823"/>
      <c r="Y225" s="996" t="s">
        <v>1601</v>
      </c>
      <c r="Z225" s="823"/>
      <c r="AA225" s="823"/>
      <c r="AB225" s="823"/>
      <c r="AC225" s="823"/>
      <c r="AD225" s="823"/>
      <c r="AE225" s="823"/>
      <c r="AF225" s="823"/>
      <c r="AG225" s="823"/>
      <c r="AH225" s="823"/>
      <c r="AI225" s="823"/>
      <c r="AJ225" s="823"/>
      <c r="AK225" s="823"/>
      <c r="AL225" s="825">
        <v>1</v>
      </c>
      <c r="AM225" s="565"/>
      <c r="AN225" s="565"/>
    </row>
    <row r="226" spans="1:40" s="905" customFormat="1" ht="40.5" customHeight="1">
      <c r="A226" s="821"/>
      <c r="B226" s="953"/>
      <c r="C226" s="997" t="s">
        <v>1602</v>
      </c>
      <c r="D226" s="821"/>
      <c r="E226" s="821"/>
      <c r="F226" s="821"/>
      <c r="G226" s="821"/>
      <c r="H226" s="821"/>
      <c r="I226" s="845"/>
      <c r="J226" s="821"/>
      <c r="K226" s="821"/>
      <c r="L226" s="821"/>
      <c r="M226" s="821"/>
      <c r="N226" s="821"/>
      <c r="O226" s="845"/>
      <c r="P226" s="845"/>
      <c r="Q226" s="845"/>
      <c r="R226" s="845"/>
      <c r="S226" s="845"/>
      <c r="T226" s="823"/>
      <c r="U226" s="823"/>
      <c r="V226" s="823"/>
      <c r="W226" s="823"/>
      <c r="X226" s="823"/>
      <c r="Y226" s="823"/>
      <c r="Z226" s="823"/>
      <c r="AA226" s="823"/>
      <c r="AB226" s="823"/>
      <c r="AC226" s="823"/>
      <c r="AD226" s="823"/>
      <c r="AE226" s="823"/>
      <c r="AF226" s="823"/>
      <c r="AG226" s="823"/>
      <c r="AH226" s="823"/>
      <c r="AI226" s="823"/>
      <c r="AJ226" s="823"/>
      <c r="AK226" s="823"/>
      <c r="AL226" s="825">
        <v>1</v>
      </c>
      <c r="AM226" s="565"/>
      <c r="AN226" s="565"/>
    </row>
    <row r="227" spans="1:40" ht="27">
      <c r="A227" s="821"/>
      <c r="B227" s="953"/>
      <c r="C227" s="821"/>
      <c r="D227" s="821"/>
      <c r="E227" s="821"/>
      <c r="F227" s="821"/>
      <c r="G227" s="821"/>
      <c r="H227" s="821"/>
      <c r="I227" s="907"/>
      <c r="J227" s="821"/>
      <c r="K227" s="821"/>
      <c r="L227" s="821"/>
      <c r="M227" s="821"/>
      <c r="N227" s="821"/>
      <c r="O227" s="907"/>
      <c r="P227" s="907"/>
      <c r="Q227" s="907"/>
      <c r="R227" s="907"/>
      <c r="S227" s="907"/>
      <c r="T227" s="823"/>
      <c r="U227" s="823"/>
      <c r="V227" s="823"/>
      <c r="W227" s="823"/>
      <c r="X227" s="823"/>
      <c r="Y227" s="823"/>
      <c r="Z227" s="823"/>
      <c r="AA227" s="823"/>
      <c r="AB227" s="823"/>
      <c r="AC227" s="823"/>
      <c r="AD227" s="823"/>
      <c r="AE227" s="823"/>
      <c r="AF227" s="823"/>
      <c r="AG227" s="823"/>
      <c r="AH227" s="823"/>
      <c r="AI227" s="824"/>
      <c r="AJ227" s="824"/>
      <c r="AK227" s="824"/>
      <c r="AL227" s="825">
        <v>1</v>
      </c>
    </row>
    <row r="228" spans="1:40" customFormat="1" ht="30" customHeight="1">
      <c r="A228" s="963"/>
      <c r="B228" s="963"/>
      <c r="C228" s="963"/>
      <c r="D228" s="998" t="s">
        <v>1603</v>
      </c>
      <c r="E228" s="998"/>
      <c r="F228" s="998"/>
      <c r="G228" s="998"/>
      <c r="H228" s="998"/>
      <c r="I228" s="998"/>
      <c r="J228" s="998"/>
      <c r="K228" s="998"/>
      <c r="L228" s="998"/>
      <c r="M228" s="998"/>
      <c r="N228" s="998"/>
      <c r="O228" s="998"/>
      <c r="P228" s="963"/>
      <c r="Q228" s="963"/>
      <c r="R228" s="963"/>
      <c r="S228" s="963"/>
      <c r="T228" s="963"/>
      <c r="U228" s="963"/>
      <c r="V228" s="963"/>
      <c r="W228" s="963"/>
      <c r="X228" s="963"/>
      <c r="Y228" s="845"/>
      <c r="Z228" s="845"/>
      <c r="AA228" s="845"/>
      <c r="AB228" s="845"/>
      <c r="AC228" s="845"/>
      <c r="AD228" s="845"/>
      <c r="AE228" s="845"/>
      <c r="AF228" s="845"/>
      <c r="AG228" s="845"/>
      <c r="AH228" s="845"/>
      <c r="AI228" s="845"/>
      <c r="AJ228" s="824"/>
      <c r="AK228" s="824"/>
      <c r="AL228" s="825">
        <v>1</v>
      </c>
      <c r="AM228" s="565"/>
      <c r="AN228" s="565"/>
    </row>
    <row r="229" spans="1:40" customFormat="1" ht="30" customHeight="1">
      <c r="A229" s="963"/>
      <c r="B229" s="963"/>
      <c r="C229" s="963"/>
      <c r="D229" s="998" t="s">
        <v>1604</v>
      </c>
      <c r="E229" s="998"/>
      <c r="F229" s="998"/>
      <c r="G229" s="998"/>
      <c r="H229" s="998"/>
      <c r="I229" s="998"/>
      <c r="J229" s="998"/>
      <c r="K229" s="998"/>
      <c r="L229" s="998"/>
      <c r="M229" s="998"/>
      <c r="N229" s="998"/>
      <c r="O229" s="998"/>
      <c r="P229" s="963"/>
      <c r="Q229" s="963"/>
      <c r="R229" s="963"/>
      <c r="S229" s="963"/>
      <c r="T229" s="963"/>
      <c r="U229" s="963"/>
      <c r="V229" s="963"/>
      <c r="W229" s="963"/>
      <c r="X229" s="963"/>
      <c r="Y229" s="845"/>
      <c r="Z229" s="845"/>
      <c r="AA229" s="845"/>
      <c r="AB229" s="845"/>
      <c r="AC229" s="845"/>
      <c r="AD229" s="845"/>
      <c r="AE229" s="845"/>
      <c r="AF229" s="845"/>
      <c r="AG229" s="845"/>
      <c r="AH229" s="845"/>
      <c r="AI229" s="845"/>
      <c r="AJ229" s="824"/>
      <c r="AK229" s="824"/>
      <c r="AL229" s="825">
        <v>1</v>
      </c>
      <c r="AM229" s="565"/>
      <c r="AN229" s="565"/>
    </row>
    <row r="230" spans="1:40" customFormat="1" ht="30" customHeight="1">
      <c r="A230" s="963"/>
      <c r="B230" s="963"/>
      <c r="C230" s="963"/>
      <c r="D230" s="998" t="s">
        <v>1605</v>
      </c>
      <c r="E230" s="998"/>
      <c r="F230" s="998"/>
      <c r="G230" s="998"/>
      <c r="H230" s="998"/>
      <c r="I230" s="998"/>
      <c r="J230" s="998"/>
      <c r="K230" s="998"/>
      <c r="L230" s="998"/>
      <c r="M230" s="998"/>
      <c r="N230" s="998"/>
      <c r="O230" s="998"/>
      <c r="P230" s="963"/>
      <c r="Q230" s="963"/>
      <c r="R230" s="963"/>
      <c r="S230" s="963"/>
      <c r="T230" s="963"/>
      <c r="U230" s="963"/>
      <c r="V230" s="963"/>
      <c r="W230" s="963"/>
      <c r="X230" s="963"/>
      <c r="Y230" s="845"/>
      <c r="Z230" s="845"/>
      <c r="AA230" s="845"/>
      <c r="AB230" s="845"/>
      <c r="AC230" s="845"/>
      <c r="AD230" s="845"/>
      <c r="AE230" s="845"/>
      <c r="AF230" s="845"/>
      <c r="AG230" s="845"/>
      <c r="AH230" s="845"/>
      <c r="AI230" s="845"/>
      <c r="AJ230" s="824"/>
      <c r="AK230" s="824"/>
      <c r="AL230" s="825">
        <v>1</v>
      </c>
      <c r="AM230" s="565"/>
      <c r="AN230" s="565"/>
    </row>
    <row r="231" spans="1:40" customFormat="1" ht="30" customHeight="1">
      <c r="A231" s="963"/>
      <c r="B231" s="963"/>
      <c r="C231" s="963"/>
      <c r="D231" s="998" t="s">
        <v>1606</v>
      </c>
      <c r="E231" s="998"/>
      <c r="F231" s="998"/>
      <c r="G231" s="998"/>
      <c r="H231" s="998"/>
      <c r="I231" s="998"/>
      <c r="J231" s="998"/>
      <c r="K231" s="998"/>
      <c r="L231" s="998"/>
      <c r="M231" s="998"/>
      <c r="N231" s="998"/>
      <c r="O231" s="998"/>
      <c r="P231" s="963"/>
      <c r="Q231" s="963"/>
      <c r="R231" s="963"/>
      <c r="S231" s="963"/>
      <c r="T231" s="963"/>
      <c r="U231" s="963"/>
      <c r="V231" s="963"/>
      <c r="W231" s="963"/>
      <c r="X231" s="963"/>
      <c r="Y231" s="845"/>
      <c r="Z231" s="845"/>
      <c r="AA231" s="845"/>
      <c r="AB231" s="845"/>
      <c r="AC231" s="845"/>
      <c r="AD231" s="845"/>
      <c r="AE231" s="845"/>
      <c r="AF231" s="845"/>
      <c r="AG231" s="845"/>
      <c r="AH231" s="845"/>
      <c r="AI231" s="845"/>
      <c r="AJ231" s="824"/>
      <c r="AK231" s="824"/>
      <c r="AL231" s="825">
        <v>1</v>
      </c>
      <c r="AM231" s="565"/>
      <c r="AN231" s="565"/>
    </row>
    <row r="232" spans="1:40" customFormat="1" ht="30" customHeight="1">
      <c r="A232" s="963"/>
      <c r="B232" s="963"/>
      <c r="C232" s="963"/>
      <c r="D232" s="999" t="s">
        <v>1607</v>
      </c>
      <c r="E232" s="998"/>
      <c r="F232" s="1000"/>
      <c r="G232" s="998"/>
      <c r="H232" s="998"/>
      <c r="I232" s="998"/>
      <c r="J232" s="998"/>
      <c r="K232" s="1000"/>
      <c r="L232" s="1000"/>
      <c r="M232" s="1000"/>
      <c r="N232" s="1000"/>
      <c r="O232" s="1000"/>
      <c r="P232" s="963"/>
      <c r="Q232" s="963"/>
      <c r="R232" s="963"/>
      <c r="S232" s="963"/>
      <c r="T232" s="963"/>
      <c r="U232" s="963"/>
      <c r="V232" s="963"/>
      <c r="W232" s="963"/>
      <c r="X232" s="963"/>
      <c r="Y232" s="845"/>
      <c r="Z232" s="845"/>
      <c r="AA232" s="845"/>
      <c r="AB232" s="845"/>
      <c r="AC232" s="845"/>
      <c r="AD232" s="845"/>
      <c r="AE232" s="845"/>
      <c r="AF232" s="845"/>
      <c r="AG232" s="845"/>
      <c r="AH232" s="845"/>
      <c r="AI232" s="845"/>
      <c r="AJ232" s="824"/>
      <c r="AK232" s="824"/>
      <c r="AL232" s="825">
        <v>1</v>
      </c>
      <c r="AM232" s="565"/>
      <c r="AN232" s="565"/>
    </row>
    <row r="233" spans="1:40" customFormat="1" ht="30" customHeight="1">
      <c r="A233" s="963"/>
      <c r="B233" s="963"/>
      <c r="C233" s="963"/>
      <c r="D233" s="963"/>
      <c r="E233" s="963"/>
      <c r="F233" s="963"/>
      <c r="G233" s="963"/>
      <c r="H233" s="963"/>
      <c r="I233" s="963"/>
      <c r="J233" s="963"/>
      <c r="K233" s="963"/>
      <c r="L233" s="963"/>
      <c r="M233" s="963"/>
      <c r="N233" s="963"/>
      <c r="O233" s="963"/>
      <c r="P233" s="963"/>
      <c r="Q233" s="963"/>
      <c r="R233" s="963"/>
      <c r="S233" s="963"/>
      <c r="T233" s="963"/>
      <c r="U233" s="963"/>
      <c r="V233" s="963"/>
      <c r="W233" s="963"/>
      <c r="X233" s="963"/>
      <c r="Y233" s="845"/>
      <c r="Z233" s="845"/>
      <c r="AA233" s="845"/>
      <c r="AB233" s="845"/>
      <c r="AC233" s="845"/>
      <c r="AD233" s="845"/>
      <c r="AE233" s="845"/>
      <c r="AF233" s="845"/>
      <c r="AG233" s="845"/>
      <c r="AH233" s="845"/>
      <c r="AI233" s="845"/>
      <c r="AJ233" s="824"/>
      <c r="AK233" s="824"/>
      <c r="AL233" s="825">
        <v>1</v>
      </c>
      <c r="AM233" s="565"/>
      <c r="AN233" s="565"/>
    </row>
    <row r="234" spans="1:40" customFormat="1" ht="30" customHeight="1">
      <c r="A234" s="963"/>
      <c r="B234" s="963"/>
      <c r="C234" s="963"/>
      <c r="D234" s="1001" t="s">
        <v>1608</v>
      </c>
      <c r="E234" s="1001"/>
      <c r="F234" s="1001"/>
      <c r="G234" s="1001"/>
      <c r="H234" s="1002" t="s">
        <v>1609</v>
      </c>
      <c r="I234" s="1002" t="s">
        <v>1609</v>
      </c>
      <c r="J234" s="1002" t="s">
        <v>1609</v>
      </c>
      <c r="K234" s="1002" t="s">
        <v>1609</v>
      </c>
      <c r="L234" s="1001"/>
      <c r="M234" s="1001"/>
      <c r="N234" s="1001"/>
      <c r="O234" s="963"/>
      <c r="P234" s="963"/>
      <c r="Q234" s="963"/>
      <c r="R234" s="963"/>
      <c r="S234" s="963"/>
      <c r="T234" s="963"/>
      <c r="U234" s="963"/>
      <c r="V234" s="963"/>
      <c r="W234" s="963"/>
      <c r="X234" s="1003"/>
      <c r="Y234" s="845"/>
      <c r="Z234" s="845"/>
      <c r="AA234" s="845"/>
      <c r="AB234" s="845"/>
      <c r="AC234" s="845"/>
      <c r="AD234" s="845"/>
      <c r="AE234" s="845"/>
      <c r="AF234" s="845"/>
      <c r="AG234" s="845"/>
      <c r="AH234" s="845"/>
      <c r="AI234" s="845"/>
      <c r="AJ234" s="824"/>
      <c r="AK234" s="824"/>
      <c r="AL234" s="825">
        <v>1</v>
      </c>
      <c r="AM234" s="565"/>
      <c r="AN234" s="565"/>
    </row>
    <row r="235" spans="1:40" customFormat="1" ht="30" customHeight="1">
      <c r="A235" s="963"/>
      <c r="B235" s="963"/>
      <c r="C235" s="963"/>
      <c r="D235" s="1004" t="s">
        <v>1610</v>
      </c>
      <c r="E235" s="1001"/>
      <c r="F235" s="1001"/>
      <c r="G235" s="1001"/>
      <c r="H235" s="1001"/>
      <c r="I235" s="1001"/>
      <c r="J235" s="1001"/>
      <c r="K235" s="1001"/>
      <c r="L235" s="1001"/>
      <c r="M235" s="1001"/>
      <c r="N235" s="1001"/>
      <c r="O235" s="963"/>
      <c r="P235" s="963"/>
      <c r="Q235" s="963"/>
      <c r="R235" s="963"/>
      <c r="S235" s="963"/>
      <c r="T235" s="963"/>
      <c r="U235" s="963"/>
      <c r="V235" s="963"/>
      <c r="W235" s="963"/>
      <c r="X235" s="1003"/>
      <c r="Y235" s="845"/>
      <c r="Z235" s="845"/>
      <c r="AA235" s="845"/>
      <c r="AB235" s="845"/>
      <c r="AC235" s="845"/>
      <c r="AD235" s="845"/>
      <c r="AE235" s="845"/>
      <c r="AF235" s="845"/>
      <c r="AG235" s="845"/>
      <c r="AH235" s="845"/>
      <c r="AI235" s="845"/>
      <c r="AJ235" s="963"/>
      <c r="AK235" s="963"/>
      <c r="AL235" s="825">
        <v>1</v>
      </c>
      <c r="AM235" s="565"/>
      <c r="AN235" s="565"/>
    </row>
    <row r="236" spans="1:40" customFormat="1" ht="30" customHeight="1">
      <c r="A236" s="963"/>
      <c r="B236" s="963"/>
      <c r="C236" s="963"/>
      <c r="D236" s="1001" t="s">
        <v>1611</v>
      </c>
      <c r="E236" s="1001"/>
      <c r="F236" s="1001"/>
      <c r="G236" s="1001"/>
      <c r="H236" s="1001"/>
      <c r="I236" s="1001"/>
      <c r="J236" s="1001"/>
      <c r="K236" s="1001"/>
      <c r="L236" s="1001"/>
      <c r="M236" s="1001"/>
      <c r="N236" s="1001"/>
      <c r="O236" s="963"/>
      <c r="P236" s="963"/>
      <c r="Q236" s="963"/>
      <c r="R236" s="963"/>
      <c r="S236" s="963"/>
      <c r="T236" s="963"/>
      <c r="U236" s="963"/>
      <c r="V236" s="963"/>
      <c r="W236" s="963"/>
      <c r="X236" s="963"/>
      <c r="Y236" s="845"/>
      <c r="Z236" s="845"/>
      <c r="AA236" s="845"/>
      <c r="AB236" s="845"/>
      <c r="AC236" s="845"/>
      <c r="AD236" s="845"/>
      <c r="AE236" s="845"/>
      <c r="AF236" s="845"/>
      <c r="AG236" s="845"/>
      <c r="AH236" s="845"/>
      <c r="AI236" s="845"/>
      <c r="AJ236" s="963"/>
      <c r="AK236" s="963"/>
      <c r="AL236" s="825">
        <v>1</v>
      </c>
      <c r="AM236" s="565"/>
      <c r="AN236" s="565"/>
    </row>
    <row r="237" spans="1:40" customFormat="1" ht="30" customHeight="1">
      <c r="A237" s="963"/>
      <c r="B237" s="963"/>
      <c r="C237" s="963"/>
      <c r="D237" s="1005" t="s">
        <v>1612</v>
      </c>
      <c r="E237" s="1001"/>
      <c r="F237" s="1001"/>
      <c r="G237" s="1001"/>
      <c r="H237" s="1001"/>
      <c r="I237" s="1001"/>
      <c r="J237" s="1001"/>
      <c r="K237" s="1001"/>
      <c r="L237" s="1001"/>
      <c r="M237" s="1001"/>
      <c r="N237" s="1001"/>
      <c r="O237" s="963"/>
      <c r="P237" s="963"/>
      <c r="Q237" s="963"/>
      <c r="R237" s="963"/>
      <c r="S237" s="963"/>
      <c r="T237" s="963"/>
      <c r="U237" s="963"/>
      <c r="V237" s="963"/>
      <c r="W237" s="963"/>
      <c r="X237" s="963"/>
      <c r="Y237" s="845"/>
      <c r="Z237" s="845"/>
      <c r="AA237" s="845"/>
      <c r="AB237" s="845"/>
      <c r="AC237" s="845"/>
      <c r="AD237" s="845"/>
      <c r="AE237" s="845"/>
      <c r="AF237" s="845"/>
      <c r="AG237" s="845"/>
      <c r="AH237" s="845"/>
      <c r="AI237" s="845"/>
      <c r="AJ237" s="963"/>
      <c r="AK237" s="963"/>
      <c r="AL237" s="825">
        <v>1</v>
      </c>
      <c r="AM237" s="565"/>
      <c r="AN237" s="565"/>
    </row>
    <row r="238" spans="1:40" customFormat="1" ht="30" customHeight="1">
      <c r="A238" s="963"/>
      <c r="B238" s="963"/>
      <c r="C238" s="963"/>
      <c r="D238" s="1006" t="s">
        <v>1613</v>
      </c>
      <c r="E238" s="1001"/>
      <c r="F238" s="1001"/>
      <c r="G238" s="1001"/>
      <c r="H238" s="1001"/>
      <c r="I238" s="1001"/>
      <c r="J238" s="1001"/>
      <c r="K238" s="1001"/>
      <c r="L238" s="1001"/>
      <c r="M238" s="1001"/>
      <c r="N238" s="1001"/>
      <c r="O238" s="963"/>
      <c r="P238" s="963"/>
      <c r="Q238" s="963"/>
      <c r="R238" s="963"/>
      <c r="S238" s="963"/>
      <c r="T238" s="963"/>
      <c r="U238" s="963"/>
      <c r="V238" s="963"/>
      <c r="W238" s="963"/>
      <c r="X238" s="963"/>
      <c r="Y238" s="845"/>
      <c r="Z238" s="845"/>
      <c r="AA238" s="845"/>
      <c r="AB238" s="845"/>
      <c r="AC238" s="845"/>
      <c r="AD238" s="845"/>
      <c r="AE238" s="845"/>
      <c r="AF238" s="845"/>
      <c r="AG238" s="845"/>
      <c r="AH238" s="845"/>
      <c r="AI238" s="845"/>
      <c r="AJ238" s="963"/>
      <c r="AK238" s="963"/>
      <c r="AL238" s="825">
        <v>1</v>
      </c>
      <c r="AM238" s="565"/>
      <c r="AN238" s="565"/>
    </row>
    <row r="239" spans="1:40" customFormat="1" ht="30" customHeight="1">
      <c r="A239" s="963"/>
      <c r="B239" s="963"/>
      <c r="C239" s="963"/>
      <c r="D239" s="963"/>
      <c r="E239" s="963"/>
      <c r="F239" s="963"/>
      <c r="G239" s="963"/>
      <c r="H239" s="963"/>
      <c r="I239" s="963"/>
      <c r="J239" s="963"/>
      <c r="K239" s="963"/>
      <c r="L239" s="963"/>
      <c r="M239" s="963"/>
      <c r="N239" s="963"/>
      <c r="O239" s="963"/>
      <c r="P239" s="963"/>
      <c r="Q239" s="963"/>
      <c r="R239" s="963"/>
      <c r="S239" s="963"/>
      <c r="T239" s="963"/>
      <c r="U239" s="963"/>
      <c r="V239" s="963"/>
      <c r="W239" s="963"/>
      <c r="X239" s="963"/>
      <c r="Y239" s="845"/>
      <c r="Z239" s="845"/>
      <c r="AA239" s="845"/>
      <c r="AB239" s="845"/>
      <c r="AC239" s="845"/>
      <c r="AD239" s="845"/>
      <c r="AE239" s="845"/>
      <c r="AF239" s="845"/>
      <c r="AG239" s="845"/>
      <c r="AH239" s="845"/>
      <c r="AI239" s="845"/>
      <c r="AJ239" s="963"/>
      <c r="AK239" s="963"/>
      <c r="AL239" s="825">
        <v>1</v>
      </c>
      <c r="AM239" s="565"/>
      <c r="AN239" s="565"/>
    </row>
    <row r="240" spans="1:40" customFormat="1" ht="30" customHeight="1">
      <c r="A240" s="963"/>
      <c r="B240" s="963"/>
      <c r="C240" s="963"/>
      <c r="D240" s="1004" t="s">
        <v>1614</v>
      </c>
      <c r="E240" s="1001"/>
      <c r="F240" s="1001"/>
      <c r="G240" s="1001"/>
      <c r="H240" s="1001"/>
      <c r="I240" s="1001"/>
      <c r="J240" s="1001"/>
      <c r="K240" s="1001"/>
      <c r="L240" s="1001"/>
      <c r="M240" s="1001"/>
      <c r="N240" s="963"/>
      <c r="O240" s="963"/>
      <c r="P240" s="963"/>
      <c r="Q240" s="963"/>
      <c r="R240" s="963"/>
      <c r="S240" s="963"/>
      <c r="T240" s="963"/>
      <c r="U240" s="963"/>
      <c r="V240" s="963"/>
      <c r="W240" s="963"/>
      <c r="X240" s="963"/>
      <c r="Y240" s="845"/>
      <c r="Z240" s="845"/>
      <c r="AA240" s="845"/>
      <c r="AB240" s="845"/>
      <c r="AC240" s="845"/>
      <c r="AD240" s="845"/>
      <c r="AE240" s="845"/>
      <c r="AF240" s="845"/>
      <c r="AG240" s="845"/>
      <c r="AH240" s="845"/>
      <c r="AI240" s="845"/>
      <c r="AJ240" s="963"/>
      <c r="AK240" s="963"/>
      <c r="AL240" s="825">
        <v>1</v>
      </c>
      <c r="AM240" s="565"/>
      <c r="AN240" s="565"/>
    </row>
    <row r="241" spans="1:40" customFormat="1" ht="30" customHeight="1">
      <c r="A241" s="963"/>
      <c r="B241" s="963"/>
      <c r="C241" s="963"/>
      <c r="D241" s="1001" t="s">
        <v>1615</v>
      </c>
      <c r="E241" s="1001"/>
      <c r="F241" s="1001"/>
      <c r="G241" s="1001"/>
      <c r="H241" s="1001"/>
      <c r="I241" s="1001"/>
      <c r="J241" s="1001"/>
      <c r="K241" s="1001"/>
      <c r="L241" s="1001"/>
      <c r="M241" s="1001"/>
      <c r="N241" s="963"/>
      <c r="O241" s="963"/>
      <c r="P241" s="963"/>
      <c r="Q241" s="963"/>
      <c r="R241" s="963"/>
      <c r="S241" s="963"/>
      <c r="T241" s="963"/>
      <c r="U241" s="963"/>
      <c r="V241" s="963"/>
      <c r="W241" s="963"/>
      <c r="X241" s="963"/>
      <c r="Y241" s="845"/>
      <c r="Z241" s="845"/>
      <c r="AA241" s="845"/>
      <c r="AB241" s="845"/>
      <c r="AC241" s="845"/>
      <c r="AD241" s="845"/>
      <c r="AE241" s="845"/>
      <c r="AF241" s="845"/>
      <c r="AG241" s="845"/>
      <c r="AH241" s="845"/>
      <c r="AI241" s="845"/>
      <c r="AJ241" s="963"/>
      <c r="AK241" s="963"/>
      <c r="AL241" s="825">
        <v>1</v>
      </c>
      <c r="AM241" s="565"/>
      <c r="AN241" s="565"/>
    </row>
    <row r="242" spans="1:40" customFormat="1" ht="30" customHeight="1">
      <c r="A242" s="963"/>
      <c r="B242" s="963"/>
      <c r="C242" s="963"/>
      <c r="D242" s="1001" t="s">
        <v>1616</v>
      </c>
      <c r="E242" s="1001"/>
      <c r="F242" s="1001"/>
      <c r="G242" s="1001"/>
      <c r="H242" s="1001"/>
      <c r="I242" s="1001"/>
      <c r="J242" s="1001"/>
      <c r="K242" s="1001"/>
      <c r="L242" s="1001"/>
      <c r="M242" s="1001"/>
      <c r="N242" s="963"/>
      <c r="O242" s="963"/>
      <c r="P242" s="963"/>
      <c r="Q242" s="963"/>
      <c r="R242" s="963"/>
      <c r="S242" s="963"/>
      <c r="T242" s="963"/>
      <c r="U242" s="963"/>
      <c r="V242" s="963"/>
      <c r="W242" s="963"/>
      <c r="X242" s="963"/>
      <c r="Y242" s="845"/>
      <c r="Z242" s="845"/>
      <c r="AA242" s="845"/>
      <c r="AB242" s="845"/>
      <c r="AC242" s="845"/>
      <c r="AD242" s="845"/>
      <c r="AE242" s="845"/>
      <c r="AF242" s="845"/>
      <c r="AG242" s="845"/>
      <c r="AH242" s="845"/>
      <c r="AI242" s="845"/>
      <c r="AJ242" s="963"/>
      <c r="AK242" s="963"/>
      <c r="AL242" s="825">
        <v>1</v>
      </c>
      <c r="AM242" s="565"/>
      <c r="AN242" s="565"/>
    </row>
    <row r="243" spans="1:40" customFormat="1" ht="30" customHeight="1">
      <c r="A243" s="963"/>
      <c r="B243" s="963"/>
      <c r="C243" s="963"/>
      <c r="D243" s="1001" t="s">
        <v>1617</v>
      </c>
      <c r="E243" s="1001"/>
      <c r="F243" s="1001"/>
      <c r="G243" s="1001"/>
      <c r="H243" s="1001"/>
      <c r="I243" s="1001"/>
      <c r="J243" s="1001"/>
      <c r="K243" s="1001"/>
      <c r="L243" s="1001"/>
      <c r="M243" s="1001"/>
      <c r="N243" s="963"/>
      <c r="O243" s="963"/>
      <c r="P243" s="963"/>
      <c r="Q243" s="963"/>
      <c r="R243" s="963"/>
      <c r="S243" s="963"/>
      <c r="T243" s="963"/>
      <c r="U243" s="963"/>
      <c r="V243" s="963"/>
      <c r="W243" s="963"/>
      <c r="X243" s="963"/>
      <c r="Y243" s="845"/>
      <c r="Z243" s="845"/>
      <c r="AA243" s="845"/>
      <c r="AB243" s="845"/>
      <c r="AC243" s="845"/>
      <c r="AD243" s="845"/>
      <c r="AE243" s="845"/>
      <c r="AF243" s="845"/>
      <c r="AG243" s="845"/>
      <c r="AH243" s="845"/>
      <c r="AI243" s="845"/>
      <c r="AJ243" s="963"/>
      <c r="AK243" s="963"/>
      <c r="AL243" s="825">
        <v>1</v>
      </c>
      <c r="AM243" s="565"/>
      <c r="AN243" s="565"/>
    </row>
    <row r="244" spans="1:40" customFormat="1" ht="30" customHeight="1">
      <c r="A244" s="963"/>
      <c r="B244" s="963"/>
      <c r="C244" s="963"/>
      <c r="D244" s="1001" t="s">
        <v>1618</v>
      </c>
      <c r="E244" s="1001"/>
      <c r="F244" s="1001"/>
      <c r="G244" s="1001"/>
      <c r="H244" s="1001"/>
      <c r="I244" s="1001"/>
      <c r="J244" s="1001"/>
      <c r="K244" s="1001"/>
      <c r="L244" s="1001"/>
      <c r="M244" s="1001"/>
      <c r="N244" s="963"/>
      <c r="O244" s="963"/>
      <c r="P244" s="963"/>
      <c r="Q244" s="963"/>
      <c r="R244" s="963"/>
      <c r="S244" s="963"/>
      <c r="T244" s="963"/>
      <c r="U244" s="963"/>
      <c r="V244" s="963"/>
      <c r="W244" s="963"/>
      <c r="X244" s="963"/>
      <c r="Y244" s="845"/>
      <c r="Z244" s="845"/>
      <c r="AA244" s="845"/>
      <c r="AB244" s="845"/>
      <c r="AC244" s="845"/>
      <c r="AD244" s="845"/>
      <c r="AE244" s="845"/>
      <c r="AF244" s="845"/>
      <c r="AG244" s="845"/>
      <c r="AH244" s="845"/>
      <c r="AI244" s="845"/>
      <c r="AJ244" s="963"/>
      <c r="AK244" s="963"/>
      <c r="AL244" s="825">
        <v>1</v>
      </c>
      <c r="AM244" s="565"/>
      <c r="AN244" s="565"/>
    </row>
    <row r="245" spans="1:40" customFormat="1" ht="30" customHeight="1">
      <c r="A245" s="963"/>
      <c r="B245" s="963"/>
      <c r="C245" s="963"/>
      <c r="D245" s="1001" t="s">
        <v>1619</v>
      </c>
      <c r="E245" s="1001"/>
      <c r="F245" s="1001"/>
      <c r="G245" s="1001"/>
      <c r="H245" s="1001"/>
      <c r="I245" s="1001"/>
      <c r="J245" s="1001"/>
      <c r="K245" s="1001"/>
      <c r="L245" s="1001"/>
      <c r="M245" s="1001"/>
      <c r="N245" s="963"/>
      <c r="O245" s="963"/>
      <c r="P245" s="963"/>
      <c r="Q245" s="963"/>
      <c r="R245" s="963"/>
      <c r="S245" s="963"/>
      <c r="T245" s="963"/>
      <c r="U245" s="963"/>
      <c r="V245" s="963"/>
      <c r="W245" s="963"/>
      <c r="X245" s="963"/>
      <c r="Y245" s="963"/>
      <c r="Z245" s="963"/>
      <c r="AA245" s="963"/>
      <c r="AB245" s="963"/>
      <c r="AC245" s="963"/>
      <c r="AD245" s="963"/>
      <c r="AE245" s="963"/>
      <c r="AF245" s="963"/>
      <c r="AG245" s="963"/>
      <c r="AH245" s="963"/>
      <c r="AI245" s="963"/>
      <c r="AJ245" s="963"/>
      <c r="AK245" s="963"/>
      <c r="AL245" s="825">
        <v>1</v>
      </c>
      <c r="AM245" s="565"/>
      <c r="AN245" s="565"/>
    </row>
    <row r="246" spans="1:40" customFormat="1" ht="30" customHeight="1">
      <c r="A246" s="963"/>
      <c r="B246" s="963"/>
      <c r="C246" s="963"/>
      <c r="D246" s="1006" t="s">
        <v>1620</v>
      </c>
      <c r="E246" s="1001"/>
      <c r="F246" s="1001"/>
      <c r="G246" s="1001"/>
      <c r="H246" s="1001"/>
      <c r="I246" s="1001"/>
      <c r="J246" s="1001"/>
      <c r="K246" s="1001"/>
      <c r="L246" s="1001"/>
      <c r="M246" s="1001"/>
      <c r="N246" s="963"/>
      <c r="O246" s="963"/>
      <c r="P246" s="963"/>
      <c r="Q246" s="963"/>
      <c r="R246" s="963"/>
      <c r="S246" s="963"/>
      <c r="T246" s="963"/>
      <c r="U246" s="963"/>
      <c r="V246" s="963"/>
      <c r="W246" s="963"/>
      <c r="X246" s="963"/>
      <c r="Y246" s="963"/>
      <c r="Z246" s="963"/>
      <c r="AA246" s="963"/>
      <c r="AB246" s="963"/>
      <c r="AC246" s="963"/>
      <c r="AD246" s="963"/>
      <c r="AE246" s="963"/>
      <c r="AF246" s="963"/>
      <c r="AG246" s="963"/>
      <c r="AH246" s="963"/>
      <c r="AI246" s="963"/>
      <c r="AJ246" s="963"/>
      <c r="AK246" s="963"/>
      <c r="AL246" s="825">
        <v>1</v>
      </c>
      <c r="AM246" s="565"/>
      <c r="AN246" s="565"/>
    </row>
    <row r="247" spans="1:40" customFormat="1" ht="30" customHeight="1">
      <c r="A247" s="963"/>
      <c r="B247" s="963"/>
      <c r="C247" s="963"/>
      <c r="D247" s="1006" t="s">
        <v>1621</v>
      </c>
      <c r="E247" s="1001"/>
      <c r="F247" s="1001"/>
      <c r="G247" s="1001"/>
      <c r="H247" s="1001"/>
      <c r="I247" s="1001"/>
      <c r="J247" s="1001"/>
      <c r="K247" s="1001"/>
      <c r="L247" s="1001"/>
      <c r="M247" s="1001"/>
      <c r="N247" s="963"/>
      <c r="O247" s="963"/>
      <c r="P247" s="963"/>
      <c r="Q247" s="963"/>
      <c r="R247" s="963"/>
      <c r="S247" s="963"/>
      <c r="T247" s="963"/>
      <c r="U247" s="963"/>
      <c r="V247" s="963"/>
      <c r="W247" s="963"/>
      <c r="X247" s="963"/>
      <c r="Y247" s="963"/>
      <c r="Z247" s="963"/>
      <c r="AA247" s="963"/>
      <c r="AB247" s="963"/>
      <c r="AC247" s="963"/>
      <c r="AD247" s="963"/>
      <c r="AE247" s="963"/>
      <c r="AF247" s="963"/>
      <c r="AG247" s="963"/>
      <c r="AH247" s="963"/>
      <c r="AI247" s="963"/>
      <c r="AJ247" s="963"/>
      <c r="AK247" s="963"/>
      <c r="AL247" s="825">
        <v>1</v>
      </c>
      <c r="AM247" s="565"/>
      <c r="AN247" s="565"/>
    </row>
    <row r="248" spans="1:40" customFormat="1" ht="30" customHeight="1">
      <c r="A248" s="963"/>
      <c r="B248" s="963"/>
      <c r="C248" s="963"/>
      <c r="D248" s="963"/>
      <c r="E248" s="963"/>
      <c r="F248" s="963"/>
      <c r="G248" s="963"/>
      <c r="H248" s="963"/>
      <c r="I248" s="963"/>
      <c r="J248" s="963"/>
      <c r="K248" s="963"/>
      <c r="L248" s="963"/>
      <c r="M248" s="963"/>
      <c r="N248" s="963"/>
      <c r="O248" s="963"/>
      <c r="P248" s="963"/>
      <c r="Q248" s="963"/>
      <c r="R248" s="963"/>
      <c r="S248" s="963"/>
      <c r="T248" s="963"/>
      <c r="U248" s="963"/>
      <c r="V248" s="963"/>
      <c r="W248" s="963"/>
      <c r="X248" s="963"/>
      <c r="Y248" s="963"/>
      <c r="Z248" s="963"/>
      <c r="AA248" s="963"/>
      <c r="AB248" s="963"/>
      <c r="AC248" s="963"/>
      <c r="AD248" s="963"/>
      <c r="AE248" s="963"/>
      <c r="AF248" s="963"/>
      <c r="AG248" s="963"/>
      <c r="AH248" s="963"/>
      <c r="AI248" s="963"/>
      <c r="AJ248" s="963"/>
      <c r="AK248" s="963"/>
      <c r="AL248" s="825">
        <v>1</v>
      </c>
      <c r="AM248" s="565"/>
      <c r="AN248" s="565"/>
    </row>
    <row r="249" spans="1:40" customFormat="1" ht="30" customHeight="1">
      <c r="A249" s="963"/>
      <c r="B249" s="963"/>
      <c r="C249" s="963"/>
      <c r="D249" s="1007" t="s">
        <v>1622</v>
      </c>
      <c r="E249" s="1008"/>
      <c r="F249" s="1008"/>
      <c r="G249" s="1008"/>
      <c r="H249" s="1008"/>
      <c r="I249" s="1008"/>
      <c r="J249" s="1008"/>
      <c r="K249" s="1008"/>
      <c r="L249" s="1008"/>
      <c r="M249" s="1008"/>
      <c r="N249" s="963"/>
      <c r="O249" s="963"/>
      <c r="P249" s="963"/>
      <c r="Q249" s="963"/>
      <c r="R249" s="963"/>
      <c r="S249" s="963"/>
      <c r="T249" s="963"/>
      <c r="U249" s="963"/>
      <c r="V249" s="963"/>
      <c r="W249" s="963"/>
      <c r="X249" s="963"/>
      <c r="Y249" s="963"/>
      <c r="Z249" s="963"/>
      <c r="AA249" s="963"/>
      <c r="AB249" s="963"/>
      <c r="AC249" s="963"/>
      <c r="AD249" s="963"/>
      <c r="AE249" s="963"/>
      <c r="AF249" s="963"/>
      <c r="AG249" s="963"/>
      <c r="AH249" s="963"/>
      <c r="AI249" s="963"/>
      <c r="AJ249" s="963"/>
      <c r="AK249" s="963"/>
      <c r="AL249" s="825">
        <v>1</v>
      </c>
      <c r="AM249" s="565"/>
      <c r="AN249" s="565"/>
    </row>
    <row r="250" spans="1:40" customFormat="1" ht="30" customHeight="1">
      <c r="A250" s="963"/>
      <c r="B250" s="963"/>
      <c r="C250" s="963"/>
      <c r="D250" s="1009" t="s">
        <v>1623</v>
      </c>
      <c r="E250" s="1008"/>
      <c r="F250" s="1008"/>
      <c r="G250" s="1008"/>
      <c r="H250" s="1008"/>
      <c r="I250" s="1008"/>
      <c r="J250" s="1008"/>
      <c r="K250" s="1008"/>
      <c r="L250" s="1008"/>
      <c r="M250" s="1008"/>
      <c r="N250" s="963"/>
      <c r="O250" s="963"/>
      <c r="P250" s="963"/>
      <c r="Q250" s="963"/>
      <c r="R250" s="963"/>
      <c r="S250" s="963"/>
      <c r="T250" s="963"/>
      <c r="U250" s="963"/>
      <c r="V250" s="963"/>
      <c r="W250" s="963"/>
      <c r="X250" s="963"/>
      <c r="Y250" s="963"/>
      <c r="Z250" s="963"/>
      <c r="AA250" s="963"/>
      <c r="AB250" s="963"/>
      <c r="AC250" s="963"/>
      <c r="AD250" s="963"/>
      <c r="AE250" s="963"/>
      <c r="AF250" s="963"/>
      <c r="AG250" s="963"/>
      <c r="AH250" s="963"/>
      <c r="AI250" s="963"/>
      <c r="AJ250" s="963"/>
      <c r="AK250" s="963"/>
      <c r="AL250" s="825">
        <v>1</v>
      </c>
      <c r="AM250" s="565"/>
      <c r="AN250" s="565"/>
    </row>
    <row r="251" spans="1:40" customFormat="1" ht="30" customHeight="1">
      <c r="A251" s="963"/>
      <c r="B251" s="963"/>
      <c r="C251" s="963"/>
      <c r="D251" s="1009" t="s">
        <v>1624</v>
      </c>
      <c r="E251" s="1008"/>
      <c r="F251" s="1008"/>
      <c r="G251" s="1008"/>
      <c r="H251" s="1008"/>
      <c r="I251" s="1008"/>
      <c r="J251" s="1008"/>
      <c r="K251" s="1008"/>
      <c r="L251" s="1008"/>
      <c r="M251" s="1008"/>
      <c r="N251" s="963"/>
      <c r="O251" s="963"/>
      <c r="P251" s="963"/>
      <c r="Q251" s="963"/>
      <c r="R251" s="963"/>
      <c r="S251" s="963"/>
      <c r="T251" s="963"/>
      <c r="U251" s="963"/>
      <c r="V251" s="963"/>
      <c r="W251" s="963"/>
      <c r="X251" s="963"/>
      <c r="Y251" s="963"/>
      <c r="Z251" s="963"/>
      <c r="AA251" s="963"/>
      <c r="AB251" s="963"/>
      <c r="AC251" s="963"/>
      <c r="AD251" s="963"/>
      <c r="AE251" s="963"/>
      <c r="AF251" s="963"/>
      <c r="AG251" s="963"/>
      <c r="AH251" s="963"/>
      <c r="AI251" s="963"/>
      <c r="AJ251" s="963"/>
      <c r="AK251" s="963"/>
      <c r="AL251" s="825">
        <v>1</v>
      </c>
      <c r="AM251" s="565"/>
      <c r="AN251" s="565"/>
    </row>
    <row r="252" spans="1:40" customFormat="1" ht="30" customHeight="1">
      <c r="A252" s="963"/>
      <c r="B252" s="963"/>
      <c r="C252" s="963"/>
      <c r="D252" s="1009" t="s">
        <v>1625</v>
      </c>
      <c r="E252" s="1008"/>
      <c r="F252" s="1008"/>
      <c r="G252" s="1008"/>
      <c r="H252" s="1008"/>
      <c r="I252" s="1008"/>
      <c r="J252" s="1008"/>
      <c r="K252" s="1008"/>
      <c r="L252" s="1008"/>
      <c r="M252" s="1008"/>
      <c r="N252" s="963"/>
      <c r="O252" s="963"/>
      <c r="P252" s="963"/>
      <c r="Q252" s="963"/>
      <c r="R252" s="963"/>
      <c r="S252" s="963"/>
      <c r="T252" s="963"/>
      <c r="U252" s="963"/>
      <c r="V252" s="963"/>
      <c r="W252" s="963"/>
      <c r="X252" s="963"/>
      <c r="Y252" s="963"/>
      <c r="Z252" s="963"/>
      <c r="AA252" s="963"/>
      <c r="AB252" s="963"/>
      <c r="AC252" s="963"/>
      <c r="AD252" s="963"/>
      <c r="AE252" s="963"/>
      <c r="AF252" s="963"/>
      <c r="AG252" s="963"/>
      <c r="AH252" s="963"/>
      <c r="AI252" s="963"/>
      <c r="AJ252" s="963"/>
      <c r="AK252" s="963"/>
      <c r="AL252" s="825">
        <v>1</v>
      </c>
      <c r="AM252" s="565"/>
      <c r="AN252" s="565"/>
    </row>
    <row r="253" spans="1:40" customFormat="1" ht="30" customHeight="1">
      <c r="A253" s="963"/>
      <c r="B253" s="963"/>
      <c r="C253" s="963"/>
      <c r="D253" s="1010" t="s">
        <v>1626</v>
      </c>
      <c r="E253" s="1008"/>
      <c r="F253" s="1008"/>
      <c r="G253" s="1008"/>
      <c r="H253" s="1008"/>
      <c r="I253" s="1008"/>
      <c r="J253" s="1008"/>
      <c r="K253" s="1008"/>
      <c r="L253" s="1008"/>
      <c r="M253" s="1008"/>
      <c r="N253" s="963"/>
      <c r="O253" s="963"/>
      <c r="P253" s="963"/>
      <c r="Q253" s="963"/>
      <c r="R253" s="963"/>
      <c r="S253" s="963"/>
      <c r="T253" s="963"/>
      <c r="U253" s="963"/>
      <c r="V253" s="963"/>
      <c r="W253" s="963"/>
      <c r="X253" s="963"/>
      <c r="Y253" s="963"/>
      <c r="Z253" s="963"/>
      <c r="AA253" s="963"/>
      <c r="AB253" s="963"/>
      <c r="AC253" s="963"/>
      <c r="AD253" s="963"/>
      <c r="AE253" s="963"/>
      <c r="AF253" s="963"/>
      <c r="AG253" s="963"/>
      <c r="AH253" s="963"/>
      <c r="AI253" s="963"/>
      <c r="AJ253" s="963"/>
      <c r="AK253" s="963"/>
      <c r="AL253" s="825">
        <v>1</v>
      </c>
      <c r="AM253" s="565"/>
      <c r="AN253" s="565"/>
    </row>
    <row r="254" spans="1:40" customFormat="1" ht="30" customHeight="1">
      <c r="A254" s="963"/>
      <c r="B254" s="963"/>
      <c r="C254" s="963"/>
      <c r="D254" s="1011" t="s">
        <v>1627</v>
      </c>
      <c r="E254" s="1008"/>
      <c r="F254" s="1008"/>
      <c r="G254" s="1008"/>
      <c r="H254" s="1008"/>
      <c r="I254" s="1008"/>
      <c r="J254" s="1008"/>
      <c r="K254" s="1008"/>
      <c r="L254" s="1008"/>
      <c r="M254" s="1008"/>
      <c r="N254" s="963"/>
      <c r="O254" s="963"/>
      <c r="P254" s="963"/>
      <c r="Q254" s="963"/>
      <c r="R254" s="963"/>
      <c r="S254" s="963"/>
      <c r="T254" s="963"/>
      <c r="U254" s="963"/>
      <c r="V254" s="963"/>
      <c r="W254" s="963"/>
      <c r="X254" s="963"/>
      <c r="Y254" s="963"/>
      <c r="Z254" s="963"/>
      <c r="AA254" s="963"/>
      <c r="AB254" s="963"/>
      <c r="AC254" s="963"/>
      <c r="AD254" s="963"/>
      <c r="AE254" s="963"/>
      <c r="AF254" s="963"/>
      <c r="AG254" s="963"/>
      <c r="AH254" s="963"/>
      <c r="AI254" s="963"/>
      <c r="AJ254" s="963"/>
      <c r="AK254" s="963"/>
      <c r="AL254" s="825">
        <v>1</v>
      </c>
      <c r="AM254" s="565"/>
      <c r="AN254" s="565"/>
    </row>
    <row r="255" spans="1:40" customFormat="1" ht="30" customHeight="1">
      <c r="A255" s="963"/>
      <c r="B255" s="963"/>
      <c r="C255" s="963"/>
      <c r="D255" s="1011" t="s">
        <v>1628</v>
      </c>
      <c r="E255" s="1008"/>
      <c r="F255" s="1008"/>
      <c r="G255" s="1008"/>
      <c r="H255" s="1008"/>
      <c r="I255" s="1008"/>
      <c r="J255" s="1008"/>
      <c r="K255" s="1008"/>
      <c r="L255" s="1008"/>
      <c r="M255" s="1008"/>
      <c r="N255" s="963"/>
      <c r="O255" s="963"/>
      <c r="P255" s="963"/>
      <c r="Q255" s="963"/>
      <c r="R255" s="963"/>
      <c r="S255" s="963"/>
      <c r="T255" s="963"/>
      <c r="U255" s="963"/>
      <c r="V255" s="963"/>
      <c r="W255" s="963"/>
      <c r="X255" s="963"/>
      <c r="Y255" s="963"/>
      <c r="Z255" s="963"/>
      <c r="AA255" s="963"/>
      <c r="AB255" s="963"/>
      <c r="AC255" s="963"/>
      <c r="AD255" s="963"/>
      <c r="AE255" s="963"/>
      <c r="AF255" s="963"/>
      <c r="AG255" s="963"/>
      <c r="AH255" s="963"/>
      <c r="AI255" s="963"/>
      <c r="AJ255" s="963"/>
      <c r="AK255" s="963"/>
      <c r="AL255" s="825">
        <v>1</v>
      </c>
      <c r="AM255" s="565"/>
      <c r="AN255" s="565"/>
    </row>
    <row r="256" spans="1:40" customFormat="1" ht="30" customHeight="1">
      <c r="A256" s="963"/>
      <c r="B256" s="963"/>
      <c r="C256" s="963"/>
      <c r="D256" s="963"/>
      <c r="E256" s="963"/>
      <c r="F256" s="963"/>
      <c r="G256" s="963"/>
      <c r="H256" s="963"/>
      <c r="I256" s="963"/>
      <c r="J256" s="963"/>
      <c r="K256" s="963"/>
      <c r="L256" s="963"/>
      <c r="M256" s="963"/>
      <c r="N256" s="963"/>
      <c r="O256" s="963"/>
      <c r="P256" s="963"/>
      <c r="Q256" s="963"/>
      <c r="R256" s="963"/>
      <c r="S256" s="963"/>
      <c r="T256" s="963"/>
      <c r="U256" s="963"/>
      <c r="V256" s="963"/>
      <c r="W256" s="963"/>
      <c r="X256" s="963"/>
      <c r="Y256" s="963"/>
      <c r="Z256" s="963"/>
      <c r="AA256" s="963"/>
      <c r="AB256" s="963"/>
      <c r="AC256" s="963"/>
      <c r="AD256" s="963"/>
      <c r="AE256" s="963"/>
      <c r="AF256" s="963"/>
      <c r="AG256" s="963"/>
      <c r="AH256" s="963"/>
      <c r="AI256" s="963"/>
      <c r="AJ256" s="963"/>
      <c r="AK256" s="963"/>
      <c r="AL256" s="825">
        <v>1</v>
      </c>
      <c r="AM256" s="565"/>
      <c r="AN256" s="565"/>
    </row>
    <row r="257" spans="1:40" customFormat="1" ht="30" customHeight="1">
      <c r="A257" s="963"/>
      <c r="B257" s="963"/>
      <c r="C257" s="963"/>
      <c r="D257" s="1012" t="s">
        <v>1629</v>
      </c>
      <c r="E257" s="1012"/>
      <c r="F257" s="1012"/>
      <c r="G257" s="1012"/>
      <c r="H257" s="1012"/>
      <c r="I257" s="1012"/>
      <c r="J257" s="1012"/>
      <c r="K257" s="1012"/>
      <c r="L257" s="1012"/>
      <c r="M257" s="1012"/>
      <c r="N257" s="963"/>
      <c r="O257" s="963"/>
      <c r="P257" s="963"/>
      <c r="Q257" s="963"/>
      <c r="R257" s="963"/>
      <c r="S257" s="963"/>
      <c r="T257" s="963"/>
      <c r="U257" s="963"/>
      <c r="V257" s="963"/>
      <c r="W257" s="963"/>
      <c r="X257" s="963"/>
      <c r="Y257" s="963"/>
      <c r="Z257" s="963"/>
      <c r="AA257" s="963"/>
      <c r="AB257" s="963"/>
      <c r="AC257" s="963"/>
      <c r="AD257" s="963"/>
      <c r="AE257" s="963"/>
      <c r="AF257" s="963"/>
      <c r="AG257" s="963"/>
      <c r="AH257" s="963"/>
      <c r="AI257" s="963"/>
      <c r="AJ257" s="963"/>
      <c r="AK257" s="963"/>
      <c r="AL257" s="825">
        <v>1</v>
      </c>
      <c r="AM257" s="565"/>
      <c r="AN257" s="565"/>
    </row>
    <row r="258" spans="1:40" customFormat="1" ht="30" customHeight="1">
      <c r="A258" s="963"/>
      <c r="B258" s="963"/>
      <c r="C258" s="963"/>
      <c r="D258" s="1012" t="s">
        <v>1630</v>
      </c>
      <c r="E258" s="1012"/>
      <c r="F258" s="1012"/>
      <c r="G258" s="1012"/>
      <c r="H258" s="1012"/>
      <c r="I258" s="1012"/>
      <c r="J258" s="1012"/>
      <c r="K258" s="1012"/>
      <c r="L258" s="1012"/>
      <c r="M258" s="1012"/>
      <c r="N258" s="963"/>
      <c r="O258" s="963"/>
      <c r="P258" s="963"/>
      <c r="Q258" s="963"/>
      <c r="R258" s="963"/>
      <c r="S258" s="963"/>
      <c r="T258" s="963"/>
      <c r="U258" s="963"/>
      <c r="V258" s="963"/>
      <c r="W258" s="963"/>
      <c r="X258" s="963"/>
      <c r="Y258" s="963"/>
      <c r="Z258" s="963"/>
      <c r="AA258" s="963"/>
      <c r="AB258" s="963"/>
      <c r="AC258" s="963"/>
      <c r="AD258" s="963"/>
      <c r="AE258" s="963"/>
      <c r="AF258" s="963"/>
      <c r="AG258" s="963"/>
      <c r="AH258" s="963"/>
      <c r="AI258" s="963"/>
      <c r="AJ258" s="963"/>
      <c r="AK258" s="963"/>
      <c r="AL258" s="825">
        <v>1</v>
      </c>
      <c r="AM258" s="565"/>
      <c r="AN258" s="565"/>
    </row>
    <row r="259" spans="1:40" customFormat="1" ht="30" customHeight="1">
      <c r="A259" s="963"/>
      <c r="B259" s="963"/>
      <c r="C259" s="963"/>
      <c r="D259" s="1012" t="s">
        <v>1631</v>
      </c>
      <c r="E259" s="1012"/>
      <c r="F259" s="1012"/>
      <c r="G259" s="1012"/>
      <c r="H259" s="1012"/>
      <c r="I259" s="1012"/>
      <c r="J259" s="1012"/>
      <c r="K259" s="1012"/>
      <c r="L259" s="1012"/>
      <c r="M259" s="1012"/>
      <c r="N259" s="963"/>
      <c r="O259" s="963"/>
      <c r="P259" s="963"/>
      <c r="Q259" s="963"/>
      <c r="R259" s="963"/>
      <c r="S259" s="963"/>
      <c r="T259" s="963"/>
      <c r="U259" s="963"/>
      <c r="V259" s="963"/>
      <c r="W259" s="963"/>
      <c r="X259" s="963"/>
      <c r="Y259" s="963"/>
      <c r="Z259" s="963"/>
      <c r="AA259" s="963"/>
      <c r="AB259" s="963"/>
      <c r="AC259" s="963"/>
      <c r="AD259" s="963"/>
      <c r="AE259" s="963"/>
      <c r="AF259" s="963"/>
      <c r="AG259" s="963"/>
      <c r="AH259" s="963"/>
      <c r="AI259" s="963"/>
      <c r="AJ259" s="963"/>
      <c r="AK259" s="963"/>
      <c r="AL259" s="825">
        <v>1</v>
      </c>
      <c r="AM259" s="565"/>
      <c r="AN259" s="565"/>
    </row>
    <row r="260" spans="1:40" customFormat="1" ht="30" customHeight="1">
      <c r="A260" s="963"/>
      <c r="B260" s="963"/>
      <c r="C260" s="963"/>
      <c r="D260" s="1012" t="s">
        <v>1632</v>
      </c>
      <c r="E260" s="1012"/>
      <c r="F260" s="1012"/>
      <c r="G260" s="1012"/>
      <c r="H260" s="1012"/>
      <c r="I260" s="1012"/>
      <c r="J260" s="1012"/>
      <c r="K260" s="1012"/>
      <c r="L260" s="1012"/>
      <c r="M260" s="1012"/>
      <c r="N260" s="963"/>
      <c r="O260" s="963"/>
      <c r="P260" s="963"/>
      <c r="Q260" s="963"/>
      <c r="R260" s="963"/>
      <c r="S260" s="963"/>
      <c r="T260" s="963"/>
      <c r="U260" s="963"/>
      <c r="V260" s="963"/>
      <c r="W260" s="963"/>
      <c r="X260" s="963"/>
      <c r="Y260" s="963"/>
      <c r="Z260" s="963"/>
      <c r="AA260" s="963"/>
      <c r="AB260" s="963"/>
      <c r="AC260" s="963"/>
      <c r="AD260" s="963"/>
      <c r="AE260" s="963"/>
      <c r="AF260" s="963"/>
      <c r="AG260" s="963"/>
      <c r="AH260" s="963"/>
      <c r="AI260" s="963"/>
      <c r="AJ260" s="963"/>
      <c r="AK260" s="963"/>
      <c r="AL260" s="825">
        <v>1</v>
      </c>
      <c r="AM260" s="565"/>
      <c r="AN260" s="565"/>
    </row>
    <row r="261" spans="1:40" customFormat="1" ht="30" customHeight="1">
      <c r="A261" s="963"/>
      <c r="B261" s="963"/>
      <c r="C261" s="963"/>
      <c r="D261" s="1012"/>
      <c r="E261" s="1012"/>
      <c r="F261" s="1012"/>
      <c r="G261" s="1012"/>
      <c r="H261" s="1012"/>
      <c r="I261" s="1012"/>
      <c r="J261" s="1012"/>
      <c r="K261" s="1012"/>
      <c r="L261" s="1012"/>
      <c r="M261" s="1012"/>
      <c r="N261" s="963"/>
      <c r="O261" s="963"/>
      <c r="P261" s="963"/>
      <c r="Q261" s="963"/>
      <c r="R261" s="963"/>
      <c r="S261" s="963"/>
      <c r="T261" s="963"/>
      <c r="U261" s="963"/>
      <c r="V261" s="963"/>
      <c r="W261" s="963"/>
      <c r="X261" s="963"/>
      <c r="Y261" s="963"/>
      <c r="Z261" s="963"/>
      <c r="AA261" s="963"/>
      <c r="AB261" s="963"/>
      <c r="AC261" s="963"/>
      <c r="AD261" s="963"/>
      <c r="AE261" s="963"/>
      <c r="AF261" s="963"/>
      <c r="AG261" s="963"/>
      <c r="AH261" s="963"/>
      <c r="AI261" s="963"/>
      <c r="AJ261" s="963"/>
      <c r="AK261" s="963"/>
      <c r="AL261" s="825">
        <v>1</v>
      </c>
      <c r="AM261" s="565"/>
      <c r="AN261" s="565"/>
    </row>
    <row r="262" spans="1:40" customFormat="1" ht="30" customHeight="1">
      <c r="A262" s="963"/>
      <c r="B262" s="963"/>
      <c r="C262" s="963"/>
      <c r="D262" s="963"/>
      <c r="E262" s="963"/>
      <c r="F262" s="963"/>
      <c r="G262" s="963"/>
      <c r="H262" s="963"/>
      <c r="I262" s="963"/>
      <c r="J262" s="963"/>
      <c r="K262" s="963"/>
      <c r="L262" s="963"/>
      <c r="M262" s="963"/>
      <c r="N262" s="963"/>
      <c r="O262" s="963"/>
      <c r="P262" s="963"/>
      <c r="Q262" s="963"/>
      <c r="R262" s="963"/>
      <c r="S262" s="963"/>
      <c r="T262" s="963"/>
      <c r="U262" s="963"/>
      <c r="V262" s="963"/>
      <c r="W262" s="963"/>
      <c r="X262" s="963"/>
      <c r="Y262" s="963"/>
      <c r="Z262" s="963"/>
      <c r="AA262" s="963"/>
      <c r="AB262" s="963"/>
      <c r="AC262" s="963"/>
      <c r="AD262" s="963"/>
      <c r="AE262" s="963"/>
      <c r="AF262" s="963"/>
      <c r="AG262" s="963"/>
      <c r="AH262" s="963"/>
      <c r="AI262" s="963"/>
      <c r="AJ262" s="963"/>
      <c r="AK262" s="963"/>
      <c r="AL262" s="825">
        <v>1</v>
      </c>
      <c r="AM262" s="565"/>
      <c r="AN262" s="565"/>
    </row>
    <row r="263" spans="1:40" ht="15.75" thickBot="1">
      <c r="A263" s="821"/>
      <c r="B263" s="963"/>
      <c r="C263" s="963"/>
      <c r="D263" s="963"/>
      <c r="E263" s="963"/>
      <c r="F263" s="963"/>
      <c r="G263" s="963"/>
      <c r="H263" s="963"/>
      <c r="I263" s="963"/>
      <c r="J263" s="963"/>
      <c r="K263" s="963"/>
      <c r="L263" s="963"/>
      <c r="M263" s="963"/>
      <c r="N263" s="963"/>
      <c r="O263" s="963"/>
      <c r="P263" s="963"/>
      <c r="Q263" s="963"/>
      <c r="R263" s="963"/>
      <c r="S263" s="963"/>
      <c r="T263" s="963"/>
      <c r="U263" s="963"/>
      <c r="V263" s="963"/>
      <c r="W263" s="963"/>
      <c r="X263" s="963"/>
      <c r="Y263" s="963"/>
      <c r="Z263" s="963"/>
      <c r="AA263" s="963"/>
      <c r="AB263" s="963"/>
      <c r="AC263" s="963"/>
      <c r="AD263" s="963"/>
      <c r="AE263" s="963"/>
      <c r="AF263" s="963"/>
      <c r="AG263" s="963"/>
      <c r="AH263" s="963"/>
      <c r="AI263" s="963"/>
      <c r="AJ263" s="963"/>
      <c r="AK263" s="963"/>
      <c r="AL263" s="825">
        <v>1</v>
      </c>
    </row>
    <row r="264" spans="1:40" s="1018" customFormat="1" ht="30" customHeight="1">
      <c r="A264" s="1013"/>
      <c r="B264" s="963"/>
      <c r="C264" s="963"/>
      <c r="D264" s="1132" t="s">
        <v>1633</v>
      </c>
      <c r="E264" s="1133"/>
      <c r="F264" s="1133"/>
      <c r="G264" s="1133"/>
      <c r="H264" s="1133"/>
      <c r="I264" s="1133"/>
      <c r="J264" s="1133"/>
      <c r="K264" s="1014"/>
      <c r="L264" s="963"/>
      <c r="M264" s="963"/>
      <c r="N264" s="963"/>
      <c r="O264" s="963"/>
      <c r="P264" s="1015" t="s">
        <v>1634</v>
      </c>
      <c r="Q264" s="1016"/>
      <c r="R264" s="1016"/>
      <c r="S264" s="1016"/>
      <c r="T264" s="1016"/>
      <c r="U264" s="1016"/>
      <c r="V264" s="1016"/>
      <c r="W264" s="1017"/>
      <c r="X264" s="963"/>
      <c r="Y264" s="963"/>
      <c r="Z264" s="963"/>
      <c r="AA264" s="963"/>
      <c r="AB264" s="963"/>
      <c r="AC264" s="963"/>
      <c r="AD264" s="963"/>
      <c r="AE264" s="963"/>
      <c r="AF264" s="963"/>
      <c r="AG264" s="963"/>
      <c r="AH264" s="963"/>
      <c r="AI264" s="963"/>
      <c r="AJ264" s="963"/>
      <c r="AK264" s="963"/>
      <c r="AL264" s="825">
        <v>1</v>
      </c>
      <c r="AM264" s="565"/>
      <c r="AN264" s="565"/>
    </row>
    <row r="265" spans="1:40" s="1018" customFormat="1" ht="30" customHeight="1">
      <c r="A265" s="1013"/>
      <c r="B265" s="963"/>
      <c r="C265" s="963"/>
      <c r="D265" s="1019" t="s">
        <v>1635</v>
      </c>
      <c r="E265" s="1020"/>
      <c r="F265" s="1020"/>
      <c r="G265" s="1020"/>
      <c r="H265" s="1020"/>
      <c r="I265" s="1020"/>
      <c r="J265" s="1020"/>
      <c r="K265" s="217"/>
      <c r="L265" s="963"/>
      <c r="M265" s="963"/>
      <c r="N265" s="963"/>
      <c r="O265" s="963"/>
      <c r="P265" s="1021" t="s">
        <v>1636</v>
      </c>
      <c r="Q265" s="1022"/>
      <c r="R265" s="1022"/>
      <c r="S265" s="1022"/>
      <c r="T265" s="1022"/>
      <c r="U265" s="1022"/>
      <c r="V265" s="1022"/>
      <c r="W265" s="1023"/>
      <c r="X265" s="963"/>
      <c r="Y265" s="963"/>
      <c r="Z265" s="963"/>
      <c r="AA265" s="963"/>
      <c r="AB265" s="963"/>
      <c r="AC265" s="963"/>
      <c r="AD265" s="963"/>
      <c r="AE265" s="963"/>
      <c r="AF265" s="963"/>
      <c r="AG265" s="963"/>
      <c r="AH265" s="963"/>
      <c r="AI265" s="963"/>
      <c r="AJ265" s="963"/>
      <c r="AK265" s="963"/>
      <c r="AL265" s="825">
        <v>1</v>
      </c>
      <c r="AM265" s="565"/>
      <c r="AN265" s="565"/>
    </row>
    <row r="266" spans="1:40" s="1018" customFormat="1" ht="30" customHeight="1">
      <c r="A266" s="1013"/>
      <c r="B266" s="963"/>
      <c r="C266" s="963"/>
      <c r="D266" s="1019"/>
      <c r="E266" s="1024"/>
      <c r="F266" s="1024"/>
      <c r="G266" s="1024"/>
      <c r="H266" s="1024"/>
      <c r="I266" s="1024"/>
      <c r="J266" s="1024"/>
      <c r="K266" s="1025"/>
      <c r="L266" s="963"/>
      <c r="M266" s="963"/>
      <c r="N266" s="963"/>
      <c r="O266" s="963"/>
      <c r="P266" s="1026"/>
      <c r="Q266" s="1027"/>
      <c r="R266" s="1027"/>
      <c r="S266" s="1027"/>
      <c r="T266" s="1027"/>
      <c r="U266" s="1027"/>
      <c r="V266" s="1027"/>
      <c r="W266" s="1028"/>
      <c r="X266" s="963"/>
      <c r="Y266" s="963"/>
      <c r="Z266" s="963"/>
      <c r="AA266" s="963"/>
      <c r="AB266" s="963"/>
      <c r="AC266" s="963"/>
      <c r="AD266" s="963"/>
      <c r="AE266" s="963"/>
      <c r="AF266" s="963"/>
      <c r="AG266" s="963"/>
      <c r="AH266" s="963"/>
      <c r="AI266" s="963"/>
      <c r="AJ266" s="963"/>
      <c r="AK266" s="963"/>
      <c r="AL266" s="825">
        <v>1</v>
      </c>
      <c r="AM266" s="565"/>
      <c r="AN266" s="565"/>
    </row>
    <row r="267" spans="1:40" s="1018" customFormat="1" ht="30" customHeight="1">
      <c r="A267" s="1013"/>
      <c r="B267" s="963"/>
      <c r="C267" s="963"/>
      <c r="D267" s="1019" t="s">
        <v>1637</v>
      </c>
      <c r="E267" s="1024"/>
      <c r="F267" s="1024"/>
      <c r="G267" s="1024"/>
      <c r="H267" s="1024"/>
      <c r="I267" s="1024"/>
      <c r="J267" s="1024"/>
      <c r="K267" s="1025"/>
      <c r="L267" s="963"/>
      <c r="M267" s="963"/>
      <c r="N267" s="963"/>
      <c r="O267" s="963"/>
      <c r="P267" s="218"/>
      <c r="Q267" s="11"/>
      <c r="R267" s="11"/>
      <c r="S267" s="11"/>
      <c r="T267" s="11"/>
      <c r="U267" s="11"/>
      <c r="V267" s="11"/>
      <c r="W267" s="217"/>
      <c r="X267" s="963"/>
      <c r="Y267" s="963"/>
      <c r="Z267" s="963"/>
      <c r="AA267" s="963"/>
      <c r="AB267" s="963"/>
      <c r="AC267" s="963"/>
      <c r="AD267" s="963"/>
      <c r="AE267" s="963"/>
      <c r="AF267" s="963"/>
      <c r="AG267" s="963"/>
      <c r="AH267" s="963"/>
      <c r="AI267" s="963"/>
      <c r="AJ267" s="963"/>
      <c r="AK267" s="963"/>
      <c r="AL267" s="825">
        <v>1</v>
      </c>
      <c r="AM267" s="565"/>
      <c r="AN267" s="565"/>
    </row>
    <row r="268" spans="1:40" s="1018" customFormat="1" ht="30" customHeight="1">
      <c r="A268" s="1013"/>
      <c r="B268" s="963"/>
      <c r="C268" s="963"/>
      <c r="D268" s="1019"/>
      <c r="E268" s="1029"/>
      <c r="F268" s="1029"/>
      <c r="G268" s="1029"/>
      <c r="H268" s="1029"/>
      <c r="I268" s="1029"/>
      <c r="J268" s="1030"/>
      <c r="K268" s="217"/>
      <c r="L268" s="963"/>
      <c r="M268" s="963"/>
      <c r="N268" s="963"/>
      <c r="O268" s="963"/>
      <c r="P268" s="218"/>
      <c r="Q268" s="11"/>
      <c r="R268" s="11"/>
      <c r="S268" s="11"/>
      <c r="T268" s="11"/>
      <c r="U268" s="11"/>
      <c r="V268" s="11"/>
      <c r="W268" s="217"/>
      <c r="X268" s="963"/>
      <c r="Y268" s="963"/>
      <c r="Z268" s="963"/>
      <c r="AA268" s="963"/>
      <c r="AB268" s="963"/>
      <c r="AC268" s="963"/>
      <c r="AD268" s="963"/>
      <c r="AE268" s="963"/>
      <c r="AF268" s="963"/>
      <c r="AG268" s="963"/>
      <c r="AH268" s="963"/>
      <c r="AI268" s="963"/>
      <c r="AJ268" s="963"/>
      <c r="AK268" s="963"/>
      <c r="AL268" s="825">
        <v>1</v>
      </c>
      <c r="AM268" s="565"/>
      <c r="AN268" s="565"/>
    </row>
    <row r="269" spans="1:40" s="1018" customFormat="1" ht="30" customHeight="1">
      <c r="A269" s="1013"/>
      <c r="B269" s="963"/>
      <c r="C269" s="963"/>
      <c r="D269" s="1019"/>
      <c r="E269" s="1029"/>
      <c r="F269" s="1029"/>
      <c r="G269" s="1029"/>
      <c r="H269" s="1029"/>
      <c r="I269" s="1029"/>
      <c r="J269" s="1030"/>
      <c r="K269" s="217"/>
      <c r="L269" s="963"/>
      <c r="M269" s="963"/>
      <c r="N269" s="963"/>
      <c r="O269" s="963"/>
      <c r="P269" s="218"/>
      <c r="Q269" s="11"/>
      <c r="R269" s="11"/>
      <c r="S269" s="11"/>
      <c r="T269" s="11"/>
      <c r="U269" s="11"/>
      <c r="V269" s="11"/>
      <c r="W269" s="217"/>
      <c r="X269" s="963"/>
      <c r="Y269" s="963"/>
      <c r="Z269" s="963"/>
      <c r="AA269" s="963"/>
      <c r="AB269" s="963"/>
      <c r="AC269" s="963"/>
      <c r="AD269" s="963"/>
      <c r="AE269" s="963"/>
      <c r="AF269" s="963"/>
      <c r="AG269" s="963"/>
      <c r="AH269" s="963"/>
      <c r="AI269" s="963"/>
      <c r="AJ269" s="963"/>
      <c r="AK269" s="963"/>
      <c r="AL269" s="825">
        <v>1</v>
      </c>
      <c r="AM269" s="565"/>
      <c r="AN269" s="565"/>
    </row>
    <row r="270" spans="1:40" s="1018" customFormat="1" ht="30" customHeight="1">
      <c r="A270" s="1013"/>
      <c r="B270" s="963"/>
      <c r="C270" s="963"/>
      <c r="D270" s="1019"/>
      <c r="E270" s="1029"/>
      <c r="F270" s="1029"/>
      <c r="G270" s="1029"/>
      <c r="H270" s="1029"/>
      <c r="I270" s="1029"/>
      <c r="J270" s="1030"/>
      <c r="K270" s="217"/>
      <c r="L270" s="963"/>
      <c r="M270" s="963"/>
      <c r="N270" s="963"/>
      <c r="O270" s="963"/>
      <c r="P270" s="218"/>
      <c r="Q270" s="11"/>
      <c r="R270" s="11"/>
      <c r="S270" s="11"/>
      <c r="T270" s="11"/>
      <c r="U270" s="11"/>
      <c r="V270" s="11"/>
      <c r="W270" s="217"/>
      <c r="X270" s="963"/>
      <c r="Y270" s="963"/>
      <c r="Z270" s="963"/>
      <c r="AA270" s="963"/>
      <c r="AB270" s="963"/>
      <c r="AC270" s="963"/>
      <c r="AD270" s="963"/>
      <c r="AE270" s="963"/>
      <c r="AF270" s="963"/>
      <c r="AG270" s="963"/>
      <c r="AH270" s="963"/>
      <c r="AI270" s="963"/>
      <c r="AJ270" s="963"/>
      <c r="AK270" s="963"/>
      <c r="AL270" s="825">
        <v>1</v>
      </c>
      <c r="AM270" s="565"/>
      <c r="AN270" s="565"/>
    </row>
    <row r="271" spans="1:40" s="1018" customFormat="1" ht="30" customHeight="1">
      <c r="A271" s="1013"/>
      <c r="B271" s="963"/>
      <c r="C271" s="963"/>
      <c r="D271" s="1134" t="s">
        <v>1638</v>
      </c>
      <c r="E271" s="1135"/>
      <c r="F271" s="1135"/>
      <c r="G271" s="1135"/>
      <c r="H271" s="1135"/>
      <c r="I271" s="1135"/>
      <c r="J271" s="1135"/>
      <c r="K271" s="1136"/>
      <c r="L271" s="963"/>
      <c r="M271" s="963"/>
      <c r="N271" s="963"/>
      <c r="O271" s="963"/>
      <c r="P271" s="218"/>
      <c r="Q271" s="11"/>
      <c r="R271" s="11"/>
      <c r="S271" s="11"/>
      <c r="T271" s="11"/>
      <c r="U271" s="11"/>
      <c r="V271" s="11"/>
      <c r="W271" s="217"/>
      <c r="X271" s="963"/>
      <c r="Y271" s="963"/>
      <c r="Z271" s="823"/>
      <c r="AA271" s="823"/>
      <c r="AB271" s="823"/>
      <c r="AC271" s="823"/>
      <c r="AD271" s="823"/>
      <c r="AE271" s="823"/>
      <c r="AF271" s="823"/>
      <c r="AG271" s="823"/>
      <c r="AH271" s="823"/>
      <c r="AI271" s="823"/>
      <c r="AJ271" s="823"/>
      <c r="AK271" s="823"/>
      <c r="AL271" s="825">
        <v>1</v>
      </c>
      <c r="AM271" s="565"/>
      <c r="AN271" s="565"/>
    </row>
    <row r="272" spans="1:40" s="1018" customFormat="1" ht="30" customHeight="1" thickBot="1">
      <c r="A272" s="1013"/>
      <c r="B272" s="963"/>
      <c r="C272" s="963"/>
      <c r="D272" s="1137"/>
      <c r="E272" s="1138"/>
      <c r="F272" s="1138"/>
      <c r="G272" s="1138"/>
      <c r="H272" s="1138"/>
      <c r="I272" s="1138"/>
      <c r="J272" s="1138"/>
      <c r="K272" s="1139"/>
      <c r="L272" s="963"/>
      <c r="M272" s="963"/>
      <c r="N272" s="963"/>
      <c r="O272" s="963"/>
      <c r="P272" s="1031"/>
      <c r="Q272" s="1032"/>
      <c r="R272" s="1032"/>
      <c r="S272" s="1032"/>
      <c r="T272" s="1032"/>
      <c r="U272" s="1032"/>
      <c r="V272" s="1032"/>
      <c r="W272" s="1033"/>
      <c r="X272" s="963"/>
      <c r="Y272" s="963"/>
      <c r="Z272" s="979"/>
      <c r="AA272" s="979"/>
      <c r="AB272" s="979"/>
      <c r="AC272" s="979"/>
      <c r="AD272" s="979"/>
      <c r="AE272" s="979"/>
      <c r="AF272" s="979"/>
      <c r="AG272" s="979"/>
      <c r="AH272" s="980"/>
      <c r="AI272" s="980"/>
      <c r="AJ272" s="823"/>
      <c r="AK272" s="823"/>
      <c r="AL272" s="825">
        <v>1</v>
      </c>
      <c r="AM272" s="565"/>
      <c r="AN272" s="565"/>
    </row>
    <row r="273" spans="1:40">
      <c r="A273" s="821"/>
      <c r="B273" s="963"/>
      <c r="C273" s="963"/>
      <c r="D273" s="963"/>
      <c r="E273" s="963"/>
      <c r="F273" s="963"/>
      <c r="G273" s="963"/>
      <c r="H273" s="963"/>
      <c r="I273" s="963"/>
      <c r="J273" s="963"/>
      <c r="K273" s="963"/>
      <c r="L273" s="963"/>
      <c r="M273" s="963"/>
      <c r="N273" s="963"/>
      <c r="O273" s="963"/>
      <c r="P273" s="963"/>
      <c r="Q273" s="963"/>
      <c r="R273" s="963"/>
      <c r="S273" s="963"/>
      <c r="T273" s="963"/>
      <c r="U273" s="963"/>
      <c r="V273" s="963"/>
      <c r="W273" s="963"/>
      <c r="X273" s="963"/>
      <c r="Y273" s="963"/>
      <c r="Z273" s="979"/>
      <c r="AA273" s="979"/>
      <c r="AB273" s="979"/>
      <c r="AC273" s="979"/>
      <c r="AD273" s="979"/>
      <c r="AE273" s="979"/>
      <c r="AF273" s="979"/>
      <c r="AG273" s="979"/>
      <c r="AH273" s="980"/>
      <c r="AI273" s="980"/>
      <c r="AJ273" s="823"/>
      <c r="AK273" s="823"/>
      <c r="AL273" s="825">
        <v>1</v>
      </c>
    </row>
    <row r="274" spans="1:40">
      <c r="A274" s="821"/>
      <c r="B274" s="963"/>
      <c r="C274" s="821"/>
      <c r="D274" s="821"/>
      <c r="E274" s="821"/>
      <c r="F274" s="821"/>
      <c r="G274" s="821"/>
      <c r="H274" s="821"/>
      <c r="I274" s="821"/>
      <c r="J274" s="821"/>
      <c r="K274" s="821"/>
      <c r="L274" s="821"/>
      <c r="M274" s="821"/>
      <c r="N274" s="821"/>
      <c r="O274" s="821"/>
      <c r="P274" s="821"/>
      <c r="Q274" s="821"/>
      <c r="R274" s="821"/>
      <c r="S274" s="821"/>
      <c r="T274" s="821"/>
      <c r="U274" s="821"/>
      <c r="V274" s="821"/>
      <c r="W274" s="821"/>
      <c r="X274" s="963"/>
      <c r="Y274" s="963"/>
      <c r="Z274" s="979"/>
      <c r="AA274" s="979"/>
      <c r="AB274" s="979"/>
      <c r="AC274" s="979"/>
      <c r="AD274" s="979"/>
      <c r="AE274" s="979"/>
      <c r="AF274" s="979"/>
      <c r="AG274" s="979"/>
      <c r="AH274" s="980"/>
      <c r="AI274" s="980"/>
      <c r="AJ274" s="823"/>
      <c r="AK274" s="823"/>
      <c r="AL274" s="825">
        <v>1</v>
      </c>
    </row>
    <row r="275" spans="1:40" customFormat="1" ht="30" customHeight="1">
      <c r="A275" s="963">
        <v>1</v>
      </c>
      <c r="B275" s="963">
        <v>1</v>
      </c>
      <c r="C275" s="1123" t="s">
        <v>586</v>
      </c>
      <c r="D275" s="1123"/>
      <c r="E275" s="1034" t="str">
        <f ca="1">CELL("nomfichier")</f>
        <v>D:\Desktop\BAR\[BAR.1.2.FICHE.xlsx]Nota.du.04.Juin.2025</v>
      </c>
      <c r="F275" s="1035"/>
      <c r="G275" s="1035"/>
      <c r="H275" s="1035"/>
      <c r="I275" s="1035"/>
      <c r="J275" s="1036"/>
      <c r="K275" s="1035"/>
      <c r="L275" s="1035"/>
      <c r="M275" s="1035"/>
      <c r="N275" s="1035"/>
      <c r="O275" s="1035"/>
      <c r="P275" s="1035"/>
      <c r="Q275" s="1035"/>
      <c r="R275" s="1035"/>
      <c r="S275" s="1035"/>
      <c r="T275" s="1035"/>
      <c r="U275" s="1035"/>
      <c r="V275" s="1035"/>
      <c r="W275" s="1035"/>
      <c r="X275" s="1035"/>
      <c r="Y275" s="963"/>
      <c r="Z275" s="979"/>
      <c r="AA275" s="979"/>
      <c r="AB275" s="979"/>
      <c r="AC275" s="979"/>
      <c r="AD275" s="979"/>
      <c r="AE275" s="979"/>
      <c r="AF275" s="979"/>
      <c r="AG275" s="979"/>
      <c r="AH275" s="980"/>
      <c r="AI275" s="980"/>
      <c r="AJ275" s="823"/>
      <c r="AK275" s="823"/>
      <c r="AL275" s="825">
        <v>1</v>
      </c>
      <c r="AM275" s="565"/>
      <c r="AN275" s="565"/>
    </row>
    <row r="276" spans="1:40">
      <c r="A276" s="821"/>
      <c r="B276" s="821"/>
      <c r="C276" s="821"/>
      <c r="D276" s="821"/>
      <c r="E276" s="821"/>
      <c r="F276" s="821"/>
      <c r="G276" s="821"/>
      <c r="H276" s="821"/>
      <c r="I276" s="821"/>
      <c r="J276" s="821"/>
      <c r="K276" s="821"/>
      <c r="L276" s="821"/>
      <c r="M276" s="821"/>
      <c r="N276" s="821"/>
      <c r="O276" s="821"/>
      <c r="P276" s="821"/>
      <c r="Q276" s="821"/>
      <c r="R276" s="821"/>
      <c r="S276" s="821"/>
      <c r="T276" s="821"/>
      <c r="U276" s="821"/>
      <c r="V276" s="821"/>
      <c r="W276" s="821"/>
      <c r="X276" s="821"/>
      <c r="Y276" s="821"/>
      <c r="Z276" s="979"/>
      <c r="AA276" s="979"/>
      <c r="AB276" s="979"/>
      <c r="AC276" s="979"/>
      <c r="AD276" s="979"/>
      <c r="AE276" s="979"/>
      <c r="AF276" s="979"/>
      <c r="AG276" s="979"/>
      <c r="AH276" s="980"/>
      <c r="AI276" s="980"/>
      <c r="AJ276" s="823"/>
      <c r="AK276" s="823"/>
      <c r="AL276" s="825">
        <v>1</v>
      </c>
    </row>
    <row r="277" spans="1:40" s="905" customFormat="1" ht="40.5" customHeight="1">
      <c r="A277" s="821"/>
      <c r="B277" s="953"/>
      <c r="C277" s="821"/>
      <c r="D277" s="821"/>
      <c r="E277" s="821"/>
      <c r="F277" s="821"/>
      <c r="G277" s="821"/>
      <c r="H277" s="821"/>
      <c r="I277" s="907"/>
      <c r="J277" s="821"/>
      <c r="K277" s="821"/>
      <c r="L277" s="821"/>
      <c r="M277" s="821"/>
      <c r="N277" s="821"/>
      <c r="O277" s="907"/>
      <c r="P277" s="907"/>
      <c r="Q277" s="907"/>
      <c r="R277" s="907"/>
      <c r="S277" s="907"/>
      <c r="T277" s="823"/>
      <c r="U277" s="823"/>
      <c r="V277" s="823"/>
      <c r="W277" s="823"/>
      <c r="X277" s="823"/>
      <c r="Y277" s="823"/>
      <c r="Z277" s="823"/>
      <c r="AA277" s="823"/>
      <c r="AB277" s="823"/>
      <c r="AC277" s="823"/>
      <c r="AD277" s="823"/>
      <c r="AE277" s="823"/>
      <c r="AF277" s="823"/>
      <c r="AG277" s="979"/>
      <c r="AH277" s="980"/>
      <c r="AI277" s="980"/>
      <c r="AJ277" s="823"/>
      <c r="AK277" s="823"/>
      <c r="AL277" s="825">
        <v>1</v>
      </c>
      <c r="AM277" s="565"/>
      <c r="AN277" s="565"/>
    </row>
    <row r="278" spans="1:40" s="905" customFormat="1" ht="40.5" customHeight="1">
      <c r="A278" s="821"/>
      <c r="B278" s="953"/>
      <c r="C278" s="1037" t="s">
        <v>1639</v>
      </c>
      <c r="D278" s="1038"/>
      <c r="E278" s="1038"/>
      <c r="F278" s="1038"/>
      <c r="G278" s="907"/>
      <c r="H278" s="907"/>
      <c r="I278" s="907"/>
      <c r="J278" s="907"/>
      <c r="K278" s="907"/>
      <c r="L278" s="907"/>
      <c r="M278" s="907"/>
      <c r="N278" s="907"/>
      <c r="O278" s="1039" t="s">
        <v>1640</v>
      </c>
      <c r="P278" s="907"/>
      <c r="Q278" s="907"/>
      <c r="R278" s="907"/>
      <c r="S278" s="907"/>
      <c r="T278" s="823"/>
      <c r="U278" s="1040"/>
      <c r="V278" s="823"/>
      <c r="W278" s="823"/>
      <c r="X278" s="823"/>
      <c r="Y278" s="823"/>
      <c r="Z278" s="992"/>
      <c r="AA278" s="823"/>
      <c r="AB278" s="823"/>
      <c r="AC278" s="823"/>
      <c r="AD278" s="823"/>
      <c r="AE278" s="823"/>
      <c r="AF278" s="823"/>
      <c r="AG278" s="979"/>
      <c r="AH278" s="980"/>
      <c r="AI278" s="980"/>
      <c r="AJ278" s="823"/>
      <c r="AK278" s="823"/>
      <c r="AL278" s="825">
        <v>1</v>
      </c>
      <c r="AM278" s="565"/>
      <c r="AN278" s="565"/>
    </row>
    <row r="279" spans="1:40" s="905" customFormat="1" ht="40.5" customHeight="1">
      <c r="A279" s="821"/>
      <c r="B279" s="953"/>
      <c r="C279" s="1041" t="s">
        <v>1641</v>
      </c>
      <c r="D279" s="1038"/>
      <c r="E279" s="1038"/>
      <c r="F279" s="1038"/>
      <c r="G279" s="1040"/>
      <c r="H279" s="1042"/>
      <c r="I279" s="1038"/>
      <c r="J279" s="1038"/>
      <c r="K279" s="821"/>
      <c r="L279" s="821"/>
      <c r="M279" s="821"/>
      <c r="N279" s="821"/>
      <c r="O279" s="907"/>
      <c r="P279" s="907"/>
      <c r="Q279" s="907"/>
      <c r="R279" s="907"/>
      <c r="S279" s="907"/>
      <c r="T279" s="823"/>
      <c r="U279" s="823"/>
      <c r="V279" s="823"/>
      <c r="W279" s="823"/>
      <c r="X279" s="823"/>
      <c r="Y279" s="823"/>
      <c r="Z279" s="996"/>
      <c r="AA279" s="823"/>
      <c r="AB279" s="823"/>
      <c r="AC279" s="823"/>
      <c r="AD279" s="823"/>
      <c r="AE279" s="823"/>
      <c r="AF279" s="823"/>
      <c r="AG279" s="979"/>
      <c r="AH279" s="980"/>
      <c r="AI279" s="980"/>
      <c r="AJ279" s="823"/>
      <c r="AK279" s="823"/>
      <c r="AL279" s="825">
        <v>1</v>
      </c>
      <c r="AM279" s="565"/>
      <c r="AN279" s="565"/>
    </row>
    <row r="280" spans="1:40" s="905" customFormat="1" ht="40.5" customHeight="1">
      <c r="A280" s="821"/>
      <c r="B280" s="953"/>
      <c r="C280" s="1043" t="s">
        <v>794</v>
      </c>
      <c r="D280" s="1038"/>
      <c r="E280" s="1038"/>
      <c r="F280" s="1038"/>
      <c r="G280" s="1040"/>
      <c r="H280" s="1042"/>
      <c r="I280" s="1038"/>
      <c r="J280" s="1038"/>
      <c r="K280" s="821"/>
      <c r="L280" s="821"/>
      <c r="M280" s="821"/>
      <c r="N280" s="821"/>
      <c r="O280" s="907"/>
      <c r="P280" s="907"/>
      <c r="Q280" s="907"/>
      <c r="R280" s="907"/>
      <c r="S280" s="907"/>
      <c r="T280" s="823"/>
      <c r="U280" s="823"/>
      <c r="V280" s="823"/>
      <c r="W280" s="823"/>
      <c r="X280" s="823"/>
      <c r="Y280" s="823"/>
      <c r="Z280" s="823"/>
      <c r="AA280" s="823"/>
      <c r="AB280" s="823"/>
      <c r="AC280" s="823"/>
      <c r="AD280" s="823"/>
      <c r="AE280" s="823"/>
      <c r="AF280" s="823"/>
      <c r="AG280" s="979"/>
      <c r="AH280" s="980"/>
      <c r="AI280" s="980"/>
      <c r="AJ280" s="823"/>
      <c r="AK280" s="823"/>
      <c r="AL280" s="825">
        <v>1</v>
      </c>
      <c r="AM280" s="565"/>
      <c r="AN280" s="565"/>
    </row>
    <row r="281" spans="1:40" s="905" customFormat="1" ht="40.5" customHeight="1">
      <c r="A281" s="821"/>
      <c r="B281" s="953"/>
      <c r="C281" s="1044" t="s">
        <v>795</v>
      </c>
      <c r="D281" s="821"/>
      <c r="E281" s="821"/>
      <c r="F281" s="821"/>
      <c r="G281" s="821"/>
      <c r="H281" s="821"/>
      <c r="I281" s="907"/>
      <c r="J281" s="821"/>
      <c r="K281" s="821"/>
      <c r="L281" s="821"/>
      <c r="M281" s="821"/>
      <c r="N281" s="821"/>
      <c r="O281" s="907"/>
      <c r="P281" s="907"/>
      <c r="Q281" s="907"/>
      <c r="R281" s="907"/>
      <c r="S281" s="907"/>
      <c r="T281" s="823"/>
      <c r="U281" s="823"/>
      <c r="V281" s="973" t="s">
        <v>1642</v>
      </c>
      <c r="W281" s="984"/>
      <c r="X281" s="984"/>
      <c r="Y281" s="984"/>
      <c r="Z281" s="984"/>
      <c r="AA281" s="984"/>
      <c r="AB281" s="984"/>
      <c r="AC281" s="823"/>
      <c r="AD281" s="823"/>
      <c r="AE281" s="823"/>
      <c r="AF281" s="823"/>
      <c r="AG281" s="979"/>
      <c r="AH281" s="980"/>
      <c r="AI281" s="980"/>
      <c r="AJ281" s="823"/>
      <c r="AK281" s="823"/>
      <c r="AL281" s="825">
        <v>1</v>
      </c>
      <c r="AM281" s="565"/>
      <c r="AN281" s="565"/>
    </row>
    <row r="282" spans="1:40" s="905" customFormat="1" ht="40.5" customHeight="1">
      <c r="A282" s="821"/>
      <c r="B282" s="953"/>
      <c r="C282" s="1044" t="s">
        <v>796</v>
      </c>
      <c r="D282" s="821"/>
      <c r="E282" s="821"/>
      <c r="F282" s="821"/>
      <c r="G282" s="821"/>
      <c r="H282" s="821"/>
      <c r="I282" s="907"/>
      <c r="J282" s="821"/>
      <c r="K282" s="821"/>
      <c r="L282" s="821"/>
      <c r="M282" s="821"/>
      <c r="N282" s="821"/>
      <c r="O282" s="907"/>
      <c r="P282" s="907"/>
      <c r="Q282" s="907"/>
      <c r="R282" s="907"/>
      <c r="S282" s="907"/>
      <c r="T282" s="823"/>
      <c r="U282" s="823"/>
      <c r="V282" s="1045" t="s">
        <v>1643</v>
      </c>
      <c r="W282" s="955"/>
      <c r="X282" s="955"/>
      <c r="Y282" s="955"/>
      <c r="Z282" s="955"/>
      <c r="AA282" s="955"/>
      <c r="AB282" s="955"/>
      <c r="AC282" s="823" t="s">
        <v>505</v>
      </c>
      <c r="AD282" s="823"/>
      <c r="AE282" s="823"/>
      <c r="AF282" s="823"/>
      <c r="AG282" s="979"/>
      <c r="AH282" s="980"/>
      <c r="AI282" s="980"/>
      <c r="AJ282" s="823"/>
      <c r="AK282" s="823"/>
      <c r="AL282" s="825">
        <v>1</v>
      </c>
      <c r="AM282" s="565"/>
      <c r="AN282" s="565"/>
    </row>
    <row r="283" spans="1:40" s="905" customFormat="1" ht="40.5" customHeight="1">
      <c r="A283" s="821"/>
      <c r="B283" s="953"/>
      <c r="C283" s="1046" t="s">
        <v>797</v>
      </c>
      <c r="D283" s="821"/>
      <c r="E283" s="821"/>
      <c r="F283" s="821"/>
      <c r="G283" s="821"/>
      <c r="H283" s="821"/>
      <c r="I283" s="907"/>
      <c r="J283" s="821"/>
      <c r="K283" s="821"/>
      <c r="L283" s="821"/>
      <c r="M283" s="821"/>
      <c r="N283" s="821"/>
      <c r="O283" s="907"/>
      <c r="P283" s="907"/>
      <c r="Q283" s="907"/>
      <c r="R283" s="907"/>
      <c r="S283" s="907"/>
      <c r="T283" s="823"/>
      <c r="U283" s="823"/>
      <c r="V283" s="823"/>
      <c r="W283" s="823"/>
      <c r="X283" s="823"/>
      <c r="Y283" s="823"/>
      <c r="Z283" s="823"/>
      <c r="AA283" s="823"/>
      <c r="AB283" s="823"/>
      <c r="AC283" s="823"/>
      <c r="AD283" s="823"/>
      <c r="AE283" s="823"/>
      <c r="AF283" s="823"/>
      <c r="AG283" s="979"/>
      <c r="AH283" s="980"/>
      <c r="AI283" s="980"/>
      <c r="AJ283" s="823"/>
      <c r="AK283" s="823"/>
      <c r="AL283" s="825">
        <v>1</v>
      </c>
      <c r="AM283" s="565"/>
      <c r="AN283" s="565"/>
    </row>
    <row r="284" spans="1:40" s="905" customFormat="1" ht="40.5" customHeight="1">
      <c r="A284" s="821"/>
      <c r="B284" s="953"/>
      <c r="C284" s="1046" t="s">
        <v>1644</v>
      </c>
      <c r="D284" s="821"/>
      <c r="E284" s="821"/>
      <c r="F284" s="821"/>
      <c r="G284" s="821"/>
      <c r="H284" s="821"/>
      <c r="I284" s="907"/>
      <c r="J284" s="821"/>
      <c r="K284" s="821"/>
      <c r="L284" s="821"/>
      <c r="M284" s="821"/>
      <c r="N284" s="821"/>
      <c r="O284" s="907"/>
      <c r="P284" s="907"/>
      <c r="Q284" s="907"/>
      <c r="R284" s="907"/>
      <c r="S284" s="907"/>
      <c r="T284" s="823"/>
      <c r="U284" s="823"/>
      <c r="V284" s="823"/>
      <c r="W284" s="823"/>
      <c r="X284" s="823"/>
      <c r="Y284" s="823"/>
      <c r="Z284" s="823"/>
      <c r="AA284" s="823"/>
      <c r="AB284" s="823"/>
      <c r="AC284" s="823"/>
      <c r="AD284" s="823"/>
      <c r="AE284" s="823"/>
      <c r="AF284" s="823"/>
      <c r="AG284" s="979"/>
      <c r="AH284" s="980"/>
      <c r="AI284" s="980"/>
      <c r="AJ284" s="823"/>
      <c r="AK284" s="823"/>
      <c r="AL284" s="825">
        <v>1</v>
      </c>
      <c r="AM284" s="565"/>
      <c r="AN284" s="565"/>
    </row>
    <row r="285" spans="1:40" s="905" customFormat="1" ht="40.5" customHeight="1">
      <c r="A285" s="821"/>
      <c r="B285" s="953"/>
      <c r="C285" s="1047" t="s">
        <v>543</v>
      </c>
      <c r="D285" s="1047" t="s">
        <v>524</v>
      </c>
      <c r="E285" s="1047" t="s">
        <v>1645</v>
      </c>
      <c r="F285" s="1047" t="s">
        <v>1646</v>
      </c>
      <c r="G285" s="1047" t="s">
        <v>1647</v>
      </c>
      <c r="H285" s="1047" t="s">
        <v>1648</v>
      </c>
      <c r="I285" s="1047" t="s">
        <v>1649</v>
      </c>
      <c r="J285" s="1047" t="s">
        <v>1650</v>
      </c>
      <c r="K285" s="1047" t="s">
        <v>1651</v>
      </c>
      <c r="L285" s="1047" t="s">
        <v>1652</v>
      </c>
      <c r="M285" s="1047" t="s">
        <v>1653</v>
      </c>
      <c r="N285" s="1047" t="s">
        <v>1654</v>
      </c>
      <c r="O285" s="1047" t="s">
        <v>1655</v>
      </c>
      <c r="P285" s="907"/>
      <c r="Q285" s="1047" t="s">
        <v>1656</v>
      </c>
      <c r="R285" s="1047" t="s">
        <v>1657</v>
      </c>
      <c r="S285" s="1047" t="s">
        <v>1658</v>
      </c>
      <c r="T285" s="1047" t="s">
        <v>1659</v>
      </c>
      <c r="U285" s="1047" t="s">
        <v>1660</v>
      </c>
      <c r="V285" s="1047" t="s">
        <v>1661</v>
      </c>
      <c r="W285" s="1047" t="s">
        <v>1662</v>
      </c>
      <c r="X285" s="1047" t="s">
        <v>1663</v>
      </c>
      <c r="Y285" s="1047" t="s">
        <v>1664</v>
      </c>
      <c r="Z285" s="1047" t="s">
        <v>1665</v>
      </c>
      <c r="AA285" s="1047" t="s">
        <v>1666</v>
      </c>
      <c r="AB285" s="1047" t="s">
        <v>1667</v>
      </c>
      <c r="AC285" s="1047" t="s">
        <v>1668</v>
      </c>
      <c r="AD285" s="823"/>
      <c r="AE285" s="823"/>
      <c r="AF285" s="823"/>
      <c r="AG285" s="979"/>
      <c r="AH285" s="980"/>
      <c r="AI285" s="980"/>
      <c r="AJ285" s="823"/>
      <c r="AK285" s="823"/>
      <c r="AL285" s="825">
        <v>1</v>
      </c>
      <c r="AM285" s="565"/>
      <c r="AN285" s="565"/>
    </row>
    <row r="286" spans="1:40" s="905" customFormat="1" ht="40.5" customHeight="1">
      <c r="A286" s="821"/>
      <c r="B286" s="953"/>
      <c r="C286" s="1047" t="s">
        <v>1669</v>
      </c>
      <c r="D286" s="1047" t="s">
        <v>1670</v>
      </c>
      <c r="E286" s="1047" t="s">
        <v>1671</v>
      </c>
      <c r="F286" s="1047" t="s">
        <v>1672</v>
      </c>
      <c r="G286" s="1047" t="s">
        <v>1673</v>
      </c>
      <c r="H286" s="1047" t="s">
        <v>1674</v>
      </c>
      <c r="I286" s="1047" t="s">
        <v>1675</v>
      </c>
      <c r="J286" s="1047" t="s">
        <v>1676</v>
      </c>
      <c r="K286" s="1047" t="s">
        <v>1677</v>
      </c>
      <c r="L286" s="1047" t="s">
        <v>1678</v>
      </c>
      <c r="M286" s="1047" t="s">
        <v>1679</v>
      </c>
      <c r="N286" s="1047" t="s">
        <v>1680</v>
      </c>
      <c r="O286" s="1047" t="s">
        <v>1681</v>
      </c>
      <c r="P286" s="1048"/>
      <c r="Q286" s="1047" t="s">
        <v>1682</v>
      </c>
      <c r="R286" s="1047" t="s">
        <v>1683</v>
      </c>
      <c r="S286" s="1047" t="s">
        <v>1684</v>
      </c>
      <c r="T286" s="1047" t="s">
        <v>1685</v>
      </c>
      <c r="U286" s="1047" t="s">
        <v>1686</v>
      </c>
      <c r="V286" s="1047" t="s">
        <v>1687</v>
      </c>
      <c r="W286" s="1047" t="s">
        <v>1688</v>
      </c>
      <c r="X286" s="1047" t="s">
        <v>1689</v>
      </c>
      <c r="Y286" s="1047" t="s">
        <v>1690</v>
      </c>
      <c r="Z286" s="1047" t="s">
        <v>1691</v>
      </c>
      <c r="AA286" s="1047" t="s">
        <v>1692</v>
      </c>
      <c r="AB286" s="1047" t="s">
        <v>1693</v>
      </c>
      <c r="AC286" s="1047" t="s">
        <v>1694</v>
      </c>
      <c r="AD286" s="823"/>
      <c r="AE286" s="823"/>
      <c r="AF286" s="823"/>
      <c r="AG286" s="979"/>
      <c r="AH286" s="980"/>
      <c r="AI286" s="980"/>
      <c r="AJ286" s="823"/>
      <c r="AK286" s="823"/>
      <c r="AL286" s="825">
        <v>1</v>
      </c>
      <c r="AM286" s="565"/>
      <c r="AN286" s="565"/>
    </row>
    <row r="287" spans="1:40" s="905" customFormat="1" ht="40.5" customHeight="1">
      <c r="A287" s="821"/>
      <c r="B287" s="953"/>
      <c r="C287" s="1048"/>
      <c r="D287" s="1048"/>
      <c r="E287" s="1048"/>
      <c r="F287" s="1048"/>
      <c r="G287" s="1048"/>
      <c r="H287" s="1048"/>
      <c r="I287" s="1048"/>
      <c r="J287" s="1048"/>
      <c r="K287" s="1048"/>
      <c r="L287" s="1048"/>
      <c r="M287" s="821"/>
      <c r="N287" s="821"/>
      <c r="O287" s="821"/>
      <c r="P287" s="821"/>
      <c r="Q287" s="821"/>
      <c r="R287" s="821"/>
      <c r="S287" s="821"/>
      <c r="T287" s="821"/>
      <c r="U287" s="821"/>
      <c r="V287" s="821"/>
      <c r="W287" s="821"/>
      <c r="X287" s="821"/>
      <c r="Y287" s="821"/>
      <c r="Z287" s="823"/>
      <c r="AA287" s="823"/>
      <c r="AB287" s="823"/>
      <c r="AC287" s="823"/>
      <c r="AD287" s="823"/>
      <c r="AE287" s="823"/>
      <c r="AF287" s="823"/>
      <c r="AG287" s="979"/>
      <c r="AH287" s="980"/>
      <c r="AI287" s="980"/>
      <c r="AJ287" s="823"/>
      <c r="AK287" s="823"/>
      <c r="AL287" s="825">
        <v>1</v>
      </c>
      <c r="AM287" s="565"/>
      <c r="AN287" s="565"/>
    </row>
    <row r="288" spans="1:40" s="905" customFormat="1" ht="40.5" customHeight="1">
      <c r="A288" s="821"/>
      <c r="B288" s="953"/>
      <c r="C288" s="1047" t="s">
        <v>1656</v>
      </c>
      <c r="D288" s="1047" t="s">
        <v>1657</v>
      </c>
      <c r="E288" s="1047" t="s">
        <v>1658</v>
      </c>
      <c r="F288" s="1047" t="s">
        <v>1659</v>
      </c>
      <c r="G288" s="1047" t="s">
        <v>1660</v>
      </c>
      <c r="H288" s="1047" t="s">
        <v>1661</v>
      </c>
      <c r="I288" s="1047" t="s">
        <v>1662</v>
      </c>
      <c r="J288" s="1047" t="s">
        <v>1663</v>
      </c>
      <c r="K288" s="1047" t="s">
        <v>1664</v>
      </c>
      <c r="L288" s="1047" t="s">
        <v>1665</v>
      </c>
      <c r="M288" s="1047" t="s">
        <v>1666</v>
      </c>
      <c r="N288" s="1047" t="s">
        <v>1667</v>
      </c>
      <c r="O288" s="1047" t="s">
        <v>1668</v>
      </c>
      <c r="P288" s="821"/>
      <c r="Q288" s="1047" t="s">
        <v>1695</v>
      </c>
      <c r="R288" s="1047" t="s">
        <v>1696</v>
      </c>
      <c r="S288" s="1047" t="s">
        <v>1697</v>
      </c>
      <c r="T288" s="1047" t="s">
        <v>1698</v>
      </c>
      <c r="U288" s="1047" t="s">
        <v>1699</v>
      </c>
      <c r="V288" s="1047" t="s">
        <v>1700</v>
      </c>
      <c r="W288" s="1047" t="s">
        <v>1701</v>
      </c>
      <c r="X288" s="1047" t="s">
        <v>1702</v>
      </c>
      <c r="Y288" s="1047" t="s">
        <v>1702</v>
      </c>
      <c r="Z288" s="1047" t="s">
        <v>1703</v>
      </c>
      <c r="AA288" s="1047" t="s">
        <v>1704</v>
      </c>
      <c r="AB288" s="1047" t="s">
        <v>1705</v>
      </c>
      <c r="AC288" s="1047" t="s">
        <v>1706</v>
      </c>
      <c r="AD288" s="1047" t="s">
        <v>1707</v>
      </c>
      <c r="AE288" s="823"/>
      <c r="AF288" s="823"/>
      <c r="AG288" s="979"/>
      <c r="AH288" s="980"/>
      <c r="AI288" s="980"/>
      <c r="AJ288" s="823"/>
      <c r="AK288" s="823"/>
      <c r="AL288" s="825">
        <v>1</v>
      </c>
      <c r="AM288" s="565"/>
      <c r="AN288" s="565"/>
    </row>
    <row r="289" spans="1:40" s="905" customFormat="1" ht="40.5" customHeight="1">
      <c r="A289" s="821"/>
      <c r="B289" s="953"/>
      <c r="C289" s="1047" t="s">
        <v>1682</v>
      </c>
      <c r="D289" s="1047" t="s">
        <v>1683</v>
      </c>
      <c r="E289" s="1047" t="s">
        <v>1684</v>
      </c>
      <c r="F289" s="1047" t="s">
        <v>1685</v>
      </c>
      <c r="G289" s="1047" t="s">
        <v>1686</v>
      </c>
      <c r="H289" s="1047" t="s">
        <v>1687</v>
      </c>
      <c r="I289" s="1047" t="s">
        <v>1688</v>
      </c>
      <c r="J289" s="1047" t="s">
        <v>1689</v>
      </c>
      <c r="K289" s="1047" t="s">
        <v>1690</v>
      </c>
      <c r="L289" s="1047" t="s">
        <v>1691</v>
      </c>
      <c r="M289" s="1047" t="s">
        <v>1692</v>
      </c>
      <c r="N289" s="1047" t="s">
        <v>1693</v>
      </c>
      <c r="O289" s="1047" t="s">
        <v>1694</v>
      </c>
      <c r="P289" s="821"/>
      <c r="Q289" s="1047" t="s">
        <v>1708</v>
      </c>
      <c r="R289" s="1047" t="s">
        <v>1709</v>
      </c>
      <c r="S289" s="1047" t="s">
        <v>1710</v>
      </c>
      <c r="T289" s="1047" t="s">
        <v>1711</v>
      </c>
      <c r="U289" s="1047" t="s">
        <v>1712</v>
      </c>
      <c r="V289" s="1047" t="s">
        <v>1712</v>
      </c>
      <c r="W289" s="1047" t="s">
        <v>1713</v>
      </c>
      <c r="X289" s="1047" t="s">
        <v>1714</v>
      </c>
      <c r="Y289" s="1047" t="s">
        <v>1715</v>
      </c>
      <c r="Z289" s="1047" t="s">
        <v>1716</v>
      </c>
      <c r="AA289" s="1047" t="s">
        <v>1717</v>
      </c>
      <c r="AB289" s="1047" t="s">
        <v>1718</v>
      </c>
      <c r="AC289" s="1047" t="s">
        <v>1719</v>
      </c>
      <c r="AD289" s="1047"/>
      <c r="AE289" s="823"/>
      <c r="AF289" s="823"/>
      <c r="AG289" s="979"/>
      <c r="AH289" s="980"/>
      <c r="AI289" s="980"/>
      <c r="AJ289" s="823"/>
      <c r="AK289" s="823"/>
      <c r="AL289" s="825">
        <v>1</v>
      </c>
      <c r="AM289" s="565"/>
      <c r="AN289" s="565"/>
    </row>
    <row r="290" spans="1:40" s="905" customFormat="1" ht="40.5" customHeight="1">
      <c r="A290" s="821"/>
      <c r="B290" s="953"/>
      <c r="C290" s="1048"/>
      <c r="D290" s="1048"/>
      <c r="E290" s="1048"/>
      <c r="F290" s="1048"/>
      <c r="G290" s="1048"/>
      <c r="H290" s="1048"/>
      <c r="I290" s="1048"/>
      <c r="J290" s="1048"/>
      <c r="K290" s="1048"/>
      <c r="L290" s="1048"/>
      <c r="M290" s="821"/>
      <c r="N290" s="821"/>
      <c r="O290" s="821"/>
      <c r="P290" s="821"/>
      <c r="Q290" s="821"/>
      <c r="R290" s="821"/>
      <c r="S290" s="821"/>
      <c r="T290" s="821"/>
      <c r="U290" s="821"/>
      <c r="V290" s="821"/>
      <c r="W290" s="821"/>
      <c r="X290" s="821"/>
      <c r="Y290" s="821"/>
      <c r="Z290" s="823"/>
      <c r="AA290" s="823"/>
      <c r="AB290" s="823"/>
      <c r="AC290" s="823"/>
      <c r="AD290" s="823"/>
      <c r="AE290" s="823"/>
      <c r="AF290" s="823"/>
      <c r="AG290" s="979"/>
      <c r="AH290" s="980"/>
      <c r="AI290" s="980"/>
      <c r="AJ290" s="823"/>
      <c r="AK290" s="823"/>
      <c r="AL290" s="825">
        <v>1</v>
      </c>
      <c r="AM290" s="565"/>
      <c r="AN290" s="565"/>
    </row>
    <row r="291" spans="1:40" s="905" customFormat="1" ht="40.5" customHeight="1">
      <c r="A291" s="821"/>
      <c r="B291" s="953"/>
      <c r="C291" s="1049" t="s">
        <v>1720</v>
      </c>
      <c r="D291" s="1049" t="s">
        <v>1721</v>
      </c>
      <c r="E291" s="1049" t="s">
        <v>1722</v>
      </c>
      <c r="F291" s="1049" t="s">
        <v>1723</v>
      </c>
      <c r="G291" s="1049" t="s">
        <v>1724</v>
      </c>
      <c r="H291" s="1049" t="s">
        <v>1725</v>
      </c>
      <c r="I291" s="1049" t="s">
        <v>1726</v>
      </c>
      <c r="J291" s="1049" t="s">
        <v>1727</v>
      </c>
      <c r="K291" s="1049" t="s">
        <v>1728</v>
      </c>
      <c r="L291" s="1049" t="s">
        <v>1729</v>
      </c>
      <c r="M291" s="1049" t="s">
        <v>1730</v>
      </c>
      <c r="N291" s="1049" t="s">
        <v>1731</v>
      </c>
      <c r="O291" s="1049" t="s">
        <v>1732</v>
      </c>
      <c r="P291" s="821"/>
      <c r="Q291" s="1050" t="s">
        <v>1733</v>
      </c>
      <c r="R291" s="1050" t="s">
        <v>1734</v>
      </c>
      <c r="S291" s="1050" t="s">
        <v>374</v>
      </c>
      <c r="T291" s="1050" t="s">
        <v>1735</v>
      </c>
      <c r="U291" s="1050" t="s">
        <v>1736</v>
      </c>
      <c r="V291" s="1050" t="s">
        <v>1737</v>
      </c>
      <c r="W291" s="1050" t="s">
        <v>1738</v>
      </c>
      <c r="X291" s="1050" t="s">
        <v>1739</v>
      </c>
      <c r="Y291" s="1050" t="s">
        <v>1740</v>
      </c>
      <c r="Z291" s="1050" t="s">
        <v>410</v>
      </c>
      <c r="AA291" s="1050" t="s">
        <v>1741</v>
      </c>
      <c r="AB291" s="823"/>
      <c r="AC291" s="823"/>
      <c r="AD291" s="823"/>
      <c r="AE291" s="823"/>
      <c r="AF291" s="823"/>
      <c r="AG291" s="979"/>
      <c r="AH291" s="980"/>
      <c r="AI291" s="980"/>
      <c r="AJ291" s="823"/>
      <c r="AK291" s="823"/>
      <c r="AL291" s="825">
        <v>1</v>
      </c>
      <c r="AM291" s="565"/>
      <c r="AN291" s="565"/>
    </row>
    <row r="292" spans="1:40" s="905" customFormat="1" ht="40.5" customHeight="1">
      <c r="A292" s="821"/>
      <c r="B292" s="953"/>
      <c r="C292" s="1049" t="s">
        <v>1742</v>
      </c>
      <c r="D292" s="1049" t="s">
        <v>1743</v>
      </c>
      <c r="E292" s="1049" t="s">
        <v>1744</v>
      </c>
      <c r="F292" s="1049" t="s">
        <v>1745</v>
      </c>
      <c r="G292" s="1049" t="s">
        <v>1746</v>
      </c>
      <c r="H292" s="1049" t="s">
        <v>1747</v>
      </c>
      <c r="I292" s="1049" t="s">
        <v>1748</v>
      </c>
      <c r="J292" s="1049" t="s">
        <v>1749</v>
      </c>
      <c r="K292" s="1049" t="s">
        <v>1750</v>
      </c>
      <c r="L292" s="1049" t="s">
        <v>1751</v>
      </c>
      <c r="M292" s="1049" t="s">
        <v>1752</v>
      </c>
      <c r="N292" s="1049" t="s">
        <v>1752</v>
      </c>
      <c r="O292" s="1049" t="s">
        <v>1753</v>
      </c>
      <c r="P292" s="821"/>
      <c r="Q292" s="1050" t="s">
        <v>1754</v>
      </c>
      <c r="R292" s="1050" t="s">
        <v>1755</v>
      </c>
      <c r="S292" s="1050" t="s">
        <v>1756</v>
      </c>
      <c r="T292" s="1050" t="s">
        <v>1757</v>
      </c>
      <c r="U292" s="1050" t="s">
        <v>1758</v>
      </c>
      <c r="V292" s="1050" t="s">
        <v>1759</v>
      </c>
      <c r="W292" s="1050" t="s">
        <v>1760</v>
      </c>
      <c r="X292" s="1050" t="s">
        <v>1761</v>
      </c>
      <c r="Y292" s="1050" t="s">
        <v>1762</v>
      </c>
      <c r="Z292" s="1050" t="s">
        <v>1763</v>
      </c>
      <c r="AA292" s="1050"/>
      <c r="AB292" s="823"/>
      <c r="AC292" s="823"/>
      <c r="AD292" s="823"/>
      <c r="AE292" s="823"/>
      <c r="AF292" s="823"/>
      <c r="AG292" s="979"/>
      <c r="AH292" s="980"/>
      <c r="AI292" s="980"/>
      <c r="AJ292" s="823"/>
      <c r="AK292" s="823"/>
      <c r="AL292" s="825">
        <v>1</v>
      </c>
      <c r="AM292" s="565"/>
      <c r="AN292" s="565"/>
    </row>
    <row r="293" spans="1:40" s="905" customFormat="1" ht="40.5" customHeight="1">
      <c r="A293" s="821"/>
      <c r="B293" s="953"/>
      <c r="C293" s="1048"/>
      <c r="D293" s="1048"/>
      <c r="E293" s="1048"/>
      <c r="F293" s="1048"/>
      <c r="G293" s="1048"/>
      <c r="H293" s="1048"/>
      <c r="I293" s="1048"/>
      <c r="J293" s="1048"/>
      <c r="K293" s="1048"/>
      <c r="L293" s="1048"/>
      <c r="M293" s="821"/>
      <c r="N293" s="821"/>
      <c r="O293" s="821"/>
      <c r="P293" s="821"/>
      <c r="Q293" s="821"/>
      <c r="R293" s="821"/>
      <c r="S293" s="821"/>
      <c r="T293" s="821"/>
      <c r="U293" s="821"/>
      <c r="V293" s="821"/>
      <c r="W293" s="821"/>
      <c r="X293" s="821"/>
      <c r="Y293" s="821"/>
      <c r="Z293" s="823"/>
      <c r="AA293" s="823"/>
      <c r="AB293" s="823"/>
      <c r="AC293" s="823"/>
      <c r="AD293" s="823"/>
      <c r="AE293" s="823"/>
      <c r="AF293" s="823"/>
      <c r="AG293" s="979"/>
      <c r="AH293" s="980"/>
      <c r="AI293" s="980"/>
      <c r="AJ293" s="823"/>
      <c r="AK293" s="823"/>
      <c r="AL293" s="825">
        <v>1</v>
      </c>
      <c r="AM293" s="565"/>
      <c r="AN293" s="565"/>
    </row>
    <row r="294" spans="1:40" s="905" customFormat="1" ht="40.5" customHeight="1">
      <c r="A294" s="821"/>
      <c r="B294" s="953"/>
      <c r="C294" s="1050" t="s">
        <v>1764</v>
      </c>
      <c r="D294" s="1050" t="s">
        <v>1765</v>
      </c>
      <c r="E294" s="1050" t="s">
        <v>1766</v>
      </c>
      <c r="F294" s="1050" t="s">
        <v>1767</v>
      </c>
      <c r="G294" s="1050" t="s">
        <v>380</v>
      </c>
      <c r="H294" s="1050" t="s">
        <v>1768</v>
      </c>
      <c r="I294" s="1050" t="s">
        <v>1769</v>
      </c>
      <c r="J294" s="1050" t="s">
        <v>1770</v>
      </c>
      <c r="K294" s="1050" t="s">
        <v>1771</v>
      </c>
      <c r="L294" s="1050" t="s">
        <v>1772</v>
      </c>
      <c r="M294" s="1050" t="s">
        <v>1773</v>
      </c>
      <c r="N294" s="821"/>
      <c r="O294" s="821"/>
      <c r="P294" s="821"/>
      <c r="Q294" s="1050" t="s">
        <v>1774</v>
      </c>
      <c r="R294" s="1050" t="s">
        <v>1775</v>
      </c>
      <c r="S294" s="1050" t="s">
        <v>1776</v>
      </c>
      <c r="T294" s="1050" t="s">
        <v>1777</v>
      </c>
      <c r="U294" s="1050" t="s">
        <v>1778</v>
      </c>
      <c r="V294" s="1050" t="s">
        <v>1779</v>
      </c>
      <c r="W294" s="1050" t="s">
        <v>1780</v>
      </c>
      <c r="X294" s="1050" t="s">
        <v>1781</v>
      </c>
      <c r="Y294" s="1050" t="s">
        <v>1782</v>
      </c>
      <c r="Z294" s="1050" t="s">
        <v>1783</v>
      </c>
      <c r="AA294" s="823"/>
      <c r="AB294" s="823"/>
      <c r="AC294" s="823"/>
      <c r="AD294" s="823"/>
      <c r="AE294" s="823"/>
      <c r="AF294" s="823"/>
      <c r="AG294" s="979"/>
      <c r="AH294" s="980"/>
      <c r="AI294" s="980"/>
      <c r="AJ294" s="823"/>
      <c r="AK294" s="823"/>
      <c r="AL294" s="825">
        <v>1</v>
      </c>
      <c r="AM294" s="565"/>
      <c r="AN294" s="565"/>
    </row>
    <row r="295" spans="1:40" s="905" customFormat="1" ht="40.5" customHeight="1">
      <c r="A295" s="821"/>
      <c r="B295" s="953"/>
      <c r="C295" s="1048"/>
      <c r="D295" s="1048"/>
      <c r="E295" s="1048"/>
      <c r="F295" s="1048"/>
      <c r="G295" s="1048"/>
      <c r="H295" s="1048"/>
      <c r="I295" s="1048"/>
      <c r="J295" s="1048"/>
      <c r="K295" s="1048"/>
      <c r="L295" s="1048"/>
      <c r="M295" s="821"/>
      <c r="N295" s="821"/>
      <c r="O295" s="1048"/>
      <c r="P295" s="1048"/>
      <c r="Q295" s="1048"/>
      <c r="R295" s="1048"/>
      <c r="S295" s="1048"/>
      <c r="T295" s="1048"/>
      <c r="U295" s="1048"/>
      <c r="V295" s="1048"/>
      <c r="W295" s="1048"/>
      <c r="X295" s="1048"/>
      <c r="Y295" s="823"/>
      <c r="Z295" s="823"/>
      <c r="AA295" s="823"/>
      <c r="AB295" s="823"/>
      <c r="AC295" s="823"/>
      <c r="AD295" s="823"/>
      <c r="AE295" s="823"/>
      <c r="AF295" s="823"/>
      <c r="AG295" s="979"/>
      <c r="AH295" s="980"/>
      <c r="AI295" s="980"/>
      <c r="AJ295" s="823"/>
      <c r="AK295" s="823"/>
      <c r="AL295" s="825">
        <v>1</v>
      </c>
      <c r="AM295" s="565"/>
      <c r="AN295" s="565"/>
    </row>
    <row r="296" spans="1:40" s="905" customFormat="1" ht="40.5" customHeight="1">
      <c r="A296" s="821"/>
      <c r="B296" s="953"/>
      <c r="C296" s="858" t="s">
        <v>1784</v>
      </c>
      <c r="D296" s="821"/>
      <c r="E296" s="821"/>
      <c r="F296" s="821"/>
      <c r="G296" s="821"/>
      <c r="H296" s="821"/>
      <c r="I296" s="907"/>
      <c r="J296" s="821"/>
      <c r="K296" s="821"/>
      <c r="L296" s="821"/>
      <c r="M296" s="821"/>
      <c r="N296" s="821"/>
      <c r="O296" s="907"/>
      <c r="P296" s="907"/>
      <c r="Q296" s="907"/>
      <c r="R296" s="907"/>
      <c r="S296" s="907"/>
      <c r="T296" s="823"/>
      <c r="U296" s="823"/>
      <c r="V296" s="823"/>
      <c r="W296" s="823"/>
      <c r="X296" s="823"/>
      <c r="Y296" s="823"/>
      <c r="Z296" s="823"/>
      <c r="AA296" s="823"/>
      <c r="AB296" s="823"/>
      <c r="AC296" s="823"/>
      <c r="AD296" s="823"/>
      <c r="AE296" s="823"/>
      <c r="AF296" s="823"/>
      <c r="AG296" s="979"/>
      <c r="AH296" s="980"/>
      <c r="AI296" s="980"/>
      <c r="AJ296" s="823"/>
      <c r="AK296" s="823"/>
      <c r="AL296" s="825">
        <v>1</v>
      </c>
      <c r="AM296" s="565"/>
      <c r="AN296" s="565"/>
    </row>
    <row r="297" spans="1:40" s="905" customFormat="1" ht="40.5" customHeight="1">
      <c r="A297" s="821"/>
      <c r="B297" s="953"/>
      <c r="C297" s="858" t="s">
        <v>1785</v>
      </c>
      <c r="D297" s="821"/>
      <c r="E297" s="821"/>
      <c r="F297" s="821"/>
      <c r="G297" s="821"/>
      <c r="H297" s="821"/>
      <c r="I297" s="907"/>
      <c r="J297" s="821"/>
      <c r="K297" s="821"/>
      <c r="L297" s="821"/>
      <c r="M297" s="821"/>
      <c r="N297" s="821"/>
      <c r="O297" s="907"/>
      <c r="P297" s="907"/>
      <c r="Q297" s="907"/>
      <c r="R297" s="907"/>
      <c r="S297" s="907"/>
      <c r="T297" s="823"/>
      <c r="U297" s="823"/>
      <c r="V297" s="823"/>
      <c r="W297" s="823"/>
      <c r="X297" s="823"/>
      <c r="Y297" s="823"/>
      <c r="Z297" s="823"/>
      <c r="AA297" s="823"/>
      <c r="AB297" s="823"/>
      <c r="AC297" s="823"/>
      <c r="AD297" s="823"/>
      <c r="AE297" s="823"/>
      <c r="AF297" s="823"/>
      <c r="AG297" s="979"/>
      <c r="AH297" s="980"/>
      <c r="AI297" s="980"/>
      <c r="AJ297" s="823"/>
      <c r="AK297" s="823"/>
      <c r="AL297" s="825">
        <v>1</v>
      </c>
      <c r="AM297" s="565"/>
      <c r="AN297" s="565"/>
    </row>
    <row r="298" spans="1:40" s="905" customFormat="1" ht="40.5" customHeight="1">
      <c r="A298" s="821"/>
      <c r="B298" s="953"/>
      <c r="C298" s="858" t="s">
        <v>1786</v>
      </c>
      <c r="D298" s="821"/>
      <c r="E298" s="821"/>
      <c r="F298" s="821"/>
      <c r="G298" s="821"/>
      <c r="H298" s="821"/>
      <c r="I298" s="907"/>
      <c r="J298" s="821"/>
      <c r="K298" s="821"/>
      <c r="L298" s="821"/>
      <c r="M298" s="821"/>
      <c r="N298" s="821"/>
      <c r="O298" s="907"/>
      <c r="P298" s="907"/>
      <c r="Q298" s="907"/>
      <c r="R298" s="907"/>
      <c r="S298" s="907"/>
      <c r="T298" s="823"/>
      <c r="U298" s="823"/>
      <c r="V298" s="823"/>
      <c r="W298" s="823"/>
      <c r="X298" s="823"/>
      <c r="Y298" s="823"/>
      <c r="Z298" s="823"/>
      <c r="AA298" s="823"/>
      <c r="AB298" s="823"/>
      <c r="AC298" s="823"/>
      <c r="AD298" s="823"/>
      <c r="AE298" s="823"/>
      <c r="AF298" s="823"/>
      <c r="AG298" s="979"/>
      <c r="AH298" s="980"/>
      <c r="AI298" s="980"/>
      <c r="AJ298" s="823"/>
      <c r="AK298" s="823"/>
      <c r="AL298" s="825">
        <v>1</v>
      </c>
      <c r="AM298" s="565"/>
      <c r="AN298" s="565"/>
    </row>
    <row r="299" spans="1:40" s="905" customFormat="1" ht="40.5" customHeight="1">
      <c r="A299" s="821"/>
      <c r="B299" s="953"/>
      <c r="C299" s="1051" t="s">
        <v>1787</v>
      </c>
      <c r="D299" s="1051" t="s">
        <v>1788</v>
      </c>
      <c r="E299" s="1051" t="s">
        <v>1789</v>
      </c>
      <c r="F299" s="1051" t="s">
        <v>1790</v>
      </c>
      <c r="G299" s="1051" t="s">
        <v>1791</v>
      </c>
      <c r="H299" s="1051" t="s">
        <v>1792</v>
      </c>
      <c r="I299" s="1051" t="s">
        <v>1793</v>
      </c>
      <c r="J299" s="1051" t="s">
        <v>1794</v>
      </c>
      <c r="K299" s="1051" t="s">
        <v>1795</v>
      </c>
      <c r="L299" s="1051" t="s">
        <v>1796</v>
      </c>
      <c r="M299" s="1051" t="s">
        <v>1797</v>
      </c>
      <c r="N299" s="1051"/>
      <c r="O299" s="1051"/>
      <c r="P299" s="1052"/>
      <c r="Q299" s="1052"/>
      <c r="R299" s="1052"/>
      <c r="S299" s="907"/>
      <c r="T299" s="823"/>
      <c r="U299" s="823"/>
      <c r="V299" s="823"/>
      <c r="W299" s="823"/>
      <c r="X299" s="823"/>
      <c r="Y299" s="823"/>
      <c r="Z299" s="823"/>
      <c r="AA299" s="823"/>
      <c r="AB299" s="823"/>
      <c r="AC299" s="823"/>
      <c r="AD299" s="823"/>
      <c r="AE299" s="823"/>
      <c r="AF299" s="823"/>
      <c r="AG299" s="979"/>
      <c r="AH299" s="980"/>
      <c r="AI299" s="980"/>
      <c r="AJ299" s="823"/>
      <c r="AK299" s="823"/>
      <c r="AL299" s="825">
        <v>1</v>
      </c>
      <c r="AM299" s="565"/>
      <c r="AN299" s="565"/>
    </row>
    <row r="300" spans="1:40" s="905" customFormat="1" ht="40.5" customHeight="1">
      <c r="A300" s="821"/>
      <c r="B300" s="953"/>
      <c r="C300" s="1053" t="s">
        <v>1798</v>
      </c>
      <c r="D300" s="1053" t="s">
        <v>1799</v>
      </c>
      <c r="E300" s="1053" t="s">
        <v>1800</v>
      </c>
      <c r="F300" s="1053"/>
      <c r="G300" s="1053" t="s">
        <v>1801</v>
      </c>
      <c r="H300" s="1053"/>
      <c r="I300" s="1053" t="s">
        <v>1802</v>
      </c>
      <c r="J300" s="1053"/>
      <c r="K300" s="1053" t="s">
        <v>1803</v>
      </c>
      <c r="L300" s="1053"/>
      <c r="M300" s="1053" t="s">
        <v>1804</v>
      </c>
      <c r="N300" s="1053" t="s">
        <v>1805</v>
      </c>
      <c r="O300" s="1053"/>
      <c r="P300" s="1053" t="s">
        <v>1806</v>
      </c>
      <c r="Q300" s="1053"/>
      <c r="R300" s="1053" t="s">
        <v>1807</v>
      </c>
      <c r="S300" s="907"/>
      <c r="T300" s="823"/>
      <c r="U300" s="823"/>
      <c r="V300" s="823"/>
      <c r="W300" s="823"/>
      <c r="X300" s="823"/>
      <c r="Y300" s="823"/>
      <c r="Z300" s="823"/>
      <c r="AA300" s="823"/>
      <c r="AB300" s="823"/>
      <c r="AC300" s="823"/>
      <c r="AD300" s="823"/>
      <c r="AE300" s="823"/>
      <c r="AF300" s="823"/>
      <c r="AG300" s="979"/>
      <c r="AH300" s="980"/>
      <c r="AI300" s="980"/>
      <c r="AJ300" s="823"/>
      <c r="AK300" s="823"/>
      <c r="AL300" s="825">
        <v>1</v>
      </c>
      <c r="AM300" s="565"/>
      <c r="AN300" s="565"/>
    </row>
    <row r="301" spans="1:40" s="905" customFormat="1" ht="40.5" customHeight="1">
      <c r="A301" s="821"/>
      <c r="B301" s="953"/>
      <c r="C301" s="858" t="s">
        <v>1808</v>
      </c>
      <c r="D301" s="821"/>
      <c r="E301" s="821"/>
      <c r="F301" s="821"/>
      <c r="G301" s="821"/>
      <c r="H301" s="821"/>
      <c r="I301" s="907"/>
      <c r="J301" s="821"/>
      <c r="K301" s="821"/>
      <c r="L301" s="821"/>
      <c r="M301" s="821"/>
      <c r="N301" s="821"/>
      <c r="O301" s="907"/>
      <c r="P301" s="907"/>
      <c r="Q301" s="907"/>
      <c r="R301" s="907"/>
      <c r="S301" s="907"/>
      <c r="T301" s="823"/>
      <c r="U301" s="823"/>
      <c r="V301" s="823"/>
      <c r="W301" s="823"/>
      <c r="X301" s="823"/>
      <c r="Y301" s="823"/>
      <c r="Z301" s="823"/>
      <c r="AA301" s="823"/>
      <c r="AB301" s="823"/>
      <c r="AC301" s="823"/>
      <c r="AD301" s="823"/>
      <c r="AE301" s="823"/>
      <c r="AF301" s="823"/>
      <c r="AG301" s="979"/>
      <c r="AH301" s="980"/>
      <c r="AI301" s="980"/>
      <c r="AJ301" s="823"/>
      <c r="AK301" s="823"/>
      <c r="AL301" s="825">
        <v>1</v>
      </c>
      <c r="AM301" s="565"/>
      <c r="AN301" s="565"/>
    </row>
    <row r="302" spans="1:40" s="905" customFormat="1" ht="40.5" customHeight="1">
      <c r="A302" s="821"/>
      <c r="B302" s="953"/>
      <c r="C302" s="1046"/>
      <c r="D302" s="821"/>
      <c r="E302" s="821"/>
      <c r="F302" s="821"/>
      <c r="G302" s="821"/>
      <c r="H302" s="821"/>
      <c r="I302" s="907"/>
      <c r="J302" s="821"/>
      <c r="K302" s="821"/>
      <c r="L302" s="821"/>
      <c r="M302" s="821"/>
      <c r="N302" s="821"/>
      <c r="O302" s="907"/>
      <c r="P302" s="907"/>
      <c r="Q302" s="907"/>
      <c r="R302" s="907"/>
      <c r="S302" s="907"/>
      <c r="T302" s="823"/>
      <c r="U302" s="823"/>
      <c r="V302" s="823"/>
      <c r="W302" s="823"/>
      <c r="X302" s="823"/>
      <c r="Y302" s="823"/>
      <c r="Z302" s="823"/>
      <c r="AA302" s="823"/>
      <c r="AB302" s="823"/>
      <c r="AC302" s="823"/>
      <c r="AD302" s="823"/>
      <c r="AE302" s="823"/>
      <c r="AF302" s="823"/>
      <c r="AG302" s="979"/>
      <c r="AH302" s="980"/>
      <c r="AI302" s="980"/>
      <c r="AJ302" s="823"/>
      <c r="AK302" s="823"/>
      <c r="AL302" s="825">
        <v>1</v>
      </c>
      <c r="AM302" s="565"/>
      <c r="AN302" s="565"/>
    </row>
    <row r="303" spans="1:40" s="1058" customFormat="1" ht="40.5" customHeight="1">
      <c r="A303" s="1013"/>
      <c r="B303" s="978" t="s">
        <v>1809</v>
      </c>
      <c r="C303" s="1013"/>
      <c r="D303" s="1013"/>
      <c r="E303" s="1013"/>
      <c r="F303" s="1013"/>
      <c r="G303" s="1054" t="s">
        <v>1810</v>
      </c>
      <c r="H303" s="1013"/>
      <c r="I303" s="907"/>
      <c r="J303" s="1013"/>
      <c r="K303" s="1013"/>
      <c r="L303" s="1013"/>
      <c r="M303" s="1013"/>
      <c r="N303" s="1013"/>
      <c r="O303" s="907"/>
      <c r="P303" s="907"/>
      <c r="Q303" s="907"/>
      <c r="R303" s="907"/>
      <c r="S303" s="907"/>
      <c r="T303" s="979"/>
      <c r="U303" s="823"/>
      <c r="V303" s="1055" t="s">
        <v>1811</v>
      </c>
      <c r="W303" s="1056"/>
      <c r="X303" s="1056"/>
      <c r="Y303" s="1056"/>
      <c r="Z303" s="1057"/>
      <c r="AA303" s="1057"/>
      <c r="AB303" s="1057"/>
      <c r="AC303" s="823" t="s">
        <v>505</v>
      </c>
      <c r="AD303" s="823"/>
      <c r="AE303" s="823"/>
      <c r="AF303" s="823"/>
      <c r="AG303" s="979"/>
      <c r="AH303" s="980"/>
      <c r="AI303" s="980"/>
      <c r="AJ303" s="823"/>
      <c r="AK303" s="823"/>
      <c r="AL303" s="825">
        <v>1</v>
      </c>
      <c r="AM303" s="565"/>
      <c r="AN303" s="565"/>
    </row>
    <row r="304" spans="1:40" s="1058" customFormat="1" ht="40.5" customHeight="1">
      <c r="A304" s="1013"/>
      <c r="B304" s="1059" t="s">
        <v>1812</v>
      </c>
      <c r="C304" s="1059" t="s">
        <v>1813</v>
      </c>
      <c r="D304" s="1059" t="s">
        <v>1814</v>
      </c>
      <c r="E304" s="1059"/>
      <c r="F304" s="1059" t="s">
        <v>1815</v>
      </c>
      <c r="G304" s="1059" t="s">
        <v>1816</v>
      </c>
      <c r="H304" s="1060" t="s">
        <v>1817</v>
      </c>
      <c r="I304" s="1059" t="s">
        <v>1818</v>
      </c>
      <c r="J304" s="1059" t="s">
        <v>1819</v>
      </c>
      <c r="K304" s="1059" t="s">
        <v>1820</v>
      </c>
      <c r="L304" s="1059"/>
      <c r="M304" s="1059"/>
      <c r="N304" s="1059"/>
      <c r="O304" s="1059" t="s">
        <v>1821</v>
      </c>
      <c r="P304" s="1059" t="s">
        <v>1822</v>
      </c>
      <c r="Q304" s="1059" t="s">
        <v>1823</v>
      </c>
      <c r="R304" s="1059" t="s">
        <v>1824</v>
      </c>
      <c r="S304" s="1059" t="s">
        <v>1825</v>
      </c>
      <c r="T304" s="1059" t="s">
        <v>394</v>
      </c>
      <c r="U304" s="1059" t="s">
        <v>1826</v>
      </c>
      <c r="V304" s="1059" t="s">
        <v>1827</v>
      </c>
      <c r="W304" s="1059" t="s">
        <v>959</v>
      </c>
      <c r="X304" s="1059" t="s">
        <v>1828</v>
      </c>
      <c r="Y304" s="1059"/>
      <c r="Z304" s="823"/>
      <c r="AA304" s="823"/>
      <c r="AB304" s="823"/>
      <c r="AC304" s="823"/>
      <c r="AD304" s="823"/>
      <c r="AE304" s="823"/>
      <c r="AF304" s="823"/>
      <c r="AG304" s="979"/>
      <c r="AH304" s="980"/>
      <c r="AI304" s="980"/>
      <c r="AJ304" s="823"/>
      <c r="AK304" s="823"/>
      <c r="AL304" s="825">
        <v>1</v>
      </c>
      <c r="AM304" s="565"/>
      <c r="AN304" s="565"/>
    </row>
    <row r="305" spans="1:40" s="1058" customFormat="1" ht="40.5" customHeight="1">
      <c r="A305" s="1013"/>
      <c r="B305" s="1013"/>
      <c r="C305" s="1061" t="s">
        <v>1829</v>
      </c>
      <c r="D305" s="1062" t="s">
        <v>1830</v>
      </c>
      <c r="E305" s="1059"/>
      <c r="F305" s="1059"/>
      <c r="G305" s="1059"/>
      <c r="H305" s="1059"/>
      <c r="I305" s="1059"/>
      <c r="J305" s="1059"/>
      <c r="K305" s="1059"/>
      <c r="L305" s="1059"/>
      <c r="M305" s="1059"/>
      <c r="N305" s="1059"/>
      <c r="O305" s="1059"/>
      <c r="P305" s="1059"/>
      <c r="Q305" s="1059"/>
      <c r="R305" s="1059"/>
      <c r="S305" s="1059"/>
      <c r="T305" s="1059"/>
      <c r="U305" s="1059"/>
      <c r="V305" s="1059"/>
      <c r="W305" s="1059"/>
      <c r="X305" s="1059"/>
      <c r="Y305" s="1059"/>
      <c r="Z305" s="823"/>
      <c r="AA305" s="823"/>
      <c r="AB305" s="823"/>
      <c r="AC305" s="823"/>
      <c r="AD305" s="823"/>
      <c r="AE305" s="823"/>
      <c r="AF305" s="823"/>
      <c r="AG305" s="979"/>
      <c r="AH305" s="980"/>
      <c r="AI305" s="980"/>
      <c r="AJ305" s="823"/>
      <c r="AK305" s="823"/>
      <c r="AL305" s="825">
        <v>1</v>
      </c>
      <c r="AM305" s="565"/>
      <c r="AN305" s="565"/>
    </row>
    <row r="306" spans="1:40" s="1058" customFormat="1" ht="40.5" customHeight="1">
      <c r="A306" s="1013"/>
      <c r="B306" s="1013"/>
      <c r="C306" s="1061"/>
      <c r="D306" s="1062" t="s">
        <v>1831</v>
      </c>
      <c r="E306" s="1059"/>
      <c r="F306" s="1059"/>
      <c r="G306" s="1059"/>
      <c r="H306" s="1059"/>
      <c r="I306" s="1059"/>
      <c r="J306" s="1059"/>
      <c r="K306" s="1059"/>
      <c r="L306" s="1059"/>
      <c r="M306" s="1059"/>
      <c r="N306" s="1059"/>
      <c r="O306" s="1059"/>
      <c r="P306" s="1059"/>
      <c r="Q306" s="1059"/>
      <c r="R306" s="1059"/>
      <c r="S306" s="1059"/>
      <c r="T306" s="1059"/>
      <c r="U306" s="1059"/>
      <c r="V306" s="1059"/>
      <c r="W306" s="1059"/>
      <c r="X306" s="1059"/>
      <c r="Y306" s="1059"/>
      <c r="Z306" s="823"/>
      <c r="AA306" s="823"/>
      <c r="AB306" s="823"/>
      <c r="AC306" s="823"/>
      <c r="AD306" s="823"/>
      <c r="AE306" s="823"/>
      <c r="AF306" s="823"/>
      <c r="AG306" s="979"/>
      <c r="AH306" s="980"/>
      <c r="AI306" s="980"/>
      <c r="AJ306" s="823"/>
      <c r="AK306" s="823"/>
      <c r="AL306" s="825">
        <v>1</v>
      </c>
      <c r="AM306" s="565"/>
      <c r="AN306" s="565"/>
    </row>
    <row r="307" spans="1:40" s="1058" customFormat="1" ht="40.5" customHeight="1">
      <c r="A307" s="1013"/>
      <c r="B307" s="1013"/>
      <c r="C307" s="1061"/>
      <c r="D307" s="1062" t="s">
        <v>1832</v>
      </c>
      <c r="E307" s="1059"/>
      <c r="F307" s="1059"/>
      <c r="G307" s="1059"/>
      <c r="H307" s="1059"/>
      <c r="I307" s="1059"/>
      <c r="J307" s="1059"/>
      <c r="K307" s="1059"/>
      <c r="L307" s="1059"/>
      <c r="M307" s="1059"/>
      <c r="N307" s="1059"/>
      <c r="O307" s="1059"/>
      <c r="P307" s="1059"/>
      <c r="Q307" s="1059"/>
      <c r="R307" s="1059"/>
      <c r="S307" s="1059"/>
      <c r="T307" s="1059"/>
      <c r="U307" s="1059"/>
      <c r="V307" s="1059"/>
      <c r="W307" s="1059"/>
      <c r="X307" s="1059"/>
      <c r="Y307" s="1059"/>
      <c r="Z307" s="823"/>
      <c r="AA307" s="823"/>
      <c r="AB307" s="823"/>
      <c r="AC307" s="823"/>
      <c r="AD307" s="823"/>
      <c r="AE307" s="823"/>
      <c r="AF307" s="823"/>
      <c r="AG307" s="979"/>
      <c r="AH307" s="980"/>
      <c r="AI307" s="980"/>
      <c r="AJ307" s="823"/>
      <c r="AK307" s="823"/>
      <c r="AL307" s="825">
        <v>1</v>
      </c>
      <c r="AM307" s="565"/>
      <c r="AN307" s="565"/>
    </row>
    <row r="308" spans="1:40" s="1058" customFormat="1" ht="40.5" customHeight="1">
      <c r="A308" s="1013"/>
      <c r="B308" s="1013"/>
      <c r="C308" s="1063"/>
      <c r="D308" s="1064" t="s">
        <v>1833</v>
      </c>
      <c r="E308" s="1059"/>
      <c r="F308" s="1059"/>
      <c r="G308" s="1059"/>
      <c r="H308" s="1059"/>
      <c r="I308" s="1059"/>
      <c r="J308" s="1059"/>
      <c r="K308" s="1059"/>
      <c r="L308" s="1059"/>
      <c r="M308" s="1059"/>
      <c r="N308" s="1059"/>
      <c r="O308" s="1059"/>
      <c r="P308" s="1059"/>
      <c r="Q308" s="1059"/>
      <c r="R308" s="1059"/>
      <c r="S308" s="1059"/>
      <c r="T308" s="1059"/>
      <c r="U308" s="1059"/>
      <c r="V308" s="1059"/>
      <c r="W308" s="1059"/>
      <c r="X308" s="1059"/>
      <c r="Y308" s="1059"/>
      <c r="Z308" s="823"/>
      <c r="AA308" s="823"/>
      <c r="AB308" s="823"/>
      <c r="AC308" s="823"/>
      <c r="AD308" s="823"/>
      <c r="AE308" s="823"/>
      <c r="AF308" s="823"/>
      <c r="AG308" s="979"/>
      <c r="AH308" s="980"/>
      <c r="AI308" s="980"/>
      <c r="AJ308" s="823"/>
      <c r="AK308" s="823"/>
      <c r="AL308" s="825">
        <v>1</v>
      </c>
      <c r="AM308" s="565"/>
      <c r="AN308" s="565"/>
    </row>
    <row r="309" spans="1:40" s="1058" customFormat="1" ht="40.5" customHeight="1">
      <c r="A309" s="1013"/>
      <c r="B309" s="1013"/>
      <c r="C309" s="1061"/>
      <c r="D309" s="1062" t="s">
        <v>1834</v>
      </c>
      <c r="E309" s="1059"/>
      <c r="F309" s="1059"/>
      <c r="G309" s="1059"/>
      <c r="H309" s="1059"/>
      <c r="I309" s="1059"/>
      <c r="J309" s="1059"/>
      <c r="K309" s="1059"/>
      <c r="L309" s="1059"/>
      <c r="M309" s="1059"/>
      <c r="N309" s="1059"/>
      <c r="O309" s="1059"/>
      <c r="P309" s="1059"/>
      <c r="Q309" s="1059"/>
      <c r="R309" s="1059"/>
      <c r="S309" s="1059"/>
      <c r="T309" s="1059"/>
      <c r="U309" s="1059"/>
      <c r="V309" s="1059"/>
      <c r="W309" s="1059"/>
      <c r="X309" s="1059"/>
      <c r="Y309" s="1059"/>
      <c r="Z309" s="823"/>
      <c r="AA309" s="823"/>
      <c r="AB309" s="823"/>
      <c r="AC309" s="823"/>
      <c r="AD309" s="823"/>
      <c r="AE309" s="823"/>
      <c r="AF309" s="823"/>
      <c r="AG309" s="979"/>
      <c r="AH309" s="980"/>
      <c r="AI309" s="980"/>
      <c r="AJ309" s="823"/>
      <c r="AK309" s="823"/>
      <c r="AL309" s="825">
        <v>1</v>
      </c>
      <c r="AM309" s="565"/>
      <c r="AN309" s="565"/>
    </row>
    <row r="310" spans="1:40" s="1058" customFormat="1" ht="40.5" customHeight="1">
      <c r="A310" s="1013"/>
      <c r="B310" s="1013"/>
      <c r="C310" s="1061"/>
      <c r="D310" s="1062" t="s">
        <v>1835</v>
      </c>
      <c r="E310" s="1059"/>
      <c r="F310" s="1059"/>
      <c r="G310" s="1059"/>
      <c r="H310" s="1059"/>
      <c r="I310" s="1059"/>
      <c r="J310" s="1059"/>
      <c r="K310" s="1059"/>
      <c r="L310" s="1059"/>
      <c r="M310" s="1059"/>
      <c r="N310" s="1059"/>
      <c r="O310" s="1059"/>
      <c r="P310" s="1059"/>
      <c r="Q310" s="1059"/>
      <c r="R310" s="1059"/>
      <c r="S310" s="1059"/>
      <c r="T310" s="1059"/>
      <c r="U310" s="1059"/>
      <c r="V310" s="1059"/>
      <c r="W310" s="1059"/>
      <c r="X310" s="1059"/>
      <c r="Y310" s="1059"/>
      <c r="Z310" s="823"/>
      <c r="AA310" s="823"/>
      <c r="AB310" s="823"/>
      <c r="AC310" s="823"/>
      <c r="AD310" s="823"/>
      <c r="AE310" s="823"/>
      <c r="AF310" s="823"/>
      <c r="AG310" s="979"/>
      <c r="AH310" s="980"/>
      <c r="AI310" s="980"/>
      <c r="AJ310" s="823"/>
      <c r="AK310" s="823"/>
      <c r="AL310" s="825">
        <v>1</v>
      </c>
      <c r="AM310" s="565"/>
      <c r="AN310" s="565"/>
    </row>
    <row r="311" spans="1:40" s="1058" customFormat="1" ht="40.5" customHeight="1">
      <c r="A311" s="1013"/>
      <c r="B311" s="978"/>
      <c r="C311" s="1013"/>
      <c r="D311" s="1013"/>
      <c r="E311" s="1013"/>
      <c r="F311" s="1013"/>
      <c r="G311" s="1013"/>
      <c r="H311" s="1013"/>
      <c r="I311" s="907"/>
      <c r="J311" s="1013"/>
      <c r="K311" s="1013"/>
      <c r="L311" s="1013"/>
      <c r="M311" s="1013"/>
      <c r="N311" s="1013"/>
      <c r="O311" s="907"/>
      <c r="P311" s="907"/>
      <c r="Q311" s="907"/>
      <c r="R311" s="907"/>
      <c r="S311" s="907"/>
      <c r="T311" s="979"/>
      <c r="U311" s="978"/>
      <c r="V311" s="1065"/>
      <c r="W311" s="1059"/>
      <c r="X311" s="1059"/>
      <c r="Y311" s="1059"/>
      <c r="Z311" s="823"/>
      <c r="AA311" s="823"/>
      <c r="AB311" s="823"/>
      <c r="AC311" s="823"/>
      <c r="AD311" s="823"/>
      <c r="AE311" s="823"/>
      <c r="AF311" s="823"/>
      <c r="AG311" s="979"/>
      <c r="AH311" s="980"/>
      <c r="AI311" s="980"/>
      <c r="AJ311" s="823"/>
      <c r="AK311" s="823"/>
      <c r="AL311" s="825">
        <v>1</v>
      </c>
      <c r="AM311" s="565"/>
      <c r="AN311" s="565"/>
    </row>
    <row r="312" spans="1:40" s="1058" customFormat="1" ht="40.5" customHeight="1">
      <c r="A312" s="1013"/>
      <c r="B312" s="978"/>
      <c r="C312" s="1013"/>
      <c r="D312" s="1013"/>
      <c r="E312" s="1013"/>
      <c r="F312" s="1013"/>
      <c r="G312" s="1013"/>
      <c r="H312" s="1013"/>
      <c r="I312" s="907"/>
      <c r="J312" s="1013"/>
      <c r="K312" s="1013"/>
      <c r="L312" s="1013"/>
      <c r="M312" s="1013"/>
      <c r="N312" s="1013"/>
      <c r="O312" s="907"/>
      <c r="P312" s="907"/>
      <c r="Q312" s="907"/>
      <c r="R312" s="907"/>
      <c r="S312" s="907"/>
      <c r="T312" s="979"/>
      <c r="U312" s="978"/>
      <c r="V312" s="1065"/>
      <c r="W312" s="1059"/>
      <c r="X312" s="1059"/>
      <c r="Y312" s="1059"/>
      <c r="Z312" s="823"/>
      <c r="AA312" s="823"/>
      <c r="AB312" s="823"/>
      <c r="AC312" s="823"/>
      <c r="AD312" s="823"/>
      <c r="AE312" s="823"/>
      <c r="AF312" s="823"/>
      <c r="AG312" s="979"/>
      <c r="AH312" s="980"/>
      <c r="AI312" s="980"/>
      <c r="AJ312" s="823"/>
      <c r="AK312" s="823"/>
      <c r="AL312" s="825">
        <v>1</v>
      </c>
      <c r="AM312" s="565"/>
      <c r="AN312" s="565"/>
    </row>
    <row r="313" spans="1:40" s="1058" customFormat="1" ht="40.5" customHeight="1">
      <c r="A313" s="1013"/>
      <c r="B313" s="978"/>
      <c r="C313" s="1013"/>
      <c r="D313" s="1013"/>
      <c r="E313" s="1013"/>
      <c r="F313" s="1013"/>
      <c r="G313" s="1013"/>
      <c r="H313" s="1013"/>
      <c r="I313" s="907"/>
      <c r="J313" s="1013"/>
      <c r="K313" s="1013"/>
      <c r="L313" s="1013"/>
      <c r="M313" s="1013"/>
      <c r="N313" s="1013"/>
      <c r="O313" s="907"/>
      <c r="P313" s="907"/>
      <c r="Q313" s="907"/>
      <c r="R313" s="907"/>
      <c r="S313" s="907"/>
      <c r="T313" s="979"/>
      <c r="U313" s="978"/>
      <c r="V313" s="1065"/>
      <c r="W313" s="1059"/>
      <c r="X313" s="1059"/>
      <c r="Y313" s="1059"/>
      <c r="Z313" s="823"/>
      <c r="AA313" s="823"/>
      <c r="AB313" s="823"/>
      <c r="AC313" s="823"/>
      <c r="AD313" s="823"/>
      <c r="AE313" s="823"/>
      <c r="AF313" s="823"/>
      <c r="AG313" s="979"/>
      <c r="AH313" s="980"/>
      <c r="AI313" s="980"/>
      <c r="AJ313" s="823"/>
      <c r="AK313" s="823"/>
      <c r="AL313" s="825">
        <v>1</v>
      </c>
      <c r="AM313" s="565"/>
      <c r="AN313" s="565"/>
    </row>
    <row r="314" spans="1:40" s="905" customFormat="1" ht="40.5" customHeight="1">
      <c r="A314" s="821"/>
      <c r="B314" s="978" t="s">
        <v>1836</v>
      </c>
      <c r="C314" s="821"/>
      <c r="D314" s="821"/>
      <c r="E314" s="821"/>
      <c r="F314" s="821"/>
      <c r="G314" s="821"/>
      <c r="H314" s="821"/>
      <c r="I314" s="907"/>
      <c r="J314" s="821"/>
      <c r="K314" s="821"/>
      <c r="L314" s="821"/>
      <c r="M314" s="821"/>
      <c r="N314" s="821"/>
      <c r="O314" s="907"/>
      <c r="P314" s="907"/>
      <c r="Q314" s="907"/>
      <c r="R314" s="907"/>
      <c r="S314" s="907"/>
      <c r="T314" s="823"/>
      <c r="U314" s="823"/>
      <c r="V314" s="823"/>
      <c r="W314" s="823"/>
      <c r="X314" s="823"/>
      <c r="Y314" s="823"/>
      <c r="Z314" s="823"/>
      <c r="AA314" s="823"/>
      <c r="AB314" s="823"/>
      <c r="AC314" s="823"/>
      <c r="AD314" s="823"/>
      <c r="AE314" s="823"/>
      <c r="AF314" s="823"/>
      <c r="AG314" s="823"/>
      <c r="AH314" s="823"/>
      <c r="AI314" s="823"/>
      <c r="AJ314" s="823"/>
      <c r="AK314" s="823"/>
      <c r="AL314" s="825">
        <v>1</v>
      </c>
      <c r="AM314" s="565"/>
      <c r="AN314" s="565"/>
    </row>
    <row r="315" spans="1:40" s="905" customFormat="1" ht="40.5" customHeight="1">
      <c r="A315" s="821"/>
      <c r="B315" s="953"/>
      <c r="C315" s="1066" t="s">
        <v>1734</v>
      </c>
      <c r="D315" s="1067" t="s">
        <v>374</v>
      </c>
      <c r="E315" s="1068" t="s">
        <v>1735</v>
      </c>
      <c r="F315" s="1069" t="s">
        <v>1736</v>
      </c>
      <c r="G315" s="1070" t="s">
        <v>1737</v>
      </c>
      <c r="H315" s="1071" t="s">
        <v>1738</v>
      </c>
      <c r="I315" s="1072" t="s">
        <v>1739</v>
      </c>
      <c r="J315" s="1073" t="s">
        <v>1740</v>
      </c>
      <c r="K315" s="1074" t="s">
        <v>410</v>
      </c>
      <c r="L315" s="821"/>
      <c r="M315" s="821"/>
      <c r="N315" s="821"/>
      <c r="O315" s="1075" t="s">
        <v>1741</v>
      </c>
      <c r="P315" s="1076" t="s">
        <v>1754</v>
      </c>
      <c r="Q315" s="1077" t="s">
        <v>1755</v>
      </c>
      <c r="R315" s="1078" t="s">
        <v>1756</v>
      </c>
      <c r="S315" s="1069" t="s">
        <v>1757</v>
      </c>
      <c r="T315" s="1079" t="s">
        <v>1758</v>
      </c>
      <c r="U315" s="1080" t="s">
        <v>1759</v>
      </c>
      <c r="V315" s="1081" t="s">
        <v>1760</v>
      </c>
      <c r="W315" s="1082" t="s">
        <v>1761</v>
      </c>
      <c r="X315" s="1083" t="s">
        <v>1762</v>
      </c>
      <c r="Y315" s="1068" t="s">
        <v>1763</v>
      </c>
      <c r="Z315" s="823"/>
      <c r="AA315" s="823"/>
      <c r="AB315" s="823"/>
      <c r="AC315" s="823"/>
      <c r="AD315" s="823"/>
      <c r="AE315" s="823"/>
      <c r="AF315" s="823"/>
      <c r="AG315" s="823"/>
      <c r="AH315" s="823"/>
      <c r="AI315" s="823"/>
      <c r="AJ315" s="823"/>
      <c r="AK315" s="823"/>
      <c r="AL315" s="825">
        <v>1</v>
      </c>
      <c r="AM315" s="565"/>
      <c r="AN315" s="565"/>
    </row>
    <row r="316" spans="1:40" s="905" customFormat="1" ht="40.5" customHeight="1">
      <c r="A316" s="821"/>
      <c r="B316" s="953"/>
      <c r="C316" s="821"/>
      <c r="D316" s="821"/>
      <c r="E316" s="821"/>
      <c r="F316" s="821"/>
      <c r="G316" s="821"/>
      <c r="H316" s="821"/>
      <c r="I316" s="907"/>
      <c r="J316" s="821"/>
      <c r="K316" s="821"/>
      <c r="L316" s="821"/>
      <c r="M316" s="821"/>
      <c r="N316" s="821"/>
      <c r="O316" s="907"/>
      <c r="P316" s="907"/>
      <c r="Q316" s="907"/>
      <c r="R316" s="907"/>
      <c r="S316" s="907"/>
      <c r="T316" s="823"/>
      <c r="U316" s="823"/>
      <c r="V316" s="823"/>
      <c r="W316" s="823"/>
      <c r="X316" s="823"/>
      <c r="Y316" s="823"/>
      <c r="Z316" s="823"/>
      <c r="AA316" s="823"/>
      <c r="AB316" s="823"/>
      <c r="AC316" s="823"/>
      <c r="AD316" s="823"/>
      <c r="AE316" s="823"/>
      <c r="AF316" s="823"/>
      <c r="AG316" s="823"/>
      <c r="AH316" s="823"/>
      <c r="AI316" s="823"/>
      <c r="AJ316" s="823"/>
      <c r="AK316" s="823"/>
      <c r="AL316" s="825">
        <v>1</v>
      </c>
      <c r="AM316" s="565"/>
      <c r="AN316" s="565"/>
    </row>
    <row r="317" spans="1:40" s="905" customFormat="1" ht="40.5" customHeight="1">
      <c r="A317" s="821"/>
      <c r="B317" s="953"/>
      <c r="C317" s="1084" t="s">
        <v>1734</v>
      </c>
      <c r="D317" s="1084" t="s">
        <v>374</v>
      </c>
      <c r="E317" s="1084" t="s">
        <v>1735</v>
      </c>
      <c r="F317" s="1084" t="s">
        <v>1736</v>
      </c>
      <c r="G317" s="1084" t="s">
        <v>1737</v>
      </c>
      <c r="H317" s="1084" t="s">
        <v>1738</v>
      </c>
      <c r="I317" s="1084" t="s">
        <v>1739</v>
      </c>
      <c r="J317" s="1084" t="s">
        <v>1740</v>
      </c>
      <c r="K317" s="1084" t="s">
        <v>410</v>
      </c>
      <c r="L317" s="821"/>
      <c r="M317" s="821"/>
      <c r="N317" s="821"/>
      <c r="O317" s="1084" t="s">
        <v>1741</v>
      </c>
      <c r="P317" s="1084" t="s">
        <v>1754</v>
      </c>
      <c r="Q317" s="1084" t="s">
        <v>1755</v>
      </c>
      <c r="R317" s="1084" t="s">
        <v>1756</v>
      </c>
      <c r="S317" s="1084" t="s">
        <v>1757</v>
      </c>
      <c r="T317" s="1084" t="s">
        <v>1758</v>
      </c>
      <c r="U317" s="1084" t="s">
        <v>1759</v>
      </c>
      <c r="V317" s="1084" t="s">
        <v>1760</v>
      </c>
      <c r="W317" s="1084" t="s">
        <v>1761</v>
      </c>
      <c r="X317" s="1084" t="s">
        <v>1762</v>
      </c>
      <c r="Y317" s="1084" t="s">
        <v>1763</v>
      </c>
      <c r="Z317" s="821"/>
      <c r="AA317" s="821"/>
      <c r="AB317" s="821"/>
      <c r="AC317" s="821"/>
      <c r="AD317" s="821"/>
      <c r="AE317" s="821"/>
      <c r="AF317" s="821"/>
      <c r="AG317" s="821"/>
      <c r="AH317" s="821"/>
      <c r="AI317" s="821"/>
      <c r="AJ317" s="821"/>
      <c r="AK317" s="821"/>
      <c r="AL317" s="825">
        <v>1</v>
      </c>
      <c r="AM317" s="565"/>
      <c r="AN317" s="565"/>
    </row>
    <row r="318" spans="1:40" s="905" customFormat="1" ht="40.5" customHeight="1">
      <c r="A318" s="821"/>
      <c r="B318" s="953"/>
      <c r="C318" s="821"/>
      <c r="D318" s="821"/>
      <c r="E318" s="821"/>
      <c r="F318" s="821"/>
      <c r="G318" s="821"/>
      <c r="H318" s="821"/>
      <c r="I318" s="907"/>
      <c r="J318" s="821"/>
      <c r="K318" s="821"/>
      <c r="L318" s="821"/>
      <c r="M318" s="821"/>
      <c r="N318" s="821"/>
      <c r="O318" s="907"/>
      <c r="P318" s="907"/>
      <c r="Q318" s="907"/>
      <c r="R318" s="907"/>
      <c r="S318" s="907"/>
      <c r="T318" s="823"/>
      <c r="U318" s="823"/>
      <c r="V318" s="823"/>
      <c r="W318" s="823"/>
      <c r="X318" s="823"/>
      <c r="Y318" s="823"/>
      <c r="Z318" s="823"/>
      <c r="AA318" s="823"/>
      <c r="AB318" s="823"/>
      <c r="AC318" s="823"/>
      <c r="AD318" s="823"/>
      <c r="AE318" s="823"/>
      <c r="AF318" s="823"/>
      <c r="AG318" s="979"/>
      <c r="AH318" s="980"/>
      <c r="AI318" s="980"/>
      <c r="AJ318" s="823"/>
      <c r="AK318" s="823"/>
      <c r="AL318" s="825">
        <v>1</v>
      </c>
      <c r="AM318" s="565"/>
      <c r="AN318" s="565"/>
    </row>
    <row r="319" spans="1:40" s="905" customFormat="1" ht="40.5" customHeight="1">
      <c r="A319" s="821"/>
      <c r="B319" s="953"/>
      <c r="C319" s="1085">
        <v>1</v>
      </c>
      <c r="D319" s="1085" t="s">
        <v>1837</v>
      </c>
      <c r="E319" s="1085" t="s">
        <v>1838</v>
      </c>
      <c r="F319" s="1085" t="s">
        <v>1839</v>
      </c>
      <c r="G319" s="1085" t="s">
        <v>1840</v>
      </c>
      <c r="H319" s="1085" t="s">
        <v>1841</v>
      </c>
      <c r="I319" s="1085" t="s">
        <v>1842</v>
      </c>
      <c r="J319" s="1085" t="s">
        <v>1843</v>
      </c>
      <c r="K319" s="1085" t="s">
        <v>1844</v>
      </c>
      <c r="L319" s="821"/>
      <c r="M319" s="821"/>
      <c r="N319" s="821"/>
      <c r="O319" s="1085" t="s">
        <v>1845</v>
      </c>
      <c r="P319" s="1085" t="s">
        <v>1846</v>
      </c>
      <c r="Q319" s="1085" t="s">
        <v>1847</v>
      </c>
      <c r="R319" s="1085" t="s">
        <v>1848</v>
      </c>
      <c r="S319" s="1085" t="s">
        <v>1849</v>
      </c>
      <c r="T319" s="1085" t="s">
        <v>1850</v>
      </c>
      <c r="U319" s="1085" t="s">
        <v>1851</v>
      </c>
      <c r="V319" s="1085" t="s">
        <v>1852</v>
      </c>
      <c r="W319" s="1085" t="s">
        <v>1853</v>
      </c>
      <c r="X319" s="1085" t="s">
        <v>1854</v>
      </c>
      <c r="Y319" s="1085" t="s">
        <v>1855</v>
      </c>
      <c r="Z319" s="1086">
        <v>15.5</v>
      </c>
      <c r="AA319" s="823"/>
      <c r="AB319" s="823"/>
      <c r="AC319" s="823"/>
      <c r="AD319" s="823"/>
      <c r="AE319" s="823"/>
      <c r="AF319" s="823"/>
      <c r="AG319" s="979"/>
      <c r="AH319" s="980"/>
      <c r="AI319" s="980"/>
      <c r="AJ319" s="823"/>
      <c r="AK319" s="823"/>
      <c r="AL319" s="825">
        <v>1</v>
      </c>
      <c r="AM319" s="565"/>
      <c r="AN319" s="565"/>
    </row>
    <row r="320" spans="1:40" s="905" customFormat="1" ht="40.5" customHeight="1">
      <c r="A320" s="821"/>
      <c r="B320" s="953"/>
      <c r="C320" s="821"/>
      <c r="D320" s="821"/>
      <c r="E320" s="821"/>
      <c r="F320" s="821"/>
      <c r="G320" s="821"/>
      <c r="H320" s="821"/>
      <c r="I320" s="907"/>
      <c r="J320" s="821"/>
      <c r="K320" s="821"/>
      <c r="L320" s="821"/>
      <c r="M320" s="821"/>
      <c r="N320" s="821"/>
      <c r="O320" s="907"/>
      <c r="P320" s="907"/>
      <c r="Q320" s="907"/>
      <c r="R320" s="907"/>
      <c r="S320" s="907"/>
      <c r="T320" s="823"/>
      <c r="U320" s="823"/>
      <c r="V320" s="823"/>
      <c r="W320" s="823"/>
      <c r="X320" s="823"/>
      <c r="Y320" s="823"/>
      <c r="Z320" s="981" t="s">
        <v>1856</v>
      </c>
      <c r="AA320" s="823"/>
      <c r="AB320" s="823"/>
      <c r="AC320" s="823"/>
      <c r="AD320" s="823"/>
      <c r="AE320" s="823"/>
      <c r="AF320" s="823"/>
      <c r="AG320" s="979"/>
      <c r="AH320" s="980"/>
      <c r="AI320" s="980"/>
      <c r="AJ320" s="823"/>
      <c r="AK320" s="823"/>
      <c r="AL320" s="825">
        <v>1</v>
      </c>
      <c r="AM320" s="565"/>
      <c r="AN320" s="565"/>
    </row>
    <row r="321" spans="1:40" s="905" customFormat="1" ht="40.5" customHeight="1">
      <c r="A321" s="821"/>
      <c r="B321" s="953"/>
      <c r="C321" s="1087">
        <v>1</v>
      </c>
      <c r="D321" s="1088">
        <v>2</v>
      </c>
      <c r="E321" s="1087">
        <v>3</v>
      </c>
      <c r="F321" s="1088">
        <v>4</v>
      </c>
      <c r="G321" s="1087">
        <v>5</v>
      </c>
      <c r="H321" s="1088">
        <v>6</v>
      </c>
      <c r="I321" s="1087">
        <v>7</v>
      </c>
      <c r="J321" s="1088">
        <v>8</v>
      </c>
      <c r="K321" s="1087">
        <v>9</v>
      </c>
      <c r="L321" s="821"/>
      <c r="M321" s="821"/>
      <c r="N321" s="821"/>
      <c r="O321" s="1088">
        <v>10</v>
      </c>
      <c r="P321" s="1087">
        <v>11</v>
      </c>
      <c r="Q321" s="1088">
        <v>12</v>
      </c>
      <c r="R321" s="1087">
        <v>13</v>
      </c>
      <c r="S321" s="1088">
        <v>14</v>
      </c>
      <c r="T321" s="1087">
        <v>15</v>
      </c>
      <c r="U321" s="1088">
        <v>16</v>
      </c>
      <c r="V321" s="1087">
        <v>17</v>
      </c>
      <c r="W321" s="1088">
        <v>18</v>
      </c>
      <c r="X321" s="1087">
        <v>19</v>
      </c>
      <c r="Y321" s="1088">
        <v>20</v>
      </c>
      <c r="Z321" s="823"/>
      <c r="AA321" s="823"/>
      <c r="AB321" s="823"/>
      <c r="AC321" s="823"/>
      <c r="AD321" s="823"/>
      <c r="AE321" s="823"/>
      <c r="AF321" s="823"/>
      <c r="AG321" s="979"/>
      <c r="AH321" s="980"/>
      <c r="AI321" s="980"/>
      <c r="AJ321" s="823"/>
      <c r="AK321" s="823"/>
      <c r="AL321" s="825">
        <v>1</v>
      </c>
      <c r="AM321" s="565"/>
      <c r="AN321" s="565"/>
    </row>
    <row r="322" spans="1:40" s="1058" customFormat="1" ht="40.5" customHeight="1">
      <c r="A322" s="1013"/>
      <c r="B322" s="978"/>
      <c r="C322" s="1013"/>
      <c r="D322" s="1013"/>
      <c r="E322" s="1013"/>
      <c r="F322" s="1013"/>
      <c r="G322" s="1013"/>
      <c r="H322" s="1013"/>
      <c r="I322" s="907"/>
      <c r="J322" s="1013"/>
      <c r="K322" s="1013"/>
      <c r="L322" s="1013"/>
      <c r="M322" s="1013"/>
      <c r="N322" s="1013"/>
      <c r="O322" s="907"/>
      <c r="P322" s="907"/>
      <c r="Q322" s="907"/>
      <c r="R322" s="907"/>
      <c r="S322" s="907"/>
      <c r="T322" s="979"/>
      <c r="U322" s="978"/>
      <c r="V322" s="1065"/>
      <c r="W322" s="1059"/>
      <c r="X322" s="1059"/>
      <c r="Y322" s="1059"/>
      <c r="Z322" s="823"/>
      <c r="AA322" s="823"/>
      <c r="AB322" s="823"/>
      <c r="AC322" s="823"/>
      <c r="AD322" s="823"/>
      <c r="AE322" s="823"/>
      <c r="AF322" s="823"/>
      <c r="AG322" s="979"/>
      <c r="AH322" s="980"/>
      <c r="AI322" s="980"/>
      <c r="AJ322" s="823"/>
      <c r="AK322" s="823"/>
      <c r="AL322" s="825">
        <v>1</v>
      </c>
      <c r="AM322" s="565"/>
      <c r="AN322" s="565"/>
    </row>
    <row r="323" spans="1:40" s="1058" customFormat="1" ht="40.5" customHeight="1">
      <c r="A323" s="1013"/>
      <c r="B323" s="1089"/>
      <c r="C323" s="1090" t="s">
        <v>1857</v>
      </c>
      <c r="D323" s="1091"/>
      <c r="E323" s="979"/>
      <c r="F323" s="1092" t="s">
        <v>1858</v>
      </c>
      <c r="G323" s="1093"/>
      <c r="H323" s="1093"/>
      <c r="I323" s="1093"/>
      <c r="J323" s="1093"/>
      <c r="K323" s="1093"/>
      <c r="L323" s="907"/>
      <c r="M323" s="907"/>
      <c r="N323" s="907"/>
      <c r="O323" s="907"/>
      <c r="P323" s="979"/>
      <c r="Q323" s="979"/>
      <c r="R323" s="907"/>
      <c r="S323" s="907"/>
      <c r="T323" s="979"/>
      <c r="U323" s="979"/>
      <c r="V323" s="1065"/>
      <c r="W323" s="1059"/>
      <c r="X323" s="1059"/>
      <c r="Y323" s="1059"/>
      <c r="Z323" s="1094" t="s">
        <v>1859</v>
      </c>
      <c r="AA323" s="823"/>
      <c r="AB323" s="823"/>
      <c r="AC323" s="823"/>
      <c r="AD323" s="823"/>
      <c r="AE323" s="823"/>
      <c r="AF323" s="823"/>
      <c r="AG323" s="979"/>
      <c r="AH323" s="980"/>
      <c r="AI323" s="980"/>
      <c r="AJ323" s="823"/>
      <c r="AK323" s="823"/>
      <c r="AL323" s="825">
        <v>1</v>
      </c>
      <c r="AM323" s="565"/>
      <c r="AN323" s="565"/>
    </row>
    <row r="324" spans="1:40" s="1058" customFormat="1" ht="40.5" customHeight="1">
      <c r="A324" s="1013"/>
      <c r="B324" s="1089"/>
      <c r="C324" s="1095">
        <v>3</v>
      </c>
      <c r="D324" s="1091"/>
      <c r="E324" s="1013"/>
      <c r="F324" s="1013"/>
      <c r="G324" s="1013"/>
      <c r="H324" s="907"/>
      <c r="I324" s="907"/>
      <c r="J324" s="907"/>
      <c r="K324" s="907"/>
      <c r="L324" s="907"/>
      <c r="M324" s="907"/>
      <c r="N324" s="907"/>
      <c r="O324" s="907"/>
      <c r="P324" s="907"/>
      <c r="Q324" s="907"/>
      <c r="R324" s="907"/>
      <c r="S324" s="907"/>
      <c r="T324" s="979"/>
      <c r="U324" s="979"/>
      <c r="V324" s="1065"/>
      <c r="W324" s="1059"/>
      <c r="X324" s="1059"/>
      <c r="Y324" s="1059"/>
      <c r="Z324" s="823"/>
      <c r="AA324" s="823"/>
      <c r="AB324" s="823"/>
      <c r="AC324" s="823"/>
      <c r="AD324" s="823"/>
      <c r="AE324" s="823"/>
      <c r="AF324" s="823"/>
      <c r="AG324" s="979"/>
      <c r="AH324" s="980"/>
      <c r="AI324" s="980"/>
      <c r="AJ324" s="823"/>
      <c r="AK324" s="823"/>
      <c r="AL324" s="825">
        <v>1</v>
      </c>
      <c r="AM324" s="565"/>
      <c r="AN324" s="565"/>
    </row>
    <row r="325" spans="1:40" s="1058" customFormat="1" ht="40.5" customHeight="1">
      <c r="A325" s="1013"/>
      <c r="B325" s="1089"/>
      <c r="C325" s="1013"/>
      <c r="D325" s="1013"/>
      <c r="E325" s="1013"/>
      <c r="F325" s="1013"/>
      <c r="G325" s="1013"/>
      <c r="H325" s="1096" t="s">
        <v>1860</v>
      </c>
      <c r="I325" s="1097"/>
      <c r="J325" s="1097"/>
      <c r="K325" s="1013"/>
      <c r="L325" s="1013"/>
      <c r="M325" s="1013"/>
      <c r="N325" s="1013"/>
      <c r="O325" s="907"/>
      <c r="P325" s="907"/>
      <c r="Q325" s="1098" t="s">
        <v>1861</v>
      </c>
      <c r="R325" s="1099" t="s">
        <v>1862</v>
      </c>
      <c r="S325" s="1100" t="s">
        <v>1863</v>
      </c>
      <c r="T325" s="979"/>
      <c r="U325" s="979"/>
      <c r="V325" s="1065"/>
      <c r="W325" s="1059"/>
      <c r="X325" s="1059"/>
      <c r="Y325" s="1059"/>
      <c r="Z325" s="823"/>
      <c r="AA325" s="823"/>
      <c r="AB325" s="823"/>
      <c r="AC325" s="823"/>
      <c r="AD325" s="823"/>
      <c r="AE325" s="823"/>
      <c r="AF325" s="823"/>
      <c r="AG325" s="979"/>
      <c r="AH325" s="980"/>
      <c r="AI325" s="980"/>
      <c r="AJ325" s="823"/>
      <c r="AK325" s="823"/>
      <c r="AL325" s="825">
        <v>1</v>
      </c>
      <c r="AM325" s="565"/>
      <c r="AN325" s="565"/>
    </row>
    <row r="326" spans="1:40" s="1058" customFormat="1" ht="40.5" customHeight="1">
      <c r="A326" s="1013"/>
      <c r="B326" s="1089"/>
      <c r="C326" s="1101" t="s">
        <v>1864</v>
      </c>
      <c r="D326" s="1013"/>
      <c r="E326" s="1102"/>
      <c r="F326" s="1013"/>
      <c r="G326" s="1013"/>
      <c r="H326" s="1103" t="s">
        <v>1865</v>
      </c>
      <c r="I326" s="1103" t="s">
        <v>1866</v>
      </c>
      <c r="J326" s="1103" t="s">
        <v>1867</v>
      </c>
      <c r="K326" s="1059" t="s">
        <v>1868</v>
      </c>
      <c r="L326" s="1059"/>
      <c r="M326" s="1059"/>
      <c r="N326" s="1059"/>
      <c r="O326" s="979"/>
      <c r="P326" s="979"/>
      <c r="Q326" s="1101" t="s">
        <v>1869</v>
      </c>
      <c r="R326" s="979"/>
      <c r="S326" s="979"/>
      <c r="T326" s="979"/>
      <c r="U326" s="979"/>
      <c r="V326" s="1065"/>
      <c r="W326" s="1059"/>
      <c r="X326" s="1059"/>
      <c r="Y326" s="1059"/>
      <c r="Z326" s="979"/>
      <c r="AA326" s="979"/>
      <c r="AB326" s="979"/>
      <c r="AC326" s="979"/>
      <c r="AD326" s="979"/>
      <c r="AE326" s="979"/>
      <c r="AF326" s="979"/>
      <c r="AG326" s="979"/>
      <c r="AH326" s="980"/>
      <c r="AI326" s="980"/>
      <c r="AJ326" s="823"/>
      <c r="AK326" s="823"/>
      <c r="AL326" s="825">
        <v>1</v>
      </c>
      <c r="AM326" s="565"/>
      <c r="AN326" s="565"/>
    </row>
    <row r="327" spans="1:40" s="1058" customFormat="1" ht="40.5" customHeight="1">
      <c r="A327" s="1013"/>
      <c r="B327" s="1089"/>
      <c r="C327" s="1101" t="s">
        <v>1870</v>
      </c>
      <c r="D327" s="1013"/>
      <c r="E327" s="1102"/>
      <c r="F327" s="1013"/>
      <c r="G327" s="1013"/>
      <c r="H327" s="1103" t="s">
        <v>1871</v>
      </c>
      <c r="I327" s="1103" t="s">
        <v>1872</v>
      </c>
      <c r="J327" s="1103" t="s">
        <v>1873</v>
      </c>
      <c r="K327" s="1059" t="s">
        <v>1874</v>
      </c>
      <c r="L327" s="1059"/>
      <c r="M327" s="1059"/>
      <c r="N327" s="1059"/>
      <c r="O327" s="907"/>
      <c r="P327" s="907"/>
      <c r="Q327" s="1098" t="s">
        <v>1875</v>
      </c>
      <c r="R327" s="1099" t="s">
        <v>1876</v>
      </c>
      <c r="S327" s="1099" t="s">
        <v>1877</v>
      </c>
      <c r="T327" s="979"/>
      <c r="U327" s="979"/>
      <c r="V327" s="1065"/>
      <c r="W327" s="1059"/>
      <c r="X327" s="1059"/>
      <c r="Y327" s="1059"/>
      <c r="Z327" s="1059"/>
      <c r="AA327" s="1059"/>
      <c r="AB327" s="1059"/>
      <c r="AC327" s="1059"/>
      <c r="AD327" s="1059"/>
      <c r="AE327" s="1059"/>
      <c r="AF327" s="979"/>
      <c r="AG327" s="979"/>
      <c r="AH327" s="980"/>
      <c r="AI327" s="980"/>
      <c r="AJ327" s="823"/>
      <c r="AK327" s="823"/>
      <c r="AL327" s="825">
        <v>1</v>
      </c>
      <c r="AM327" s="565"/>
      <c r="AN327" s="565"/>
    </row>
    <row r="328" spans="1:40" s="1058" customFormat="1" ht="40.5" customHeight="1">
      <c r="A328" s="1013"/>
      <c r="B328" s="1089"/>
      <c r="C328" s="1101"/>
      <c r="D328" s="1013"/>
      <c r="E328" s="1101"/>
      <c r="F328" s="1104"/>
      <c r="G328" s="1101"/>
      <c r="H328" s="1101"/>
      <c r="I328" s="1013"/>
      <c r="J328" s="1013"/>
      <c r="K328" s="1013"/>
      <c r="L328" s="1013"/>
      <c r="M328" s="1013"/>
      <c r="N328" s="1013"/>
      <c r="O328" s="1013"/>
      <c r="P328" s="1013"/>
      <c r="Q328" s="1013"/>
      <c r="R328" s="1013"/>
      <c r="S328" s="979"/>
      <c r="T328" s="979"/>
      <c r="U328" s="979"/>
      <c r="V328" s="1065"/>
      <c r="W328" s="1059"/>
      <c r="X328" s="1059"/>
      <c r="Y328" s="1059"/>
      <c r="Z328" s="1059"/>
      <c r="AA328" s="1059"/>
      <c r="AB328" s="1059"/>
      <c r="AC328" s="1059"/>
      <c r="AD328" s="1059"/>
      <c r="AE328" s="1059"/>
      <c r="AF328" s="979"/>
      <c r="AG328" s="979"/>
      <c r="AH328" s="980"/>
      <c r="AI328" s="980"/>
      <c r="AJ328" s="823"/>
      <c r="AK328" s="823"/>
      <c r="AL328" s="825">
        <v>1</v>
      </c>
      <c r="AM328" s="565"/>
      <c r="AN328" s="565"/>
    </row>
    <row r="329" spans="1:40">
      <c r="AL329" s="192" t="s">
        <v>670</v>
      </c>
      <c r="AM329" s="36"/>
      <c r="AN329" s="36"/>
    </row>
    <row r="330" spans="1:40">
      <c r="A330" s="825">
        <v>1</v>
      </c>
      <c r="B330" s="825">
        <v>1</v>
      </c>
      <c r="C330" s="825">
        <v>1</v>
      </c>
      <c r="D330" s="825">
        <v>1</v>
      </c>
      <c r="E330" s="825">
        <v>1</v>
      </c>
      <c r="F330" s="825">
        <v>1</v>
      </c>
      <c r="G330" s="825">
        <v>1</v>
      </c>
      <c r="H330" s="825">
        <v>1</v>
      </c>
      <c r="I330" s="825">
        <v>1</v>
      </c>
      <c r="J330" s="825">
        <v>1</v>
      </c>
      <c r="K330" s="825">
        <v>1</v>
      </c>
      <c r="L330" s="825">
        <v>1</v>
      </c>
      <c r="M330" s="825">
        <v>1</v>
      </c>
      <c r="N330" s="825">
        <v>1</v>
      </c>
      <c r="O330" s="825">
        <v>1</v>
      </c>
      <c r="P330" s="825">
        <v>1</v>
      </c>
      <c r="Q330" s="825">
        <v>1</v>
      </c>
      <c r="R330" s="825">
        <v>1</v>
      </c>
      <c r="S330" s="825">
        <v>1</v>
      </c>
      <c r="T330" s="825">
        <v>1</v>
      </c>
      <c r="U330" s="825">
        <v>1</v>
      </c>
      <c r="V330" s="825">
        <v>1</v>
      </c>
      <c r="W330" s="825">
        <v>1</v>
      </c>
      <c r="X330" s="825">
        <v>1</v>
      </c>
      <c r="Y330" s="825">
        <v>1</v>
      </c>
      <c r="Z330" s="825">
        <v>1</v>
      </c>
      <c r="AA330" s="825">
        <v>1</v>
      </c>
      <c r="AB330" s="825">
        <v>1</v>
      </c>
      <c r="AC330" s="825">
        <v>1</v>
      </c>
      <c r="AD330" s="825">
        <v>1</v>
      </c>
      <c r="AE330" s="825">
        <v>1</v>
      </c>
      <c r="AF330" s="825">
        <v>1</v>
      </c>
      <c r="AG330" s="825">
        <v>1</v>
      </c>
      <c r="AH330" s="825">
        <v>1</v>
      </c>
      <c r="AI330" s="825">
        <v>1</v>
      </c>
      <c r="AJ330" s="825">
        <v>1</v>
      </c>
      <c r="AK330" s="825">
        <v>1</v>
      </c>
      <c r="AL330" s="8" t="str">
        <f>ADDRESS(ROW(),COLUMN(),4)</f>
        <v>AL330</v>
      </c>
      <c r="AM330" s="7"/>
      <c r="AN330" s="6" t="str">
        <f>ADDRESS(ROW(),COLUMN(),4)</f>
        <v>AN330</v>
      </c>
    </row>
  </sheetData>
  <mergeCells count="13">
    <mergeCell ref="C275:D275"/>
    <mergeCell ref="X2:AC3"/>
    <mergeCell ref="C81:C82"/>
    <mergeCell ref="M155:M160"/>
    <mergeCell ref="B180:F180"/>
    <mergeCell ref="D181:E181"/>
    <mergeCell ref="B182:B183"/>
    <mergeCell ref="D182:E182"/>
    <mergeCell ref="D264:J264"/>
    <mergeCell ref="D271:K272"/>
    <mergeCell ref="U99:Y100"/>
    <mergeCell ref="U101:Y102"/>
    <mergeCell ref="U103:Y104"/>
  </mergeCells>
  <hyperlinks>
    <hyperlink ref="D238" r:id="rId1" display="https://www.extensis.com/fr-fr/blog/les-10-polices-alternatives-%C3%A0-helvetica" xr:uid="{92EF4BEC-BE5C-48DE-9EEF-EEA4E8757B37}"/>
    <hyperlink ref="D246" r:id="rId2" display="https://fr.wikipedia.org/wiki/Calibri" xr:uid="{D72AA22E-3C64-4DFB-9A02-3945FE39E8EE}"/>
    <hyperlink ref="D247" r:id="rId3" display="https://kulturegeek.fr/news-224456/microsoft-police-voudriez-remplacer-calibri" xr:uid="{FBD82C09-859F-4AA2-9B04-6D89146807D6}"/>
    <hyperlink ref="D232" r:id="rId4" display="https://fr.wikipedia.org/wiki/Helvetica" xr:uid="{B5751A12-E233-479F-9D76-BE6D7D986B7B}"/>
    <hyperlink ref="D253" r:id="rId5" display="https://laruche.wizbii.com/17703-meilleure-police-ecriture-cv" xr:uid="{A560B4E5-41DE-47D8-8ECD-519D1C30E298}"/>
    <hyperlink ref="D254" r:id="rId6" display="https://laruche.wizbii.com/17703-meilleure-police-ecriture-cv" xr:uid="{1DFD58F2-9ACF-4161-A6A2-9F58BEC18003}"/>
    <hyperlink ref="D255" r:id="rId7" display="https://www.google.com/search?client=firefox-b-d&amp;cs=1&amp;sxsrf=AJOqlzWtAThXL_uLX0Izw5bcGDDqWJW1UA:1673858052794&amp;q=Quelle+est+la+police+d%27%C3%A9criture+la+plus+classe+%3F&amp;sa=X&amp;ved=2ahUKEwjYj4iV18v8AhXtTaQEHYpNBZ0Qzmd6BAgBEAU" xr:uid="{078DDEFB-2DB3-4A2A-975F-91B0679A1775}"/>
    <hyperlink ref="D237" r:id="rId8" xr:uid="{C552CB56-DAD8-4990-9018-1A348099ADC9}"/>
    <hyperlink ref="C164" r:id="rId9" xr:uid="{F3535347-7DEE-42D6-9AF4-DF0393D48EF8}"/>
    <hyperlink ref="V303" r:id="rId10" xr:uid="{14707493-0546-49CF-987D-2501BB53D506}"/>
    <hyperlink ref="U156" r:id="rId11" xr:uid="{F801AFE9-C0DB-42F8-9A58-8290EADD6BA3}"/>
    <hyperlink ref="B191" r:id="rId12" xr:uid="{DB77D305-BB1F-42AF-9E12-2E1664670DF9}"/>
    <hyperlink ref="B197" r:id="rId13" xr:uid="{4BDC7C0A-8AF6-49CD-AA64-2817491DFEE0}"/>
    <hyperlink ref="B200" r:id="rId14" xr:uid="{FEE9DF63-CBED-4E9A-837C-34045FCE2E40}"/>
    <hyperlink ref="B201" r:id="rId15" xr:uid="{00B61981-C48E-4CD1-8B58-9C3C15573532}"/>
    <hyperlink ref="B203" r:id="rId16" xr:uid="{26375DE5-46C5-44C9-8C69-7E017885C851}"/>
    <hyperlink ref="V282" r:id="rId17" xr:uid="{EBC3F2CB-655C-44FB-8B17-3A45D45BF1BB}"/>
    <hyperlink ref="G46" r:id="rId18" xr:uid="{EDE1E366-75C7-4974-9473-E673866170E3}"/>
    <hyperlink ref="D148" r:id="rId19" xr:uid="{B5CC93AD-6EAB-4B83-9657-6F097B695C21}"/>
    <hyperlink ref="B206" r:id="rId20" xr:uid="{B9DE003D-2C77-4D85-85B9-3836C58E9D6B}"/>
    <hyperlink ref="M107" r:id="rId21" xr:uid="{C3A04287-155B-4243-9BD2-9F02C4D2A9DA}"/>
    <hyperlink ref="M108" r:id="rId22" xr:uid="{EBC3BC7E-D210-4B8C-B051-414889A50B37}"/>
    <hyperlink ref="M109" r:id="rId23" xr:uid="{5C467E24-FDAB-426D-88AB-1157B6943031}"/>
    <hyperlink ref="M110" r:id="rId24" xr:uid="{C82BD199-55DF-449F-9C5F-25C04F892215}"/>
    <hyperlink ref="M113" r:id="rId25" xr:uid="{03A42A73-B4A7-418F-9EC4-9F003AFBB6B4}"/>
    <hyperlink ref="M114" r:id="rId26" xr:uid="{07452910-BDC6-4388-A6A0-092D0F52E2BE}"/>
    <hyperlink ref="M115" r:id="rId27" xr:uid="{CB42D701-F6BF-44D5-AF67-D3C64BF84BF8}"/>
    <hyperlink ref="M116" r:id="rId28" xr:uid="{D5BB78BA-5AA2-4928-9E74-4E7E73C1F157}"/>
    <hyperlink ref="M131" r:id="rId29" xr:uid="{E4E0C9BF-17F6-429F-B719-597422BF9809}"/>
    <hyperlink ref="M132" r:id="rId30" xr:uid="{9AA6C497-5603-422D-9470-28382C82C322}"/>
    <hyperlink ref="M133" r:id="rId31" xr:uid="{D169594E-54DC-426F-A86D-760283F71DF3}"/>
    <hyperlink ref="M118" r:id="rId32" xr:uid="{8946141E-A093-4F7B-BEA0-8EAE3CA04024}"/>
    <hyperlink ref="M119" r:id="rId33" xr:uid="{6918E251-A613-420D-A3FB-B52850BF63DC}"/>
    <hyperlink ref="M120" r:id="rId34" xr:uid="{D59765EF-5485-4925-8175-5836BA64CD1A}"/>
    <hyperlink ref="M121" r:id="rId35" xr:uid="{571C61F5-1838-4C10-BF7E-DA457CAF686F}"/>
    <hyperlink ref="M122" r:id="rId36" xr:uid="{97210C07-0AAB-48B0-8334-8A7475DB24A3}"/>
    <hyperlink ref="M123" r:id="rId37" xr:uid="{E5CE9C24-59B7-4A65-980F-853D0BC7B476}"/>
    <hyperlink ref="M124" r:id="rId38" xr:uid="{160D0F55-F1BF-45EE-8DC6-F2FB3B09AB9C}"/>
    <hyperlink ref="M125" r:id="rId39" xr:uid="{192E6767-576C-4EA4-97A0-6A6C72EC4BC1}"/>
    <hyperlink ref="M126" r:id="rId40" xr:uid="{8AD11653-A29A-4224-8433-8E7D27FEE361}"/>
    <hyperlink ref="M127" r:id="rId41" xr:uid="{BE86851B-CFF1-4B4C-9B81-C44EF40EFB5D}"/>
    <hyperlink ref="M128" r:id="rId42" xr:uid="{1BC4A02A-8F74-4FBE-9E20-71AEEE6B3572}"/>
  </hyperlinks>
  <pageMargins left="0.7" right="0.7" top="0.75" bottom="0.75" header="0.3" footer="0.3"/>
  <pageSetup paperSize="9" orientation="portrait" r:id="rId43"/>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E558D-94A3-4DF9-8DC4-0C4549E96522}">
  <sheetPr>
    <pageSetUpPr fitToPage="1"/>
  </sheetPr>
  <dimension ref="A1:BR183"/>
  <sheetViews>
    <sheetView showZeros="0" zoomScaleNormal="100" workbookViewId="0">
      <selection activeCell="U9" sqref="U9"/>
    </sheetView>
  </sheetViews>
  <sheetFormatPr baseColWidth="10" defaultColWidth="11.42578125" defaultRowHeight="15"/>
  <cols>
    <col min="1" max="1" width="3.85546875" style="5" customWidth="1"/>
    <col min="2" max="2" width="3.7109375" style="5" customWidth="1"/>
    <col min="3" max="7" width="2.7109375" style="5" customWidth="1"/>
    <col min="8" max="8" width="10.7109375" style="1" customWidth="1"/>
    <col min="9" max="9" width="12.7109375" style="1" customWidth="1"/>
    <col min="10" max="10" width="10.7109375" style="1" customWidth="1"/>
    <col min="11" max="11" width="3.85546875" style="1" customWidth="1"/>
    <col min="12" max="13" width="11.7109375" style="1" customWidth="1"/>
    <col min="14" max="14" width="4.5703125" style="1" customWidth="1"/>
    <col min="15" max="15" width="12" style="1" customWidth="1"/>
    <col min="16" max="17" width="11.7109375" style="1" customWidth="1"/>
    <col min="18" max="18" width="8.140625" style="1" customWidth="1"/>
    <col min="19" max="19" width="40.7109375" style="1" customWidth="1"/>
    <col min="20" max="20" width="3.42578125" style="1" customWidth="1"/>
    <col min="21" max="21" width="34.28515625" style="1" customWidth="1"/>
    <col min="22" max="22" width="23.85546875" style="3" customWidth="1"/>
    <col min="23" max="23" width="17.42578125" style="3" customWidth="1"/>
    <col min="24" max="24" width="11.7109375" style="3" customWidth="1"/>
    <col min="25" max="25" width="11.140625" style="3" customWidth="1"/>
    <col min="26" max="28" width="11.42578125" style="1"/>
    <col min="29" max="29" width="5.85546875" style="1" customWidth="1"/>
    <col min="30" max="30" width="13.140625" style="1" customWidth="1"/>
    <col min="31" max="31" width="2.7109375" style="1" customWidth="1"/>
    <col min="32" max="32" width="7.7109375" style="1" customWidth="1"/>
    <col min="33" max="33" width="2.7109375" style="1" customWidth="1"/>
    <col min="34" max="34" width="40.7109375" style="1" customWidth="1"/>
    <col min="35" max="35" width="2.140625" style="1" customWidth="1"/>
    <col min="36" max="36" width="13.140625" style="1" customWidth="1"/>
    <col min="37" max="37" width="13.42578125" style="1" customWidth="1"/>
    <col min="38" max="38" width="11.42578125" style="1"/>
    <col min="39" max="39" width="10.7109375" customWidth="1"/>
    <col min="40" max="40" width="12.7109375" customWidth="1"/>
    <col min="42" max="42" width="40.7109375" customWidth="1"/>
    <col min="43" max="43" width="11.85546875" customWidth="1"/>
    <col min="44" max="44" width="40.7109375" customWidth="1"/>
    <col min="45" max="45" width="31.5703125" customWidth="1"/>
    <col min="46" max="46" width="5.42578125" customWidth="1"/>
    <col min="47" max="47" width="10.7109375" style="10" customWidth="1"/>
    <col min="48" max="48" width="9.42578125" style="10" customWidth="1"/>
    <col min="49" max="49" width="131.7109375" style="10" customWidth="1"/>
    <col min="50" max="50" width="6" style="10" customWidth="1"/>
    <col min="51" max="51" width="5.7109375" style="10" customWidth="1"/>
    <col min="52" max="54" width="10.7109375" style="10" customWidth="1"/>
    <col min="55" max="55" width="11.42578125" style="1"/>
    <col min="56" max="59" width="14.7109375" style="2" customWidth="1"/>
    <col min="60" max="60" width="14.7109375" style="1" customWidth="1"/>
    <col min="61" max="61" width="40.7109375" style="1" customWidth="1"/>
    <col min="62" max="62" width="4.85546875" style="1" customWidth="1"/>
    <col min="67" max="67" width="11.42578125" style="1"/>
    <col min="68" max="68" width="8.140625" style="1" customWidth="1"/>
    <col min="69" max="69" width="11.42578125" style="1"/>
    <col min="70" max="70" width="42.28515625" style="1" customWidth="1"/>
    <col min="71" max="16384" width="11.42578125" style="1"/>
  </cols>
  <sheetData>
    <row r="1" spans="1:70" ht="17.25" thickTop="1" thickBot="1">
      <c r="A1" s="20"/>
      <c r="B1" s="368" t="str">
        <f>SUBSTITUTE(ADDRESS(1,COLUMN(),4),"1","")</f>
        <v>B</v>
      </c>
      <c r="C1" s="368" t="str">
        <f>SUBSTITUTE(ADDRESS(1,COLUMN(),4),"1","")</f>
        <v>C</v>
      </c>
      <c r="D1" s="368" t="str">
        <f>SUBSTITUTE(ADDRESS(1,COLUMN(),4),"1","")</f>
        <v>D</v>
      </c>
      <c r="E1" s="368" t="str">
        <f>SUBSTITUTE(ADDRESS(1,COLUMN(),4),"1","")</f>
        <v>E</v>
      </c>
      <c r="F1" s="368" t="str">
        <f t="shared" ref="F1:S1" si="0">SUBSTITUTE(ADDRESS(1,COLUMN(),4),"1","")</f>
        <v>F</v>
      </c>
      <c r="G1" s="368" t="str">
        <f t="shared" si="0"/>
        <v>G</v>
      </c>
      <c r="H1" s="368" t="str">
        <f t="shared" si="0"/>
        <v>H</v>
      </c>
      <c r="I1" s="368" t="str">
        <f t="shared" si="0"/>
        <v>I</v>
      </c>
      <c r="J1" s="368" t="str">
        <f t="shared" si="0"/>
        <v>J</v>
      </c>
      <c r="K1" s="368" t="str">
        <f t="shared" si="0"/>
        <v>K</v>
      </c>
      <c r="L1" s="368" t="str">
        <f t="shared" si="0"/>
        <v>L</v>
      </c>
      <c r="M1" s="368" t="str">
        <f t="shared" si="0"/>
        <v>M</v>
      </c>
      <c r="N1" s="368" t="str">
        <f t="shared" si="0"/>
        <v>N</v>
      </c>
      <c r="O1" s="368" t="str">
        <f t="shared" si="0"/>
        <v>O</v>
      </c>
      <c r="P1" s="368" t="str">
        <f t="shared" si="0"/>
        <v>P</v>
      </c>
      <c r="Q1" s="368" t="str">
        <f t="shared" si="0"/>
        <v>Q</v>
      </c>
      <c r="R1" s="368" t="str">
        <f t="shared" si="0"/>
        <v>R</v>
      </c>
      <c r="S1" s="368" t="str">
        <f t="shared" si="0"/>
        <v>S</v>
      </c>
      <c r="V1" s="367" t="str">
        <f t="shared" ref="V1:AP1" si="1">SUBSTITUTE(ADDRESS(1,COLUMN(),4),"1","")</f>
        <v>V</v>
      </c>
      <c r="W1" s="367" t="str">
        <f t="shared" si="1"/>
        <v>W</v>
      </c>
      <c r="X1" s="367" t="str">
        <f t="shared" si="1"/>
        <v>X</v>
      </c>
      <c r="Y1" s="367" t="str">
        <f t="shared" si="1"/>
        <v>Y</v>
      </c>
      <c r="Z1"/>
      <c r="AA1"/>
      <c r="AB1"/>
      <c r="AD1" s="367" t="str">
        <f t="shared" si="1"/>
        <v>AD</v>
      </c>
      <c r="AE1"/>
      <c r="AF1"/>
      <c r="AG1"/>
      <c r="AH1" s="367" t="str">
        <f t="shared" si="1"/>
        <v>AH</v>
      </c>
      <c r="AI1"/>
      <c r="AJ1" s="367" t="str">
        <f t="shared" si="1"/>
        <v>AJ</v>
      </c>
      <c r="AK1" s="367" t="str">
        <f t="shared" si="1"/>
        <v>AK</v>
      </c>
      <c r="AL1"/>
      <c r="AM1" s="367" t="str">
        <f t="shared" si="1"/>
        <v>AM</v>
      </c>
      <c r="AN1" s="367" t="str">
        <f t="shared" si="1"/>
        <v>AN</v>
      </c>
      <c r="AP1" s="367" t="str">
        <f t="shared" si="1"/>
        <v>AP</v>
      </c>
      <c r="AU1" s="370" t="str">
        <f t="shared" ref="AU1:BB1" si="2">SUBSTITUTE(ADDRESS(1,COLUMN(),4),"1","")</f>
        <v>AU</v>
      </c>
      <c r="AV1" s="370" t="str">
        <f t="shared" si="2"/>
        <v>AV</v>
      </c>
      <c r="AW1" s="370" t="str">
        <f t="shared" si="2"/>
        <v>AW</v>
      </c>
      <c r="AX1" s="370" t="str">
        <f t="shared" si="2"/>
        <v>AX</v>
      </c>
      <c r="AY1" s="370" t="str">
        <f t="shared" si="2"/>
        <v>AY</v>
      </c>
      <c r="AZ1" s="370" t="str">
        <f t="shared" si="2"/>
        <v>AZ</v>
      </c>
      <c r="BA1" s="370" t="str">
        <f t="shared" si="2"/>
        <v>BA</v>
      </c>
      <c r="BB1" s="370" t="str">
        <f t="shared" si="2"/>
        <v>BB</v>
      </c>
      <c r="BD1" s="366" t="str">
        <f t="shared" ref="BD1:BI1" si="3">SUBSTITUTE(ADDRESS(1,COLUMN(),4),"1","")</f>
        <v>BD</v>
      </c>
      <c r="BE1" s="366" t="str">
        <f t="shared" si="3"/>
        <v>BE</v>
      </c>
      <c r="BF1" s="366" t="str">
        <f t="shared" si="3"/>
        <v>BF</v>
      </c>
      <c r="BG1" s="366" t="str">
        <f t="shared" si="3"/>
        <v>BG</v>
      </c>
      <c r="BH1" s="366" t="str">
        <f t="shared" si="3"/>
        <v>BH</v>
      </c>
      <c r="BI1" s="366" t="str">
        <f t="shared" si="3"/>
        <v>BI</v>
      </c>
      <c r="BJ1"/>
      <c r="BK1" s="357"/>
      <c r="BL1" s="357"/>
      <c r="BM1" s="357"/>
      <c r="BN1" s="357"/>
      <c r="BO1" s="356"/>
      <c r="BP1" s="9">
        <v>1</v>
      </c>
      <c r="BQ1" s="365" t="str">
        <f>SUBSTITUTE(ADDRESS(1,COLUMN(),4),"1","")</f>
        <v>BQ</v>
      </c>
      <c r="BR1" s="364" t="str">
        <f>SUBSTITUTE(ADDRESS(1,COLUMN(),4),"1","")</f>
        <v>BR</v>
      </c>
    </row>
    <row r="2" spans="1:70" ht="18" customHeight="1" thickBot="1">
      <c r="B2" s="363">
        <f t="shared" ref="B2:S2" ca="1" si="4">CELL("largeur",B2)</f>
        <v>3</v>
      </c>
      <c r="C2" s="363">
        <f t="shared" ca="1" si="4"/>
        <v>2</v>
      </c>
      <c r="D2" s="363">
        <f t="shared" ca="1" si="4"/>
        <v>2</v>
      </c>
      <c r="E2" s="363">
        <f t="shared" ca="1" si="4"/>
        <v>2</v>
      </c>
      <c r="F2" s="363">
        <f t="shared" ca="1" si="4"/>
        <v>2</v>
      </c>
      <c r="G2" s="363">
        <f t="shared" ca="1" si="4"/>
        <v>2</v>
      </c>
      <c r="H2" s="363">
        <f t="shared" ca="1" si="4"/>
        <v>10</v>
      </c>
      <c r="I2" s="363">
        <f t="shared" ca="1" si="4"/>
        <v>12</v>
      </c>
      <c r="J2" s="363">
        <f t="shared" ca="1" si="4"/>
        <v>10</v>
      </c>
      <c r="K2" s="363">
        <f t="shared" ca="1" si="4"/>
        <v>3</v>
      </c>
      <c r="L2" s="363">
        <f t="shared" ca="1" si="4"/>
        <v>11</v>
      </c>
      <c r="M2" s="363">
        <f t="shared" ca="1" si="4"/>
        <v>11</v>
      </c>
      <c r="N2" s="363">
        <f t="shared" ca="1" si="4"/>
        <v>4</v>
      </c>
      <c r="O2" s="363">
        <f t="shared" ca="1" si="4"/>
        <v>11</v>
      </c>
      <c r="P2" s="363">
        <f t="shared" ca="1" si="4"/>
        <v>11</v>
      </c>
      <c r="Q2" s="363">
        <f t="shared" ca="1" si="4"/>
        <v>11</v>
      </c>
      <c r="R2" s="363">
        <f t="shared" ca="1" si="4"/>
        <v>7</v>
      </c>
      <c r="S2" s="363">
        <f t="shared" ca="1" si="4"/>
        <v>40</v>
      </c>
      <c r="T2" s="349"/>
      <c r="U2" s="349"/>
      <c r="V2" s="362">
        <f ca="1">CELL("largeur",V2)</f>
        <v>23</v>
      </c>
      <c r="W2" s="362">
        <f ca="1">CELL("largeur",W2)</f>
        <v>17</v>
      </c>
      <c r="X2" s="362">
        <f ca="1">CELL("largeur",X2)</f>
        <v>11</v>
      </c>
      <c r="Y2" s="362">
        <f ca="1">CELL("largeur",Y2)</f>
        <v>10</v>
      </c>
      <c r="Z2"/>
      <c r="AA2"/>
      <c r="AB2"/>
      <c r="AC2" s="349"/>
      <c r="AD2" s="362">
        <f ca="1">CELL("largeur",AD2)</f>
        <v>12</v>
      </c>
      <c r="AE2"/>
      <c r="AF2"/>
      <c r="AG2"/>
      <c r="AH2" s="362">
        <f ca="1">CELL("largeur",AH2)</f>
        <v>40</v>
      </c>
      <c r="AI2"/>
      <c r="AJ2" s="362">
        <f ca="1">CELL("largeur",AJ2)</f>
        <v>12</v>
      </c>
      <c r="AK2" s="362">
        <f ca="1">CELL("largeur",AK2)</f>
        <v>13</v>
      </c>
      <c r="AL2"/>
      <c r="AM2" s="362">
        <f ca="1">CELL("largeur",AM2)</f>
        <v>10</v>
      </c>
      <c r="AN2" s="362">
        <f ca="1">CELL("largeur",AN2)</f>
        <v>12</v>
      </c>
      <c r="AP2" s="362">
        <f ca="1">CELL("largeur",AP2)</f>
        <v>40</v>
      </c>
      <c r="AU2" s="362">
        <f t="shared" ref="AU2:BB2" ca="1" si="5">CELL("largeur",AU2)</f>
        <v>10</v>
      </c>
      <c r="AV2" s="362">
        <f t="shared" ca="1" si="5"/>
        <v>9</v>
      </c>
      <c r="AW2" s="362">
        <f t="shared" ca="1" si="5"/>
        <v>131</v>
      </c>
      <c r="AX2" s="362">
        <f t="shared" ca="1" si="5"/>
        <v>5</v>
      </c>
      <c r="AY2" s="362">
        <f t="shared" ca="1" si="5"/>
        <v>5</v>
      </c>
      <c r="AZ2" s="362">
        <f t="shared" ca="1" si="5"/>
        <v>10</v>
      </c>
      <c r="BA2" s="362">
        <f t="shared" ca="1" si="5"/>
        <v>10</v>
      </c>
      <c r="BB2" s="362">
        <f t="shared" ca="1" si="5"/>
        <v>10</v>
      </c>
      <c r="BD2" s="361">
        <f t="shared" ref="BD2:BI2" ca="1" si="6">CELL("largeur",BD2)</f>
        <v>14</v>
      </c>
      <c r="BE2" s="361">
        <f t="shared" ca="1" si="6"/>
        <v>14</v>
      </c>
      <c r="BF2" s="361">
        <f t="shared" ca="1" si="6"/>
        <v>14</v>
      </c>
      <c r="BG2" s="361">
        <f t="shared" ca="1" si="6"/>
        <v>14</v>
      </c>
      <c r="BH2" s="361">
        <f t="shared" ca="1" si="6"/>
        <v>14</v>
      </c>
      <c r="BI2" s="361">
        <f t="shared" ca="1" si="6"/>
        <v>40</v>
      </c>
      <c r="BJ2"/>
      <c r="BK2" s="357"/>
      <c r="BL2" s="357"/>
      <c r="BM2" s="357"/>
      <c r="BN2" s="357"/>
      <c r="BO2" s="356"/>
      <c r="BP2" s="9">
        <v>1</v>
      </c>
      <c r="BQ2" s="360"/>
      <c r="BR2" s="360" t="s">
        <v>591</v>
      </c>
    </row>
    <row r="3" spans="1:70" s="356" customFormat="1" ht="24.95" customHeight="1">
      <c r="A3" s="5"/>
      <c r="B3" s="1281" t="s">
        <v>590</v>
      </c>
      <c r="C3" s="359"/>
      <c r="D3" s="359"/>
      <c r="E3" s="359"/>
      <c r="F3" s="359"/>
      <c r="G3" s="359"/>
      <c r="H3" s="358" t="s">
        <v>673</v>
      </c>
      <c r="I3" s="358"/>
      <c r="J3" s="358"/>
      <c r="K3" s="358"/>
      <c r="L3" s="358"/>
      <c r="M3" s="358"/>
      <c r="N3" s="358"/>
      <c r="O3" s="358"/>
      <c r="P3" s="358"/>
      <c r="Q3" s="358"/>
      <c r="R3" s="358"/>
      <c r="S3" s="580"/>
      <c r="T3" s="349"/>
      <c r="U3" s="349"/>
      <c r="V3" s="11"/>
      <c r="W3" s="11"/>
      <c r="X3" s="11"/>
      <c r="Y3" s="11"/>
      <c r="Z3" s="11"/>
      <c r="AA3" s="11"/>
      <c r="AB3" s="11"/>
      <c r="AC3" s="349"/>
      <c r="AD3" s="11"/>
      <c r="AE3" s="11"/>
      <c r="AF3" s="11"/>
      <c r="AG3" s="11"/>
      <c r="AH3" s="11"/>
      <c r="AI3" s="11"/>
      <c r="AJ3" s="11"/>
      <c r="AK3" s="11"/>
      <c r="AL3" s="11"/>
      <c r="AM3" s="11"/>
      <c r="AN3" s="11"/>
      <c r="AO3" s="11"/>
      <c r="AP3" s="11"/>
      <c r="AQ3"/>
      <c r="AR3"/>
      <c r="AS3"/>
      <c r="AT3"/>
      <c r="AU3" s="1284" t="s">
        <v>594</v>
      </c>
      <c r="AV3" s="1285"/>
      <c r="AW3" s="1285"/>
      <c r="AX3" s="1285"/>
      <c r="AY3" s="1285"/>
      <c r="AZ3" s="1285"/>
      <c r="BA3" s="1285"/>
      <c r="BB3" s="1286"/>
      <c r="BJ3"/>
      <c r="BK3" s="357"/>
      <c r="BL3" s="357"/>
      <c r="BM3" s="357"/>
      <c r="BN3" s="357"/>
      <c r="BP3" s="9">
        <v>1</v>
      </c>
      <c r="BQ3" s="348" cm="1">
        <f t="array" aca="1" ref="BQ3" ca="1">COUNTA(A1:BP183+COUNTBLANK(A1:BP183))</f>
        <v>12444</v>
      </c>
      <c r="BR3" s="347" t="str">
        <f>"cellules entre"&amp;" " &amp;A1&amp;" et  "&amp;BP183</f>
        <v>cellules entre  et  BP183</v>
      </c>
    </row>
    <row r="4" spans="1:70" customFormat="1" ht="24.95" customHeight="1">
      <c r="A4" s="344"/>
      <c r="B4" s="1282"/>
      <c r="C4" s="815"/>
      <c r="D4" s="815"/>
      <c r="E4" s="815"/>
      <c r="F4" s="815"/>
      <c r="G4" s="815"/>
      <c r="H4" s="354" t="s">
        <v>1085</v>
      </c>
      <c r="I4" s="354"/>
      <c r="J4" s="354"/>
      <c r="K4" s="354"/>
      <c r="L4" s="354"/>
      <c r="M4" s="354"/>
      <c r="N4" s="354"/>
      <c r="O4" s="354"/>
      <c r="P4" s="354"/>
      <c r="Q4" s="354"/>
      <c r="R4" s="354"/>
      <c r="S4" s="581"/>
      <c r="T4" s="349"/>
      <c r="U4" s="349"/>
      <c r="V4" s="11"/>
      <c r="W4" s="11"/>
      <c r="X4" s="11"/>
      <c r="Y4" s="11"/>
      <c r="Z4" s="11"/>
      <c r="AA4" s="11"/>
      <c r="AB4" s="11"/>
      <c r="AC4" s="349"/>
      <c r="AD4" s="11"/>
      <c r="AE4" s="11"/>
      <c r="AF4" s="11"/>
      <c r="AG4" s="11"/>
      <c r="AH4" s="11"/>
      <c r="AI4" s="11"/>
      <c r="AJ4" s="11"/>
      <c r="AK4" s="11"/>
      <c r="AL4" s="11"/>
      <c r="AM4" s="11"/>
      <c r="AN4" s="11"/>
      <c r="AO4" s="11"/>
      <c r="AP4" s="11"/>
      <c r="AU4" s="1287"/>
      <c r="AV4" s="1288"/>
      <c r="AW4" s="1288"/>
      <c r="AX4" s="1288"/>
      <c r="AY4" s="1288"/>
      <c r="AZ4" s="1288"/>
      <c r="BA4" s="1288"/>
      <c r="BB4" s="1289"/>
      <c r="BC4" s="373" t="s">
        <v>505</v>
      </c>
      <c r="BK4" s="11"/>
      <c r="BL4" s="11"/>
      <c r="BM4" s="11"/>
      <c r="BN4" s="11"/>
      <c r="BP4" s="9">
        <v>1</v>
      </c>
      <c r="BQ4" s="348">
        <f ca="1">COUNTA(A1:BP183)</f>
        <v>4261</v>
      </c>
      <c r="BR4" s="347" t="s">
        <v>589</v>
      </c>
    </row>
    <row r="5" spans="1:70" customFormat="1" ht="24.95" customHeight="1">
      <c r="A5" s="344"/>
      <c r="B5" s="1282"/>
      <c r="C5" s="815"/>
      <c r="D5" s="815"/>
      <c r="E5" s="815"/>
      <c r="F5" s="815"/>
      <c r="G5" s="815"/>
      <c r="H5" s="816" t="s">
        <v>930</v>
      </c>
      <c r="I5" s="354"/>
      <c r="J5" s="354"/>
      <c r="K5" s="354"/>
      <c r="L5" s="354"/>
      <c r="M5" s="354"/>
      <c r="N5" s="354"/>
      <c r="O5" s="354"/>
      <c r="P5" s="354"/>
      <c r="Q5" s="354"/>
      <c r="R5" s="354"/>
      <c r="S5" s="581"/>
      <c r="T5" s="349"/>
      <c r="U5" s="349"/>
      <c r="V5" s="11"/>
      <c r="W5" s="11"/>
      <c r="X5" s="11"/>
      <c r="Y5" s="11"/>
      <c r="Z5" s="11"/>
      <c r="AA5" s="11"/>
      <c r="AB5" s="11"/>
      <c r="AC5" s="349"/>
      <c r="AD5" s="11"/>
      <c r="AE5" s="11"/>
      <c r="AF5" s="11"/>
      <c r="AG5" s="11"/>
      <c r="AH5" s="11"/>
      <c r="AI5" s="11"/>
      <c r="AJ5" s="11"/>
      <c r="AK5" s="11"/>
      <c r="AL5" s="11"/>
      <c r="AM5" s="11"/>
      <c r="AN5" s="11"/>
      <c r="AO5" s="11"/>
      <c r="AP5" s="11"/>
      <c r="AU5" s="1290" t="s">
        <v>596</v>
      </c>
      <c r="AV5" s="1291"/>
      <c r="AW5" s="1291"/>
      <c r="AX5" s="1291"/>
      <c r="AY5" s="1291"/>
      <c r="AZ5" s="1291"/>
      <c r="BA5" s="1291"/>
      <c r="BB5" s="1292"/>
      <c r="BC5" s="373" t="s">
        <v>505</v>
      </c>
      <c r="BK5" s="11"/>
      <c r="BL5" s="11"/>
      <c r="BM5" s="11"/>
      <c r="BN5" s="11"/>
      <c r="BP5" s="9">
        <v>1</v>
      </c>
      <c r="BQ5" s="348">
        <f ca="1">COUNTBLANK(A1:BP183)</f>
        <v>8598</v>
      </c>
      <c r="BR5" s="347" t="s">
        <v>588</v>
      </c>
    </row>
    <row r="6" spans="1:70" customFormat="1" ht="24.95" customHeight="1">
      <c r="A6" s="344"/>
      <c r="B6" s="1282"/>
      <c r="C6" s="815"/>
      <c r="D6" s="815"/>
      <c r="E6" s="815"/>
      <c r="F6" s="815"/>
      <c r="G6" s="815"/>
      <c r="H6" s="354" t="s">
        <v>1417</v>
      </c>
      <c r="I6" s="354"/>
      <c r="J6" s="354"/>
      <c r="K6" s="354"/>
      <c r="L6" s="354"/>
      <c r="M6" s="354"/>
      <c r="N6" s="354"/>
      <c r="O6" s="354"/>
      <c r="P6" s="354"/>
      <c r="Q6" s="354"/>
      <c r="R6" s="354"/>
      <c r="S6" s="581"/>
      <c r="T6" s="349"/>
      <c r="U6" s="349"/>
      <c r="V6" s="11"/>
      <c r="W6" s="11"/>
      <c r="X6" s="11"/>
      <c r="Y6" s="11"/>
      <c r="Z6" s="11"/>
      <c r="AA6" s="11"/>
      <c r="AB6" s="11"/>
      <c r="AC6" s="349"/>
      <c r="AD6" s="11"/>
      <c r="AE6" s="11"/>
      <c r="AF6" s="11"/>
      <c r="AG6" s="11"/>
      <c r="AH6" s="11"/>
      <c r="AI6" s="11"/>
      <c r="AJ6" s="11"/>
      <c r="AK6" s="11"/>
      <c r="AL6" s="11"/>
      <c r="AM6" s="11"/>
      <c r="AN6" s="11"/>
      <c r="AO6" s="11"/>
      <c r="AP6" s="11"/>
      <c r="AU6" s="376" t="s">
        <v>597</v>
      </c>
      <c r="AV6" s="377"/>
      <c r="AW6" s="377"/>
      <c r="AX6" s="377"/>
      <c r="AY6" s="377"/>
      <c r="AZ6" s="377"/>
      <c r="BA6" s="377"/>
      <c r="BB6" s="378"/>
      <c r="BC6" s="373" t="s">
        <v>505</v>
      </c>
      <c r="BK6" s="11"/>
      <c r="BL6" s="11"/>
      <c r="BM6" s="11"/>
      <c r="BN6" s="11"/>
      <c r="BP6" s="9">
        <v>1</v>
      </c>
      <c r="BQ6" s="348">
        <f>SUM(BP1:BP181)+2</f>
        <v>183</v>
      </c>
      <c r="BR6" s="347" t="s">
        <v>587</v>
      </c>
    </row>
    <row r="7" spans="1:70" customFormat="1" ht="24.95" customHeight="1">
      <c r="A7" s="344"/>
      <c r="B7" s="1282"/>
      <c r="C7" s="815"/>
      <c r="D7" s="815"/>
      <c r="E7" s="815"/>
      <c r="F7" s="815"/>
      <c r="G7" s="815"/>
      <c r="H7" s="354"/>
      <c r="I7" s="799" t="str">
        <f>"MODE D'EMPLOI "&amp;BD13</f>
        <v>MODE D'EMPLOI ▼ colonne BD</v>
      </c>
      <c r="J7" s="354"/>
      <c r="K7" s="354"/>
      <c r="L7" s="354"/>
      <c r="M7" s="354"/>
      <c r="N7" s="354"/>
      <c r="O7" s="354"/>
      <c r="P7" s="354"/>
      <c r="Q7" s="354"/>
      <c r="R7" s="354"/>
      <c r="S7" s="581"/>
      <c r="T7" s="349"/>
      <c r="U7" s="349"/>
      <c r="V7" s="11"/>
      <c r="W7" s="11"/>
      <c r="X7" s="11"/>
      <c r="Y7" s="11"/>
      <c r="Z7" s="11"/>
      <c r="AA7" s="11"/>
      <c r="AB7" s="11"/>
      <c r="AC7" s="349"/>
      <c r="AD7" s="11"/>
      <c r="AE7" s="11"/>
      <c r="AF7" s="11"/>
      <c r="AG7" s="11"/>
      <c r="AH7" s="11"/>
      <c r="AI7" s="11"/>
      <c r="AJ7" s="11"/>
      <c r="AK7" s="11"/>
      <c r="AL7" s="11"/>
      <c r="AM7" s="11"/>
      <c r="AN7" s="11"/>
      <c r="AO7" s="11"/>
      <c r="AP7" s="11"/>
      <c r="AU7" s="376" t="s">
        <v>599</v>
      </c>
      <c r="AV7" s="377"/>
      <c r="AW7" s="377"/>
      <c r="AX7" s="377"/>
      <c r="AY7" s="377"/>
      <c r="AZ7" s="377"/>
      <c r="BA7" s="377"/>
      <c r="BB7" s="378"/>
      <c r="BC7" s="373" t="s">
        <v>505</v>
      </c>
      <c r="BK7" s="11"/>
      <c r="BL7" s="11"/>
      <c r="BM7" s="11"/>
      <c r="BN7" s="11"/>
      <c r="BP7" s="9">
        <v>1</v>
      </c>
      <c r="BQ7" s="348">
        <f>SUM(A183:BO183)+1</f>
        <v>68</v>
      </c>
      <c r="BR7" s="347" t="s">
        <v>585</v>
      </c>
    </row>
    <row r="8" spans="1:70" customFormat="1" ht="24.95" customHeight="1" thickBot="1">
      <c r="A8" s="344"/>
      <c r="B8" s="1283"/>
      <c r="C8" s="353">
        <v>2</v>
      </c>
      <c r="D8" s="353">
        <v>2</v>
      </c>
      <c r="E8" s="353">
        <v>2</v>
      </c>
      <c r="F8" s="353">
        <v>2</v>
      </c>
      <c r="G8" s="353">
        <v>2</v>
      </c>
      <c r="H8" s="352"/>
      <c r="I8" s="352"/>
      <c r="J8" s="352"/>
      <c r="K8" s="352"/>
      <c r="L8" s="352"/>
      <c r="M8" s="352"/>
      <c r="N8" s="352"/>
      <c r="O8" s="352"/>
      <c r="P8" s="352"/>
      <c r="Q8" s="352"/>
      <c r="R8" s="352"/>
      <c r="S8" s="582"/>
      <c r="T8" s="349"/>
      <c r="U8" s="349"/>
      <c r="V8" s="11"/>
      <c r="W8" s="11"/>
      <c r="X8" s="11"/>
      <c r="Y8" s="11"/>
      <c r="Z8" s="11"/>
      <c r="AA8" s="11"/>
      <c r="AB8" s="11"/>
      <c r="AC8" s="349"/>
      <c r="AD8" s="11"/>
      <c r="AE8" s="11"/>
      <c r="AF8" s="11"/>
      <c r="AG8" s="11"/>
      <c r="AH8" s="11"/>
      <c r="AI8" s="11"/>
      <c r="AJ8" s="11"/>
      <c r="AK8" s="11"/>
      <c r="AL8" s="11"/>
      <c r="AM8" s="11"/>
      <c r="AN8" s="11"/>
      <c r="AO8" s="11"/>
      <c r="AP8" s="11"/>
      <c r="AU8" s="376" t="s">
        <v>601</v>
      </c>
      <c r="AV8" s="377"/>
      <c r="AW8" s="377"/>
      <c r="AX8" s="265" t="s">
        <v>602</v>
      </c>
      <c r="AY8" s="377"/>
      <c r="AZ8" s="377"/>
      <c r="BA8" s="377"/>
      <c r="BB8" s="378"/>
      <c r="BC8" s="373" t="s">
        <v>505</v>
      </c>
      <c r="BK8" s="20"/>
      <c r="BL8" s="20"/>
      <c r="BM8" s="20"/>
      <c r="BN8" s="20"/>
      <c r="BP8" s="9">
        <v>1</v>
      </c>
    </row>
    <row r="9" spans="1:70" customFormat="1" ht="27" customHeight="1">
      <c r="A9" s="344"/>
      <c r="B9" s="351" t="s">
        <v>586</v>
      </c>
      <c r="C9" s="350" t="str">
        <f ca="1">CELL("nomfichier")</f>
        <v>D:\Desktop\BAR\[BAR.1.2.FICHE.xlsx]Nota.du.04.Juin.2025</v>
      </c>
      <c r="D9" s="350"/>
      <c r="L9" s="11"/>
      <c r="M9" s="11"/>
      <c r="N9" s="11"/>
      <c r="O9" s="11"/>
      <c r="P9" s="11"/>
      <c r="Q9" s="11"/>
      <c r="R9" s="11"/>
      <c r="S9" s="11"/>
      <c r="T9" s="349"/>
      <c r="U9" s="349"/>
      <c r="V9" s="11"/>
      <c r="W9" s="11"/>
      <c r="X9" s="11"/>
      <c r="Y9" s="11"/>
      <c r="AC9" s="349"/>
      <c r="AU9" s="376" t="s">
        <v>604</v>
      </c>
      <c r="AV9" s="377"/>
      <c r="AW9" s="377"/>
      <c r="AX9" s="381" t="s">
        <v>605</v>
      </c>
      <c r="AY9" s="377"/>
      <c r="AZ9" s="377"/>
      <c r="BA9" s="377"/>
      <c r="BB9" s="378"/>
      <c r="BC9" s="373" t="s">
        <v>505</v>
      </c>
      <c r="BK9" s="20"/>
      <c r="BL9" s="20"/>
      <c r="BM9" s="20"/>
      <c r="BN9" s="20"/>
      <c r="BP9" s="9">
        <v>1</v>
      </c>
      <c r="BQ9" s="1"/>
      <c r="BR9" s="1"/>
    </row>
    <row r="10" spans="1:70" ht="24" customHeight="1">
      <c r="A10" s="344"/>
      <c r="B10" s="344"/>
      <c r="C10" s="344"/>
      <c r="D10" s="344"/>
      <c r="E10" s="344"/>
      <c r="F10" s="344"/>
      <c r="G10" s="344"/>
      <c r="H10" s="344"/>
      <c r="I10" s="344"/>
      <c r="J10" s="344"/>
      <c r="K10" s="344"/>
      <c r="L10" s="344"/>
      <c r="M10" s="344"/>
      <c r="N10" s="344"/>
      <c r="O10" s="344"/>
      <c r="P10" s="344"/>
      <c r="Q10" s="344"/>
      <c r="R10" s="344"/>
      <c r="S10" s="344"/>
      <c r="T10" s="344"/>
      <c r="U10" s="344"/>
      <c r="V10" s="568" t="str">
        <f>"colonne "&amp;SUBSTITUTE(ADDRESS(1,COLUMN(),4),"1","")&amp;"  ▼ "</f>
        <v xml:space="preserve">colonne V  ▼ </v>
      </c>
      <c r="W10" s="11"/>
      <c r="X10" s="11"/>
      <c r="Y10" s="330" t="str">
        <f>SUBSTITUTE(ADDRESS(1,COLUMN(),4),"1","")</f>
        <v>Y</v>
      </c>
      <c r="Z10" s="11"/>
      <c r="AA10" s="11"/>
      <c r="AB10" s="11"/>
      <c r="AC10" s="344"/>
      <c r="AD10" s="568" t="str">
        <f>"col. "&amp;SUBSTITUTE(ADDRESS(1,COLUMN(),4),"1","")&amp;"  ▼ "</f>
        <v xml:space="preserve">col. AD  ▼ </v>
      </c>
      <c r="AE10" s="11"/>
      <c r="AF10" s="567" t="str">
        <f>"▼ col. "&amp;SUBSTITUTE(ADDRESS(1,COLUMN(),4),"1","")</f>
        <v>▼ col. AF</v>
      </c>
      <c r="AG10" s="567"/>
      <c r="AH10" s="568" t="str">
        <f>"▼ col. "&amp;SUBSTITUTE(ADDRESS(1,COLUMN(),4),"1","")</f>
        <v>▼ col. AH</v>
      </c>
      <c r="AI10" s="11"/>
      <c r="AJ10" s="567" t="str">
        <f>"▼ colonne "&amp;SUBSTITUTE(ADDRESS(1,COLUMN(),4),"1","")</f>
        <v>▼ colonne AJ</v>
      </c>
      <c r="AK10" s="567"/>
      <c r="AL10" s="11"/>
      <c r="AM10" s="567" t="str">
        <f>"▼ colonne "&amp;SUBSTITUTE(ADDRESS(1,COLUMN(),4),"1","")</f>
        <v>▼ colonne AM</v>
      </c>
      <c r="AN10" s="567"/>
      <c r="AO10" s="11"/>
      <c r="AP10" s="568" t="str">
        <f>"▼ colonne "&amp;SUBSTITUTE(ADDRESS(1,COLUMN(),4),"1","")</f>
        <v>▼ colonne AP</v>
      </c>
      <c r="AU10" s="383" t="s">
        <v>607</v>
      </c>
      <c r="AV10" s="384"/>
      <c r="AW10" s="384"/>
      <c r="AX10" s="385" t="s">
        <v>608</v>
      </c>
      <c r="AY10" s="384"/>
      <c r="AZ10" s="384"/>
      <c r="BA10" s="384"/>
      <c r="BB10" s="386"/>
      <c r="BH10"/>
      <c r="BI10"/>
      <c r="BK10" s="20"/>
      <c r="BL10" s="20"/>
      <c r="BM10" s="20"/>
      <c r="BN10" s="20"/>
      <c r="BP10" s="9">
        <v>1</v>
      </c>
    </row>
    <row r="11" spans="1:70" ht="24" customHeight="1">
      <c r="A11" s="344"/>
      <c r="B11" s="346" t="s">
        <v>610</v>
      </c>
      <c r="C11" s="344"/>
      <c r="D11" s="344"/>
      <c r="E11" s="344"/>
      <c r="F11" s="344"/>
      <c r="G11" s="344"/>
      <c r="H11" s="344"/>
      <c r="I11" s="345"/>
      <c r="J11" s="233"/>
      <c r="K11" s="233"/>
      <c r="L11" s="233"/>
      <c r="M11" s="233"/>
      <c r="N11" s="233"/>
      <c r="O11" s="233"/>
      <c r="P11" s="345"/>
      <c r="Q11" s="345"/>
      <c r="R11" s="345"/>
      <c r="S11" s="345"/>
      <c r="T11" s="344"/>
      <c r="U11" s="344"/>
      <c r="V11" s="20"/>
      <c r="W11" s="20"/>
      <c r="X11" s="20"/>
      <c r="Y11" s="20"/>
      <c r="AC11" s="344"/>
      <c r="AU11" s="388"/>
      <c r="AV11" s="389"/>
      <c r="AW11" s="389"/>
      <c r="AX11" s="389"/>
      <c r="AY11" s="389"/>
      <c r="AZ11" s="389"/>
      <c r="BA11" s="389"/>
      <c r="BB11" s="390"/>
      <c r="BC11" s="1" t="s">
        <v>505</v>
      </c>
      <c r="BH11"/>
      <c r="BI11"/>
      <c r="BK11" s="20"/>
      <c r="BL11" s="20"/>
      <c r="BM11" s="20"/>
      <c r="BN11" s="20"/>
      <c r="BP11" s="9">
        <v>1</v>
      </c>
    </row>
    <row r="12" spans="1:70" ht="24" customHeight="1">
      <c r="A12" s="344"/>
      <c r="B12" s="344"/>
      <c r="C12" s="344"/>
      <c r="D12" s="344"/>
      <c r="E12" s="344"/>
      <c r="F12" s="344"/>
      <c r="G12" s="344"/>
      <c r="H12" s="278" t="s">
        <v>510</v>
      </c>
      <c r="I12" s="278" t="s">
        <v>612</v>
      </c>
      <c r="J12" s="391"/>
      <c r="K12" s="345"/>
      <c r="L12" s="233"/>
      <c r="M12" s="233"/>
      <c r="N12" s="233"/>
      <c r="O12" s="345"/>
      <c r="P12" s="345"/>
      <c r="Q12" s="345"/>
      <c r="R12" s="345"/>
      <c r="S12" s="392"/>
      <c r="T12" s="344"/>
      <c r="U12" s="653" t="s">
        <v>903</v>
      </c>
      <c r="V12" s="647" t="str">
        <f>"▼ collez "&amp; I13</f>
        <v>▼ collez col. I</v>
      </c>
      <c r="W12" s="1220" t="s">
        <v>577</v>
      </c>
      <c r="X12" s="1222" t="s">
        <v>574</v>
      </c>
      <c r="Y12" s="1224" t="s">
        <v>429</v>
      </c>
      <c r="Z12" s="1302" t="s">
        <v>572</v>
      </c>
      <c r="AA12" s="1302"/>
      <c r="AB12" s="1303" t="s">
        <v>430</v>
      </c>
      <c r="AC12" s="659"/>
      <c r="AD12" s="576" t="s">
        <v>222</v>
      </c>
      <c r="AE12" s="577"/>
      <c r="AF12" s="577"/>
      <c r="AG12" s="577"/>
      <c r="AH12" s="577"/>
      <c r="AI12" s="577"/>
      <c r="AJ12" s="578"/>
      <c r="AK12" s="579"/>
      <c r="AM12" s="567" t="s">
        <v>737</v>
      </c>
      <c r="AN12" s="568"/>
      <c r="AP12" s="568" t="s">
        <v>736</v>
      </c>
      <c r="AU12" s="394" t="s">
        <v>613</v>
      </c>
      <c r="AV12" s="381" t="s">
        <v>614</v>
      </c>
      <c r="AW12" s="389"/>
      <c r="AX12" s="395" t="s">
        <v>613</v>
      </c>
      <c r="AY12" s="381" t="s">
        <v>615</v>
      </c>
      <c r="AZ12" s="389"/>
      <c r="BA12" s="389"/>
      <c r="BB12" s="390"/>
      <c r="BC12" s="1" t="s">
        <v>505</v>
      </c>
      <c r="BH12"/>
      <c r="BI12"/>
      <c r="BK12" s="20"/>
      <c r="BL12" s="20"/>
      <c r="BM12" s="20"/>
      <c r="BN12" s="20"/>
      <c r="BP12" s="9">
        <v>1</v>
      </c>
    </row>
    <row r="13" spans="1:70" ht="24" customHeight="1" thickBot="1">
      <c r="A13" s="344"/>
      <c r="B13" s="403" t="str">
        <f>"▼ "&amp;"colonne "&amp;SUBSTITUTE(ADDRESS(1,COLUMN(),4),"1","")</f>
        <v>▼ colonne B</v>
      </c>
      <c r="C13" s="404"/>
      <c r="D13" s="404"/>
      <c r="E13" s="404"/>
      <c r="F13" s="404"/>
      <c r="G13" s="404"/>
      <c r="H13" s="568" t="str">
        <f>"col. "&amp;SUBSTITUTE(ADDRESS(1,COLUMN(),4),"1","")</f>
        <v>col. H</v>
      </c>
      <c r="I13" s="568" t="str">
        <f>"col. "&amp;SUBSTITUTE(ADDRESS(1,COLUMN(),4),"1","")</f>
        <v>col. I</v>
      </c>
      <c r="J13" s="233"/>
      <c r="K13" s="233"/>
      <c r="L13" s="233"/>
      <c r="M13" s="233"/>
      <c r="N13" s="233"/>
      <c r="O13" s="405"/>
      <c r="P13" s="646" t="str">
        <f>P21</f>
        <v>Col.13</v>
      </c>
      <c r="Q13" s="406"/>
      <c r="R13" s="345"/>
      <c r="S13" s="343" t="str">
        <f>"colonne "&amp;SUBSTITUTE(ADDRESS(1,COLUMN(),4),"1","")&amp;"  ▼ "</f>
        <v xml:space="preserve">colonne S  ▼ </v>
      </c>
      <c r="T13" s="344"/>
      <c r="U13" s="652"/>
      <c r="V13" s="645" t="str">
        <f>"et / ou "&amp;P13</f>
        <v>et / ou Col.13</v>
      </c>
      <c r="W13" s="1221"/>
      <c r="X13" s="1223"/>
      <c r="Y13" s="1225"/>
      <c r="Z13" s="321" t="s">
        <v>326</v>
      </c>
      <c r="AA13" s="321" t="s">
        <v>328</v>
      </c>
      <c r="AB13" s="1304"/>
      <c r="AC13" s="659"/>
      <c r="AD13" s="1235" t="s">
        <v>376</v>
      </c>
      <c r="AE13" s="618"/>
      <c r="AF13" s="1293" t="s">
        <v>375</v>
      </c>
      <c r="AG13" s="619"/>
      <c r="AH13" s="174" t="s">
        <v>374</v>
      </c>
      <c r="AI13" s="29"/>
      <c r="AJ13" s="281" t="s">
        <v>1012</v>
      </c>
      <c r="AK13" s="570"/>
      <c r="AM13" s="575" t="s">
        <v>735</v>
      </c>
      <c r="AN13" s="567"/>
      <c r="AQ13" s="649" t="s">
        <v>929</v>
      </c>
      <c r="AU13" s="394" t="s">
        <v>613</v>
      </c>
      <c r="AV13" s="381" t="s">
        <v>616</v>
      </c>
      <c r="AW13" s="389"/>
      <c r="AX13" s="395" t="s">
        <v>613</v>
      </c>
      <c r="AY13" s="381" t="s">
        <v>617</v>
      </c>
      <c r="AZ13" s="389"/>
      <c r="BA13" s="389"/>
      <c r="BB13" s="390"/>
      <c r="BC13" s="1" t="s">
        <v>505</v>
      </c>
      <c r="BD13" s="624" t="str">
        <f>"▼ colonne "&amp;SUBSTITUTE(ADDRESS(1,COLUMN(),4),"1","")</f>
        <v>▼ colonne BD</v>
      </c>
      <c r="BE13" s="624"/>
      <c r="BH13"/>
      <c r="BI13"/>
      <c r="BK13" s="20"/>
      <c r="BL13" s="20"/>
      <c r="BM13" s="20"/>
      <c r="BN13" s="20"/>
      <c r="BP13" s="9">
        <v>1</v>
      </c>
    </row>
    <row r="14" spans="1:70" ht="21" customHeight="1" thickBot="1">
      <c r="A14" s="147" t="str">
        <f>IF(ISBLANK(#REF!),"►",IFERROR(RIGHT(#REF!,LEN(#REF!)-FIND("Couleur",#REF!)+1),""))</f>
        <v/>
      </c>
      <c r="B14" s="259" t="s">
        <v>338</v>
      </c>
      <c r="C14" s="258" t="str">
        <f>C21</f>
        <v>A.Americano 1.Avec alcool.Before dinner.Verre Flute(s).On the rocks</v>
      </c>
      <c r="D14" s="258">
        <f>D21</f>
        <v>2</v>
      </c>
      <c r="E14" s="257" t="str">
        <f>E21</f>
        <v>Flute(s)</v>
      </c>
      <c r="F14" s="256">
        <f>F21</f>
        <v>12</v>
      </c>
      <c r="G14" s="255" t="str">
        <f>G21</f>
        <v>cl</v>
      </c>
      <c r="H14" s="1245" t="s">
        <v>433</v>
      </c>
      <c r="I14" s="1246"/>
      <c r="J14" s="1247" t="s">
        <v>672</v>
      </c>
      <c r="K14" s="1247"/>
      <c r="L14" s="1247"/>
      <c r="M14" s="1247"/>
      <c r="N14" s="1247"/>
      <c r="O14" s="1247"/>
      <c r="P14" s="1247"/>
      <c r="Q14" s="1247"/>
      <c r="R14" s="1247"/>
      <c r="S14" s="1212" t="s">
        <v>503</v>
      </c>
      <c r="U14" s="654" t="s">
        <v>867</v>
      </c>
      <c r="V14" s="120" t="s">
        <v>483</v>
      </c>
      <c r="W14" s="94">
        <f t="shared" ref="W14:W45" si="7">Y14 / 1000</f>
        <v>0.25</v>
      </c>
      <c r="X14" s="74">
        <f t="shared" ref="X14:X45" si="8">Y14/10</f>
        <v>25</v>
      </c>
      <c r="Y14" s="92">
        <v>250</v>
      </c>
      <c r="Z14" s="71">
        <v>300</v>
      </c>
      <c r="AA14" s="79">
        <f t="shared" ref="AA14:AA45" si="9">Z14/10</f>
        <v>30</v>
      </c>
      <c r="AB14" s="96">
        <v>300</v>
      </c>
      <c r="AC14" s="659"/>
      <c r="AD14" s="1236"/>
      <c r="AE14" s="620"/>
      <c r="AF14" s="1294"/>
      <c r="AG14" s="621"/>
      <c r="AH14" s="162" t="s">
        <v>367</v>
      </c>
      <c r="AI14" s="571"/>
      <c r="AJ14" s="572" t="s">
        <v>770</v>
      </c>
      <c r="AK14" s="573"/>
      <c r="AP14" s="1295" t="s">
        <v>771</v>
      </c>
      <c r="AQ14" s="277" t="s">
        <v>509</v>
      </c>
      <c r="AR14" s="662" t="s">
        <v>608</v>
      </c>
      <c r="AU14" s="394" t="s">
        <v>613</v>
      </c>
      <c r="AV14" s="381" t="s">
        <v>618</v>
      </c>
      <c r="AW14" s="389"/>
      <c r="AY14" s="389"/>
      <c r="AZ14" s="389"/>
      <c r="BA14" s="389"/>
      <c r="BB14" s="409"/>
      <c r="BC14" s="1" t="s">
        <v>505</v>
      </c>
      <c r="BD14" s="1172" t="s">
        <v>582</v>
      </c>
      <c r="BE14" s="1173"/>
      <c r="BF14" s="1173"/>
      <c r="BG14" s="1173"/>
      <c r="BH14" s="1173"/>
      <c r="BI14" s="1174"/>
      <c r="BK14" s="1141" t="s">
        <v>674</v>
      </c>
      <c r="BL14" s="1142"/>
      <c r="BM14" s="1142"/>
      <c r="BN14" s="1143"/>
      <c r="BP14" s="9">
        <v>1</v>
      </c>
    </row>
    <row r="15" spans="1:70" ht="21" customHeight="1">
      <c r="A15" s="147" t="str">
        <f>IF(ISBLANK(#REF!),"►",IFERROR(RIGHT(#REF!,LEN(#REF!)-FIND("Couleur",#REF!)+1),""))</f>
        <v/>
      </c>
      <c r="B15" s="342" t="s">
        <v>338</v>
      </c>
      <c r="C15" s="204" t="str">
        <f>C21</f>
        <v>A.Americano 1.Avec alcool.Before dinner.Verre Flute(s).On the rocks</v>
      </c>
      <c r="D15" s="204">
        <f>D21</f>
        <v>2</v>
      </c>
      <c r="E15" s="203" t="str">
        <f>E21</f>
        <v>Flute(s)</v>
      </c>
      <c r="F15" s="202">
        <f>F21</f>
        <v>12</v>
      </c>
      <c r="G15" s="201" t="str">
        <f>G21</f>
        <v>cl</v>
      </c>
      <c r="H15" s="1251" t="s">
        <v>422</v>
      </c>
      <c r="I15" s="1252"/>
      <c r="J15" s="1248"/>
      <c r="K15" s="1248"/>
      <c r="L15" s="1248"/>
      <c r="M15" s="1248"/>
      <c r="N15" s="1248"/>
      <c r="O15" s="1248"/>
      <c r="P15" s="1248"/>
      <c r="Q15" s="1248"/>
      <c r="R15" s="1248"/>
      <c r="S15" s="1213"/>
      <c r="U15" s="654" t="s">
        <v>867</v>
      </c>
      <c r="V15" s="120" t="s">
        <v>481</v>
      </c>
      <c r="W15" s="94">
        <f t="shared" si="7"/>
        <v>0.18</v>
      </c>
      <c r="X15" s="74">
        <f t="shared" si="8"/>
        <v>18</v>
      </c>
      <c r="Y15" s="92">
        <v>180</v>
      </c>
      <c r="Z15" s="71">
        <v>240</v>
      </c>
      <c r="AA15" s="79">
        <f t="shared" si="9"/>
        <v>24</v>
      </c>
      <c r="AB15" s="96">
        <v>240</v>
      </c>
      <c r="AC15" s="659"/>
      <c r="AD15" s="563">
        <v>40</v>
      </c>
      <c r="AE15" s="574"/>
      <c r="AF15" s="617">
        <v>1.04</v>
      </c>
      <c r="AG15" s="574"/>
      <c r="AH15" s="290" t="s">
        <v>219</v>
      </c>
      <c r="AI15" s="569"/>
      <c r="AJ15" s="1218" t="s">
        <v>738</v>
      </c>
      <c r="AK15" s="1219"/>
      <c r="AM15" s="1245" t="s">
        <v>773</v>
      </c>
      <c r="AN15" s="1246"/>
      <c r="AP15" s="1296"/>
      <c r="AU15" s="388"/>
      <c r="AV15" s="389"/>
      <c r="AW15" s="389"/>
      <c r="AX15" s="389"/>
      <c r="AY15" s="389"/>
      <c r="AZ15" s="389"/>
      <c r="BA15" s="389"/>
      <c r="BB15" s="409" t="s">
        <v>619</v>
      </c>
      <c r="BC15" s="1" t="s">
        <v>505</v>
      </c>
      <c r="BD15" s="1175"/>
      <c r="BE15" s="1176"/>
      <c r="BF15" s="1176"/>
      <c r="BG15" s="1176"/>
      <c r="BH15" s="1176"/>
      <c r="BI15" s="1177"/>
      <c r="BK15" s="28" t="s">
        <v>676</v>
      </c>
      <c r="BL15" s="197"/>
      <c r="BM15" s="197"/>
      <c r="BN15" s="197"/>
      <c r="BP15" s="9">
        <v>1</v>
      </c>
    </row>
    <row r="16" spans="1:70" ht="21" customHeight="1" thickBot="1">
      <c r="A16" s="147" t="str">
        <f>IF(ISBLANK(#REF!),"►",IFERROR(RIGHT(#REF!,LEN(#REF!)-FIND("Couleur",#REF!)+1),""))</f>
        <v/>
      </c>
      <c r="B16" s="134" t="s">
        <v>338</v>
      </c>
      <c r="C16" s="204" t="str">
        <f>C21</f>
        <v>A.Americano 1.Avec alcool.Before dinner.Verre Flute(s).On the rocks</v>
      </c>
      <c r="D16" s="204">
        <f>D21</f>
        <v>2</v>
      </c>
      <c r="E16" s="203" t="str">
        <f>E21</f>
        <v>Flute(s)</v>
      </c>
      <c r="F16" s="202">
        <f>F21</f>
        <v>12</v>
      </c>
      <c r="G16" s="201" t="str">
        <f>G21</f>
        <v>cl</v>
      </c>
      <c r="H16" s="1219" t="s">
        <v>419</v>
      </c>
      <c r="I16" s="1219"/>
      <c r="J16" s="337"/>
      <c r="K16" s="336" t="s">
        <v>418</v>
      </c>
      <c r="L16" s="232" t="s">
        <v>417</v>
      </c>
      <c r="M16" s="232"/>
      <c r="N16" s="232"/>
      <c r="O16" s="232"/>
      <c r="P16" s="232"/>
      <c r="Q16" s="232"/>
      <c r="R16" s="232"/>
      <c r="S16" s="231"/>
      <c r="U16" s="654" t="s">
        <v>867</v>
      </c>
      <c r="V16" s="120" t="s">
        <v>38</v>
      </c>
      <c r="W16" s="94">
        <f t="shared" si="7"/>
        <v>0.25</v>
      </c>
      <c r="X16" s="74">
        <f t="shared" si="8"/>
        <v>25</v>
      </c>
      <c r="Y16" s="92">
        <v>250</v>
      </c>
      <c r="Z16" s="71">
        <v>300</v>
      </c>
      <c r="AA16" s="79">
        <f t="shared" si="9"/>
        <v>30</v>
      </c>
      <c r="AB16" s="96">
        <v>300</v>
      </c>
      <c r="AC16" s="659"/>
      <c r="AD16" s="292">
        <v>17</v>
      </c>
      <c r="AE16" s="574"/>
      <c r="AF16" s="616">
        <v>1.04</v>
      </c>
      <c r="AG16" s="574"/>
      <c r="AH16" s="290" t="s">
        <v>215</v>
      </c>
      <c r="AI16" s="569"/>
      <c r="AJ16" s="1218" t="s">
        <v>739</v>
      </c>
      <c r="AK16" s="1219"/>
      <c r="AP16" s="3"/>
      <c r="AU16" s="411" t="s">
        <v>620</v>
      </c>
      <c r="AV16" s="412"/>
      <c r="AW16" s="412"/>
      <c r="AX16" s="412"/>
      <c r="AY16" s="412"/>
      <c r="AZ16" s="412"/>
      <c r="BA16" s="412"/>
      <c r="BB16" s="413" t="s">
        <v>621</v>
      </c>
      <c r="BC16" s="1" t="s">
        <v>505</v>
      </c>
      <c r="BD16" s="1175"/>
      <c r="BE16" s="1176"/>
      <c r="BF16" s="1176"/>
      <c r="BG16" s="1176"/>
      <c r="BH16" s="1176"/>
      <c r="BI16" s="1177"/>
      <c r="BK16" s="564" t="s">
        <v>677</v>
      </c>
      <c r="BL16" s="197"/>
      <c r="BM16" s="197"/>
      <c r="BN16" s="197"/>
      <c r="BP16" s="9">
        <v>1</v>
      </c>
    </row>
    <row r="17" spans="1:68" ht="21" customHeight="1">
      <c r="A17" s="147" t="str">
        <f>IF(ISBLANK(#REF!),"►",IFERROR(RIGHT(#REF!,LEN(#REF!)-FIND("Couleur",#REF!)+1),""))</f>
        <v/>
      </c>
      <c r="B17" s="134" t="s">
        <v>338</v>
      </c>
      <c r="C17" s="204" t="str">
        <f>C21</f>
        <v>A.Americano 1.Avec alcool.Before dinner.Verre Flute(s).On the rocks</v>
      </c>
      <c r="D17" s="204">
        <f>D21</f>
        <v>2</v>
      </c>
      <c r="E17" s="203" t="str">
        <f>E21</f>
        <v>Flute(s)</v>
      </c>
      <c r="F17" s="202">
        <f>F21</f>
        <v>12</v>
      </c>
      <c r="G17" s="201" t="str">
        <f>G21</f>
        <v>cl</v>
      </c>
      <c r="H17" s="224" t="s">
        <v>411</v>
      </c>
      <c r="I17" s="334"/>
      <c r="J17" s="323"/>
      <c r="K17" s="323"/>
      <c r="L17" s="323"/>
      <c r="M17" s="323"/>
      <c r="N17" s="211"/>
      <c r="O17" s="223" t="s">
        <v>410</v>
      </c>
      <c r="P17" s="1273" t="s">
        <v>409</v>
      </c>
      <c r="Q17" s="1273"/>
      <c r="R17" s="1273"/>
      <c r="S17" s="1274"/>
      <c r="U17" s="655" t="s">
        <v>884</v>
      </c>
      <c r="V17" s="120" t="s">
        <v>425</v>
      </c>
      <c r="W17" s="94">
        <f t="shared" si="7"/>
        <v>0.35</v>
      </c>
      <c r="X17" s="74">
        <f t="shared" si="8"/>
        <v>35</v>
      </c>
      <c r="Y17" s="92">
        <v>350</v>
      </c>
      <c r="Z17" s="71">
        <v>400</v>
      </c>
      <c r="AA17" s="79">
        <f t="shared" si="9"/>
        <v>40</v>
      </c>
      <c r="AB17" s="96">
        <v>400</v>
      </c>
      <c r="AC17" s="659"/>
      <c r="AD17" s="292">
        <v>29</v>
      </c>
      <c r="AE17" s="574"/>
      <c r="AF17" s="616">
        <v>0.97</v>
      </c>
      <c r="AG17" s="574"/>
      <c r="AH17" s="290" t="s">
        <v>213</v>
      </c>
      <c r="AI17" s="569"/>
      <c r="AJ17" s="1218" t="s">
        <v>740</v>
      </c>
      <c r="AK17" s="1219"/>
      <c r="AM17" s="1271" t="s">
        <v>433</v>
      </c>
      <c r="AN17" s="1185"/>
      <c r="AP17" s="1193" t="s">
        <v>896</v>
      </c>
      <c r="AR17" s="1193" t="s">
        <v>825</v>
      </c>
      <c r="AS17" s="1193" t="s">
        <v>827</v>
      </c>
      <c r="AU17" s="1275" t="s">
        <v>622</v>
      </c>
      <c r="AV17" s="1276"/>
      <c r="AW17" s="1276"/>
      <c r="AX17" s="1276"/>
      <c r="AY17" s="1276"/>
      <c r="AZ17" s="1276"/>
      <c r="BA17" s="1276"/>
      <c r="BB17" s="1277"/>
      <c r="BD17" s="1178" t="s">
        <v>983</v>
      </c>
      <c r="BE17" s="1179"/>
      <c r="BF17" s="1179"/>
      <c r="BG17" s="1179"/>
      <c r="BH17" s="1179"/>
      <c r="BI17" s="1180"/>
      <c r="BK17" s="28" t="s">
        <v>680</v>
      </c>
      <c r="BL17" s="197"/>
      <c r="BM17" s="197"/>
      <c r="BN17" s="197"/>
      <c r="BP17" s="9">
        <v>1</v>
      </c>
    </row>
    <row r="18" spans="1:68" ht="21" customHeight="1" thickBot="1">
      <c r="A18" s="147" t="str">
        <f>IF(ISBLANK(#REF!),"►",IFERROR(RIGHT(#REF!,LEN(#REF!)-FIND("Couleur",#REF!)+1),""))</f>
        <v/>
      </c>
      <c r="B18" s="134" t="s">
        <v>338</v>
      </c>
      <c r="C18" s="204" t="str">
        <f>C21</f>
        <v>A.Americano 1.Avec alcool.Before dinner.Verre Flute(s).On the rocks</v>
      </c>
      <c r="D18" s="204">
        <f>D21</f>
        <v>2</v>
      </c>
      <c r="E18" s="203" t="str">
        <f>E21</f>
        <v>Flute(s)</v>
      </c>
      <c r="F18" s="202">
        <f>F21</f>
        <v>12</v>
      </c>
      <c r="G18" s="201" t="str">
        <f>G21</f>
        <v>cl</v>
      </c>
      <c r="H18" s="216">
        <v>2</v>
      </c>
      <c r="I18" s="327" t="s">
        <v>415</v>
      </c>
      <c r="J18" s="324"/>
      <c r="K18" s="324"/>
      <c r="L18" s="324"/>
      <c r="M18" s="324"/>
      <c r="N18" s="215"/>
      <c r="O18" s="28"/>
      <c r="P18" s="1273"/>
      <c r="Q18" s="1273"/>
      <c r="R18" s="1273"/>
      <c r="S18" s="1274"/>
      <c r="U18" s="655" t="s">
        <v>884</v>
      </c>
      <c r="V18" s="120" t="s">
        <v>344</v>
      </c>
      <c r="W18" s="94">
        <f t="shared" si="7"/>
        <v>0.18</v>
      </c>
      <c r="X18" s="74">
        <f t="shared" si="8"/>
        <v>18</v>
      </c>
      <c r="Y18" s="92">
        <v>180</v>
      </c>
      <c r="Z18" s="71">
        <v>220</v>
      </c>
      <c r="AA18" s="79">
        <f t="shared" si="9"/>
        <v>22</v>
      </c>
      <c r="AB18" s="96">
        <v>220</v>
      </c>
      <c r="AC18" s="659"/>
      <c r="AD18" s="292">
        <v>28</v>
      </c>
      <c r="AE18" s="574"/>
      <c r="AF18" s="616">
        <v>1.04</v>
      </c>
      <c r="AG18" s="574"/>
      <c r="AH18" s="290" t="s">
        <v>210</v>
      </c>
      <c r="AI18" s="569"/>
      <c r="AJ18" s="1218" t="s">
        <v>741</v>
      </c>
      <c r="AK18" s="1219"/>
      <c r="AP18" s="1193"/>
      <c r="AR18" s="1193"/>
      <c r="AS18" s="1193"/>
      <c r="AU18" s="1278"/>
      <c r="AV18" s="1279"/>
      <c r="AW18" s="1279"/>
      <c r="AX18" s="1279"/>
      <c r="AY18" s="1279"/>
      <c r="AZ18" s="1279"/>
      <c r="BA18" s="1279"/>
      <c r="BB18" s="1280"/>
      <c r="BD18" s="1178"/>
      <c r="BE18" s="1179"/>
      <c r="BF18" s="1179"/>
      <c r="BG18" s="1179"/>
      <c r="BH18" s="1179"/>
      <c r="BI18" s="1180"/>
      <c r="BK18" s="564" t="s">
        <v>682</v>
      </c>
      <c r="BL18" s="197"/>
      <c r="BM18" s="197"/>
      <c r="BN18" s="197"/>
      <c r="BP18" s="9">
        <v>1</v>
      </c>
    </row>
    <row r="19" spans="1:68" ht="21" customHeight="1" thickBot="1">
      <c r="A19" s="147" t="str">
        <f>IF(ISBLANK(#REF!),"►",IFERROR(RIGHT(#REF!,LEN(#REF!)-FIND("Couleur",#REF!)+1),""))</f>
        <v/>
      </c>
      <c r="B19" s="134" t="s">
        <v>338</v>
      </c>
      <c r="C19" s="204" t="str">
        <f>C21</f>
        <v>A.Americano 1.Avec alcool.Before dinner.Verre Flute(s).On the rocks</v>
      </c>
      <c r="D19" s="204">
        <f>D21</f>
        <v>2</v>
      </c>
      <c r="E19" s="203" t="str">
        <f>E21</f>
        <v>Flute(s)</v>
      </c>
      <c r="F19" s="202">
        <f>F21</f>
        <v>12</v>
      </c>
      <c r="G19" s="201" t="str">
        <f>G21</f>
        <v>cl</v>
      </c>
      <c r="H19" s="325" t="str">
        <f>"❽ Volume servi par "&amp;I18</f>
        <v>❽ Volume servi par Flute(s)</v>
      </c>
      <c r="I19" s="324"/>
      <c r="J19" s="323"/>
      <c r="K19" s="320"/>
      <c r="L19" s="199" t="s">
        <v>403</v>
      </c>
      <c r="M19" s="319" t="s">
        <v>402</v>
      </c>
      <c r="N19" s="198"/>
      <c r="O19" s="197"/>
      <c r="P19" s="1243" t="str">
        <f>C21&amp;"  intensité"&amp;" "&amp;M19&amp;" "&amp;"coût"&amp;M20&amp;" "&amp;" "&amp;H16</f>
        <v>A.Americano 1.Avec alcool.Before dinner.Verre Flute(s).On the rocks  intensité **** coût**  Couleur : rouge doux</v>
      </c>
      <c r="Q19" s="1243"/>
      <c r="R19" s="1243"/>
      <c r="S19" s="1244"/>
      <c r="U19" s="656" t="s">
        <v>826</v>
      </c>
      <c r="V19" s="120" t="s">
        <v>565</v>
      </c>
      <c r="W19" s="94">
        <f t="shared" si="7"/>
        <v>0.12</v>
      </c>
      <c r="X19" s="74">
        <f t="shared" si="8"/>
        <v>12</v>
      </c>
      <c r="Y19" s="92">
        <v>120</v>
      </c>
      <c r="Z19" s="71">
        <v>150</v>
      </c>
      <c r="AA19" s="79">
        <f t="shared" si="9"/>
        <v>15</v>
      </c>
      <c r="AB19" s="96">
        <v>150</v>
      </c>
      <c r="AC19" s="659"/>
      <c r="AD19" s="292">
        <v>44.7</v>
      </c>
      <c r="AE19" s="574"/>
      <c r="AF19" s="616">
        <v>0.94</v>
      </c>
      <c r="AG19" s="574"/>
      <c r="AH19" s="290" t="s">
        <v>208</v>
      </c>
      <c r="AI19" s="569"/>
      <c r="AJ19" s="1218" t="s">
        <v>742</v>
      </c>
      <c r="AK19" s="1219"/>
      <c r="AM19" s="1271" t="s">
        <v>675</v>
      </c>
      <c r="AN19" s="1185"/>
      <c r="AO19" s="565"/>
      <c r="AU19" s="1297" t="s">
        <v>623</v>
      </c>
      <c r="AV19" s="1298"/>
      <c r="AW19" s="1298"/>
      <c r="AX19" s="1298"/>
      <c r="AY19" s="1298"/>
      <c r="AZ19" s="1298"/>
      <c r="BA19" s="1298"/>
      <c r="BB19" s="1299"/>
      <c r="BD19" s="1178"/>
      <c r="BE19" s="1179"/>
      <c r="BF19" s="1179"/>
      <c r="BG19" s="1179"/>
      <c r="BH19" s="1179"/>
      <c r="BI19" s="1180"/>
      <c r="BK19" s="281" t="s">
        <v>683</v>
      </c>
      <c r="BL19" s="197"/>
      <c r="BM19" s="197"/>
      <c r="BN19" s="197"/>
      <c r="BP19" s="9">
        <v>1</v>
      </c>
    </row>
    <row r="20" spans="1:68" ht="21" customHeight="1">
      <c r="A20" s="147" t="str">
        <f>IF(ISBLANK(#REF!),"►",IFERROR(RIGHT(#REF!,LEN(#REF!)-FIND("Couleur",#REF!)+1),""))</f>
        <v/>
      </c>
      <c r="B20" s="134" t="s">
        <v>394</v>
      </c>
      <c r="C20" s="204" t="str">
        <f>C21</f>
        <v>A.Americano 1.Avec alcool.Before dinner.Verre Flute(s).On the rocks</v>
      </c>
      <c r="D20" s="204">
        <f>D21</f>
        <v>2</v>
      </c>
      <c r="E20" s="203" t="str">
        <f>E21</f>
        <v>Flute(s)</v>
      </c>
      <c r="F20" s="202">
        <f>F21</f>
        <v>12</v>
      </c>
      <c r="G20" s="201" t="str">
        <f>G21</f>
        <v>cl</v>
      </c>
      <c r="H20" s="200">
        <v>12</v>
      </c>
      <c r="I20" s="104" t="s">
        <v>328</v>
      </c>
      <c r="J20" s="320"/>
      <c r="K20" s="320"/>
      <c r="L20" s="199" t="s">
        <v>398</v>
      </c>
      <c r="M20" s="319" t="s">
        <v>397</v>
      </c>
      <c r="N20" s="198"/>
      <c r="O20" s="197"/>
      <c r="P20" s="1243"/>
      <c r="Q20" s="1243"/>
      <c r="R20" s="1243"/>
      <c r="S20" s="1244"/>
      <c r="U20" s="656" t="s">
        <v>826</v>
      </c>
      <c r="V20" s="120" t="s">
        <v>555</v>
      </c>
      <c r="W20" s="94">
        <f t="shared" si="7"/>
        <v>0.3</v>
      </c>
      <c r="X20" s="74">
        <f t="shared" si="8"/>
        <v>30</v>
      </c>
      <c r="Y20" s="92">
        <v>300</v>
      </c>
      <c r="Z20" s="71">
        <v>350</v>
      </c>
      <c r="AA20" s="79">
        <f t="shared" si="9"/>
        <v>35</v>
      </c>
      <c r="AB20" s="96">
        <v>350</v>
      </c>
      <c r="AC20" s="659"/>
      <c r="AD20" s="292">
        <v>25</v>
      </c>
      <c r="AE20" s="574"/>
      <c r="AF20" s="616">
        <v>1.05</v>
      </c>
      <c r="AG20" s="574"/>
      <c r="AH20" s="290" t="s">
        <v>204</v>
      </c>
      <c r="AI20" s="569"/>
      <c r="AJ20" s="1218" t="s">
        <v>740</v>
      </c>
      <c r="AK20" s="1219"/>
      <c r="AO20" s="565"/>
      <c r="AP20" s="1196" t="s">
        <v>679</v>
      </c>
      <c r="AR20" s="1196" t="s">
        <v>900</v>
      </c>
      <c r="AS20" s="1169" t="s">
        <v>897</v>
      </c>
      <c r="AU20" s="1300" t="s">
        <v>624</v>
      </c>
      <c r="AV20" s="1301"/>
      <c r="AW20" s="1301"/>
      <c r="AX20" s="1301"/>
      <c r="AY20" s="1301"/>
      <c r="AZ20" s="1301"/>
      <c r="BA20" s="414"/>
      <c r="BB20" s="415">
        <f>AX60</f>
        <v>0</v>
      </c>
      <c r="BD20" s="1178"/>
      <c r="BE20" s="1179"/>
      <c r="BF20" s="1179"/>
      <c r="BG20" s="1179"/>
      <c r="BH20" s="1179"/>
      <c r="BI20" s="1180"/>
      <c r="BK20" s="28" t="s">
        <v>685</v>
      </c>
      <c r="BL20" s="197"/>
      <c r="BM20" s="197"/>
      <c r="BN20" s="197"/>
      <c r="BP20" s="9">
        <v>1</v>
      </c>
    </row>
    <row r="21" spans="1:68" ht="21" customHeight="1">
      <c r="A21" s="147" t="str">
        <f>IF(ISBLANK(#REF!),"►",IFERROR(RIGHT(#REF!,LEN(#REF!)-FIND("Couleur",#REF!)+1),""))</f>
        <v/>
      </c>
      <c r="B21" s="134" t="s">
        <v>394</v>
      </c>
      <c r="C21" s="190" t="str">
        <f>UPPER(LEFT(J14,1)) &amp; "." &amp; UPPER(LEFT(J14,1)) &amp; LOWER(MID(J14,2,999)) &amp; "." &amp; UPPER(LEFT(H14,1)) &amp; LOWER(MID(H14,2,999)) &amp; "." &amp; UPPER(LEFT(H15,1)) &amp; LOWER(MID(H15,2,999)) &amp; "." &amp; "Verre " &amp; UPPER(LEFT(I18,1)) &amp; LOWER(MID(I18,2,999)) &amp; IF(LEFT(S14,1)=UPPER(LEFT(S14,1)),".","") &amp; UPPER(LEFT(S14,1)) &amp; LOWER(MID(S14,2,999))</f>
        <v>A.Americano 1.Avec alcool.Before dinner.Verre Flute(s).On the rocks</v>
      </c>
      <c r="D21" s="189">
        <f>H18</f>
        <v>2</v>
      </c>
      <c r="E21" s="188" t="str">
        <f>I18</f>
        <v>Flute(s)</v>
      </c>
      <c r="F21" s="187">
        <f>H20</f>
        <v>12</v>
      </c>
      <c r="G21" s="186" t="str">
        <f>I20</f>
        <v>cl</v>
      </c>
      <c r="H21" s="185" t="str">
        <f>(H20*H18)&amp;" "&amp;I20</f>
        <v>24 cl</v>
      </c>
      <c r="I21" s="184" t="str">
        <f>"pour "&amp;H18&amp;" "&amp;I18</f>
        <v>pour 2 Flute(s)</v>
      </c>
      <c r="J21" s="184"/>
      <c r="K21" s="183" t="s">
        <v>393</v>
      </c>
      <c r="L21" s="183" t="s">
        <v>392</v>
      </c>
      <c r="M21" s="183" t="s">
        <v>391</v>
      </c>
      <c r="N21" s="183" t="s">
        <v>390</v>
      </c>
      <c r="O21" s="183" t="s">
        <v>389</v>
      </c>
      <c r="P21" s="183" t="s">
        <v>388</v>
      </c>
      <c r="Q21" s="183" t="s">
        <v>387</v>
      </c>
      <c r="R21" s="183" t="s">
        <v>386</v>
      </c>
      <c r="S21" s="182" t="s">
        <v>385</v>
      </c>
      <c r="U21" s="656" t="s">
        <v>826</v>
      </c>
      <c r="V21" s="120" t="s">
        <v>534</v>
      </c>
      <c r="W21" s="94">
        <f t="shared" si="7"/>
        <v>1E-3</v>
      </c>
      <c r="X21" s="74">
        <f t="shared" si="8"/>
        <v>0.1</v>
      </c>
      <c r="Y21" s="92">
        <v>1</v>
      </c>
      <c r="Z21" s="71">
        <v>1</v>
      </c>
      <c r="AA21" s="74">
        <f t="shared" si="9"/>
        <v>0.1</v>
      </c>
      <c r="AB21" s="96">
        <v>1</v>
      </c>
      <c r="AC21" s="659"/>
      <c r="AD21" s="292">
        <v>40</v>
      </c>
      <c r="AE21" s="574"/>
      <c r="AF21" s="616">
        <v>0.95</v>
      </c>
      <c r="AG21" s="574"/>
      <c r="AH21" s="290" t="s">
        <v>200</v>
      </c>
      <c r="AI21" s="569"/>
      <c r="AJ21" s="1218" t="s">
        <v>743</v>
      </c>
      <c r="AK21" s="1219"/>
      <c r="AM21" s="1251" t="s">
        <v>774</v>
      </c>
      <c r="AN21" s="1252"/>
      <c r="AO21" s="565"/>
      <c r="AP21" s="1197"/>
      <c r="AR21" s="1197"/>
      <c r="AS21" s="1169"/>
      <c r="AU21" s="416" t="s">
        <v>625</v>
      </c>
      <c r="AV21" s="417"/>
      <c r="AW21" s="417"/>
      <c r="AX21" s="417"/>
      <c r="AY21" s="417"/>
      <c r="AZ21" s="417"/>
      <c r="BA21" s="417"/>
      <c r="BB21" s="418"/>
      <c r="BD21" s="1181" t="s">
        <v>566</v>
      </c>
      <c r="BE21" s="1182"/>
      <c r="BF21" s="1182"/>
      <c r="BG21" s="1182"/>
      <c r="BH21" s="1182"/>
      <c r="BI21" s="1183"/>
      <c r="BK21" s="28" t="s">
        <v>686</v>
      </c>
      <c r="BL21" s="197"/>
      <c r="BM21" s="197"/>
      <c r="BN21" s="197"/>
      <c r="BP21" s="9">
        <v>1</v>
      </c>
    </row>
    <row r="22" spans="1:68" ht="21" customHeight="1">
      <c r="A22" s="147" t="str">
        <f>IF(ISBLANK(#REF!),"►",IFERROR(RIGHT(#REF!,LEN(#REF!)-FIND("Couleur",#REF!)+1),""))</f>
        <v/>
      </c>
      <c r="B22" s="134" t="s">
        <v>338</v>
      </c>
      <c r="C22" s="119" t="str">
        <f>C21</f>
        <v>A.Americano 1.Avec alcool.Before dinner.Verre Flute(s).On the rocks</v>
      </c>
      <c r="D22" s="119">
        <f>D21</f>
        <v>2</v>
      </c>
      <c r="E22" s="118" t="str">
        <f>E21</f>
        <v>Flute(s)</v>
      </c>
      <c r="F22" s="117">
        <f>F21</f>
        <v>12</v>
      </c>
      <c r="G22" s="116" t="str">
        <f>G21</f>
        <v>cl</v>
      </c>
      <c r="H22" s="1227" t="s">
        <v>381</v>
      </c>
      <c r="I22" s="1227"/>
      <c r="J22" s="1228"/>
      <c r="K22" s="177"/>
      <c r="L22" s="176" t="s">
        <v>380</v>
      </c>
      <c r="M22" s="1229" t="s">
        <v>379</v>
      </c>
      <c r="N22" s="175"/>
      <c r="O22" s="1231" t="s">
        <v>378</v>
      </c>
      <c r="P22" s="1233" t="s">
        <v>377</v>
      </c>
      <c r="Q22" s="1235" t="s">
        <v>376</v>
      </c>
      <c r="R22" s="1237" t="s">
        <v>375</v>
      </c>
      <c r="S22" s="174" t="s">
        <v>374</v>
      </c>
      <c r="U22" s="656" t="s">
        <v>826</v>
      </c>
      <c r="V22" s="120" t="s">
        <v>500</v>
      </c>
      <c r="W22" s="94">
        <f t="shared" si="7"/>
        <v>0.25</v>
      </c>
      <c r="X22" s="74">
        <f t="shared" si="8"/>
        <v>25</v>
      </c>
      <c r="Y22" s="92">
        <v>250</v>
      </c>
      <c r="Z22" s="71">
        <v>300</v>
      </c>
      <c r="AA22" s="79">
        <f t="shared" si="9"/>
        <v>30</v>
      </c>
      <c r="AB22" s="96">
        <v>300</v>
      </c>
      <c r="AC22" s="659"/>
      <c r="AD22" s="292">
        <v>40</v>
      </c>
      <c r="AE22" s="574"/>
      <c r="AF22" s="616">
        <v>0.95</v>
      </c>
      <c r="AG22" s="574"/>
      <c r="AH22" s="290" t="s">
        <v>196</v>
      </c>
      <c r="AI22" s="569"/>
      <c r="AJ22" s="1218" t="s">
        <v>738</v>
      </c>
      <c r="AK22" s="1219"/>
      <c r="AO22" s="565"/>
      <c r="AU22" s="416"/>
      <c r="AV22" s="417"/>
      <c r="AW22" s="417"/>
      <c r="AX22" s="417"/>
      <c r="AY22" s="417"/>
      <c r="AZ22" s="417"/>
      <c r="BA22" s="417"/>
      <c r="BB22" s="418"/>
      <c r="BD22" s="1181"/>
      <c r="BE22" s="1182"/>
      <c r="BF22" s="1182"/>
      <c r="BG22" s="1182"/>
      <c r="BH22" s="1182"/>
      <c r="BI22" s="1183"/>
      <c r="BK22" s="28" t="s">
        <v>687</v>
      </c>
      <c r="BL22" s="197"/>
      <c r="BM22" s="197"/>
      <c r="BN22" s="197"/>
      <c r="BP22" s="9">
        <v>1</v>
      </c>
    </row>
    <row r="23" spans="1:68" ht="21" customHeight="1">
      <c r="A23" s="147" t="str">
        <f>IF(ISBLANK(#REF!),"►",IFERROR(RIGHT(#REF!,LEN(#REF!)-FIND("Couleur",#REF!)+1),""))</f>
        <v/>
      </c>
      <c r="B23" s="134" t="s">
        <v>338</v>
      </c>
      <c r="C23" s="119" t="str">
        <f>C21</f>
        <v>A.Americano 1.Avec alcool.Before dinner.Verre Flute(s).On the rocks</v>
      </c>
      <c r="D23" s="119">
        <f>D21</f>
        <v>2</v>
      </c>
      <c r="E23" s="118" t="str">
        <f>E21</f>
        <v>Flute(s)</v>
      </c>
      <c r="F23" s="117">
        <f>F21</f>
        <v>12</v>
      </c>
      <c r="G23" s="116" t="str">
        <f>G21</f>
        <v>cl</v>
      </c>
      <c r="H23" s="1239"/>
      <c r="I23" s="1239"/>
      <c r="J23" s="1240"/>
      <c r="K23" s="165"/>
      <c r="L23" s="164" t="s">
        <v>368</v>
      </c>
      <c r="M23" s="1230"/>
      <c r="N23" s="163"/>
      <c r="O23" s="1232"/>
      <c r="P23" s="1234"/>
      <c r="Q23" s="1236"/>
      <c r="R23" s="1238"/>
      <c r="S23" s="162" t="s">
        <v>367</v>
      </c>
      <c r="U23" s="656" t="s">
        <v>826</v>
      </c>
      <c r="V23" s="120" t="s">
        <v>475</v>
      </c>
      <c r="W23" s="94">
        <f t="shared" si="7"/>
        <v>0.4</v>
      </c>
      <c r="X23" s="74">
        <f t="shared" si="8"/>
        <v>40</v>
      </c>
      <c r="Y23" s="92">
        <v>400</v>
      </c>
      <c r="Z23" s="71">
        <v>470</v>
      </c>
      <c r="AA23" s="79">
        <f t="shared" si="9"/>
        <v>47</v>
      </c>
      <c r="AB23" s="96">
        <v>470</v>
      </c>
      <c r="AC23" s="659"/>
      <c r="AD23" s="292">
        <v>40</v>
      </c>
      <c r="AE23" s="574"/>
      <c r="AF23" s="616">
        <v>0.96</v>
      </c>
      <c r="AG23" s="574"/>
      <c r="AH23" s="290" t="s">
        <v>194</v>
      </c>
      <c r="AI23" s="569"/>
      <c r="AJ23" s="1218" t="s">
        <v>740</v>
      </c>
      <c r="AK23" s="1219"/>
      <c r="AM23" s="1272" t="s">
        <v>422</v>
      </c>
      <c r="AN23" s="1189"/>
      <c r="AO23" s="565"/>
      <c r="AP23" s="1193" t="s">
        <v>826</v>
      </c>
      <c r="AR23" s="1193" t="s">
        <v>825</v>
      </c>
      <c r="AS23" s="1193" t="s">
        <v>827</v>
      </c>
      <c r="AU23" s="416"/>
      <c r="AV23" s="417"/>
      <c r="AW23" s="417"/>
      <c r="AX23" s="417"/>
      <c r="AY23" s="417"/>
      <c r="AZ23" s="417"/>
      <c r="BA23" s="417"/>
      <c r="BB23" s="418"/>
      <c r="BD23" s="310"/>
      <c r="BE23" s="309"/>
      <c r="BF23" s="309"/>
      <c r="BG23" s="309"/>
      <c r="BH23"/>
      <c r="BI23" s="297"/>
      <c r="BK23" s="28" t="s">
        <v>689</v>
      </c>
      <c r="BL23" s="197"/>
      <c r="BM23" s="197"/>
      <c r="BN23" s="197"/>
      <c r="BP23" s="9">
        <v>1</v>
      </c>
    </row>
    <row r="24" spans="1:68" ht="21" customHeight="1">
      <c r="A24" s="147" t="str">
        <f>IF(ISBLANK(#REF!),"►",IFERROR(RIGHT(#REF!,LEN(#REF!)-FIND("Couleur",#REF!)+1),""))</f>
        <v/>
      </c>
      <c r="B24" s="134" t="s">
        <v>338</v>
      </c>
      <c r="C24" s="119" t="str">
        <f>C21</f>
        <v>A.Americano 1.Avec alcool.Before dinner.Verre Flute(s).On the rocks</v>
      </c>
      <c r="D24" s="119">
        <f>D21</f>
        <v>2</v>
      </c>
      <c r="E24" s="118" t="str">
        <f>E21</f>
        <v>Flute(s)</v>
      </c>
      <c r="F24" s="117">
        <f>F21</f>
        <v>12</v>
      </c>
      <c r="G24" s="116" t="str">
        <f>G21</f>
        <v>cl</v>
      </c>
      <c r="H24" s="1239"/>
      <c r="I24" s="1239"/>
      <c r="J24" s="1240"/>
      <c r="K24" s="145">
        <v>1</v>
      </c>
      <c r="L24" s="296"/>
      <c r="M24" s="295"/>
      <c r="N24" s="144"/>
      <c r="O24" s="294">
        <v>1</v>
      </c>
      <c r="P24" s="304" t="s">
        <v>322</v>
      </c>
      <c r="Q24" s="292">
        <v>18</v>
      </c>
      <c r="R24" s="308">
        <v>1.02</v>
      </c>
      <c r="S24" s="290" t="s">
        <v>460</v>
      </c>
      <c r="U24" s="656" t="s">
        <v>826</v>
      </c>
      <c r="V24" s="120" t="s">
        <v>472</v>
      </c>
      <c r="W24" s="94">
        <f t="shared" si="7"/>
        <v>0.03</v>
      </c>
      <c r="X24" s="74">
        <f t="shared" si="8"/>
        <v>3</v>
      </c>
      <c r="Y24" s="92">
        <v>30</v>
      </c>
      <c r="Z24" s="71">
        <v>40</v>
      </c>
      <c r="AA24" s="79">
        <f t="shared" si="9"/>
        <v>4</v>
      </c>
      <c r="AB24" s="96">
        <v>40</v>
      </c>
      <c r="AC24" s="659"/>
      <c r="AD24" s="292">
        <v>40</v>
      </c>
      <c r="AE24" s="574"/>
      <c r="AF24" s="616">
        <v>0.94</v>
      </c>
      <c r="AG24" s="574"/>
      <c r="AH24" s="290" t="s">
        <v>192</v>
      </c>
      <c r="AI24" s="569"/>
      <c r="AJ24" s="1218" t="s">
        <v>743</v>
      </c>
      <c r="AK24" s="1219"/>
      <c r="AO24" s="565"/>
      <c r="AP24" s="1193"/>
      <c r="AR24" s="1193"/>
      <c r="AS24" s="1193"/>
      <c r="AU24" s="416"/>
      <c r="AV24" s="417"/>
      <c r="AW24" s="417"/>
      <c r="AX24" s="417"/>
      <c r="AY24" s="417"/>
      <c r="AZ24" s="417"/>
      <c r="BA24" s="417"/>
      <c r="BB24" s="418"/>
      <c r="BD24" s="307" t="s">
        <v>317</v>
      </c>
      <c r="BE24" s="306" t="s">
        <v>559</v>
      </c>
      <c r="BF24" s="305" t="s">
        <v>558</v>
      </c>
      <c r="BG24" s="305" t="s">
        <v>557</v>
      </c>
      <c r="BH24" s="305" t="s">
        <v>556</v>
      </c>
      <c r="BI24" s="299" t="s">
        <v>984</v>
      </c>
      <c r="BK24" s="564" t="s">
        <v>690</v>
      </c>
      <c r="BL24" s="197"/>
      <c r="BM24" s="197"/>
      <c r="BN24" s="197"/>
      <c r="BP24" s="9">
        <v>1</v>
      </c>
    </row>
    <row r="25" spans="1:68" ht="21" customHeight="1" thickBot="1">
      <c r="A25" s="147" t="str">
        <f>IF(ISBLANK(#REF!),"►",IFERROR(RIGHT(#REF!,LEN(#REF!)-FIND("Couleur",#REF!)+1),""))</f>
        <v/>
      </c>
      <c r="B25" s="146" t="str">
        <f t="shared" ref="B25:B30" si="10">IF(S25&lt;&gt;"","A","►")</f>
        <v>A</v>
      </c>
      <c r="C25" s="119" t="str">
        <f>C21</f>
        <v>A.Americano 1.Avec alcool.Before dinner.Verre Flute(s).On the rocks</v>
      </c>
      <c r="D25" s="119">
        <f>D21</f>
        <v>2</v>
      </c>
      <c r="E25" s="118" t="str">
        <f>E21</f>
        <v>Flute(s)</v>
      </c>
      <c r="F25" s="117">
        <f>F21</f>
        <v>12</v>
      </c>
      <c r="G25" s="116" t="str">
        <f>G21</f>
        <v>cl</v>
      </c>
      <c r="H25" s="1239"/>
      <c r="I25" s="1239"/>
      <c r="J25" s="1240"/>
      <c r="K25" s="150">
        <v>2</v>
      </c>
      <c r="L25" s="296"/>
      <c r="M25" s="295"/>
      <c r="N25" s="144"/>
      <c r="O25" s="294">
        <v>1</v>
      </c>
      <c r="P25" s="304" t="s">
        <v>322</v>
      </c>
      <c r="Q25" s="292">
        <v>40</v>
      </c>
      <c r="R25" s="291">
        <v>0.95</v>
      </c>
      <c r="S25" s="290" t="s">
        <v>457</v>
      </c>
      <c r="U25" s="656" t="s">
        <v>826</v>
      </c>
      <c r="V25" s="120" t="s">
        <v>444</v>
      </c>
      <c r="W25" s="94">
        <f t="shared" si="7"/>
        <v>0.15</v>
      </c>
      <c r="X25" s="74">
        <f t="shared" si="8"/>
        <v>15</v>
      </c>
      <c r="Y25" s="92">
        <v>150</v>
      </c>
      <c r="Z25" s="71">
        <v>180</v>
      </c>
      <c r="AA25" s="79">
        <f t="shared" si="9"/>
        <v>18</v>
      </c>
      <c r="AB25" s="96">
        <v>180</v>
      </c>
      <c r="AC25" s="659"/>
      <c r="AD25" s="292">
        <v>40</v>
      </c>
      <c r="AE25" s="574"/>
      <c r="AF25" s="616">
        <v>1.04</v>
      </c>
      <c r="AG25" s="574"/>
      <c r="AH25" s="290" t="s">
        <v>188</v>
      </c>
      <c r="AI25" s="569"/>
      <c r="AJ25" s="1218" t="s">
        <v>744</v>
      </c>
      <c r="AK25" s="1219"/>
      <c r="AM25" s="1272" t="s">
        <v>678</v>
      </c>
      <c r="AN25" s="1189"/>
      <c r="AO25" s="565"/>
      <c r="AU25" s="416"/>
      <c r="AV25" s="417"/>
      <c r="AW25" s="417"/>
      <c r="AX25" s="417"/>
      <c r="AY25" s="417"/>
      <c r="AZ25" s="417"/>
      <c r="BA25" s="417"/>
      <c r="BB25" s="418"/>
      <c r="BD25" s="303">
        <v>0.1</v>
      </c>
      <c r="BE25" s="302">
        <f t="shared" ref="BE25:BH25" si="11">BE26 / 1000</f>
        <v>0.24</v>
      </c>
      <c r="BF25" s="302">
        <f t="shared" si="11"/>
        <v>0.02</v>
      </c>
      <c r="BG25" s="302">
        <f t="shared" si="11"/>
        <v>0.15</v>
      </c>
      <c r="BH25" s="302">
        <f t="shared" si="11"/>
        <v>0.25</v>
      </c>
      <c r="BI25" s="301" t="s">
        <v>985</v>
      </c>
      <c r="BK25" s="28" t="s">
        <v>691</v>
      </c>
      <c r="BL25" s="197"/>
      <c r="BM25" s="197"/>
      <c r="BN25" s="197"/>
      <c r="BP25" s="9">
        <v>1</v>
      </c>
    </row>
    <row r="26" spans="1:68" ht="21" customHeight="1">
      <c r="A26" s="147" t="str">
        <f>IF(ISBLANK(#REF!),"►",IFERROR(RIGHT(#REF!,LEN(#REF!)-FIND("Couleur",#REF!)+1),""))</f>
        <v/>
      </c>
      <c r="B26" s="146" t="str">
        <f t="shared" si="10"/>
        <v>A</v>
      </c>
      <c r="C26" s="119" t="str">
        <f>C21</f>
        <v>A.Americano 1.Avec alcool.Before dinner.Verre Flute(s).On the rocks</v>
      </c>
      <c r="D26" s="119">
        <f>D21</f>
        <v>2</v>
      </c>
      <c r="E26" s="118" t="str">
        <f>E21</f>
        <v>Flute(s)</v>
      </c>
      <c r="F26" s="117">
        <f>F21</f>
        <v>12</v>
      </c>
      <c r="G26" s="116" t="str">
        <f>G21</f>
        <v>cl</v>
      </c>
      <c r="H26" s="1239"/>
      <c r="I26" s="1239"/>
      <c r="J26" s="1240"/>
      <c r="K26" s="145">
        <v>3</v>
      </c>
      <c r="L26" s="296"/>
      <c r="M26" s="295"/>
      <c r="N26" s="144"/>
      <c r="O26" s="294">
        <v>1</v>
      </c>
      <c r="P26" s="558" t="s">
        <v>333</v>
      </c>
      <c r="Q26" s="292">
        <v>40</v>
      </c>
      <c r="R26" s="291">
        <v>1.05</v>
      </c>
      <c r="S26" s="298" t="s">
        <v>92</v>
      </c>
      <c r="U26" s="656" t="s">
        <v>826</v>
      </c>
      <c r="V26" s="120" t="s">
        <v>440</v>
      </c>
      <c r="W26" s="94">
        <f t="shared" si="7"/>
        <v>0.15</v>
      </c>
      <c r="X26" s="74">
        <f t="shared" si="8"/>
        <v>15</v>
      </c>
      <c r="Y26" s="92">
        <v>150</v>
      </c>
      <c r="Z26" s="71">
        <v>180</v>
      </c>
      <c r="AA26" s="79">
        <f t="shared" si="9"/>
        <v>18</v>
      </c>
      <c r="AB26" s="96">
        <v>180</v>
      </c>
      <c r="AC26" s="659"/>
      <c r="AD26" s="292">
        <v>40</v>
      </c>
      <c r="AE26" s="574"/>
      <c r="AF26" s="616">
        <v>1.04</v>
      </c>
      <c r="AG26" s="574"/>
      <c r="AH26" s="290" t="s">
        <v>185</v>
      </c>
      <c r="AI26" s="569"/>
      <c r="AJ26" s="1218" t="s">
        <v>745</v>
      </c>
      <c r="AK26" s="1219"/>
      <c r="AM26" s="1"/>
      <c r="AN26" s="1"/>
      <c r="AO26" s="565"/>
      <c r="AP26" s="1212" t="s">
        <v>503</v>
      </c>
      <c r="AR26" s="1212" t="s">
        <v>829</v>
      </c>
      <c r="AS26" s="1169" t="s">
        <v>830</v>
      </c>
      <c r="AT26" s="565"/>
      <c r="AU26" s="416"/>
      <c r="AV26" s="417"/>
      <c r="AW26" s="417"/>
      <c r="AX26" s="417"/>
      <c r="AY26" s="417"/>
      <c r="AZ26" s="417"/>
      <c r="BA26" s="417"/>
      <c r="BB26" s="418"/>
      <c r="BD26" s="300"/>
      <c r="BE26" s="92">
        <v>240</v>
      </c>
      <c r="BF26" s="92">
        <v>20</v>
      </c>
      <c r="BG26" s="92">
        <v>150</v>
      </c>
      <c r="BH26" s="92">
        <v>250</v>
      </c>
      <c r="BI26" s="299" t="s">
        <v>986</v>
      </c>
      <c r="BK26" s="564" t="s">
        <v>693</v>
      </c>
      <c r="BL26" s="197"/>
      <c r="BM26" s="197"/>
      <c r="BN26" s="197"/>
      <c r="BP26" s="9">
        <v>1</v>
      </c>
    </row>
    <row r="27" spans="1:68" ht="21" customHeight="1">
      <c r="A27" s="147" t="str">
        <f>IF(ISBLANK(#REF!),"►",IFERROR(RIGHT(#REF!,LEN(#REF!)-FIND("Couleur",#REF!)+1),""))</f>
        <v/>
      </c>
      <c r="B27" s="146" t="str">
        <f t="shared" si="10"/>
        <v>A</v>
      </c>
      <c r="C27" s="119" t="str">
        <f>C21</f>
        <v>A.Americano 1.Avec alcool.Before dinner.Verre Flute(s).On the rocks</v>
      </c>
      <c r="D27" s="119">
        <f>D21</f>
        <v>2</v>
      </c>
      <c r="E27" s="118" t="str">
        <f>E21</f>
        <v>Flute(s)</v>
      </c>
      <c r="F27" s="117">
        <f>F21</f>
        <v>12</v>
      </c>
      <c r="G27" s="116" t="str">
        <f>G21</f>
        <v>cl</v>
      </c>
      <c r="H27" s="1239"/>
      <c r="I27" s="1239"/>
      <c r="J27" s="1240"/>
      <c r="K27" s="150">
        <v>4</v>
      </c>
      <c r="L27" s="296">
        <v>2</v>
      </c>
      <c r="M27" s="295" t="s">
        <v>353</v>
      </c>
      <c r="N27" s="144"/>
      <c r="O27" s="294"/>
      <c r="P27" s="304" t="s">
        <v>317</v>
      </c>
      <c r="Q27" s="292"/>
      <c r="R27" s="291">
        <v>1</v>
      </c>
      <c r="S27" s="298" t="s">
        <v>352</v>
      </c>
      <c r="U27" s="656" t="s">
        <v>826</v>
      </c>
      <c r="V27" s="120" t="s">
        <v>414</v>
      </c>
      <c r="W27" s="94">
        <f t="shared" si="7"/>
        <v>0.15</v>
      </c>
      <c r="X27" s="74">
        <f t="shared" si="8"/>
        <v>15</v>
      </c>
      <c r="Y27" s="92">
        <v>150</v>
      </c>
      <c r="Z27" s="71">
        <v>180</v>
      </c>
      <c r="AA27" s="79">
        <f t="shared" si="9"/>
        <v>18</v>
      </c>
      <c r="AB27" s="96">
        <v>180</v>
      </c>
      <c r="AC27" s="659"/>
      <c r="AD27" s="292">
        <v>40</v>
      </c>
      <c r="AE27" s="574"/>
      <c r="AF27" s="616">
        <v>1.05</v>
      </c>
      <c r="AG27" s="574"/>
      <c r="AH27" s="290" t="s">
        <v>183</v>
      </c>
      <c r="AI27" s="569"/>
      <c r="AJ27" s="1218" t="s">
        <v>746</v>
      </c>
      <c r="AK27" s="1219"/>
      <c r="AM27" s="1272" t="s">
        <v>681</v>
      </c>
      <c r="AN27" s="1189"/>
      <c r="AO27" s="565"/>
      <c r="AP27" s="1213"/>
      <c r="AR27" s="1213"/>
      <c r="AS27" s="1169"/>
      <c r="AT27" s="565"/>
      <c r="AU27" s="416"/>
      <c r="AV27" s="417"/>
      <c r="AW27" s="417"/>
      <c r="AX27" s="417"/>
      <c r="AY27" s="417"/>
      <c r="AZ27" s="417"/>
      <c r="BA27" s="417"/>
      <c r="BB27" s="418"/>
      <c r="BD27" s="218"/>
      <c r="BE27" s="11"/>
      <c r="BF27" s="11"/>
      <c r="BG27" s="11"/>
      <c r="BH27"/>
      <c r="BI27" s="297"/>
      <c r="BK27" s="197"/>
      <c r="BL27" s="197"/>
      <c r="BM27" s="197"/>
      <c r="BN27" s="197"/>
      <c r="BP27" s="9">
        <v>1</v>
      </c>
    </row>
    <row r="28" spans="1:68" ht="21" customHeight="1" thickBot="1">
      <c r="A28" s="147" t="str">
        <f>IF(ISBLANK(#REF!),"►",IFERROR(RIGHT(#REF!,LEN(#REF!)-FIND("Couleur",#REF!)+1),""))</f>
        <v/>
      </c>
      <c r="B28" s="146" t="str">
        <f t="shared" si="10"/>
        <v>►</v>
      </c>
      <c r="C28" s="119" t="str">
        <f>C21</f>
        <v>A.Americano 1.Avec alcool.Before dinner.Verre Flute(s).On the rocks</v>
      </c>
      <c r="D28" s="119">
        <f>D21</f>
        <v>2</v>
      </c>
      <c r="E28" s="118" t="str">
        <f>E21</f>
        <v>Flute(s)</v>
      </c>
      <c r="F28" s="117">
        <f>F21</f>
        <v>12</v>
      </c>
      <c r="G28" s="116" t="str">
        <f>G21</f>
        <v>cl</v>
      </c>
      <c r="H28" s="1239"/>
      <c r="I28" s="1239"/>
      <c r="J28" s="1240"/>
      <c r="K28" s="145">
        <v>5</v>
      </c>
      <c r="L28" s="296"/>
      <c r="M28" s="295"/>
      <c r="N28" s="144"/>
      <c r="O28" s="294"/>
      <c r="P28" s="293"/>
      <c r="Q28" s="292"/>
      <c r="R28" s="291">
        <v>1</v>
      </c>
      <c r="S28" s="290"/>
      <c r="U28" s="656" t="s">
        <v>826</v>
      </c>
      <c r="V28" s="120" t="s">
        <v>408</v>
      </c>
      <c r="W28" s="94">
        <f t="shared" si="7"/>
        <v>4.0000000000000001E-3</v>
      </c>
      <c r="X28" s="74">
        <f t="shared" si="8"/>
        <v>0.4</v>
      </c>
      <c r="Y28" s="92">
        <v>4</v>
      </c>
      <c r="Z28" s="71">
        <v>5</v>
      </c>
      <c r="AA28" s="74">
        <f t="shared" si="9"/>
        <v>0.5</v>
      </c>
      <c r="AB28" s="96">
        <v>6</v>
      </c>
      <c r="AC28" s="659"/>
      <c r="AD28" s="292">
        <v>17</v>
      </c>
      <c r="AE28" s="574"/>
      <c r="AF28" s="616">
        <v>1.03</v>
      </c>
      <c r="AG28" s="574"/>
      <c r="AH28" s="290" t="s">
        <v>180</v>
      </c>
      <c r="AI28" s="569"/>
      <c r="AJ28" s="1218" t="s">
        <v>747</v>
      </c>
      <c r="AK28" s="1219"/>
      <c r="AO28" s="565"/>
      <c r="AT28" s="565"/>
      <c r="AU28" s="416"/>
      <c r="AV28" s="417"/>
      <c r="AW28" s="417"/>
      <c r="AX28" s="417"/>
      <c r="AY28" s="417"/>
      <c r="AZ28" s="417"/>
      <c r="BA28" s="417"/>
      <c r="BB28" s="418"/>
      <c r="BD28" s="263"/>
      <c r="BE28" s="262"/>
      <c r="BF28" s="286"/>
      <c r="BG28" s="286"/>
      <c r="BH28" s="286"/>
      <c r="BI28" s="261"/>
      <c r="BK28" s="1141" t="s">
        <v>694</v>
      </c>
      <c r="BL28" s="1142"/>
      <c r="BM28" s="1142"/>
      <c r="BN28" s="1143"/>
      <c r="BP28" s="9">
        <v>1</v>
      </c>
    </row>
    <row r="29" spans="1:68" ht="21" customHeight="1">
      <c r="A29" s="147" t="str">
        <f>IF(ISBLANK(#REF!),"►",IFERROR(RIGHT(#REF!,LEN(#REF!)-FIND("Couleur",#REF!)+1),""))</f>
        <v/>
      </c>
      <c r="B29" s="146" t="str">
        <f t="shared" si="10"/>
        <v>►</v>
      </c>
      <c r="C29" s="119" t="str">
        <f>C21</f>
        <v>A.Americano 1.Avec alcool.Before dinner.Verre Flute(s).On the rocks</v>
      </c>
      <c r="D29" s="119">
        <f>D21</f>
        <v>2</v>
      </c>
      <c r="E29" s="118" t="str">
        <f>E21</f>
        <v>Flute(s)</v>
      </c>
      <c r="F29" s="117">
        <f>F21</f>
        <v>12</v>
      </c>
      <c r="G29" s="116" t="str">
        <f>G21</f>
        <v>cl</v>
      </c>
      <c r="H29" s="1239"/>
      <c r="I29" s="1239"/>
      <c r="J29" s="1240"/>
      <c r="K29" s="150">
        <v>6</v>
      </c>
      <c r="L29" s="296"/>
      <c r="M29" s="295"/>
      <c r="N29" s="144"/>
      <c r="O29" s="294"/>
      <c r="P29" s="293"/>
      <c r="Q29" s="292"/>
      <c r="R29" s="291">
        <v>1</v>
      </c>
      <c r="S29" s="290"/>
      <c r="U29" s="656" t="s">
        <v>826</v>
      </c>
      <c r="V29" s="120" t="s">
        <v>401</v>
      </c>
      <c r="W29" s="94">
        <f t="shared" si="7"/>
        <v>4.4999999999999998E-2</v>
      </c>
      <c r="X29" s="74">
        <f t="shared" si="8"/>
        <v>4.5</v>
      </c>
      <c r="Y29" s="92">
        <v>45</v>
      </c>
      <c r="Z29" s="71">
        <v>60</v>
      </c>
      <c r="AA29" s="79">
        <f t="shared" si="9"/>
        <v>6</v>
      </c>
      <c r="AB29" s="96">
        <v>60</v>
      </c>
      <c r="AC29" s="659"/>
      <c r="AD29" s="292">
        <v>40</v>
      </c>
      <c r="AE29" s="574"/>
      <c r="AF29" s="616">
        <v>1.05</v>
      </c>
      <c r="AG29" s="574"/>
      <c r="AH29" s="290" t="s">
        <v>177</v>
      </c>
      <c r="AI29" s="569"/>
      <c r="AJ29" s="1218" t="s">
        <v>748</v>
      </c>
      <c r="AK29" s="1219"/>
      <c r="AM29" s="1191" t="s">
        <v>684</v>
      </c>
      <c r="AN29" s="1191"/>
      <c r="AO29" s="565"/>
      <c r="AP29" s="1214" t="s">
        <v>688</v>
      </c>
      <c r="AR29" s="1214" t="s">
        <v>831</v>
      </c>
      <c r="AS29" s="1169" t="s">
        <v>832</v>
      </c>
      <c r="AT29" s="565"/>
      <c r="AU29" s="416"/>
      <c r="AV29" s="417"/>
      <c r="AW29" s="417"/>
      <c r="AX29" s="417"/>
      <c r="AY29" s="417"/>
      <c r="AZ29" s="417"/>
      <c r="BA29" s="417"/>
      <c r="BB29" s="418"/>
      <c r="BD29" s="218"/>
      <c r="BE29" s="393" t="s">
        <v>496</v>
      </c>
      <c r="BF29" s="11"/>
      <c r="BG29" s="11"/>
      <c r="BH29" s="11"/>
      <c r="BI29" s="217"/>
      <c r="BK29" s="28" t="s">
        <v>696</v>
      </c>
      <c r="BL29" s="197"/>
      <c r="BM29" s="197"/>
      <c r="BN29" s="197"/>
      <c r="BP29" s="9">
        <v>1</v>
      </c>
    </row>
    <row r="30" spans="1:68" ht="21" customHeight="1" thickBot="1">
      <c r="A30" s="147" t="str">
        <f>IF(ISBLANK(#REF!),"►",IFERROR(RIGHT(#REF!,LEN(#REF!)-FIND("Couleur",#REF!)+1),""))</f>
        <v/>
      </c>
      <c r="B30" s="146" t="str">
        <f t="shared" si="10"/>
        <v>►</v>
      </c>
      <c r="C30" s="119" t="str">
        <f>C21</f>
        <v>A.Americano 1.Avec alcool.Before dinner.Verre Flute(s).On the rocks</v>
      </c>
      <c r="D30" s="119">
        <f>D21</f>
        <v>2</v>
      </c>
      <c r="E30" s="118" t="str">
        <f>E21</f>
        <v>Flute(s)</v>
      </c>
      <c r="F30" s="117">
        <f>F21</f>
        <v>12</v>
      </c>
      <c r="G30" s="116" t="str">
        <f>G21</f>
        <v>cl</v>
      </c>
      <c r="H30" s="1239"/>
      <c r="I30" s="1239"/>
      <c r="J30" s="1240"/>
      <c r="K30" s="145">
        <v>7</v>
      </c>
      <c r="L30" s="296"/>
      <c r="M30" s="295"/>
      <c r="N30" s="144"/>
      <c r="O30" s="294"/>
      <c r="P30" s="293"/>
      <c r="Q30" s="292"/>
      <c r="R30" s="291">
        <v>1</v>
      </c>
      <c r="S30" s="290"/>
      <c r="U30" s="656" t="s">
        <v>826</v>
      </c>
      <c r="V30" s="120" t="s">
        <v>363</v>
      </c>
      <c r="W30" s="94">
        <f t="shared" si="7"/>
        <v>1.5E-3</v>
      </c>
      <c r="X30" s="74">
        <f t="shared" si="8"/>
        <v>0.15</v>
      </c>
      <c r="Y30" s="92">
        <v>1.5</v>
      </c>
      <c r="Z30" s="71">
        <v>2</v>
      </c>
      <c r="AA30" s="74">
        <f t="shared" si="9"/>
        <v>0.2</v>
      </c>
      <c r="AB30" s="96">
        <v>2</v>
      </c>
      <c r="AC30" s="659"/>
      <c r="AD30" s="292">
        <v>25</v>
      </c>
      <c r="AE30" s="574"/>
      <c r="AF30" s="616">
        <v>1.05</v>
      </c>
      <c r="AG30" s="574"/>
      <c r="AH30" s="290" t="s">
        <v>174</v>
      </c>
      <c r="AI30" s="569"/>
      <c r="AJ30" s="1218" t="s">
        <v>749</v>
      </c>
      <c r="AK30" s="1219"/>
      <c r="AM30" s="1191" t="s">
        <v>419</v>
      </c>
      <c r="AN30" s="1191"/>
      <c r="AO30" s="565"/>
      <c r="AP30" s="1215"/>
      <c r="AR30" s="1215"/>
      <c r="AS30" s="1169"/>
      <c r="AT30" s="565"/>
      <c r="AU30" s="416"/>
      <c r="AV30" s="417"/>
      <c r="AW30" s="417"/>
      <c r="AX30" s="417"/>
      <c r="AY30" s="417"/>
      <c r="AZ30" s="417"/>
      <c r="BA30" s="417"/>
      <c r="BB30" s="418"/>
      <c r="BD30" s="218"/>
      <c r="BE30" s="393" t="s">
        <v>493</v>
      </c>
      <c r="BF30" s="11"/>
      <c r="BG30" s="11"/>
      <c r="BH30" s="11"/>
      <c r="BI30" s="756"/>
      <c r="BK30" s="564" t="s">
        <v>697</v>
      </c>
      <c r="BL30" s="197"/>
      <c r="BM30" s="197"/>
      <c r="BN30" s="197"/>
      <c r="BP30" s="9">
        <v>1</v>
      </c>
    </row>
    <row r="31" spans="1:68" ht="21" customHeight="1" thickBot="1">
      <c r="A31" s="147" t="str">
        <f>IF(ISBLANK(#REF!),"►",IFERROR(RIGHT(#REF!,LEN(#REF!)-FIND("Couleur",#REF!)+1),""))</f>
        <v/>
      </c>
      <c r="B31" s="134" t="s">
        <v>338</v>
      </c>
      <c r="C31" s="119" t="str">
        <f>C21</f>
        <v>A.Americano 1.Avec alcool.Before dinner.Verre Flute(s).On the rocks</v>
      </c>
      <c r="D31" s="119">
        <f>D21</f>
        <v>2</v>
      </c>
      <c r="E31" s="118" t="str">
        <f>E21</f>
        <v>Flute(s)</v>
      </c>
      <c r="F31" s="117">
        <f>F21</f>
        <v>12</v>
      </c>
      <c r="G31" s="116" t="str">
        <f>G21</f>
        <v>cl</v>
      </c>
      <c r="H31" s="132"/>
      <c r="I31" s="132" t="str">
        <f>"▼ colonne "&amp;SUBSTITUTE(ADDRESS(1,COLUMN(),4),"1","")</f>
        <v>▼ colonne I</v>
      </c>
      <c r="J31" s="132"/>
      <c r="K31" s="132"/>
      <c r="L31" s="132"/>
      <c r="M31" s="132"/>
      <c r="N31" s="132"/>
      <c r="O31" s="132"/>
      <c r="P31" s="132"/>
      <c r="Q31" s="133"/>
      <c r="R31" s="132"/>
      <c r="S31" s="131" t="str">
        <f>"colonne "&amp;SUBSTITUTE(ADDRESS(1,COLUMN(),4),"1","")&amp;" ▼"</f>
        <v>colonne S ▼</v>
      </c>
      <c r="U31" s="656" t="s">
        <v>826</v>
      </c>
      <c r="V31" s="120" t="s">
        <v>361</v>
      </c>
      <c r="W31" s="94">
        <f t="shared" si="7"/>
        <v>0.25</v>
      </c>
      <c r="X31" s="74">
        <f t="shared" si="8"/>
        <v>25</v>
      </c>
      <c r="Y31" s="92">
        <v>250</v>
      </c>
      <c r="Z31" s="71">
        <v>300</v>
      </c>
      <c r="AA31" s="79">
        <f t="shared" si="9"/>
        <v>30</v>
      </c>
      <c r="AB31" s="96">
        <v>300</v>
      </c>
      <c r="AC31" s="659"/>
      <c r="AD31" s="292">
        <v>25</v>
      </c>
      <c r="AE31" s="574"/>
      <c r="AF31" s="616">
        <v>1.05</v>
      </c>
      <c r="AG31" s="574"/>
      <c r="AH31" s="290" t="s">
        <v>171</v>
      </c>
      <c r="AI31" s="569"/>
      <c r="AJ31" s="1218" t="s">
        <v>750</v>
      </c>
      <c r="AK31" s="1219"/>
      <c r="AO31" s="565"/>
      <c r="AT31" s="565"/>
      <c r="AU31" s="416"/>
      <c r="AV31" s="417"/>
      <c r="AW31" s="417"/>
      <c r="AX31" s="417"/>
      <c r="AY31" s="417"/>
      <c r="AZ31" s="417"/>
      <c r="BA31" s="417"/>
      <c r="BB31" s="418"/>
      <c r="BD31" s="1184" t="s">
        <v>433</v>
      </c>
      <c r="BE31" s="1185"/>
      <c r="BF31" s="1145" t="s">
        <v>970</v>
      </c>
      <c r="BG31" s="1145"/>
      <c r="BH31" s="1145"/>
      <c r="BI31" s="1147" t="s">
        <v>771</v>
      </c>
      <c r="BK31" s="28" t="s">
        <v>698</v>
      </c>
      <c r="BL31" s="197"/>
      <c r="BM31" s="197"/>
      <c r="BN31" s="197"/>
      <c r="BP31" s="9">
        <v>1</v>
      </c>
    </row>
    <row r="32" spans="1:68" ht="21" customHeight="1">
      <c r="A32" s="147" t="str">
        <f>IF(ISBLANK(#REF!),"►",IFERROR(RIGHT(#REF!,LEN(#REF!)-FIND("Couleur",#REF!)+1),""))</f>
        <v/>
      </c>
      <c r="B32" s="146" t="str">
        <f t="shared" ref="B32:B43" si="12">IF(OR(I32&lt;&gt; "",J32&lt;&gt;"",K32&lt;&gt; "",L32&lt;&gt; "",M32&lt;&gt; "",N32&lt;&gt; "",O32&lt;&gt;""),"A", "►")</f>
        <v>A</v>
      </c>
      <c r="C32" s="119" t="str">
        <f>C21</f>
        <v>A.Americano 1.Avec alcool.Before dinner.Verre Flute(s).On the rocks</v>
      </c>
      <c r="D32" s="119">
        <f>D21</f>
        <v>2</v>
      </c>
      <c r="E32" s="118" t="str">
        <f>E21</f>
        <v>Flute(s)</v>
      </c>
      <c r="F32" s="117">
        <f>F21</f>
        <v>12</v>
      </c>
      <c r="G32" s="116" t="str">
        <f>G21</f>
        <v>cl</v>
      </c>
      <c r="H32" s="288">
        <v>0</v>
      </c>
      <c r="I32" s="267" t="s">
        <v>540</v>
      </c>
      <c r="J32" s="270"/>
      <c r="K32" s="270"/>
      <c r="L32" s="270"/>
      <c r="M32" s="270"/>
      <c r="N32" s="270"/>
      <c r="O32" s="270"/>
      <c r="P32" s="270"/>
      <c r="Q32" s="270"/>
      <c r="R32" s="270"/>
      <c r="S32" s="287" t="s">
        <v>537</v>
      </c>
      <c r="T32" s="561"/>
      <c r="U32" s="657" t="s">
        <v>845</v>
      </c>
      <c r="V32" s="120" t="s">
        <v>561</v>
      </c>
      <c r="W32" s="94">
        <f t="shared" si="7"/>
        <v>0.24</v>
      </c>
      <c r="X32" s="74">
        <f t="shared" si="8"/>
        <v>24</v>
      </c>
      <c r="Y32" s="92">
        <v>240</v>
      </c>
      <c r="Z32" s="71">
        <v>280</v>
      </c>
      <c r="AA32" s="79">
        <f t="shared" si="9"/>
        <v>28</v>
      </c>
      <c r="AB32" s="96">
        <v>280</v>
      </c>
      <c r="AC32" s="659"/>
      <c r="AD32" s="292">
        <v>15</v>
      </c>
      <c r="AE32" s="574"/>
      <c r="AF32" s="616">
        <v>1.02</v>
      </c>
      <c r="AG32" s="574"/>
      <c r="AH32" s="290" t="s">
        <v>169</v>
      </c>
      <c r="AI32" s="569"/>
      <c r="AJ32" s="1218" t="s">
        <v>750</v>
      </c>
      <c r="AK32" s="1219"/>
      <c r="AO32" s="565"/>
      <c r="AP32" s="1216" t="s">
        <v>699</v>
      </c>
      <c r="AR32" s="1216" t="s">
        <v>833</v>
      </c>
      <c r="AS32" s="1169" t="s">
        <v>834</v>
      </c>
      <c r="AT32" s="565"/>
      <c r="AU32" s="416"/>
      <c r="AV32" s="417"/>
      <c r="AW32" s="417"/>
      <c r="AX32" s="417"/>
      <c r="AY32" s="417"/>
      <c r="AZ32" s="417"/>
      <c r="BA32" s="417"/>
      <c r="BB32" s="418"/>
      <c r="BD32" s="1186" t="s">
        <v>675</v>
      </c>
      <c r="BE32" s="1187"/>
      <c r="BF32" s="1146"/>
      <c r="BG32" s="1146"/>
      <c r="BH32" s="1146"/>
      <c r="BI32" s="1148"/>
      <c r="BK32" s="564" t="s">
        <v>700</v>
      </c>
      <c r="BL32" s="197"/>
      <c r="BM32" s="197"/>
      <c r="BN32" s="197"/>
      <c r="BP32" s="9">
        <v>1</v>
      </c>
    </row>
    <row r="33" spans="1:68" ht="21" customHeight="1">
      <c r="A33" s="147" t="str">
        <f>IF(ISBLANK(#REF!),"►",IFERROR(RIGHT(#REF!,LEN(#REF!)-FIND("Couleur",#REF!)+1),""))</f>
        <v/>
      </c>
      <c r="B33" s="146" t="str">
        <f t="shared" si="12"/>
        <v>A</v>
      </c>
      <c r="C33" s="119" t="str">
        <f>C21</f>
        <v>A.Americano 1.Avec alcool.Before dinner.Verre Flute(s).On the rocks</v>
      </c>
      <c r="D33" s="119">
        <f>D21</f>
        <v>2</v>
      </c>
      <c r="E33" s="118" t="str">
        <f>E21</f>
        <v>Flute(s)</v>
      </c>
      <c r="F33" s="117">
        <f>F21</f>
        <v>12</v>
      </c>
      <c r="G33" s="116" t="str">
        <f>G21</f>
        <v>cl</v>
      </c>
      <c r="H33" s="285">
        <f>IF(ISBLANK(I33),"",MAX(H32:H32)+1)</f>
        <v>1</v>
      </c>
      <c r="I33" s="284" t="s">
        <v>515</v>
      </c>
      <c r="J33" s="283"/>
      <c r="K33" s="283"/>
      <c r="L33" s="283"/>
      <c r="M33" s="283"/>
      <c r="N33" s="283"/>
      <c r="O33" s="283"/>
      <c r="P33" s="283"/>
      <c r="Q33" s="283"/>
      <c r="R33" s="283"/>
      <c r="S33" s="282"/>
      <c r="T33" s="561"/>
      <c r="U33" s="657" t="s">
        <v>845</v>
      </c>
      <c r="V33" s="120" t="s">
        <v>552</v>
      </c>
      <c r="W33" s="94">
        <f t="shared" si="7"/>
        <v>0.35</v>
      </c>
      <c r="X33" s="74">
        <f t="shared" si="8"/>
        <v>35</v>
      </c>
      <c r="Y33" s="92">
        <v>350</v>
      </c>
      <c r="Z33" s="71">
        <v>410</v>
      </c>
      <c r="AA33" s="79">
        <f t="shared" si="9"/>
        <v>41</v>
      </c>
      <c r="AB33" s="96">
        <v>410</v>
      </c>
      <c r="AC33" s="659"/>
      <c r="AD33" s="292">
        <v>35</v>
      </c>
      <c r="AE33" s="574"/>
      <c r="AF33" s="616">
        <v>1.04</v>
      </c>
      <c r="AG33" s="574"/>
      <c r="AH33" s="290" t="s">
        <v>166</v>
      </c>
      <c r="AI33" s="569"/>
      <c r="AJ33" s="1218" t="s">
        <v>751</v>
      </c>
      <c r="AK33" s="1219"/>
      <c r="AO33" s="565"/>
      <c r="AP33" s="1217"/>
      <c r="AR33" s="1217"/>
      <c r="AS33" s="1169"/>
      <c r="AT33" s="565"/>
      <c r="AU33" s="416"/>
      <c r="AV33" s="417"/>
      <c r="AW33" s="417"/>
      <c r="AX33" s="417"/>
      <c r="AY33" s="417"/>
      <c r="AZ33" s="417"/>
      <c r="BA33" s="417"/>
      <c r="BB33" s="418"/>
      <c r="BC33" s="269" t="s">
        <v>505</v>
      </c>
      <c r="BD33" s="1188" t="s">
        <v>422</v>
      </c>
      <c r="BE33" s="1189"/>
      <c r="BF33" s="156"/>
      <c r="BG33" s="156"/>
      <c r="BH33" s="11"/>
      <c r="BI33" s="217"/>
      <c r="BK33" s="281" t="s">
        <v>701</v>
      </c>
      <c r="BL33" s="197"/>
      <c r="BM33" s="197"/>
      <c r="BN33" s="197"/>
      <c r="BP33" s="9">
        <v>1</v>
      </c>
    </row>
    <row r="34" spans="1:68" ht="21" customHeight="1" thickBot="1">
      <c r="A34" s="147" t="str">
        <f>IF(ISBLANK(#REF!),"►",IFERROR(RIGHT(#REF!,LEN(#REF!)-FIND("Couleur",#REF!)+1),""))</f>
        <v/>
      </c>
      <c r="B34" s="146" t="str">
        <f t="shared" si="12"/>
        <v>A</v>
      </c>
      <c r="C34" s="119" t="str">
        <f>C21</f>
        <v>A.Americano 1.Avec alcool.Before dinner.Verre Flute(s).On the rocks</v>
      </c>
      <c r="D34" s="119">
        <f>D21</f>
        <v>2</v>
      </c>
      <c r="E34" s="118" t="str">
        <f>E21</f>
        <v>Flute(s)</v>
      </c>
      <c r="F34" s="117">
        <f>F21</f>
        <v>12</v>
      </c>
      <c r="G34" s="116" t="str">
        <f>G21</f>
        <v>cl</v>
      </c>
      <c r="H34" s="285">
        <f>IF(ISBLANK(I34),"",MAX(H32:H33)+1)</f>
        <v>2</v>
      </c>
      <c r="I34" s="284" t="s">
        <v>512</v>
      </c>
      <c r="J34" s="283"/>
      <c r="K34" s="283"/>
      <c r="L34" s="283"/>
      <c r="M34" s="283"/>
      <c r="N34" s="283"/>
      <c r="O34" s="283"/>
      <c r="P34" s="283"/>
      <c r="Q34" s="283"/>
      <c r="R34" s="283"/>
      <c r="S34" s="282"/>
      <c r="T34" s="561"/>
      <c r="U34" s="657" t="s">
        <v>845</v>
      </c>
      <c r="V34" s="120" t="s">
        <v>550</v>
      </c>
      <c r="W34" s="94">
        <f t="shared" si="7"/>
        <v>0.35</v>
      </c>
      <c r="X34" s="74">
        <f t="shared" si="8"/>
        <v>35</v>
      </c>
      <c r="Y34" s="92">
        <v>350</v>
      </c>
      <c r="Z34" s="71">
        <v>410</v>
      </c>
      <c r="AA34" s="79">
        <f t="shared" si="9"/>
        <v>41</v>
      </c>
      <c r="AB34" s="96">
        <v>410</v>
      </c>
      <c r="AC34" s="659"/>
      <c r="AD34" s="292">
        <v>40</v>
      </c>
      <c r="AE34" s="574"/>
      <c r="AF34" s="616">
        <v>0.94</v>
      </c>
      <c r="AG34" s="574"/>
      <c r="AH34" s="290" t="s">
        <v>164</v>
      </c>
      <c r="AI34" s="569"/>
      <c r="AJ34" s="1218" t="s">
        <v>743</v>
      </c>
      <c r="AK34" s="1219"/>
      <c r="AM34" s="565"/>
      <c r="AN34" s="1"/>
      <c r="AO34" s="565"/>
      <c r="AT34" s="565"/>
      <c r="AU34" s="416"/>
      <c r="AV34" s="417"/>
      <c r="AW34" s="417"/>
      <c r="AX34" s="417"/>
      <c r="AY34" s="417"/>
      <c r="AZ34" s="417"/>
      <c r="BA34" s="417"/>
      <c r="BB34" s="418"/>
      <c r="BC34" s="269" t="s">
        <v>505</v>
      </c>
      <c r="BD34" s="1188" t="s">
        <v>681</v>
      </c>
      <c r="BE34" s="1189"/>
      <c r="BF34" s="156"/>
      <c r="BG34" s="156"/>
      <c r="BH34" s="11"/>
      <c r="BI34" s="217"/>
      <c r="BK34" s="28" t="s">
        <v>702</v>
      </c>
      <c r="BL34" s="197"/>
      <c r="BM34" s="197"/>
      <c r="BN34" s="197"/>
      <c r="BP34" s="9">
        <v>1</v>
      </c>
    </row>
    <row r="35" spans="1:68" ht="21" customHeight="1">
      <c r="A35" s="147" t="str">
        <f>IF(ISBLANK(#REF!),"►",IFERROR(RIGHT(#REF!,LEN(#REF!)-FIND("Couleur",#REF!)+1),""))</f>
        <v/>
      </c>
      <c r="B35" s="146" t="str">
        <f t="shared" si="12"/>
        <v>A</v>
      </c>
      <c r="C35" s="119" t="str">
        <f>C21</f>
        <v>A.Americano 1.Avec alcool.Before dinner.Verre Flute(s).On the rocks</v>
      </c>
      <c r="D35" s="119">
        <f>D21</f>
        <v>2</v>
      </c>
      <c r="E35" s="118" t="str">
        <f>E21</f>
        <v>Flute(s)</v>
      </c>
      <c r="F35" s="117">
        <f>F21</f>
        <v>12</v>
      </c>
      <c r="G35" s="116" t="str">
        <f>G21</f>
        <v>cl</v>
      </c>
      <c r="H35" s="285">
        <f>IF(ISBLANK(I35),"",MAX(H32:H34)+1)</f>
        <v>3</v>
      </c>
      <c r="I35" s="284" t="s">
        <v>532</v>
      </c>
      <c r="J35" s="283"/>
      <c r="K35" s="283"/>
      <c r="L35" s="283"/>
      <c r="M35" s="283"/>
      <c r="N35" s="283"/>
      <c r="O35" s="283"/>
      <c r="P35" s="283"/>
      <c r="Q35" s="283"/>
      <c r="R35" s="283"/>
      <c r="S35" s="282"/>
      <c r="T35" s="562"/>
      <c r="U35" s="657" t="s">
        <v>845</v>
      </c>
      <c r="V35" s="120" t="s">
        <v>548</v>
      </c>
      <c r="W35" s="94">
        <f t="shared" si="7"/>
        <v>0.3</v>
      </c>
      <c r="X35" s="74">
        <f t="shared" si="8"/>
        <v>30</v>
      </c>
      <c r="Y35" s="92">
        <v>300</v>
      </c>
      <c r="Z35" s="71">
        <v>360</v>
      </c>
      <c r="AA35" s="79">
        <f t="shared" si="9"/>
        <v>36</v>
      </c>
      <c r="AB35" s="96">
        <v>360</v>
      </c>
      <c r="AC35" s="659"/>
      <c r="AD35" s="292">
        <v>40</v>
      </c>
      <c r="AE35" s="574"/>
      <c r="AF35" s="616">
        <v>0.96</v>
      </c>
      <c r="AG35" s="574"/>
      <c r="AH35" s="290" t="s">
        <v>160</v>
      </c>
      <c r="AI35" s="569"/>
      <c r="AJ35" s="1218" t="s">
        <v>743</v>
      </c>
      <c r="AK35" s="1219"/>
      <c r="AO35" s="565"/>
      <c r="AP35" s="1210" t="s">
        <v>711</v>
      </c>
      <c r="AR35" s="1210" t="s">
        <v>835</v>
      </c>
      <c r="AS35" s="1169" t="s">
        <v>836</v>
      </c>
      <c r="AT35" s="565"/>
      <c r="AU35" s="416"/>
      <c r="AV35" s="417"/>
      <c r="AW35" s="417"/>
      <c r="AX35" s="417"/>
      <c r="AY35" s="417"/>
      <c r="AZ35" s="417"/>
      <c r="BA35" s="417"/>
      <c r="BB35" s="418"/>
      <c r="BD35" s="1190" t="s">
        <v>419</v>
      </c>
      <c r="BE35" s="1191"/>
      <c r="BF35" s="755" t="s">
        <v>971</v>
      </c>
      <c r="BG35" s="735" t="s">
        <v>777</v>
      </c>
      <c r="BH35" s="735"/>
      <c r="BI35" s="205"/>
      <c r="BK35" s="28" t="s">
        <v>704</v>
      </c>
      <c r="BL35" s="197"/>
      <c r="BM35" s="197"/>
      <c r="BN35" s="197"/>
      <c r="BP35" s="9">
        <v>1</v>
      </c>
    </row>
    <row r="36" spans="1:68" ht="21" customHeight="1">
      <c r="A36" s="147" t="str">
        <f>IF(ISBLANK(#REF!),"►",IFERROR(RIGHT(#REF!,LEN(#REF!)-FIND("Couleur",#REF!)+1),""))</f>
        <v/>
      </c>
      <c r="B36" s="146" t="str">
        <f t="shared" si="12"/>
        <v>A</v>
      </c>
      <c r="C36" s="119" t="str">
        <f>C21</f>
        <v>A.Americano 1.Avec alcool.Before dinner.Verre Flute(s).On the rocks</v>
      </c>
      <c r="D36" s="119">
        <f>D21</f>
        <v>2</v>
      </c>
      <c r="E36" s="118" t="str">
        <f>E21</f>
        <v>Flute(s)</v>
      </c>
      <c r="F36" s="117">
        <f>F21</f>
        <v>12</v>
      </c>
      <c r="G36" s="116" t="str">
        <f>G21</f>
        <v>cl</v>
      </c>
      <c r="H36" s="285">
        <f>IF(ISBLANK(I36),"",MAX(H32:H35)+1)</f>
        <v>4</v>
      </c>
      <c r="I36" s="284" t="s">
        <v>529</v>
      </c>
      <c r="J36" s="283"/>
      <c r="K36" s="283"/>
      <c r="L36" s="283"/>
      <c r="M36" s="283"/>
      <c r="N36" s="283"/>
      <c r="O36" s="283"/>
      <c r="P36" s="283"/>
      <c r="Q36" s="283"/>
      <c r="R36" s="283"/>
      <c r="S36" s="282"/>
      <c r="T36" s="561"/>
      <c r="U36" s="657" t="s">
        <v>845</v>
      </c>
      <c r="V36" s="120" t="s">
        <v>536</v>
      </c>
      <c r="W36" s="94">
        <f t="shared" si="7"/>
        <v>0.24</v>
      </c>
      <c r="X36" s="74">
        <f t="shared" si="8"/>
        <v>24</v>
      </c>
      <c r="Y36" s="92">
        <v>240</v>
      </c>
      <c r="Z36" s="71">
        <v>280</v>
      </c>
      <c r="AA36" s="79">
        <f t="shared" si="9"/>
        <v>28</v>
      </c>
      <c r="AB36" s="96">
        <v>280</v>
      </c>
      <c r="AC36" s="659"/>
      <c r="AD36" s="292">
        <v>30</v>
      </c>
      <c r="AE36" s="574"/>
      <c r="AF36" s="616">
        <v>1.04</v>
      </c>
      <c r="AG36" s="574"/>
      <c r="AH36" s="290" t="s">
        <v>157</v>
      </c>
      <c r="AI36" s="569"/>
      <c r="AJ36" s="1218" t="s">
        <v>752</v>
      </c>
      <c r="AK36" s="1219"/>
      <c r="AO36" s="565"/>
      <c r="AP36" s="1211"/>
      <c r="AR36" s="1211"/>
      <c r="AS36" s="1169"/>
      <c r="AT36" s="565"/>
      <c r="AU36" s="416"/>
      <c r="AV36" s="417"/>
      <c r="AW36" s="417"/>
      <c r="AX36" s="417"/>
      <c r="AY36" s="417"/>
      <c r="AZ36" s="417"/>
      <c r="BA36" s="417"/>
      <c r="BB36" s="418"/>
      <c r="BD36" s="736" t="s">
        <v>972</v>
      </c>
      <c r="BE36" s="737" t="s">
        <v>397</v>
      </c>
      <c r="BF36" s="20"/>
      <c r="BG36" s="20"/>
      <c r="BH36" s="738" t="s">
        <v>973</v>
      </c>
      <c r="BI36" s="1192" t="s">
        <v>974</v>
      </c>
      <c r="BK36" s="28" t="s">
        <v>705</v>
      </c>
      <c r="BL36" s="197"/>
      <c r="BM36" s="197"/>
      <c r="BN36" s="197"/>
      <c r="BP36" s="9">
        <v>1</v>
      </c>
    </row>
    <row r="37" spans="1:68" ht="21" customHeight="1" thickBot="1">
      <c r="A37" s="147" t="str">
        <f>IF(ISBLANK(#REF!),"►",IFERROR(RIGHT(#REF!,LEN(#REF!)-FIND("Couleur",#REF!)+1),""))</f>
        <v/>
      </c>
      <c r="B37" s="146" t="str">
        <f t="shared" si="12"/>
        <v>►</v>
      </c>
      <c r="C37" s="119" t="str">
        <f>C21</f>
        <v>A.Americano 1.Avec alcool.Before dinner.Verre Flute(s).On the rocks</v>
      </c>
      <c r="D37" s="119">
        <f>D21</f>
        <v>2</v>
      </c>
      <c r="E37" s="118" t="str">
        <f>E21</f>
        <v>Flute(s)</v>
      </c>
      <c r="F37" s="117">
        <f>F21</f>
        <v>12</v>
      </c>
      <c r="G37" s="116" t="str">
        <f>G21</f>
        <v>cl</v>
      </c>
      <c r="H37" s="285" t="str">
        <f>IF(ISBLANK(I37),"",MAX(H32:H36)+1)</f>
        <v/>
      </c>
      <c r="I37" s="284"/>
      <c r="J37" s="283"/>
      <c r="K37" s="283"/>
      <c r="L37" s="283"/>
      <c r="M37" s="283"/>
      <c r="N37" s="283"/>
      <c r="O37" s="283"/>
      <c r="P37" s="283"/>
      <c r="Q37" s="283"/>
      <c r="R37" s="283"/>
      <c r="S37" s="282"/>
      <c r="T37" s="561"/>
      <c r="U37" s="657" t="s">
        <v>845</v>
      </c>
      <c r="V37" s="120" t="s">
        <v>473</v>
      </c>
      <c r="W37" s="94">
        <f t="shared" si="7"/>
        <v>0.2</v>
      </c>
      <c r="X37" s="74">
        <f t="shared" si="8"/>
        <v>20</v>
      </c>
      <c r="Y37" s="92">
        <v>200</v>
      </c>
      <c r="Z37" s="71">
        <v>250</v>
      </c>
      <c r="AA37" s="79">
        <f t="shared" si="9"/>
        <v>25</v>
      </c>
      <c r="AB37" s="96">
        <v>250</v>
      </c>
      <c r="AC37" s="659"/>
      <c r="AD37" s="292">
        <v>30</v>
      </c>
      <c r="AE37" s="574"/>
      <c r="AF37" s="616">
        <v>1.04</v>
      </c>
      <c r="AG37" s="574"/>
      <c r="AH37" s="290" t="s">
        <v>155</v>
      </c>
      <c r="AI37" s="569"/>
      <c r="AJ37" s="1218" t="s">
        <v>748</v>
      </c>
      <c r="AK37" s="1219"/>
      <c r="AO37" s="565"/>
      <c r="AT37" s="565"/>
      <c r="AU37" s="416"/>
      <c r="AV37" s="417"/>
      <c r="AW37" s="417"/>
      <c r="AX37" s="417"/>
      <c r="AY37" s="417"/>
      <c r="AZ37" s="417"/>
      <c r="BA37" s="417"/>
      <c r="BB37" s="418"/>
      <c r="BD37" s="736" t="s">
        <v>975</v>
      </c>
      <c r="BE37" s="737" t="s">
        <v>397</v>
      </c>
      <c r="BF37" s="20"/>
      <c r="BG37" s="20"/>
      <c r="BH37" s="20"/>
      <c r="BI37" s="1192"/>
      <c r="BK37" s="28" t="s">
        <v>706</v>
      </c>
      <c r="BL37" s="197"/>
      <c r="BM37" s="197"/>
      <c r="BN37" s="197"/>
      <c r="BP37" s="9">
        <v>1</v>
      </c>
    </row>
    <row r="38" spans="1:68" ht="21" customHeight="1">
      <c r="A38" s="147" t="str">
        <f>IF(ISBLANK(#REF!),"►",IFERROR(RIGHT(#REF!,LEN(#REF!)-FIND("Couleur",#REF!)+1),""))</f>
        <v/>
      </c>
      <c r="B38" s="146" t="str">
        <f t="shared" si="12"/>
        <v>►</v>
      </c>
      <c r="C38" s="119" t="str">
        <f>C21</f>
        <v>A.Americano 1.Avec alcool.Before dinner.Verre Flute(s).On the rocks</v>
      </c>
      <c r="D38" s="119">
        <f>D21</f>
        <v>2</v>
      </c>
      <c r="E38" s="118" t="str">
        <f>E21</f>
        <v>Flute(s)</v>
      </c>
      <c r="F38" s="117">
        <f>F21</f>
        <v>12</v>
      </c>
      <c r="G38" s="116" t="str">
        <f>G21</f>
        <v>cl</v>
      </c>
      <c r="H38" s="285" t="str">
        <f>IF(ISBLANK(I38),"",MAX(H32:H37)+1)</f>
        <v/>
      </c>
      <c r="I38" s="284"/>
      <c r="J38" s="283"/>
      <c r="K38" s="283"/>
      <c r="L38" s="283"/>
      <c r="M38" s="283"/>
      <c r="N38" s="283"/>
      <c r="O38" s="283"/>
      <c r="P38" s="283"/>
      <c r="Q38" s="283"/>
      <c r="R38" s="283"/>
      <c r="S38" s="282"/>
      <c r="T38" s="561"/>
      <c r="U38" s="657" t="s">
        <v>845</v>
      </c>
      <c r="V38" s="120" t="s">
        <v>520</v>
      </c>
      <c r="W38" s="94">
        <f t="shared" si="7"/>
        <v>0.15</v>
      </c>
      <c r="X38" s="74">
        <f t="shared" si="8"/>
        <v>15</v>
      </c>
      <c r="Y38" s="92">
        <v>150</v>
      </c>
      <c r="Z38" s="71">
        <v>180</v>
      </c>
      <c r="AA38" s="79">
        <f t="shared" si="9"/>
        <v>18</v>
      </c>
      <c r="AB38" s="96">
        <v>180</v>
      </c>
      <c r="AC38" s="659"/>
      <c r="AD38" s="292">
        <v>40</v>
      </c>
      <c r="AE38" s="574"/>
      <c r="AF38" s="616">
        <v>0.94</v>
      </c>
      <c r="AG38" s="574"/>
      <c r="AH38" s="290" t="s">
        <v>152</v>
      </c>
      <c r="AI38" s="569"/>
      <c r="AJ38" s="1218" t="s">
        <v>753</v>
      </c>
      <c r="AK38" s="1219"/>
      <c r="AO38" s="565"/>
      <c r="AP38" s="1196" t="s">
        <v>891</v>
      </c>
      <c r="AR38" s="1196" t="s">
        <v>823</v>
      </c>
      <c r="AS38" s="1169" t="s">
        <v>828</v>
      </c>
      <c r="AT38" s="565"/>
      <c r="AU38" s="416"/>
      <c r="AV38" s="417"/>
      <c r="AW38" s="417"/>
      <c r="AX38" s="417"/>
      <c r="AY38" s="417"/>
      <c r="AZ38" s="417"/>
      <c r="BA38" s="417"/>
      <c r="BB38" s="418"/>
      <c r="BD38" s="739" t="s">
        <v>411</v>
      </c>
      <c r="BE38" s="1"/>
      <c r="BF38" s="740" t="s">
        <v>976</v>
      </c>
      <c r="BG38" s="20"/>
      <c r="BH38" s="1144" t="s">
        <v>988</v>
      </c>
      <c r="BI38" s="1159" t="s">
        <v>977</v>
      </c>
      <c r="BK38" s="564" t="s">
        <v>708</v>
      </c>
      <c r="BL38" s="197"/>
      <c r="BM38" s="197"/>
      <c r="BN38" s="197"/>
      <c r="BO38"/>
      <c r="BP38" s="9">
        <v>1</v>
      </c>
    </row>
    <row r="39" spans="1:68" ht="21" customHeight="1">
      <c r="A39" s="147" t="str">
        <f>IF(ISBLANK(#REF!),"►",IFERROR(RIGHT(#REF!,LEN(#REF!)-FIND("Couleur",#REF!)+1),""))</f>
        <v/>
      </c>
      <c r="B39" s="146" t="str">
        <f t="shared" si="12"/>
        <v>►</v>
      </c>
      <c r="C39" s="119" t="str">
        <f>C21</f>
        <v>A.Americano 1.Avec alcool.Before dinner.Verre Flute(s).On the rocks</v>
      </c>
      <c r="D39" s="119">
        <f>D21</f>
        <v>2</v>
      </c>
      <c r="E39" s="118" t="str">
        <f>E21</f>
        <v>Flute(s)</v>
      </c>
      <c r="F39" s="117">
        <f>F21</f>
        <v>12</v>
      </c>
      <c r="G39" s="116" t="str">
        <f>G21</f>
        <v>cl</v>
      </c>
      <c r="H39" s="285" t="str">
        <f>IF(ISBLANK(I39),"",MAX(H32:H38)+1)</f>
        <v/>
      </c>
      <c r="I39" s="284"/>
      <c r="J39" s="283"/>
      <c r="K39" s="283"/>
      <c r="L39" s="283"/>
      <c r="M39" s="283"/>
      <c r="N39" s="283"/>
      <c r="O39" s="283"/>
      <c r="P39" s="283"/>
      <c r="Q39" s="283"/>
      <c r="R39" s="283"/>
      <c r="S39" s="282"/>
      <c r="T39" s="561"/>
      <c r="U39" s="657" t="s">
        <v>845</v>
      </c>
      <c r="V39" s="120" t="s">
        <v>518</v>
      </c>
      <c r="W39" s="94">
        <f t="shared" si="7"/>
        <v>0.18</v>
      </c>
      <c r="X39" s="74">
        <f t="shared" si="8"/>
        <v>18</v>
      </c>
      <c r="Y39" s="92">
        <v>180</v>
      </c>
      <c r="Z39" s="71">
        <v>210</v>
      </c>
      <c r="AA39" s="79">
        <f t="shared" si="9"/>
        <v>21</v>
      </c>
      <c r="AB39" s="96">
        <v>210</v>
      </c>
      <c r="AC39" s="659"/>
      <c r="AD39" s="292">
        <v>25</v>
      </c>
      <c r="AE39" s="574"/>
      <c r="AF39" s="616">
        <v>1.05</v>
      </c>
      <c r="AG39" s="574"/>
      <c r="AH39" s="290" t="s">
        <v>150</v>
      </c>
      <c r="AI39" s="569"/>
      <c r="AJ39" s="1218" t="s">
        <v>749</v>
      </c>
      <c r="AK39" s="1219"/>
      <c r="AO39" s="565"/>
      <c r="AP39" s="1197"/>
      <c r="AR39" s="1197"/>
      <c r="AS39" s="1169"/>
      <c r="AT39" s="565"/>
      <c r="AU39" s="416"/>
      <c r="AV39" s="417"/>
      <c r="AW39" s="417"/>
      <c r="AX39" s="417"/>
      <c r="AY39" s="417"/>
      <c r="AZ39" s="417"/>
      <c r="BA39" s="417"/>
      <c r="BB39" s="418"/>
      <c r="BD39" s="742">
        <v>1</v>
      </c>
      <c r="BE39" s="120" t="s">
        <v>978</v>
      </c>
      <c r="BF39" s="200">
        <v>120</v>
      </c>
      <c r="BG39" s="743" t="s">
        <v>326</v>
      </c>
      <c r="BH39" s="1144"/>
      <c r="BI39" s="1159"/>
      <c r="BK39" s="28" t="s">
        <v>709</v>
      </c>
      <c r="BL39" s="197"/>
      <c r="BM39" s="197"/>
      <c r="BN39" s="197"/>
      <c r="BP39" s="9">
        <v>1</v>
      </c>
    </row>
    <row r="40" spans="1:68" ht="21" customHeight="1" thickBot="1">
      <c r="A40" s="147" t="str">
        <f>IF(ISBLANK(#REF!),"►",IFERROR(RIGHT(#REF!,LEN(#REF!)-FIND("Couleur",#REF!)+1),""))</f>
        <v/>
      </c>
      <c r="B40" s="146" t="str">
        <f t="shared" si="12"/>
        <v>►</v>
      </c>
      <c r="C40" s="119" t="str">
        <f>C21</f>
        <v>A.Americano 1.Avec alcool.Before dinner.Verre Flute(s).On the rocks</v>
      </c>
      <c r="D40" s="119">
        <f>D21</f>
        <v>2</v>
      </c>
      <c r="E40" s="118" t="str">
        <f>E21</f>
        <v>Flute(s)</v>
      </c>
      <c r="F40" s="117">
        <f>F21</f>
        <v>12</v>
      </c>
      <c r="G40" s="116" t="str">
        <f>G21</f>
        <v>cl</v>
      </c>
      <c r="H40" s="285" t="str">
        <f>IF(ISBLANK(I40),"",MAX(H32:H39)+1)</f>
        <v/>
      </c>
      <c r="I40" s="284"/>
      <c r="J40" s="283"/>
      <c r="K40" s="283"/>
      <c r="L40" s="283"/>
      <c r="M40" s="283"/>
      <c r="N40" s="283"/>
      <c r="O40" s="283"/>
      <c r="P40" s="283"/>
      <c r="Q40" s="283"/>
      <c r="R40" s="283"/>
      <c r="S40" s="282"/>
      <c r="T40" s="561"/>
      <c r="U40" s="657" t="s">
        <v>845</v>
      </c>
      <c r="V40" s="120" t="s">
        <v>514</v>
      </c>
      <c r="W40" s="94">
        <f t="shared" si="7"/>
        <v>0.15</v>
      </c>
      <c r="X40" s="74">
        <f t="shared" si="8"/>
        <v>15</v>
      </c>
      <c r="Y40" s="92">
        <v>150</v>
      </c>
      <c r="Z40" s="71">
        <v>180</v>
      </c>
      <c r="AA40" s="79">
        <f t="shared" si="9"/>
        <v>18</v>
      </c>
      <c r="AB40" s="96">
        <v>180</v>
      </c>
      <c r="AC40" s="659"/>
      <c r="AD40" s="292">
        <v>20</v>
      </c>
      <c r="AE40" s="574"/>
      <c r="AF40" s="616">
        <v>1.25</v>
      </c>
      <c r="AG40" s="574"/>
      <c r="AH40" s="290" t="s">
        <v>147</v>
      </c>
      <c r="AI40" s="569"/>
      <c r="AJ40" s="1218" t="s">
        <v>751</v>
      </c>
      <c r="AK40" s="1219"/>
      <c r="AO40" s="565"/>
      <c r="AT40" s="565"/>
      <c r="AU40" s="416"/>
      <c r="AV40" s="417"/>
      <c r="AW40" s="417"/>
      <c r="AX40" s="417"/>
      <c r="AY40" s="417"/>
      <c r="AZ40" s="417"/>
      <c r="BA40" s="417"/>
      <c r="BB40" s="418"/>
      <c r="BD40" s="1160" t="s">
        <v>987</v>
      </c>
      <c r="BE40" s="120" t="s">
        <v>558</v>
      </c>
      <c r="BF40" s="754" t="s">
        <v>979</v>
      </c>
      <c r="BG40" s="104" t="s">
        <v>328</v>
      </c>
      <c r="BH40" s="20"/>
      <c r="BI40" s="741"/>
      <c r="BK40" s="564" t="s">
        <v>710</v>
      </c>
      <c r="BL40" s="197"/>
      <c r="BM40" s="197"/>
      <c r="BN40" s="197"/>
      <c r="BP40" s="9">
        <v>1</v>
      </c>
    </row>
    <row r="41" spans="1:68" ht="21" customHeight="1">
      <c r="A41" s="147" t="str">
        <f>IF(ISBLANK(#REF!),"►",IFERROR(RIGHT(#REF!,LEN(#REF!)-FIND("Couleur",#REF!)+1),""))</f>
        <v/>
      </c>
      <c r="B41" s="146" t="str">
        <f t="shared" si="12"/>
        <v>►</v>
      </c>
      <c r="C41" s="119" t="str">
        <f>C21</f>
        <v>A.Americano 1.Avec alcool.Before dinner.Verre Flute(s).On the rocks</v>
      </c>
      <c r="D41" s="119">
        <f>D21</f>
        <v>2</v>
      </c>
      <c r="E41" s="118" t="str">
        <f>E21</f>
        <v>Flute(s)</v>
      </c>
      <c r="F41" s="117">
        <f>F21</f>
        <v>12</v>
      </c>
      <c r="G41" s="116" t="str">
        <f>G21</f>
        <v>cl</v>
      </c>
      <c r="H41" s="285" t="str">
        <f>IF(ISBLANK(I41),"",MAX(H32:H40)+1)</f>
        <v/>
      </c>
      <c r="I41" s="284"/>
      <c r="J41" s="283"/>
      <c r="K41" s="283"/>
      <c r="L41" s="283"/>
      <c r="M41" s="283"/>
      <c r="N41" s="283"/>
      <c r="O41" s="283"/>
      <c r="P41" s="283"/>
      <c r="Q41" s="283"/>
      <c r="R41" s="283"/>
      <c r="S41" s="282"/>
      <c r="T41" s="561"/>
      <c r="U41" s="657" t="s">
        <v>845</v>
      </c>
      <c r="V41" s="120" t="s">
        <v>450</v>
      </c>
      <c r="W41" s="94">
        <f t="shared" si="7"/>
        <v>2.5000000000000001E-2</v>
      </c>
      <c r="X41" s="74">
        <f t="shared" si="8"/>
        <v>2.5</v>
      </c>
      <c r="Y41" s="92">
        <v>25</v>
      </c>
      <c r="Z41" s="71">
        <v>30</v>
      </c>
      <c r="AA41" s="79">
        <f t="shared" si="9"/>
        <v>3</v>
      </c>
      <c r="AB41" s="96">
        <v>30</v>
      </c>
      <c r="AC41" s="659"/>
      <c r="AD41" s="292">
        <v>55</v>
      </c>
      <c r="AE41" s="574"/>
      <c r="AF41" s="616">
        <v>1.05</v>
      </c>
      <c r="AG41" s="574"/>
      <c r="AH41" s="290" t="s">
        <v>144</v>
      </c>
      <c r="AI41" s="569"/>
      <c r="AJ41" s="1218" t="s">
        <v>754</v>
      </c>
      <c r="AK41" s="1219"/>
      <c r="AO41" s="565"/>
      <c r="AP41" s="1206" t="s">
        <v>892</v>
      </c>
      <c r="AR41" s="1206" t="s">
        <v>837</v>
      </c>
      <c r="AS41" s="1169" t="s">
        <v>838</v>
      </c>
      <c r="AT41" s="565"/>
      <c r="AU41" s="416"/>
      <c r="AV41" s="417"/>
      <c r="AW41" s="417"/>
      <c r="AX41" s="417"/>
      <c r="AY41" s="417"/>
      <c r="AZ41" s="417"/>
      <c r="BA41" s="417"/>
      <c r="BB41" s="418"/>
      <c r="BD41" s="1160"/>
      <c r="BE41" s="120" t="s">
        <v>980</v>
      </c>
      <c r="BF41" s="754" t="s">
        <v>981</v>
      </c>
      <c r="BG41" s="753" t="s">
        <v>317</v>
      </c>
      <c r="BH41" s="20"/>
      <c r="BI41" s="741"/>
      <c r="BK41" s="197"/>
      <c r="BL41" s="197"/>
      <c r="BM41" s="197"/>
      <c r="BN41" s="197"/>
      <c r="BP41" s="9">
        <v>1</v>
      </c>
    </row>
    <row r="42" spans="1:68" ht="21" customHeight="1">
      <c r="A42" s="147" t="str">
        <f>IF(ISBLANK(#REF!),"►",IFERROR(RIGHT(#REF!,LEN(#REF!)-FIND("Couleur",#REF!)+1),""))</f>
        <v/>
      </c>
      <c r="B42" s="146" t="str">
        <f t="shared" si="12"/>
        <v>►</v>
      </c>
      <c r="C42" s="119" t="str">
        <f>C21</f>
        <v>A.Americano 1.Avec alcool.Before dinner.Verre Flute(s).On the rocks</v>
      </c>
      <c r="D42" s="119">
        <f>D21</f>
        <v>2</v>
      </c>
      <c r="E42" s="118" t="str">
        <f>E21</f>
        <v>Flute(s)</v>
      </c>
      <c r="F42" s="117">
        <f>F21</f>
        <v>12</v>
      </c>
      <c r="G42" s="116" t="str">
        <f>G21</f>
        <v>cl</v>
      </c>
      <c r="H42" s="1226" t="s">
        <v>516</v>
      </c>
      <c r="I42" s="280"/>
      <c r="J42" s="280"/>
      <c r="K42" s="280"/>
      <c r="L42" s="280"/>
      <c r="M42" s="280"/>
      <c r="N42" s="280"/>
      <c r="O42" s="280"/>
      <c r="P42" s="280"/>
      <c r="Q42" s="280"/>
      <c r="R42" s="280"/>
      <c r="S42" s="279"/>
      <c r="T42" s="561"/>
      <c r="U42" s="657" t="s">
        <v>845</v>
      </c>
      <c r="V42" s="120" t="s">
        <v>448</v>
      </c>
      <c r="W42" s="94">
        <f t="shared" si="7"/>
        <v>0.35</v>
      </c>
      <c r="X42" s="74">
        <f t="shared" si="8"/>
        <v>35</v>
      </c>
      <c r="Y42" s="92">
        <v>350</v>
      </c>
      <c r="Z42" s="71">
        <v>400</v>
      </c>
      <c r="AA42" s="79">
        <f t="shared" si="9"/>
        <v>40</v>
      </c>
      <c r="AB42" s="96">
        <v>400</v>
      </c>
      <c r="AC42" s="659"/>
      <c r="AD42" s="292">
        <v>25</v>
      </c>
      <c r="AE42" s="574"/>
      <c r="AF42" s="616">
        <v>1.03</v>
      </c>
      <c r="AG42" s="574"/>
      <c r="AH42" s="290" t="s">
        <v>140</v>
      </c>
      <c r="AI42" s="569"/>
      <c r="AJ42" s="1218" t="s">
        <v>755</v>
      </c>
      <c r="AK42" s="1219"/>
      <c r="AO42" s="565"/>
      <c r="AP42" s="1207"/>
      <c r="AR42" s="1207"/>
      <c r="AS42" s="1169"/>
      <c r="AT42" s="565"/>
      <c r="AU42" s="416"/>
      <c r="AV42" s="417"/>
      <c r="AW42" s="417"/>
      <c r="AX42" s="417"/>
      <c r="AY42" s="417"/>
      <c r="AZ42" s="417"/>
      <c r="BA42" s="417"/>
      <c r="BB42" s="418"/>
      <c r="BD42" s="746"/>
      <c r="BE42" s="747"/>
      <c r="BF42" s="744"/>
      <c r="BG42" s="748"/>
      <c r="BH42" s="20"/>
      <c r="BI42" s="741"/>
      <c r="BK42" s="1141" t="s">
        <v>712</v>
      </c>
      <c r="BL42" s="1142"/>
      <c r="BM42" s="1142"/>
      <c r="BN42" s="1143"/>
      <c r="BP42" s="9">
        <v>1</v>
      </c>
    </row>
    <row r="43" spans="1:68" ht="21" customHeight="1" thickBot="1">
      <c r="A43" s="147" t="str">
        <f>IF(ISBLANK(#REF!),"►",IFERROR(RIGHT(#REF!,LEN(#REF!)-FIND("Couleur",#REF!)+1),""))</f>
        <v/>
      </c>
      <c r="B43" s="146" t="str">
        <f t="shared" si="12"/>
        <v>►</v>
      </c>
      <c r="C43" s="119" t="str">
        <f>C21</f>
        <v>A.Americano 1.Avec alcool.Before dinner.Verre Flute(s).On the rocks</v>
      </c>
      <c r="D43" s="119">
        <f>D21</f>
        <v>2</v>
      </c>
      <c r="E43" s="118" t="str">
        <f>E21</f>
        <v>Flute(s)</v>
      </c>
      <c r="F43" s="117">
        <f>F21</f>
        <v>12</v>
      </c>
      <c r="G43" s="116" t="str">
        <f>G21</f>
        <v>cl</v>
      </c>
      <c r="H43" s="1226"/>
      <c r="I43" s="280"/>
      <c r="J43" s="280"/>
      <c r="K43" s="280"/>
      <c r="L43" s="280"/>
      <c r="M43" s="280"/>
      <c r="N43" s="280"/>
      <c r="O43" s="280"/>
      <c r="P43" s="280"/>
      <c r="Q43" s="280"/>
      <c r="R43" s="280"/>
      <c r="S43" s="279"/>
      <c r="T43" s="561"/>
      <c r="U43" s="657" t="s">
        <v>845</v>
      </c>
      <c r="V43" s="120" t="s">
        <v>446</v>
      </c>
      <c r="W43" s="94">
        <f t="shared" si="7"/>
        <v>0.24</v>
      </c>
      <c r="X43" s="74">
        <f t="shared" si="8"/>
        <v>24</v>
      </c>
      <c r="Y43" s="92">
        <v>240</v>
      </c>
      <c r="Z43" s="71">
        <v>300</v>
      </c>
      <c r="AA43" s="79">
        <f t="shared" si="9"/>
        <v>30</v>
      </c>
      <c r="AB43" s="96">
        <v>300</v>
      </c>
      <c r="AC43" s="659"/>
      <c r="AD43" s="292">
        <v>25</v>
      </c>
      <c r="AE43" s="574"/>
      <c r="AF43" s="616">
        <v>1.04</v>
      </c>
      <c r="AG43" s="574"/>
      <c r="AH43" s="290" t="s">
        <v>140</v>
      </c>
      <c r="AI43" s="569"/>
      <c r="AJ43" s="1218" t="s">
        <v>750</v>
      </c>
      <c r="AK43" s="1219"/>
      <c r="AO43" s="565"/>
      <c r="AT43" s="565"/>
      <c r="AU43" s="416"/>
      <c r="AV43" s="417"/>
      <c r="AW43" s="417"/>
      <c r="AX43" s="417"/>
      <c r="AY43" s="417"/>
      <c r="AZ43" s="417"/>
      <c r="BA43" s="417"/>
      <c r="BB43" s="418"/>
      <c r="BD43" s="749" t="s">
        <v>982</v>
      </c>
      <c r="BE43" s="750"/>
      <c r="BF43" s="751"/>
      <c r="BG43" s="751"/>
      <c r="BH43" s="751"/>
      <c r="BI43" s="752"/>
      <c r="BK43" s="28" t="s">
        <v>713</v>
      </c>
      <c r="BL43" s="197"/>
      <c r="BM43" s="197"/>
      <c r="BN43" s="197"/>
      <c r="BP43" s="9">
        <v>1</v>
      </c>
    </row>
    <row r="44" spans="1:68" ht="21" customHeight="1">
      <c r="A44" s="147" t="str">
        <f>IF(ISBLANK(#REF!),"►",IFERROR(RIGHT(#REF!,LEN(#REF!)-FIND("Couleur",#REF!)+1),""))</f>
        <v/>
      </c>
      <c r="B44" s="274" t="s">
        <v>338</v>
      </c>
      <c r="C44" s="119" t="str">
        <f>C21</f>
        <v>A.Americano 1.Avec alcool.Before dinner.Verre Flute(s).On the rocks</v>
      </c>
      <c r="D44" s="119">
        <f>D21</f>
        <v>2</v>
      </c>
      <c r="E44" s="118" t="str">
        <f>E21</f>
        <v>Flute(s)</v>
      </c>
      <c r="F44" s="117">
        <f>F21</f>
        <v>12</v>
      </c>
      <c r="G44" s="116" t="str">
        <f>G21</f>
        <v>cl</v>
      </c>
      <c r="H44" s="277" t="s">
        <v>509</v>
      </c>
      <c r="I44" s="122"/>
      <c r="J44" s="122"/>
      <c r="K44" s="122"/>
      <c r="L44" s="122"/>
      <c r="M44" s="122"/>
      <c r="N44" s="122"/>
      <c r="O44" s="122"/>
      <c r="P44" s="122"/>
      <c r="Q44" s="122"/>
      <c r="R44" s="122"/>
      <c r="S44" s="121"/>
      <c r="T44" s="561"/>
      <c r="U44" s="657" t="s">
        <v>845</v>
      </c>
      <c r="V44" s="120" t="s">
        <v>436</v>
      </c>
      <c r="W44" s="94">
        <f t="shared" si="7"/>
        <v>0.25</v>
      </c>
      <c r="X44" s="74">
        <f t="shared" si="8"/>
        <v>25</v>
      </c>
      <c r="Y44" s="92">
        <v>250</v>
      </c>
      <c r="Z44" s="71">
        <v>300</v>
      </c>
      <c r="AA44" s="79">
        <f t="shared" si="9"/>
        <v>30</v>
      </c>
      <c r="AB44" s="96">
        <v>300</v>
      </c>
      <c r="AC44" s="659"/>
      <c r="AD44" s="292">
        <v>15</v>
      </c>
      <c r="AE44" s="574"/>
      <c r="AF44" s="616">
        <v>1.02</v>
      </c>
      <c r="AG44" s="574"/>
      <c r="AH44" s="290" t="s">
        <v>137</v>
      </c>
      <c r="AI44" s="569"/>
      <c r="AJ44" s="1218" t="s">
        <v>743</v>
      </c>
      <c r="AK44" s="1219"/>
      <c r="AM44" s="565"/>
      <c r="AN44" s="1"/>
      <c r="AO44" s="565"/>
      <c r="AP44" s="1206" t="s">
        <v>893</v>
      </c>
      <c r="AR44" s="1206" t="s">
        <v>839</v>
      </c>
      <c r="AS44" s="1169" t="s">
        <v>840</v>
      </c>
      <c r="AT44" s="565"/>
      <c r="AU44" s="416"/>
      <c r="AV44" s="417"/>
      <c r="AW44" s="417"/>
      <c r="AX44" s="417"/>
      <c r="AY44" s="417"/>
      <c r="AZ44" s="417"/>
      <c r="BA44" s="417"/>
      <c r="BB44" s="418"/>
      <c r="BD44" s="263"/>
      <c r="BE44" s="262"/>
      <c r="BF44" s="286"/>
      <c r="BG44" s="286"/>
      <c r="BH44" s="286"/>
      <c r="BI44" s="261"/>
      <c r="BK44" s="564" t="s">
        <v>715</v>
      </c>
      <c r="BL44" s="197"/>
      <c r="BM44" s="197"/>
      <c r="BN44" s="197"/>
      <c r="BP44" s="9">
        <v>1</v>
      </c>
    </row>
    <row r="45" spans="1:68" ht="21" customHeight="1">
      <c r="A45" s="147" t="str">
        <f>IF(ISBLANK(#REF!),"►",IFERROR(RIGHT(#REF!,LEN(#REF!)-FIND("Couleur",#REF!)+1),""))</f>
        <v/>
      </c>
      <c r="B45" s="274" t="s">
        <v>338</v>
      </c>
      <c r="C45" s="113">
        <v>2</v>
      </c>
      <c r="D45" s="113">
        <v>2</v>
      </c>
      <c r="E45" s="113">
        <v>2</v>
      </c>
      <c r="F45" s="113">
        <v>2</v>
      </c>
      <c r="G45" s="113">
        <v>2</v>
      </c>
      <c r="H45" s="113">
        <v>10</v>
      </c>
      <c r="I45" s="113">
        <v>12</v>
      </c>
      <c r="J45" s="113">
        <v>10</v>
      </c>
      <c r="K45" s="113">
        <v>3</v>
      </c>
      <c r="L45" s="113">
        <v>11</v>
      </c>
      <c r="M45" s="113">
        <v>11</v>
      </c>
      <c r="N45" s="113">
        <v>4</v>
      </c>
      <c r="O45" s="113">
        <v>11</v>
      </c>
      <c r="P45" s="113">
        <v>11</v>
      </c>
      <c r="Q45" s="113">
        <v>11</v>
      </c>
      <c r="R45" s="113">
        <v>12</v>
      </c>
      <c r="S45" s="115">
        <v>40</v>
      </c>
      <c r="T45" s="561"/>
      <c r="U45" s="657" t="s">
        <v>845</v>
      </c>
      <c r="V45" s="120" t="s">
        <v>421</v>
      </c>
      <c r="W45" s="94">
        <f t="shared" si="7"/>
        <v>0.15</v>
      </c>
      <c r="X45" s="74">
        <f t="shared" si="8"/>
        <v>15</v>
      </c>
      <c r="Y45" s="92">
        <v>150</v>
      </c>
      <c r="Z45" s="71">
        <v>180</v>
      </c>
      <c r="AA45" s="79">
        <f t="shared" si="9"/>
        <v>18</v>
      </c>
      <c r="AB45" s="96">
        <v>180</v>
      </c>
      <c r="AC45" s="659"/>
      <c r="AD45" s="292">
        <v>40</v>
      </c>
      <c r="AE45" s="574"/>
      <c r="AF45" s="616">
        <v>0.94</v>
      </c>
      <c r="AG45" s="574"/>
      <c r="AH45" s="290" t="s">
        <v>135</v>
      </c>
      <c r="AI45" s="569"/>
      <c r="AJ45" s="1218" t="s">
        <v>740</v>
      </c>
      <c r="AK45" s="1219"/>
      <c r="AO45" s="565"/>
      <c r="AP45" s="1207"/>
      <c r="AR45" s="1207"/>
      <c r="AS45" s="1169"/>
      <c r="AT45" s="565"/>
      <c r="AU45" s="416"/>
      <c r="AV45" s="417"/>
      <c r="AW45" s="417"/>
      <c r="AX45" s="417"/>
      <c r="AY45" s="417"/>
      <c r="AZ45" s="417"/>
      <c r="BA45" s="417"/>
      <c r="BB45" s="418"/>
      <c r="BC45" s="269" t="s">
        <v>505</v>
      </c>
      <c r="BD45" s="757" t="s">
        <v>989</v>
      </c>
      <c r="BE45" s="758" t="s">
        <v>990</v>
      </c>
      <c r="BF45" s="758" t="s">
        <v>393</v>
      </c>
      <c r="BG45" s="758" t="s">
        <v>392</v>
      </c>
      <c r="BH45" s="758" t="s">
        <v>391</v>
      </c>
      <c r="BI45" s="759" t="s">
        <v>390</v>
      </c>
      <c r="BK45" s="28" t="s">
        <v>716</v>
      </c>
      <c r="BL45" s="197"/>
      <c r="BM45" s="197"/>
      <c r="BN45" s="197"/>
      <c r="BP45" s="9">
        <v>1</v>
      </c>
    </row>
    <row r="46" spans="1:68" ht="21" customHeight="1" thickBot="1">
      <c r="A46" s="147" t="str">
        <f>IF(ISBLANK(#REF!),"►",IFERROR(RIGHT(#REF!,LEN(#REF!)-FIND("Couleur",#REF!)+1),""))</f>
        <v/>
      </c>
      <c r="B46" s="273" t="s">
        <v>338</v>
      </c>
      <c r="C46" s="272">
        <f t="shared" ref="C46:Q46" ca="1" si="13">CELL("largeur",C46)</f>
        <v>2</v>
      </c>
      <c r="D46" s="272">
        <f t="shared" ca="1" si="13"/>
        <v>2</v>
      </c>
      <c r="E46" s="272">
        <f t="shared" ca="1" si="13"/>
        <v>2</v>
      </c>
      <c r="F46" s="272">
        <f t="shared" ca="1" si="13"/>
        <v>2</v>
      </c>
      <c r="G46" s="272">
        <f t="shared" ca="1" si="13"/>
        <v>2</v>
      </c>
      <c r="H46" s="272">
        <f t="shared" ca="1" si="13"/>
        <v>10</v>
      </c>
      <c r="I46" s="272">
        <f t="shared" ca="1" si="13"/>
        <v>12</v>
      </c>
      <c r="J46" s="272">
        <f t="shared" ca="1" si="13"/>
        <v>10</v>
      </c>
      <c r="K46" s="272">
        <f t="shared" ca="1" si="13"/>
        <v>3</v>
      </c>
      <c r="L46" s="272">
        <f t="shared" ca="1" si="13"/>
        <v>11</v>
      </c>
      <c r="M46" s="272">
        <f t="shared" ca="1" si="13"/>
        <v>11</v>
      </c>
      <c r="N46" s="272">
        <f t="shared" ca="1" si="13"/>
        <v>4</v>
      </c>
      <c r="O46" s="272">
        <f t="shared" ca="1" si="13"/>
        <v>11</v>
      </c>
      <c r="P46" s="272">
        <f t="shared" ca="1" si="13"/>
        <v>11</v>
      </c>
      <c r="Q46" s="272">
        <f t="shared" ca="1" si="13"/>
        <v>11</v>
      </c>
      <c r="R46" s="272">
        <v>12</v>
      </c>
      <c r="S46" s="271">
        <f ca="1">CELL("largeur",S46)</f>
        <v>40</v>
      </c>
      <c r="T46" s="561"/>
      <c r="U46" s="657" t="s">
        <v>845</v>
      </c>
      <c r="V46" s="120" t="s">
        <v>383</v>
      </c>
      <c r="W46" s="94">
        <f t="shared" ref="W46:W77" si="14">Y46 / 1000</f>
        <v>0.4</v>
      </c>
      <c r="X46" s="74">
        <f t="shared" ref="X46:X77" si="15">Y46/10</f>
        <v>40</v>
      </c>
      <c r="Y46" s="92">
        <v>400</v>
      </c>
      <c r="Z46" s="71">
        <v>470</v>
      </c>
      <c r="AA46" s="79">
        <f t="shared" ref="AA46:AA69" si="16">Z46/10</f>
        <v>47</v>
      </c>
      <c r="AB46" s="96">
        <v>470</v>
      </c>
      <c r="AC46" s="659"/>
      <c r="AD46" s="292">
        <v>40</v>
      </c>
      <c r="AE46" s="574"/>
      <c r="AF46" s="616">
        <v>1.04</v>
      </c>
      <c r="AG46" s="574"/>
      <c r="AH46" s="290" t="s">
        <v>132</v>
      </c>
      <c r="AI46" s="569"/>
      <c r="AJ46" s="1218" t="s">
        <v>756</v>
      </c>
      <c r="AK46" s="1219"/>
      <c r="AM46" s="565"/>
      <c r="AN46" s="1"/>
      <c r="AO46" s="565"/>
      <c r="AT46" s="565"/>
      <c r="AU46" s="416"/>
      <c r="AV46" s="417"/>
      <c r="AW46" s="417"/>
      <c r="AX46" s="417"/>
      <c r="AY46" s="417"/>
      <c r="AZ46" s="417"/>
      <c r="BA46" s="417"/>
      <c r="BB46" s="418"/>
      <c r="BD46" s="1149" t="s">
        <v>991</v>
      </c>
      <c r="BE46" s="1151" t="s">
        <v>992</v>
      </c>
      <c r="BF46" s="1153" t="s">
        <v>379</v>
      </c>
      <c r="BG46" s="1155" t="s">
        <v>376</v>
      </c>
      <c r="BH46" s="1157" t="s">
        <v>993</v>
      </c>
      <c r="BI46" s="760" t="s">
        <v>374</v>
      </c>
      <c r="BK46" s="564" t="s">
        <v>717</v>
      </c>
      <c r="BL46" s="197"/>
      <c r="BM46" s="197"/>
      <c r="BN46" s="197"/>
      <c r="BP46" s="9">
        <v>1</v>
      </c>
    </row>
    <row r="47" spans="1:68" ht="21" customHeight="1" thickBot="1">
      <c r="A47" s="147" t="str">
        <f>IF(ISBLANK(#REF!),"►",IFERROR(RIGHT(#REF!,LEN(#REF!)-FIND("Couleur",#REF!)+1),""))</f>
        <v/>
      </c>
      <c r="H47" s="5"/>
      <c r="I47" s="5"/>
      <c r="J47" s="5"/>
      <c r="K47" s="5"/>
      <c r="L47" s="5"/>
      <c r="M47" s="5"/>
      <c r="N47" s="5"/>
      <c r="O47" s="5"/>
      <c r="P47" s="5"/>
      <c r="Q47" s="5"/>
      <c r="R47" s="5"/>
      <c r="S47" s="5"/>
      <c r="U47" s="657" t="s">
        <v>845</v>
      </c>
      <c r="V47" s="120" t="s">
        <v>370</v>
      </c>
      <c r="W47" s="94">
        <f t="shared" si="14"/>
        <v>0.25</v>
      </c>
      <c r="X47" s="74">
        <f t="shared" si="15"/>
        <v>25</v>
      </c>
      <c r="Y47" s="92">
        <v>250</v>
      </c>
      <c r="Z47" s="71">
        <v>300</v>
      </c>
      <c r="AA47" s="79">
        <f t="shared" si="16"/>
        <v>30</v>
      </c>
      <c r="AB47" s="96">
        <v>300</v>
      </c>
      <c r="AC47" s="659"/>
      <c r="AD47" s="292">
        <v>30</v>
      </c>
      <c r="AE47" s="574"/>
      <c r="AF47" s="616">
        <v>1.04</v>
      </c>
      <c r="AG47" s="574"/>
      <c r="AH47" s="290" t="s">
        <v>130</v>
      </c>
      <c r="AI47" s="569"/>
      <c r="AJ47" s="1218" t="s">
        <v>757</v>
      </c>
      <c r="AK47" s="1219"/>
      <c r="AO47" s="565"/>
      <c r="AP47" s="1206" t="s">
        <v>894</v>
      </c>
      <c r="AR47" s="1206" t="s">
        <v>841</v>
      </c>
      <c r="AS47" s="1169" t="s">
        <v>842</v>
      </c>
      <c r="AT47" s="565"/>
      <c r="AU47" s="416"/>
      <c r="AV47" s="417"/>
      <c r="AW47" s="417"/>
      <c r="AX47" s="417"/>
      <c r="AY47" s="417"/>
      <c r="AZ47" s="417"/>
      <c r="BA47" s="417"/>
      <c r="BB47" s="418"/>
      <c r="BD47" s="1150"/>
      <c r="BE47" s="1152"/>
      <c r="BF47" s="1154"/>
      <c r="BG47" s="1156"/>
      <c r="BH47" s="1158"/>
      <c r="BI47" s="761" t="s">
        <v>367</v>
      </c>
      <c r="BK47" s="281" t="s">
        <v>719</v>
      </c>
      <c r="BL47" s="197"/>
      <c r="BM47" s="197"/>
      <c r="BN47" s="197"/>
      <c r="BP47" s="9">
        <v>1</v>
      </c>
    </row>
    <row r="48" spans="1:68" ht="21" customHeight="1">
      <c r="A48" s="147" t="str">
        <f>IF(ISBLANK(#REF!),"►",IFERROR(RIGHT(#REF!,LEN(#REF!)-FIND("Couleur",#REF!)+1),""))</f>
        <v/>
      </c>
      <c r="B48" s="259" t="s">
        <v>338</v>
      </c>
      <c r="C48" s="258" t="str">
        <f>C55</f>
        <v>N.Nom de la recette.Avec ou sans alcool.Quand .Verre Flute(s).Famille à coller</v>
      </c>
      <c r="D48" s="258">
        <f>D55</f>
        <v>2</v>
      </c>
      <c r="E48" s="257" t="str">
        <f>E55</f>
        <v>Flute(s)</v>
      </c>
      <c r="F48" s="256">
        <f>F55</f>
        <v>12</v>
      </c>
      <c r="G48" s="255" t="str">
        <f>G55</f>
        <v>cl</v>
      </c>
      <c r="H48" s="1245" t="s">
        <v>773</v>
      </c>
      <c r="I48" s="1246"/>
      <c r="J48" s="1247" t="s">
        <v>772</v>
      </c>
      <c r="K48" s="1247"/>
      <c r="L48" s="1247"/>
      <c r="M48" s="1247"/>
      <c r="N48" s="1247"/>
      <c r="O48" s="1247"/>
      <c r="P48" s="1247"/>
      <c r="Q48" s="1247"/>
      <c r="R48" s="1247"/>
      <c r="S48" s="1249" t="s">
        <v>776</v>
      </c>
      <c r="U48" s="658" t="s">
        <v>902</v>
      </c>
      <c r="V48" s="120" t="s">
        <v>569</v>
      </c>
      <c r="W48" s="94">
        <f t="shared" si="14"/>
        <v>5.0000000000000001E-3</v>
      </c>
      <c r="X48" s="74">
        <f t="shared" si="15"/>
        <v>0.5</v>
      </c>
      <c r="Y48" s="92">
        <v>5</v>
      </c>
      <c r="Z48" s="71">
        <v>6</v>
      </c>
      <c r="AA48" s="79">
        <f t="shared" si="16"/>
        <v>0.6</v>
      </c>
      <c r="AB48" s="96">
        <v>8</v>
      </c>
      <c r="AC48" s="659"/>
      <c r="AD48" s="292">
        <v>25</v>
      </c>
      <c r="AE48" s="574"/>
      <c r="AF48" s="616">
        <v>1.05</v>
      </c>
      <c r="AG48" s="574"/>
      <c r="AH48" s="290" t="s">
        <v>128</v>
      </c>
      <c r="AI48" s="569"/>
      <c r="AJ48" s="1218" t="s">
        <v>740</v>
      </c>
      <c r="AK48" s="1219"/>
      <c r="AM48" s="565"/>
      <c r="AN48" s="1"/>
      <c r="AO48" s="565"/>
      <c r="AP48" s="1207"/>
      <c r="AR48" s="1207"/>
      <c r="AS48" s="1169"/>
      <c r="AT48" s="565"/>
      <c r="AU48" s="416"/>
      <c r="AV48" s="417"/>
      <c r="AW48" s="417"/>
      <c r="AX48" s="417"/>
      <c r="AY48" s="417"/>
      <c r="AZ48" s="417"/>
      <c r="BA48" s="417"/>
      <c r="BB48" s="418"/>
      <c r="BD48" s="762">
        <v>20</v>
      </c>
      <c r="BE48" s="763" t="s">
        <v>326</v>
      </c>
      <c r="BF48" s="764"/>
      <c r="BG48" s="765">
        <v>15</v>
      </c>
      <c r="BH48" s="766">
        <v>1.03</v>
      </c>
      <c r="BI48" s="767" t="s">
        <v>994</v>
      </c>
      <c r="BK48" s="28" t="s">
        <v>720</v>
      </c>
      <c r="BL48" s="197"/>
      <c r="BM48" s="197"/>
      <c r="BN48" s="197"/>
      <c r="BP48" s="9">
        <v>1</v>
      </c>
    </row>
    <row r="49" spans="1:68" ht="21" customHeight="1" thickBot="1">
      <c r="A49" s="147" t="str">
        <f>IF(ISBLANK(#REF!),"►",IFERROR(RIGHT(#REF!,LEN(#REF!)-FIND("Couleur",#REF!)+1),""))</f>
        <v/>
      </c>
      <c r="B49" s="342" t="s">
        <v>338</v>
      </c>
      <c r="C49" s="204" t="str">
        <f>C55</f>
        <v>N.Nom de la recette.Avec ou sans alcool.Quand .Verre Flute(s).Famille à coller</v>
      </c>
      <c r="D49" s="204">
        <f>D55</f>
        <v>2</v>
      </c>
      <c r="E49" s="203" t="str">
        <f>E55</f>
        <v>Flute(s)</v>
      </c>
      <c r="F49" s="202">
        <f>F55</f>
        <v>12</v>
      </c>
      <c r="G49" s="201" t="str">
        <f>G55</f>
        <v>cl</v>
      </c>
      <c r="H49" s="1251" t="s">
        <v>774</v>
      </c>
      <c r="I49" s="1252"/>
      <c r="J49" s="1248"/>
      <c r="K49" s="1248"/>
      <c r="L49" s="1248"/>
      <c r="M49" s="1248"/>
      <c r="N49" s="1248"/>
      <c r="O49" s="1248"/>
      <c r="P49" s="1248"/>
      <c r="Q49" s="1248"/>
      <c r="R49" s="1248"/>
      <c r="S49" s="1250"/>
      <c r="U49" s="658" t="s">
        <v>902</v>
      </c>
      <c r="V49" s="120" t="s">
        <v>568</v>
      </c>
      <c r="W49" s="94">
        <f t="shared" si="14"/>
        <v>0.25</v>
      </c>
      <c r="X49" s="74">
        <f t="shared" si="15"/>
        <v>25</v>
      </c>
      <c r="Y49" s="92">
        <v>250</v>
      </c>
      <c r="Z49" s="71">
        <v>300</v>
      </c>
      <c r="AA49" s="79">
        <f t="shared" si="16"/>
        <v>30</v>
      </c>
      <c r="AB49" s="96">
        <v>300</v>
      </c>
      <c r="AC49" s="659"/>
      <c r="AD49" s="292">
        <v>25</v>
      </c>
      <c r="AE49" s="574"/>
      <c r="AF49" s="616">
        <v>1.05</v>
      </c>
      <c r="AG49" s="574"/>
      <c r="AH49" s="290" t="s">
        <v>125</v>
      </c>
      <c r="AI49" s="569"/>
      <c r="AJ49" s="1218" t="s">
        <v>752</v>
      </c>
      <c r="AK49" s="1219"/>
      <c r="AM49" s="565"/>
      <c r="AN49" s="1"/>
      <c r="AO49" s="565"/>
      <c r="AT49" s="565"/>
      <c r="AU49" s="416"/>
      <c r="AV49" s="417"/>
      <c r="AW49" s="417"/>
      <c r="AX49" s="417"/>
      <c r="AY49" s="417"/>
      <c r="AZ49" s="417"/>
      <c r="BA49" s="417"/>
      <c r="BB49" s="418"/>
      <c r="BD49" s="762">
        <v>50</v>
      </c>
      <c r="BE49" s="745" t="s">
        <v>326</v>
      </c>
      <c r="BF49" s="768"/>
      <c r="BG49" s="769">
        <v>25</v>
      </c>
      <c r="BH49" s="770">
        <v>1.0449999999999999</v>
      </c>
      <c r="BI49" s="767" t="s">
        <v>995</v>
      </c>
      <c r="BK49" s="28" t="s">
        <v>721</v>
      </c>
      <c r="BL49" s="197"/>
      <c r="BM49" s="197"/>
      <c r="BN49" s="197"/>
      <c r="BP49" s="9">
        <v>1</v>
      </c>
    </row>
    <row r="50" spans="1:68" ht="21" customHeight="1">
      <c r="A50" s="147" t="str">
        <f>IF(ISBLANK(#REF!),"►",IFERROR(RIGHT(#REF!,LEN(#REF!)-FIND("Couleur",#REF!)+1),""))</f>
        <v/>
      </c>
      <c r="B50" s="134" t="s">
        <v>338</v>
      </c>
      <c r="C50" s="204" t="str">
        <f>C55</f>
        <v>N.Nom de la recette.Avec ou sans alcool.Quand .Verre Flute(s).Famille à coller</v>
      </c>
      <c r="D50" s="204">
        <f>D55</f>
        <v>2</v>
      </c>
      <c r="E50" s="203" t="str">
        <f>E55</f>
        <v>Flute(s)</v>
      </c>
      <c r="F50" s="202">
        <f>F55</f>
        <v>12</v>
      </c>
      <c r="G50" s="201" t="str">
        <f>G55</f>
        <v>cl</v>
      </c>
      <c r="H50" s="1219" t="s">
        <v>769</v>
      </c>
      <c r="I50" s="1219"/>
      <c r="J50" s="337"/>
      <c r="K50" s="336" t="s">
        <v>418</v>
      </c>
      <c r="L50" s="232" t="s">
        <v>417</v>
      </c>
      <c r="M50" s="232"/>
      <c r="N50" s="232"/>
      <c r="O50" s="232"/>
      <c r="P50" s="232"/>
      <c r="Q50" s="232"/>
      <c r="R50" s="232"/>
      <c r="S50" s="231"/>
      <c r="U50" s="658" t="s">
        <v>902</v>
      </c>
      <c r="V50" s="120" t="s">
        <v>563</v>
      </c>
      <c r="W50" s="94">
        <f t="shared" si="14"/>
        <v>0.35</v>
      </c>
      <c r="X50" s="74">
        <f t="shared" si="15"/>
        <v>35</v>
      </c>
      <c r="Y50" s="92">
        <v>350</v>
      </c>
      <c r="Z50" s="71">
        <v>400</v>
      </c>
      <c r="AA50" s="79">
        <f t="shared" si="16"/>
        <v>40</v>
      </c>
      <c r="AB50" s="96">
        <v>400</v>
      </c>
      <c r="AC50" s="659"/>
      <c r="AD50" s="292">
        <v>30</v>
      </c>
      <c r="AE50" s="574"/>
      <c r="AF50" s="616">
        <v>1.03</v>
      </c>
      <c r="AG50" s="574"/>
      <c r="AH50" s="290" t="s">
        <v>122</v>
      </c>
      <c r="AI50" s="569"/>
      <c r="AJ50" s="1218" t="s">
        <v>758</v>
      </c>
      <c r="AK50" s="1219"/>
      <c r="AM50" s="565"/>
      <c r="AN50" s="1"/>
      <c r="AO50" s="565"/>
      <c r="AP50" s="1206" t="s">
        <v>895</v>
      </c>
      <c r="AR50" s="1206" t="s">
        <v>843</v>
      </c>
      <c r="AS50" s="1169" t="s">
        <v>844</v>
      </c>
      <c r="AT50" s="565"/>
      <c r="AU50" s="416"/>
      <c r="AV50" s="417"/>
      <c r="AW50" s="417"/>
      <c r="AX50" s="417"/>
      <c r="AY50" s="417"/>
      <c r="AZ50" s="417"/>
      <c r="BA50" s="417"/>
      <c r="BB50" s="418"/>
      <c r="BD50" s="771">
        <v>3</v>
      </c>
      <c r="BE50" s="750"/>
      <c r="BF50" s="772" t="s">
        <v>353</v>
      </c>
      <c r="BG50" s="773"/>
      <c r="BH50" s="774"/>
      <c r="BI50" s="775"/>
      <c r="BK50" s="28" t="s">
        <v>722</v>
      </c>
      <c r="BL50" s="197"/>
      <c r="BM50" s="197"/>
      <c r="BN50" s="197"/>
      <c r="BP50" s="9">
        <v>1</v>
      </c>
    </row>
    <row r="51" spans="1:68" ht="21" customHeight="1" thickBot="1">
      <c r="A51" s="147" t="str">
        <f>IF(ISBLANK(#REF!),"►",IFERROR(RIGHT(#REF!,LEN(#REF!)-FIND("Couleur",#REF!)+1),""))</f>
        <v/>
      </c>
      <c r="B51" s="134" t="s">
        <v>338</v>
      </c>
      <c r="C51" s="204" t="str">
        <f>C55</f>
        <v>N.Nom de la recette.Avec ou sans alcool.Quand .Verre Flute(s).Famille à coller</v>
      </c>
      <c r="D51" s="204">
        <f>D55</f>
        <v>2</v>
      </c>
      <c r="E51" s="203" t="str">
        <f>E55</f>
        <v>Flute(s)</v>
      </c>
      <c r="F51" s="202">
        <f>F55</f>
        <v>12</v>
      </c>
      <c r="G51" s="201" t="str">
        <f>G55</f>
        <v>cl</v>
      </c>
      <c r="H51" s="224" t="s">
        <v>411</v>
      </c>
      <c r="I51" s="334"/>
      <c r="J51" s="323"/>
      <c r="K51" s="323"/>
      <c r="L51" s="323"/>
      <c r="M51" s="323"/>
      <c r="N51" s="211"/>
      <c r="O51" s="223" t="s">
        <v>410</v>
      </c>
      <c r="P51" s="1241" t="s">
        <v>775</v>
      </c>
      <c r="Q51" s="1241"/>
      <c r="R51" s="1241"/>
      <c r="S51" s="1242"/>
      <c r="U51" s="658" t="s">
        <v>902</v>
      </c>
      <c r="V51" s="120" t="s">
        <v>546</v>
      </c>
      <c r="W51" s="94">
        <f t="shared" si="14"/>
        <v>0.4</v>
      </c>
      <c r="X51" s="74">
        <f t="shared" si="15"/>
        <v>40</v>
      </c>
      <c r="Y51" s="92">
        <v>400</v>
      </c>
      <c r="Z51" s="71">
        <v>470</v>
      </c>
      <c r="AA51" s="79">
        <f t="shared" si="16"/>
        <v>47</v>
      </c>
      <c r="AB51" s="96">
        <v>470</v>
      </c>
      <c r="AC51" s="659"/>
      <c r="AD51" s="292">
        <v>25</v>
      </c>
      <c r="AE51" s="574"/>
      <c r="AF51" s="616">
        <v>1.03</v>
      </c>
      <c r="AG51" s="574"/>
      <c r="AH51" s="290" t="s">
        <v>119</v>
      </c>
      <c r="AI51" s="569"/>
      <c r="AJ51" s="1218" t="s">
        <v>752</v>
      </c>
      <c r="AK51" s="1219"/>
      <c r="AM51" s="565"/>
      <c r="AN51" s="1"/>
      <c r="AO51" s="565"/>
      <c r="AP51" s="1207"/>
      <c r="AR51" s="1207"/>
      <c r="AS51" s="1169"/>
      <c r="AT51" s="565"/>
      <c r="AU51" s="416"/>
      <c r="AV51" s="417"/>
      <c r="AW51" s="417"/>
      <c r="AX51" s="417"/>
      <c r="AY51" s="417"/>
      <c r="AZ51" s="417"/>
      <c r="BA51" s="417"/>
      <c r="BB51" s="418"/>
      <c r="BD51" s="776">
        <v>10</v>
      </c>
      <c r="BE51" s="11"/>
      <c r="BF51" s="777" t="s">
        <v>996</v>
      </c>
      <c r="BG51" s="11"/>
      <c r="BH51" s="11"/>
      <c r="BI51" s="217"/>
      <c r="BK51" s="28" t="s">
        <v>723</v>
      </c>
      <c r="BL51" s="197"/>
      <c r="BM51" s="197"/>
      <c r="BN51" s="197"/>
      <c r="BP51" s="9">
        <v>1</v>
      </c>
    </row>
    <row r="52" spans="1:68" ht="21" customHeight="1" thickBot="1">
      <c r="A52" s="147" t="str">
        <f>IF(ISBLANK(#REF!),"►",IFERROR(RIGHT(#REF!,LEN(#REF!)-FIND("Couleur",#REF!)+1),""))</f>
        <v/>
      </c>
      <c r="B52" s="134" t="s">
        <v>338</v>
      </c>
      <c r="C52" s="204" t="str">
        <f>C55</f>
        <v>N.Nom de la recette.Avec ou sans alcool.Quand .Verre Flute(s).Famille à coller</v>
      </c>
      <c r="D52" s="204">
        <f>D55</f>
        <v>2</v>
      </c>
      <c r="E52" s="203" t="str">
        <f>E55</f>
        <v>Flute(s)</v>
      </c>
      <c r="F52" s="202">
        <f>F55</f>
        <v>12</v>
      </c>
      <c r="G52" s="201" t="str">
        <f>G55</f>
        <v>cl</v>
      </c>
      <c r="H52" s="216">
        <v>2</v>
      </c>
      <c r="I52" s="327" t="s">
        <v>415</v>
      </c>
      <c r="J52" s="324"/>
      <c r="K52" s="324"/>
      <c r="L52" s="324"/>
      <c r="M52" s="324"/>
      <c r="N52" s="215"/>
      <c r="O52" s="28"/>
      <c r="P52" s="1241"/>
      <c r="Q52" s="1241"/>
      <c r="R52" s="1241"/>
      <c r="S52" s="1242"/>
      <c r="U52" s="658" t="s">
        <v>902</v>
      </c>
      <c r="V52" s="120" t="s">
        <v>545</v>
      </c>
      <c r="W52" s="94">
        <f t="shared" si="14"/>
        <v>0.18</v>
      </c>
      <c r="X52" s="74">
        <f t="shared" si="15"/>
        <v>18</v>
      </c>
      <c r="Y52" s="92">
        <v>180</v>
      </c>
      <c r="Z52" s="71">
        <v>210</v>
      </c>
      <c r="AA52" s="79">
        <f t="shared" si="16"/>
        <v>21</v>
      </c>
      <c r="AB52" s="96">
        <v>210</v>
      </c>
      <c r="AC52" s="659"/>
      <c r="AD52" s="292">
        <v>35</v>
      </c>
      <c r="AE52" s="574"/>
      <c r="AF52" s="616">
        <v>1.03</v>
      </c>
      <c r="AG52" s="574"/>
      <c r="AH52" s="290" t="s">
        <v>116</v>
      </c>
      <c r="AI52" s="569"/>
      <c r="AJ52" s="1218" t="s">
        <v>743</v>
      </c>
      <c r="AK52" s="1219"/>
      <c r="AM52" s="565"/>
      <c r="AN52" s="1"/>
      <c r="AO52" s="565"/>
      <c r="AT52" s="565"/>
      <c r="AU52" s="419" t="s">
        <v>626</v>
      </c>
      <c r="AV52" s="420"/>
      <c r="AW52" s="420"/>
      <c r="AX52" s="420"/>
      <c r="AY52" s="420"/>
      <c r="AZ52" s="420"/>
      <c r="BA52" s="420"/>
      <c r="BB52" s="421"/>
      <c r="BD52" s="218"/>
      <c r="BE52" s="753" t="s">
        <v>317</v>
      </c>
      <c r="BF52" s="778" t="s">
        <v>997</v>
      </c>
      <c r="BG52" s="156"/>
      <c r="BH52" s="11"/>
      <c r="BI52" s="217"/>
      <c r="BK52" s="564" t="s">
        <v>724</v>
      </c>
      <c r="BL52" s="197"/>
      <c r="BM52" s="197"/>
      <c r="BN52" s="197"/>
      <c r="BP52" s="9">
        <v>1</v>
      </c>
    </row>
    <row r="53" spans="1:68" ht="21" customHeight="1">
      <c r="A53" s="147" t="str">
        <f>IF(ISBLANK(#REF!),"►",IFERROR(RIGHT(#REF!,LEN(#REF!)-FIND("Couleur",#REF!)+1),""))</f>
        <v/>
      </c>
      <c r="B53" s="134" t="s">
        <v>338</v>
      </c>
      <c r="C53" s="204" t="str">
        <f>C55</f>
        <v>N.Nom de la recette.Avec ou sans alcool.Quand .Verre Flute(s).Famille à coller</v>
      </c>
      <c r="D53" s="204">
        <f>D55</f>
        <v>2</v>
      </c>
      <c r="E53" s="203" t="str">
        <f>E55</f>
        <v>Flute(s)</v>
      </c>
      <c r="F53" s="202">
        <f>F55</f>
        <v>12</v>
      </c>
      <c r="G53" s="201" t="str">
        <f>G55</f>
        <v>cl</v>
      </c>
      <c r="H53" s="325" t="str">
        <f>"❽ Volume servi par "&amp;I52</f>
        <v>❽ Volume servi par Flute(s)</v>
      </c>
      <c r="I53" s="324"/>
      <c r="J53" s="323"/>
      <c r="K53" s="320"/>
      <c r="L53" s="199" t="s">
        <v>403</v>
      </c>
      <c r="M53" s="319" t="s">
        <v>402</v>
      </c>
      <c r="N53" s="198"/>
      <c r="O53" s="197"/>
      <c r="P53" s="1243" t="str">
        <f>C55&amp;"  intensité"&amp;" "&amp;M53&amp;" "&amp;"coût"&amp;M54&amp;" "&amp;" "&amp;H50</f>
        <v>N.Nom de la recette.Avec ou sans alcool.Quand .Verre Flute(s).Famille à coller  intensité **** coût**  Couleur dominante</v>
      </c>
      <c r="Q53" s="1243"/>
      <c r="R53" s="1243"/>
      <c r="S53" s="1244"/>
      <c r="U53" s="658" t="s">
        <v>902</v>
      </c>
      <c r="V53" s="120" t="s">
        <v>542</v>
      </c>
      <c r="W53" s="94">
        <f t="shared" si="14"/>
        <v>0.24</v>
      </c>
      <c r="X53" s="74">
        <f t="shared" si="15"/>
        <v>24</v>
      </c>
      <c r="Y53" s="92">
        <v>240</v>
      </c>
      <c r="Z53" s="71">
        <v>250</v>
      </c>
      <c r="AA53" s="79">
        <f t="shared" si="16"/>
        <v>25</v>
      </c>
      <c r="AB53" s="96">
        <v>250</v>
      </c>
      <c r="AC53" s="659"/>
      <c r="AD53" s="292">
        <v>40</v>
      </c>
      <c r="AE53" s="574"/>
      <c r="AF53" s="616">
        <v>1.03</v>
      </c>
      <c r="AG53" s="574"/>
      <c r="AH53" s="290" t="s">
        <v>114</v>
      </c>
      <c r="AI53" s="569"/>
      <c r="AJ53" s="1218" t="s">
        <v>750</v>
      </c>
      <c r="AK53" s="1219"/>
      <c r="AM53" s="565"/>
      <c r="AN53" s="1"/>
      <c r="AO53" s="565"/>
      <c r="AP53" s="1208" t="s">
        <v>695</v>
      </c>
      <c r="AR53" s="1208" t="s">
        <v>899</v>
      </c>
      <c r="AS53" s="1169" t="s">
        <v>898</v>
      </c>
      <c r="AT53" s="565"/>
      <c r="AU53" s="1261" t="s">
        <v>627</v>
      </c>
      <c r="AV53" s="1262"/>
      <c r="AW53" s="1262"/>
      <c r="AX53" s="1262"/>
      <c r="AY53" s="1262"/>
      <c r="AZ53" s="1262"/>
      <c r="BA53" s="1262"/>
      <c r="BB53" s="1263"/>
      <c r="BD53" s="746"/>
      <c r="BE53" s="747"/>
      <c r="BF53" s="744"/>
      <c r="BG53" s="748"/>
      <c r="BH53" s="20"/>
      <c r="BI53" s="741"/>
      <c r="BK53" s="28" t="s">
        <v>726</v>
      </c>
      <c r="BL53" s="197"/>
      <c r="BM53" s="197"/>
      <c r="BN53" s="197"/>
      <c r="BP53" s="9">
        <v>1</v>
      </c>
    </row>
    <row r="54" spans="1:68" ht="21" customHeight="1">
      <c r="A54" s="147" t="str">
        <f>IF(ISBLANK(#REF!),"►",IFERROR(RIGHT(#REF!,LEN(#REF!)-FIND("Couleur",#REF!)+1),""))</f>
        <v/>
      </c>
      <c r="B54" s="134" t="s">
        <v>394</v>
      </c>
      <c r="C54" s="204" t="str">
        <f>C55</f>
        <v>N.Nom de la recette.Avec ou sans alcool.Quand .Verre Flute(s).Famille à coller</v>
      </c>
      <c r="D54" s="204">
        <f>D55</f>
        <v>2</v>
      </c>
      <c r="E54" s="203" t="str">
        <f>E55</f>
        <v>Flute(s)</v>
      </c>
      <c r="F54" s="202">
        <f>F55</f>
        <v>12</v>
      </c>
      <c r="G54" s="201" t="str">
        <f>G55</f>
        <v>cl</v>
      </c>
      <c r="H54" s="200">
        <v>12</v>
      </c>
      <c r="I54" s="104" t="s">
        <v>328</v>
      </c>
      <c r="J54" s="320"/>
      <c r="K54" s="320"/>
      <c r="L54" s="199" t="s">
        <v>398</v>
      </c>
      <c r="M54" s="319" t="s">
        <v>397</v>
      </c>
      <c r="N54" s="198"/>
      <c r="O54" s="197"/>
      <c r="P54" s="1243"/>
      <c r="Q54" s="1243"/>
      <c r="R54" s="1243"/>
      <c r="S54" s="1244"/>
      <c r="U54" s="658" t="s">
        <v>902</v>
      </c>
      <c r="V54" s="120" t="s">
        <v>539</v>
      </c>
      <c r="W54" s="94">
        <f t="shared" si="14"/>
        <v>0.24</v>
      </c>
      <c r="X54" s="74">
        <f t="shared" si="15"/>
        <v>24</v>
      </c>
      <c r="Y54" s="92">
        <v>240</v>
      </c>
      <c r="Z54" s="71">
        <v>300</v>
      </c>
      <c r="AA54" s="79">
        <f t="shared" si="16"/>
        <v>30</v>
      </c>
      <c r="AB54" s="96">
        <v>360</v>
      </c>
      <c r="AC54" s="659"/>
      <c r="AD54" s="292">
        <v>15</v>
      </c>
      <c r="AE54" s="574"/>
      <c r="AF54" s="616">
        <v>1.02</v>
      </c>
      <c r="AG54" s="574"/>
      <c r="AH54" s="290" t="s">
        <v>112</v>
      </c>
      <c r="AI54" s="569"/>
      <c r="AJ54" s="1218" t="s">
        <v>740</v>
      </c>
      <c r="AK54" s="1219"/>
      <c r="AM54" s="565"/>
      <c r="AN54" s="1"/>
      <c r="AO54" s="565"/>
      <c r="AP54" s="1209"/>
      <c r="AR54" s="1209"/>
      <c r="AS54" s="1169"/>
      <c r="AT54" s="565"/>
      <c r="AU54" s="1264" t="s">
        <v>628</v>
      </c>
      <c r="AV54" s="1265"/>
      <c r="AW54" s="1265"/>
      <c r="AX54" s="1265"/>
      <c r="AY54" s="1265"/>
      <c r="AZ54" s="1265"/>
      <c r="BA54" s="1265"/>
      <c r="BB54" s="1266"/>
      <c r="BD54" s="218"/>
      <c r="BE54" s="1170" t="s">
        <v>1003</v>
      </c>
      <c r="BF54" s="1170"/>
      <c r="BG54" s="1170"/>
      <c r="BH54" s="1170"/>
      <c r="BI54" s="1171"/>
      <c r="BK54" s="564" t="s">
        <v>727</v>
      </c>
      <c r="BL54" s="197"/>
      <c r="BM54" s="197"/>
      <c r="BN54" s="197"/>
      <c r="BP54" s="9">
        <v>1</v>
      </c>
    </row>
    <row r="55" spans="1:68" ht="21" customHeight="1">
      <c r="A55" s="147" t="str">
        <f>IF(ISBLANK(#REF!),"►",IFERROR(RIGHT(#REF!,LEN(#REF!)-FIND("Couleur",#REF!)+1),""))</f>
        <v/>
      </c>
      <c r="B55" s="134" t="s">
        <v>394</v>
      </c>
      <c r="C55" s="190" t="str">
        <f>UPPER(LEFT(J48,1)) &amp; "." &amp; UPPER(LEFT(J48,1)) &amp; LOWER(MID(J48,2,999)) &amp; "." &amp; UPPER(LEFT(H48,1)) &amp; LOWER(MID(H48,2,999)) &amp; "." &amp; UPPER(LEFT(H49,1)) &amp; LOWER(MID(H49,2,999)) &amp; "." &amp; "Verre " &amp; UPPER(LEFT(I52,1)) &amp; LOWER(MID(I52,2,999)) &amp; IF(LEFT(S48,1)=UPPER(LEFT(S48,1)),".","") &amp; UPPER(LEFT(S48,1)) &amp; LOWER(MID(S48,2,999))</f>
        <v>N.Nom de la recette.Avec ou sans alcool.Quand .Verre Flute(s).Famille à coller</v>
      </c>
      <c r="D55" s="189">
        <f>H52</f>
        <v>2</v>
      </c>
      <c r="E55" s="188" t="str">
        <f>I52</f>
        <v>Flute(s)</v>
      </c>
      <c r="F55" s="187">
        <f>H54</f>
        <v>12</v>
      </c>
      <c r="G55" s="186" t="str">
        <f>I54</f>
        <v>cl</v>
      </c>
      <c r="H55" s="185" t="str">
        <f>(H54*H52)&amp;" "&amp;I54</f>
        <v>24 cl</v>
      </c>
      <c r="I55" s="184" t="str">
        <f>"pour "&amp;H52&amp;" "&amp;I52</f>
        <v>pour 2 Flute(s)</v>
      </c>
      <c r="J55" s="184"/>
      <c r="K55" s="183" t="s">
        <v>393</v>
      </c>
      <c r="L55" s="183" t="s">
        <v>392</v>
      </c>
      <c r="M55" s="183" t="s">
        <v>391</v>
      </c>
      <c r="N55" s="183" t="s">
        <v>390</v>
      </c>
      <c r="O55" s="183" t="s">
        <v>389</v>
      </c>
      <c r="P55" s="183" t="s">
        <v>388</v>
      </c>
      <c r="Q55" s="183" t="s">
        <v>387</v>
      </c>
      <c r="R55" s="183" t="s">
        <v>386</v>
      </c>
      <c r="S55" s="182" t="s">
        <v>385</v>
      </c>
      <c r="U55" s="658" t="s">
        <v>902</v>
      </c>
      <c r="V55" s="120" t="s">
        <v>531</v>
      </c>
      <c r="W55" s="94">
        <f t="shared" si="14"/>
        <v>4.4999999999999998E-2</v>
      </c>
      <c r="X55" s="74">
        <f t="shared" si="15"/>
        <v>4.5</v>
      </c>
      <c r="Y55" s="92">
        <v>45</v>
      </c>
      <c r="Z55" s="71">
        <v>56</v>
      </c>
      <c r="AA55" s="74">
        <f t="shared" si="16"/>
        <v>5.6</v>
      </c>
      <c r="AB55" s="96">
        <v>68</v>
      </c>
      <c r="AC55" s="659"/>
      <c r="AD55" s="292">
        <v>40</v>
      </c>
      <c r="AE55" s="574"/>
      <c r="AF55" s="616">
        <v>0.96</v>
      </c>
      <c r="AG55" s="574"/>
      <c r="AH55" s="290" t="s">
        <v>110</v>
      </c>
      <c r="AI55" s="569"/>
      <c r="AJ55" s="1218" t="s">
        <v>740</v>
      </c>
      <c r="AK55" s="1219"/>
      <c r="AM55" s="565"/>
      <c r="AN55" s="1"/>
      <c r="AO55" s="565"/>
      <c r="AT55" s="565"/>
      <c r="AU55" s="422"/>
      <c r="AV55" s="423"/>
      <c r="AW55" s="424" t="str">
        <f ca="1">"Largeur de cette colonne = "&amp;CELL("largeur",AW71)</f>
        <v>Largeur de cette colonne = 131</v>
      </c>
      <c r="AX55" s="1267" t="s">
        <v>629</v>
      </c>
      <c r="AY55" s="1267"/>
      <c r="AZ55" s="1267"/>
      <c r="BA55" s="1267"/>
      <c r="BB55" s="1268"/>
      <c r="BD55" s="218"/>
      <c r="BE55" s="1170"/>
      <c r="BF55" s="1170"/>
      <c r="BG55" s="1170"/>
      <c r="BH55" s="1170"/>
      <c r="BI55" s="1171"/>
      <c r="BK55" s="566"/>
      <c r="BL55" s="566"/>
      <c r="BM55" s="566"/>
      <c r="BN55" s="566"/>
      <c r="BP55" s="9">
        <v>1</v>
      </c>
    </row>
    <row r="56" spans="1:68" ht="21" customHeight="1">
      <c r="A56" s="147" t="str">
        <f>IF(ISBLANK(#REF!),"►",IFERROR(RIGHT(#REF!,LEN(#REF!)-FIND("Couleur",#REF!)+1),""))</f>
        <v/>
      </c>
      <c r="B56" s="134" t="s">
        <v>338</v>
      </c>
      <c r="C56" s="119" t="str">
        <f>C55</f>
        <v>N.Nom de la recette.Avec ou sans alcool.Quand .Verre Flute(s).Famille à coller</v>
      </c>
      <c r="D56" s="119">
        <f>D55</f>
        <v>2</v>
      </c>
      <c r="E56" s="118" t="str">
        <f>E55</f>
        <v>Flute(s)</v>
      </c>
      <c r="F56" s="117">
        <f>F55</f>
        <v>12</v>
      </c>
      <c r="G56" s="116" t="str">
        <f>G55</f>
        <v>cl</v>
      </c>
      <c r="H56" s="1227" t="s">
        <v>381</v>
      </c>
      <c r="I56" s="1227"/>
      <c r="J56" s="1228"/>
      <c r="K56" s="177"/>
      <c r="L56" s="176" t="s">
        <v>380</v>
      </c>
      <c r="M56" s="1229" t="s">
        <v>379</v>
      </c>
      <c r="N56" s="175"/>
      <c r="O56" s="1231" t="s">
        <v>378</v>
      </c>
      <c r="P56" s="1233" t="s">
        <v>377</v>
      </c>
      <c r="Q56" s="1235" t="s">
        <v>376</v>
      </c>
      <c r="R56" s="1237" t="s">
        <v>375</v>
      </c>
      <c r="S56" s="174" t="s">
        <v>374</v>
      </c>
      <c r="U56" s="658" t="s">
        <v>902</v>
      </c>
      <c r="V56" s="120" t="s">
        <v>528</v>
      </c>
      <c r="W56" s="94">
        <f t="shared" si="14"/>
        <v>4.4999999999999998E-2</v>
      </c>
      <c r="X56" s="74">
        <f t="shared" si="15"/>
        <v>4.5</v>
      </c>
      <c r="Y56" s="92">
        <v>45</v>
      </c>
      <c r="Z56" s="71">
        <v>60</v>
      </c>
      <c r="AA56" s="74">
        <f t="shared" si="16"/>
        <v>6</v>
      </c>
      <c r="AB56" s="96">
        <v>60</v>
      </c>
      <c r="AC56" s="659"/>
      <c r="AD56" s="292">
        <v>40</v>
      </c>
      <c r="AE56" s="574"/>
      <c r="AF56" s="616">
        <v>0.94</v>
      </c>
      <c r="AG56" s="574"/>
      <c r="AH56" s="290" t="s">
        <v>109</v>
      </c>
      <c r="AI56" s="569"/>
      <c r="AJ56" s="1218" t="s">
        <v>740</v>
      </c>
      <c r="AK56" s="1219"/>
      <c r="AM56" s="565"/>
      <c r="AN56" s="1"/>
      <c r="AO56" s="565"/>
      <c r="AP56" s="1193" t="s">
        <v>845</v>
      </c>
      <c r="AR56" s="1193" t="s">
        <v>825</v>
      </c>
      <c r="AS56" s="1193" t="s">
        <v>827</v>
      </c>
      <c r="AT56" s="565"/>
      <c r="AU56" s="422"/>
      <c r="AV56" s="423"/>
      <c r="AW56" s="425" t="str">
        <f ca="1">"largeur de votre document =  "&amp;AV57&amp;" colonnes "&amp;I1&amp;" à "&amp;S1</f>
        <v>largeur de votre document =  131 colonnes I à S</v>
      </c>
      <c r="AX56" s="1267"/>
      <c r="AY56" s="1267"/>
      <c r="AZ56" s="1267"/>
      <c r="BA56" s="1267"/>
      <c r="BB56" s="1268"/>
      <c r="BD56" s="218"/>
      <c r="BE56" s="554" t="s">
        <v>315</v>
      </c>
      <c r="BF56" s="16" t="s">
        <v>1000</v>
      </c>
      <c r="BG56" s="14"/>
      <c r="BH56" s="265"/>
      <c r="BI56" s="217"/>
      <c r="BK56" s="565"/>
      <c r="BL56" s="565"/>
      <c r="BM56" s="565"/>
      <c r="BN56" s="565"/>
      <c r="BP56" s="9">
        <v>1</v>
      </c>
    </row>
    <row r="57" spans="1:68" ht="21" customHeight="1">
      <c r="A57" s="147" t="str">
        <f>IF(ISBLANK(#REF!),"►",IFERROR(RIGHT(#REF!,LEN(#REF!)-FIND("Couleur",#REF!)+1),""))</f>
        <v/>
      </c>
      <c r="B57" s="134" t="s">
        <v>338</v>
      </c>
      <c r="C57" s="119" t="str">
        <f>C55</f>
        <v>N.Nom de la recette.Avec ou sans alcool.Quand .Verre Flute(s).Famille à coller</v>
      </c>
      <c r="D57" s="119">
        <f>D55</f>
        <v>2</v>
      </c>
      <c r="E57" s="118" t="str">
        <f>E55</f>
        <v>Flute(s)</v>
      </c>
      <c r="F57" s="117">
        <f>F55</f>
        <v>12</v>
      </c>
      <c r="G57" s="116" t="str">
        <f>G55</f>
        <v>cl</v>
      </c>
      <c r="H57" s="1239"/>
      <c r="I57" s="1239"/>
      <c r="J57" s="1240"/>
      <c r="K57" s="165"/>
      <c r="L57" s="164" t="s">
        <v>368</v>
      </c>
      <c r="M57" s="1230"/>
      <c r="N57" s="163"/>
      <c r="O57" s="1232"/>
      <c r="P57" s="1234"/>
      <c r="Q57" s="1236"/>
      <c r="R57" s="1238"/>
      <c r="S57" s="162" t="s">
        <v>367</v>
      </c>
      <c r="U57" s="658" t="s">
        <v>902</v>
      </c>
      <c r="V57" s="120" t="s">
        <v>526</v>
      </c>
      <c r="W57" s="94">
        <f t="shared" si="14"/>
        <v>0.06</v>
      </c>
      <c r="X57" s="74">
        <f t="shared" si="15"/>
        <v>6</v>
      </c>
      <c r="Y57" s="92">
        <v>60</v>
      </c>
      <c r="Z57" s="71">
        <v>75</v>
      </c>
      <c r="AA57" s="79">
        <f t="shared" si="16"/>
        <v>7.5</v>
      </c>
      <c r="AB57" s="96">
        <v>90</v>
      </c>
      <c r="AC57" s="659"/>
      <c r="AD57" s="292">
        <v>40</v>
      </c>
      <c r="AE57" s="574"/>
      <c r="AF57" s="616">
        <v>0.94</v>
      </c>
      <c r="AG57" s="574"/>
      <c r="AH57" s="290" t="s">
        <v>107</v>
      </c>
      <c r="AI57" s="569"/>
      <c r="AJ57" s="1218" t="s">
        <v>759</v>
      </c>
      <c r="AK57" s="1219"/>
      <c r="AM57" s="565"/>
      <c r="AN57" s="5"/>
      <c r="AO57" s="565"/>
      <c r="AP57" s="1193"/>
      <c r="AR57" s="1193"/>
      <c r="AS57" s="1193"/>
      <c r="AT57" s="565"/>
      <c r="AU57" s="426" t="s">
        <v>630</v>
      </c>
      <c r="AV57" s="427">
        <f ca="1">SUM(I2:S2)</f>
        <v>131</v>
      </c>
      <c r="AW57" s="428" t="str">
        <f ca="1">IF(AV57&gt;AU59,AV60,"")</f>
        <v/>
      </c>
      <c r="AX57" s="1267"/>
      <c r="AY57" s="1267"/>
      <c r="AZ57" s="1267"/>
      <c r="BA57" s="1267"/>
      <c r="BB57" s="1268"/>
      <c r="BD57" s="218"/>
      <c r="BE57" s="554" t="s">
        <v>312</v>
      </c>
      <c r="BF57" s="16" t="s">
        <v>1000</v>
      </c>
      <c r="BG57" s="14"/>
      <c r="BH57" s="265"/>
      <c r="BI57" s="217"/>
      <c r="BK57" s="565"/>
      <c r="BL57" s="565"/>
      <c r="BM57" s="565"/>
      <c r="BN57" s="565"/>
      <c r="BP57" s="9">
        <v>1</v>
      </c>
    </row>
    <row r="58" spans="1:68" ht="21" customHeight="1" thickBot="1">
      <c r="A58" s="147" t="str">
        <f>IF(ISBLANK(#REF!),"►",IFERROR(RIGHT(#REF!,LEN(#REF!)-FIND("Couleur",#REF!)+1),""))</f>
        <v/>
      </c>
      <c r="B58" s="134" t="s">
        <v>338</v>
      </c>
      <c r="C58" s="119" t="str">
        <f>C55</f>
        <v>N.Nom de la recette.Avec ou sans alcool.Quand .Verre Flute(s).Famille à coller</v>
      </c>
      <c r="D58" s="119">
        <f>D55</f>
        <v>2</v>
      </c>
      <c r="E58" s="118" t="str">
        <f>E55</f>
        <v>Flute(s)</v>
      </c>
      <c r="F58" s="117">
        <f>F55</f>
        <v>12</v>
      </c>
      <c r="G58" s="116" t="str">
        <f>G55</f>
        <v>cl</v>
      </c>
      <c r="H58" s="1239"/>
      <c r="I58" s="1239"/>
      <c r="J58" s="1240"/>
      <c r="K58" s="145">
        <v>1</v>
      </c>
      <c r="L58" s="296"/>
      <c r="M58" s="295"/>
      <c r="N58" s="144"/>
      <c r="O58" s="294"/>
      <c r="P58" s="293"/>
      <c r="Q58" s="292"/>
      <c r="R58" s="291">
        <v>1</v>
      </c>
      <c r="S58" s="290"/>
      <c r="U58" s="658" t="s">
        <v>902</v>
      </c>
      <c r="V58" s="120" t="s">
        <v>522</v>
      </c>
      <c r="W58" s="94">
        <f t="shared" si="14"/>
        <v>0.18</v>
      </c>
      <c r="X58" s="74">
        <f t="shared" si="15"/>
        <v>18</v>
      </c>
      <c r="Y58" s="92">
        <v>180</v>
      </c>
      <c r="Z58" s="71">
        <v>210</v>
      </c>
      <c r="AA58" s="79">
        <f t="shared" si="16"/>
        <v>21</v>
      </c>
      <c r="AB58" s="96">
        <v>210</v>
      </c>
      <c r="AC58" s="659"/>
      <c r="AD58" s="292">
        <v>30</v>
      </c>
      <c r="AE58" s="574"/>
      <c r="AF58" s="616">
        <v>1.04</v>
      </c>
      <c r="AG58" s="574"/>
      <c r="AH58" s="290" t="s">
        <v>105</v>
      </c>
      <c r="AI58" s="569"/>
      <c r="AJ58" s="1218" t="s">
        <v>760</v>
      </c>
      <c r="AK58" s="1219"/>
      <c r="AM58" s="565"/>
      <c r="AN58" s="1"/>
      <c r="AO58" s="565"/>
      <c r="AT58" s="565"/>
      <c r="AU58" s="429" t="str">
        <f>"largeur "&amp;AW68</f>
        <v>largeur colonne  AW</v>
      </c>
      <c r="AV58" s="430"/>
      <c r="AW58" s="389"/>
      <c r="AX58" s="1267"/>
      <c r="AY58" s="1267"/>
      <c r="AZ58" s="1267"/>
      <c r="BA58" s="1267"/>
      <c r="BB58" s="1268"/>
      <c r="BD58" s="218"/>
      <c r="BE58" s="78" t="s">
        <v>233</v>
      </c>
      <c r="BF58" s="16" t="s">
        <v>1000</v>
      </c>
      <c r="BG58" s="14"/>
      <c r="BH58" s="265"/>
      <c r="BI58" s="217"/>
      <c r="BK58" s="565"/>
      <c r="BL58" s="565"/>
      <c r="BM58" s="565"/>
      <c r="BN58" s="565"/>
      <c r="BP58" s="9">
        <v>1</v>
      </c>
    </row>
    <row r="59" spans="1:68" ht="21" customHeight="1">
      <c r="A59" s="147" t="str">
        <f>IF(ISBLANK(#REF!),"►",IFERROR(RIGHT(#REF!,LEN(#REF!)-FIND("Couleur",#REF!)+1),""))</f>
        <v/>
      </c>
      <c r="B59" s="146" t="str">
        <f t="shared" ref="B59:B64" si="17">IF(S59&lt;&gt;"","A","►")</f>
        <v>►</v>
      </c>
      <c r="C59" s="119" t="str">
        <f>C55</f>
        <v>N.Nom de la recette.Avec ou sans alcool.Quand .Verre Flute(s).Famille à coller</v>
      </c>
      <c r="D59" s="119">
        <f>D55</f>
        <v>2</v>
      </c>
      <c r="E59" s="118" t="str">
        <f>E55</f>
        <v>Flute(s)</v>
      </c>
      <c r="F59" s="117">
        <f>F55</f>
        <v>12</v>
      </c>
      <c r="G59" s="116" t="str">
        <f>G55</f>
        <v>cl</v>
      </c>
      <c r="H59" s="1239"/>
      <c r="I59" s="1239"/>
      <c r="J59" s="1240"/>
      <c r="K59" s="150">
        <v>2</v>
      </c>
      <c r="L59" s="296"/>
      <c r="M59" s="295"/>
      <c r="N59" s="144"/>
      <c r="O59" s="294"/>
      <c r="P59" s="293"/>
      <c r="Q59" s="292"/>
      <c r="R59" s="291">
        <v>1</v>
      </c>
      <c r="S59" s="290"/>
      <c r="U59" s="658" t="s">
        <v>902</v>
      </c>
      <c r="V59" s="120" t="s">
        <v>415</v>
      </c>
      <c r="W59" s="94">
        <f t="shared" si="14"/>
        <v>0.12</v>
      </c>
      <c r="X59" s="74">
        <f t="shared" si="15"/>
        <v>12</v>
      </c>
      <c r="Y59" s="92">
        <v>120</v>
      </c>
      <c r="Z59" s="71">
        <v>150</v>
      </c>
      <c r="AA59" s="79">
        <f t="shared" si="16"/>
        <v>15</v>
      </c>
      <c r="AB59" s="96">
        <v>180</v>
      </c>
      <c r="AC59" s="659"/>
      <c r="AD59" s="292">
        <v>40</v>
      </c>
      <c r="AE59" s="574"/>
      <c r="AF59" s="616">
        <v>0.99</v>
      </c>
      <c r="AG59" s="574"/>
      <c r="AH59" s="290" t="s">
        <v>102</v>
      </c>
      <c r="AI59" s="569"/>
      <c r="AJ59" s="1218" t="s">
        <v>739</v>
      </c>
      <c r="AK59" s="1219"/>
      <c r="AM59" s="565"/>
      <c r="AN59" s="1"/>
      <c r="AO59" s="565"/>
      <c r="AP59" s="1194" t="s">
        <v>692</v>
      </c>
      <c r="AR59" s="1194" t="s">
        <v>846</v>
      </c>
      <c r="AS59" s="1169" t="s">
        <v>847</v>
      </c>
      <c r="AT59" s="565"/>
      <c r="AU59" s="431" cm="1">
        <f t="array" aca="1" ref="AU59:AV59" ca="1">CELL("largeur",AW71)</f>
        <v>131</v>
      </c>
      <c r="AV59" s="432" t="b">
        <f ca="1"/>
        <v>0</v>
      </c>
      <c r="AW59" s="433" t="s">
        <v>941</v>
      </c>
      <c r="AX59" s="1267"/>
      <c r="AY59" s="1267"/>
      <c r="AZ59" s="1267"/>
      <c r="BA59" s="1267"/>
      <c r="BB59" s="1268"/>
      <c r="BD59" s="218"/>
      <c r="BE59" s="78" t="s">
        <v>230</v>
      </c>
      <c r="BF59" s="16" t="s">
        <v>1000</v>
      </c>
      <c r="BG59" s="14"/>
      <c r="BH59" s="265"/>
      <c r="BI59" s="217"/>
      <c r="BK59" s="565"/>
      <c r="BL59" s="565"/>
      <c r="BM59" s="565"/>
      <c r="BN59" s="565"/>
      <c r="BP59" s="9">
        <v>1</v>
      </c>
    </row>
    <row r="60" spans="1:68" ht="21" customHeight="1">
      <c r="A60" s="147" t="str">
        <f>IF(ISBLANK(#REF!),"►",IFERROR(RIGHT(#REF!,LEN(#REF!)-FIND("Couleur",#REF!)+1),""))</f>
        <v/>
      </c>
      <c r="B60" s="146" t="str">
        <f t="shared" si="17"/>
        <v>►</v>
      </c>
      <c r="C60" s="119" t="str">
        <f>C55</f>
        <v>N.Nom de la recette.Avec ou sans alcool.Quand .Verre Flute(s).Famille à coller</v>
      </c>
      <c r="D60" s="119">
        <f>D55</f>
        <v>2</v>
      </c>
      <c r="E60" s="118" t="str">
        <f>E55</f>
        <v>Flute(s)</v>
      </c>
      <c r="F60" s="117">
        <f>F55</f>
        <v>12</v>
      </c>
      <c r="G60" s="116" t="str">
        <f>G55</f>
        <v>cl</v>
      </c>
      <c r="H60" s="1239"/>
      <c r="I60" s="1239"/>
      <c r="J60" s="1240"/>
      <c r="K60" s="145">
        <v>3</v>
      </c>
      <c r="L60" s="296"/>
      <c r="M60" s="295"/>
      <c r="N60" s="144"/>
      <c r="O60" s="294"/>
      <c r="P60" s="293"/>
      <c r="Q60" s="292"/>
      <c r="R60" s="291">
        <v>1</v>
      </c>
      <c r="S60" s="298"/>
      <c r="U60" s="658" t="s">
        <v>902</v>
      </c>
      <c r="V60" s="120" t="s">
        <v>508</v>
      </c>
      <c r="W60" s="94">
        <f t="shared" si="14"/>
        <v>0.2</v>
      </c>
      <c r="X60" s="74">
        <f t="shared" si="15"/>
        <v>20</v>
      </c>
      <c r="Y60" s="92">
        <v>200</v>
      </c>
      <c r="Z60" s="71">
        <v>250</v>
      </c>
      <c r="AA60" s="79">
        <f t="shared" si="16"/>
        <v>25</v>
      </c>
      <c r="AB60" s="96">
        <v>300</v>
      </c>
      <c r="AC60" s="659"/>
      <c r="AD60" s="292">
        <v>30</v>
      </c>
      <c r="AE60" s="574"/>
      <c r="AF60" s="616">
        <v>1.02</v>
      </c>
      <c r="AG60" s="574"/>
      <c r="AH60" s="290" t="s">
        <v>99</v>
      </c>
      <c r="AI60" s="569"/>
      <c r="AJ60" s="1218" t="s">
        <v>740</v>
      </c>
      <c r="AK60" s="1219"/>
      <c r="AM60" s="565"/>
      <c r="AN60" s="1"/>
      <c r="AO60" s="565"/>
      <c r="AP60" s="1195"/>
      <c r="AR60" s="1195"/>
      <c r="AS60" s="1169"/>
      <c r="AT60" s="565"/>
      <c r="AU60" s="434" t="s">
        <v>631</v>
      </c>
      <c r="AV60" s="435" t="s">
        <v>632</v>
      </c>
      <c r="AW60" s="436" t="s">
        <v>633</v>
      </c>
      <c r="AX60" s="437"/>
      <c r="AY60" s="438"/>
      <c r="AZ60" s="438"/>
      <c r="BA60" s="438"/>
      <c r="BB60" s="439"/>
      <c r="BD60" s="218"/>
      <c r="BE60" s="78" t="s">
        <v>227</v>
      </c>
      <c r="BF60" s="16" t="s">
        <v>1000</v>
      </c>
      <c r="BG60" s="14"/>
      <c r="BH60" s="265"/>
      <c r="BI60" s="217"/>
      <c r="BK60" s="565"/>
      <c r="BL60" s="565"/>
      <c r="BM60" s="565"/>
      <c r="BN60" s="565"/>
      <c r="BP60" s="9">
        <v>1</v>
      </c>
    </row>
    <row r="61" spans="1:68" ht="21" customHeight="1" thickBot="1">
      <c r="A61" s="147" t="str">
        <f>IF(ISBLANK(#REF!),"►",IFERROR(RIGHT(#REF!,LEN(#REF!)-FIND("Couleur",#REF!)+1),""))</f>
        <v/>
      </c>
      <c r="B61" s="146" t="str">
        <f t="shared" si="17"/>
        <v>►</v>
      </c>
      <c r="C61" s="119" t="str">
        <f>C55</f>
        <v>N.Nom de la recette.Avec ou sans alcool.Quand .Verre Flute(s).Famille à coller</v>
      </c>
      <c r="D61" s="119">
        <f>D55</f>
        <v>2</v>
      </c>
      <c r="E61" s="118" t="str">
        <f>E55</f>
        <v>Flute(s)</v>
      </c>
      <c r="F61" s="117">
        <f>F55</f>
        <v>12</v>
      </c>
      <c r="G61" s="116" t="str">
        <f>G55</f>
        <v>cl</v>
      </c>
      <c r="H61" s="1239"/>
      <c r="I61" s="1239"/>
      <c r="J61" s="1240"/>
      <c r="K61" s="150">
        <v>4</v>
      </c>
      <c r="L61" s="296"/>
      <c r="M61" s="295"/>
      <c r="N61" s="144"/>
      <c r="O61" s="294"/>
      <c r="P61" s="293"/>
      <c r="Q61" s="292"/>
      <c r="R61" s="291">
        <v>1</v>
      </c>
      <c r="S61" s="298"/>
      <c r="U61" s="658" t="s">
        <v>902</v>
      </c>
      <c r="V61" s="120" t="s">
        <v>506</v>
      </c>
      <c r="W61" s="94">
        <f t="shared" si="14"/>
        <v>0.4</v>
      </c>
      <c r="X61" s="74">
        <f t="shared" si="15"/>
        <v>40</v>
      </c>
      <c r="Y61" s="92">
        <v>400</v>
      </c>
      <c r="Z61" s="71">
        <v>470</v>
      </c>
      <c r="AA61" s="79">
        <f t="shared" si="16"/>
        <v>47</v>
      </c>
      <c r="AB61" s="96">
        <v>470</v>
      </c>
      <c r="AC61" s="659"/>
      <c r="AD61" s="292">
        <v>40</v>
      </c>
      <c r="AE61" s="574"/>
      <c r="AF61" s="616">
        <v>0.95</v>
      </c>
      <c r="AG61" s="574"/>
      <c r="AH61" s="290" t="s">
        <v>96</v>
      </c>
      <c r="AI61" s="569"/>
      <c r="AJ61" s="1218" t="s">
        <v>748</v>
      </c>
      <c r="AK61" s="1219"/>
      <c r="AM61" s="565"/>
      <c r="AN61" s="1"/>
      <c r="AO61" s="565"/>
      <c r="AT61" s="565"/>
      <c r="AU61" s="1269" t="str">
        <f>AW68&amp;" "&amp;AU65&amp;SUM(COUNTIF(AX73:AX124,"&gt;0"))&amp;" lignes"</f>
        <v>colonne  AW votre texte est découpé en 12 lignes</v>
      </c>
      <c r="AV61" s="1270"/>
      <c r="AW61" s="440" t="s">
        <v>634</v>
      </c>
      <c r="AX61" s="441" t="str">
        <f>"◄ cellule "&amp;ADDRESS(ROW(AW61),COLUMN(AW61),4)</f>
        <v>◄ cellule AW61</v>
      </c>
      <c r="AY61" s="441"/>
      <c r="AZ61" s="442"/>
      <c r="BA61" s="443" t="str">
        <f>LEN(AW61) - LEN(SUBSTITUTE(AW61, " ", "")) + 1&amp;" Mots"</f>
        <v>100 Mots</v>
      </c>
      <c r="BB61" s="444">
        <f>LEN(AW61)</f>
        <v>554</v>
      </c>
      <c r="BD61" s="746"/>
      <c r="BE61" s="747"/>
      <c r="BF61" s="744"/>
      <c r="BG61" s="748"/>
      <c r="BH61" s="20"/>
      <c r="BI61" s="741"/>
      <c r="BK61" s="565"/>
      <c r="BL61" s="565"/>
      <c r="BM61" s="565"/>
      <c r="BN61" s="565"/>
      <c r="BP61" s="9">
        <v>1</v>
      </c>
    </row>
    <row r="62" spans="1:68" ht="21" customHeight="1">
      <c r="A62" s="147" t="str">
        <f>IF(ISBLANK(#REF!),"►",IFERROR(RIGHT(#REF!,LEN(#REF!)-FIND("Couleur",#REF!)+1),""))</f>
        <v/>
      </c>
      <c r="B62" s="146" t="str">
        <f t="shared" si="17"/>
        <v>►</v>
      </c>
      <c r="C62" s="119" t="str">
        <f>C55</f>
        <v>N.Nom de la recette.Avec ou sans alcool.Quand .Verre Flute(s).Famille à coller</v>
      </c>
      <c r="D62" s="119">
        <f>D55</f>
        <v>2</v>
      </c>
      <c r="E62" s="118" t="str">
        <f>E55</f>
        <v>Flute(s)</v>
      </c>
      <c r="F62" s="117">
        <f>F55</f>
        <v>12</v>
      </c>
      <c r="G62" s="116" t="str">
        <f>G55</f>
        <v>cl</v>
      </c>
      <c r="H62" s="1239"/>
      <c r="I62" s="1239"/>
      <c r="J62" s="1240"/>
      <c r="K62" s="145">
        <v>5</v>
      </c>
      <c r="L62" s="296"/>
      <c r="M62" s="295"/>
      <c r="N62" s="144"/>
      <c r="O62" s="294"/>
      <c r="P62" s="293"/>
      <c r="Q62" s="292"/>
      <c r="R62" s="291">
        <v>1</v>
      </c>
      <c r="S62" s="290"/>
      <c r="U62" s="658" t="s">
        <v>902</v>
      </c>
      <c r="V62" s="120" t="s">
        <v>502</v>
      </c>
      <c r="W62" s="94">
        <f t="shared" si="14"/>
        <v>0.24</v>
      </c>
      <c r="X62" s="74">
        <f t="shared" si="15"/>
        <v>24</v>
      </c>
      <c r="Y62" s="92">
        <v>240</v>
      </c>
      <c r="Z62" s="71">
        <v>300</v>
      </c>
      <c r="AA62" s="79">
        <f t="shared" si="16"/>
        <v>30</v>
      </c>
      <c r="AB62" s="96">
        <v>360</v>
      </c>
      <c r="AC62" s="659"/>
      <c r="AD62" s="292">
        <v>35</v>
      </c>
      <c r="AE62" s="574"/>
      <c r="AF62" s="616">
        <v>1.05</v>
      </c>
      <c r="AG62" s="574"/>
      <c r="AH62" s="290" t="s">
        <v>94</v>
      </c>
      <c r="AI62" s="569"/>
      <c r="AJ62" s="1218" t="s">
        <v>743</v>
      </c>
      <c r="AK62" s="1219"/>
      <c r="AM62" s="565"/>
      <c r="AN62" s="1"/>
      <c r="AO62" s="565"/>
      <c r="AP62" s="1204" t="s">
        <v>885</v>
      </c>
      <c r="AR62" s="1204" t="s">
        <v>848</v>
      </c>
      <c r="AS62" s="1169" t="s">
        <v>849</v>
      </c>
      <c r="AT62" s="565"/>
      <c r="AU62" s="1269"/>
      <c r="AV62" s="1270"/>
      <c r="AW62" s="445" t="s">
        <v>394</v>
      </c>
      <c r="AX62" s="441" t="str">
        <f>"◄ cellule "&amp;ADDRESS(ROW(AW62),COLUMN(AW62),4)</f>
        <v>◄ cellule AW62</v>
      </c>
      <c r="AY62" s="441"/>
      <c r="AZ62" s="442"/>
      <c r="BA62" s="443" t="str">
        <f>LEN(AW62) - LEN(SUBSTITUTE(AW62, " ", "")) + 1&amp;" Mots"</f>
        <v>1 Mots</v>
      </c>
      <c r="BB62" s="444">
        <f>LEN(AW62)</f>
        <v>1</v>
      </c>
      <c r="BD62" s="218"/>
      <c r="BE62" s="1161" t="s">
        <v>1002</v>
      </c>
      <c r="BF62" s="1162"/>
      <c r="BG62" s="1162"/>
      <c r="BH62" s="1163"/>
      <c r="BI62" s="217"/>
      <c r="BK62" s="565"/>
      <c r="BL62" s="565"/>
      <c r="BM62" s="565"/>
      <c r="BN62" s="565"/>
      <c r="BP62" s="9">
        <v>1</v>
      </c>
    </row>
    <row r="63" spans="1:68" ht="21" customHeight="1">
      <c r="A63" s="147" t="str">
        <f>IF(ISBLANK(#REF!),"►",IFERROR(RIGHT(#REF!,LEN(#REF!)-FIND("Couleur",#REF!)+1),""))</f>
        <v/>
      </c>
      <c r="B63" s="146" t="str">
        <f t="shared" si="17"/>
        <v>►</v>
      </c>
      <c r="C63" s="119" t="str">
        <f>C55</f>
        <v>N.Nom de la recette.Avec ou sans alcool.Quand .Verre Flute(s).Famille à coller</v>
      </c>
      <c r="D63" s="119">
        <f>D55</f>
        <v>2</v>
      </c>
      <c r="E63" s="118" t="str">
        <f>E55</f>
        <v>Flute(s)</v>
      </c>
      <c r="F63" s="117">
        <f>F55</f>
        <v>12</v>
      </c>
      <c r="G63" s="116" t="str">
        <f>G55</f>
        <v>cl</v>
      </c>
      <c r="H63" s="1239"/>
      <c r="I63" s="1239"/>
      <c r="J63" s="1240"/>
      <c r="K63" s="150">
        <v>6</v>
      </c>
      <c r="L63" s="296"/>
      <c r="M63" s="295"/>
      <c r="N63" s="144"/>
      <c r="O63" s="294"/>
      <c r="P63" s="293"/>
      <c r="Q63" s="292"/>
      <c r="R63" s="291">
        <v>1</v>
      </c>
      <c r="S63" s="290"/>
      <c r="U63" s="658" t="s">
        <v>902</v>
      </c>
      <c r="V63" s="120" t="s">
        <v>498</v>
      </c>
      <c r="W63" s="94">
        <f t="shared" si="14"/>
        <v>0.5</v>
      </c>
      <c r="X63" s="74">
        <f t="shared" si="15"/>
        <v>50</v>
      </c>
      <c r="Y63" s="92">
        <v>500</v>
      </c>
      <c r="Z63" s="71">
        <v>600</v>
      </c>
      <c r="AA63" s="79">
        <f t="shared" si="16"/>
        <v>60</v>
      </c>
      <c r="AB63" s="96">
        <v>600</v>
      </c>
      <c r="AC63" s="659"/>
      <c r="AD63" s="292">
        <v>40</v>
      </c>
      <c r="AE63" s="574"/>
      <c r="AF63" s="616">
        <v>1.04</v>
      </c>
      <c r="AG63" s="574"/>
      <c r="AH63" s="290" t="s">
        <v>92</v>
      </c>
      <c r="AI63" s="569"/>
      <c r="AJ63" s="1218" t="s">
        <v>740</v>
      </c>
      <c r="AK63" s="1219"/>
      <c r="AM63" s="565"/>
      <c r="AN63" s="1"/>
      <c r="AO63" s="565"/>
      <c r="AP63" s="1205"/>
      <c r="AR63" s="1205"/>
      <c r="AS63" s="1169"/>
      <c r="AT63" s="565"/>
      <c r="AU63" s="1269"/>
      <c r="AV63" s="1270"/>
      <c r="AW63" s="440" t="s">
        <v>635</v>
      </c>
      <c r="AX63" s="441" t="str">
        <f>"◄ cellule "&amp;ADDRESS(ROW(AW63),COLUMN(AW63),4)</f>
        <v>◄ cellule AW63</v>
      </c>
      <c r="AY63" s="441"/>
      <c r="AZ63" s="442"/>
      <c r="BA63" s="443" t="str">
        <f>LEN(AW63) - LEN(SUBSTITUTE(AW63, " ", "")) + 1&amp;" Mots"</f>
        <v>34 Mots</v>
      </c>
      <c r="BB63" s="444">
        <f>LEN(AW63)</f>
        <v>176</v>
      </c>
      <c r="BD63" s="218"/>
      <c r="BE63" s="1164"/>
      <c r="BF63" s="1165"/>
      <c r="BG63" s="1165"/>
      <c r="BH63" s="1166"/>
      <c r="BI63" s="217"/>
      <c r="BK63" s="565"/>
      <c r="BL63" s="565"/>
      <c r="BM63" s="565"/>
      <c r="BN63" s="565"/>
      <c r="BP63" s="9">
        <v>1</v>
      </c>
    </row>
    <row r="64" spans="1:68" ht="21" customHeight="1" thickBot="1">
      <c r="A64" s="147" t="str">
        <f>IF(ISBLANK(#REF!),"►",IFERROR(RIGHT(#REF!,LEN(#REF!)-FIND("Couleur",#REF!)+1),""))</f>
        <v/>
      </c>
      <c r="B64" s="146" t="str">
        <f t="shared" si="17"/>
        <v>►</v>
      </c>
      <c r="C64" s="119" t="str">
        <f>C55</f>
        <v>N.Nom de la recette.Avec ou sans alcool.Quand .Verre Flute(s).Famille à coller</v>
      </c>
      <c r="D64" s="119">
        <f>D55</f>
        <v>2</v>
      </c>
      <c r="E64" s="118" t="str">
        <f>E55</f>
        <v>Flute(s)</v>
      </c>
      <c r="F64" s="117">
        <f>F55</f>
        <v>12</v>
      </c>
      <c r="G64" s="116" t="str">
        <f>G55</f>
        <v>cl</v>
      </c>
      <c r="H64" s="1239"/>
      <c r="I64" s="1239"/>
      <c r="J64" s="1240"/>
      <c r="K64" s="145">
        <v>7</v>
      </c>
      <c r="L64" s="296"/>
      <c r="M64" s="295"/>
      <c r="N64" s="144"/>
      <c r="O64" s="294"/>
      <c r="P64" s="293"/>
      <c r="Q64" s="292"/>
      <c r="R64" s="291">
        <v>1</v>
      </c>
      <c r="S64" s="290"/>
      <c r="U64" s="658" t="s">
        <v>902</v>
      </c>
      <c r="V64" s="120" t="s">
        <v>495</v>
      </c>
      <c r="W64" s="94">
        <f t="shared" si="14"/>
        <v>0.215</v>
      </c>
      <c r="X64" s="74">
        <f t="shared" si="15"/>
        <v>21.5</v>
      </c>
      <c r="Y64" s="92">
        <v>215</v>
      </c>
      <c r="Z64" s="71">
        <v>269</v>
      </c>
      <c r="AA64" s="79">
        <f t="shared" si="16"/>
        <v>26.9</v>
      </c>
      <c r="AB64" s="96">
        <v>322</v>
      </c>
      <c r="AC64" s="659"/>
      <c r="AD64" s="292">
        <v>40</v>
      </c>
      <c r="AE64" s="574"/>
      <c r="AF64" s="616">
        <v>0.94</v>
      </c>
      <c r="AG64" s="574"/>
      <c r="AH64" s="290" t="s">
        <v>90</v>
      </c>
      <c r="AI64" s="569"/>
      <c r="AJ64" s="1218" t="s">
        <v>743</v>
      </c>
      <c r="AK64" s="1219"/>
      <c r="AM64" s="565"/>
      <c r="AN64" s="1"/>
      <c r="AO64" s="565"/>
      <c r="AT64" s="565"/>
      <c r="AU64" s="1269"/>
      <c r="AV64" s="1270"/>
      <c r="AW64" s="440" t="s">
        <v>636</v>
      </c>
      <c r="AX64" s="441" t="str">
        <f>"◄ cellule "&amp;ADDRESS(ROW(AW64),COLUMN(AW64),4)</f>
        <v>◄ cellule AW64</v>
      </c>
      <c r="AY64" s="441"/>
      <c r="AZ64" s="442"/>
      <c r="BA64" s="443" t="str">
        <f>LEN(AW64) - LEN(SUBSTITUTE(AW64, " ", "")) + 1&amp;" Mots"</f>
        <v>25 Mots</v>
      </c>
      <c r="BB64" s="444">
        <f>LEN(AW64)</f>
        <v>129</v>
      </c>
      <c r="BD64" s="218"/>
      <c r="BE64" s="813" t="s">
        <v>241</v>
      </c>
      <c r="BF64" s="14" t="s">
        <v>799</v>
      </c>
      <c r="BG64" s="14"/>
      <c r="BH64" s="265" t="s">
        <v>1001</v>
      </c>
      <c r="BI64" s="217"/>
      <c r="BK64" s="565"/>
      <c r="BL64" s="565"/>
      <c r="BM64" s="565"/>
      <c r="BN64" s="565"/>
      <c r="BP64" s="9">
        <v>1</v>
      </c>
    </row>
    <row r="65" spans="1:68" ht="21" customHeight="1">
      <c r="A65" s="147" t="str">
        <f>IF(ISBLANK(#REF!),"►",IFERROR(RIGHT(#REF!,LEN(#REF!)-FIND("Couleur",#REF!)+1),""))</f>
        <v/>
      </c>
      <c r="B65" s="134" t="s">
        <v>338</v>
      </c>
      <c r="C65" s="119" t="str">
        <f>C55</f>
        <v>N.Nom de la recette.Avec ou sans alcool.Quand .Verre Flute(s).Famille à coller</v>
      </c>
      <c r="D65" s="119">
        <f>D55</f>
        <v>2</v>
      </c>
      <c r="E65" s="118" t="str">
        <f>E55</f>
        <v>Flute(s)</v>
      </c>
      <c r="F65" s="117">
        <f>F55</f>
        <v>12</v>
      </c>
      <c r="G65" s="116" t="str">
        <f>G55</f>
        <v>cl</v>
      </c>
      <c r="H65" s="132"/>
      <c r="I65" s="132" t="str">
        <f>"▼ colonne "&amp;SUBSTITUTE(ADDRESS(1,COLUMN(),4),"1","")</f>
        <v>▼ colonne I</v>
      </c>
      <c r="J65" s="132"/>
      <c r="K65" s="132"/>
      <c r="L65" s="132"/>
      <c r="M65" s="132"/>
      <c r="N65" s="132"/>
      <c r="O65" s="132"/>
      <c r="P65" s="132"/>
      <c r="Q65" s="133"/>
      <c r="R65" s="132"/>
      <c r="S65" s="131" t="str">
        <f>"colonne "&amp;SUBSTITUTE(ADDRESS(1,COLUMN(),4),"1","")&amp;" ▼"</f>
        <v>colonne S ▼</v>
      </c>
      <c r="U65" s="658" t="s">
        <v>902</v>
      </c>
      <c r="V65" s="120" t="s">
        <v>492</v>
      </c>
      <c r="W65" s="94">
        <f t="shared" si="14"/>
        <v>0.2</v>
      </c>
      <c r="X65" s="74">
        <f t="shared" si="15"/>
        <v>20</v>
      </c>
      <c r="Y65" s="92">
        <v>200</v>
      </c>
      <c r="Z65" s="71">
        <v>240</v>
      </c>
      <c r="AA65" s="79">
        <f t="shared" si="16"/>
        <v>24</v>
      </c>
      <c r="AB65" s="96">
        <v>240</v>
      </c>
      <c r="AC65" s="659"/>
      <c r="AD65" s="292">
        <v>35</v>
      </c>
      <c r="AE65" s="574"/>
      <c r="AF65" s="616">
        <v>1.03</v>
      </c>
      <c r="AG65" s="574"/>
      <c r="AH65" s="290" t="s">
        <v>88</v>
      </c>
      <c r="AI65" s="569"/>
      <c r="AJ65" s="1218" t="s">
        <v>744</v>
      </c>
      <c r="AK65" s="1219"/>
      <c r="AM65" s="565"/>
      <c r="AN65" s="1"/>
      <c r="AO65" s="565"/>
      <c r="AP65" s="1198" t="s">
        <v>729</v>
      </c>
      <c r="AR65" s="1198" t="s">
        <v>850</v>
      </c>
      <c r="AS65" s="1169" t="s">
        <v>851</v>
      </c>
      <c r="AT65" s="565"/>
      <c r="AU65" s="434" t="s">
        <v>637</v>
      </c>
      <c r="AV65" s="446"/>
      <c r="AW65" s="447" t="s">
        <v>505</v>
      </c>
      <c r="AX65" s="437"/>
      <c r="AY65" s="438"/>
      <c r="AZ65" s="438"/>
      <c r="BA65" s="448" t="s">
        <v>638</v>
      </c>
      <c r="BB65" s="444">
        <f>SUM(BB61:BB64)</f>
        <v>860</v>
      </c>
      <c r="BD65" s="218"/>
      <c r="BE65" s="813" t="s">
        <v>238</v>
      </c>
      <c r="BF65" s="14" t="s">
        <v>998</v>
      </c>
      <c r="BG65" s="14"/>
      <c r="BH65" s="265" t="s">
        <v>1001</v>
      </c>
      <c r="BI65" s="217"/>
      <c r="BK65" s="565"/>
      <c r="BL65" s="565"/>
      <c r="BM65" s="565"/>
      <c r="BN65" s="565"/>
      <c r="BP65" s="9">
        <v>1</v>
      </c>
    </row>
    <row r="66" spans="1:68" ht="21" customHeight="1">
      <c r="A66" s="147" t="str">
        <f>IF(ISBLANK(#REF!),"►",IFERROR(RIGHT(#REF!,LEN(#REF!)-FIND("Couleur",#REF!)+1),""))</f>
        <v/>
      </c>
      <c r="B66" s="146" t="str">
        <f t="shared" ref="B66:B77" si="18">IF(OR(I66&lt;&gt; "",J66&lt;&gt;"",K66&lt;&gt; "",L66&lt;&gt; "",M66&lt;&gt; "",N66&lt;&gt; "",O66&lt;&gt;""),"A", "►")</f>
        <v>A</v>
      </c>
      <c r="C66" s="119" t="str">
        <f>C55</f>
        <v>N.Nom de la recette.Avec ou sans alcool.Quand .Verre Flute(s).Famille à coller</v>
      </c>
      <c r="D66" s="119">
        <f>D55</f>
        <v>2</v>
      </c>
      <c r="E66" s="118" t="str">
        <f>E55</f>
        <v>Flute(s)</v>
      </c>
      <c r="F66" s="117">
        <f>F55</f>
        <v>12</v>
      </c>
      <c r="G66" s="116" t="str">
        <f>G55</f>
        <v>cl</v>
      </c>
      <c r="H66" s="288">
        <v>0</v>
      </c>
      <c r="I66" s="267" t="s">
        <v>540</v>
      </c>
      <c r="J66" s="270"/>
      <c r="K66" s="270"/>
      <c r="L66" s="270"/>
      <c r="M66" s="270"/>
      <c r="N66" s="270"/>
      <c r="O66" s="270"/>
      <c r="P66" s="270"/>
      <c r="Q66" s="270"/>
      <c r="R66" s="270"/>
      <c r="S66" s="287" t="s">
        <v>537</v>
      </c>
      <c r="T66" s="561"/>
      <c r="U66" s="658" t="s">
        <v>902</v>
      </c>
      <c r="V66" s="120" t="s">
        <v>491</v>
      </c>
      <c r="W66" s="94">
        <f t="shared" si="14"/>
        <v>2E-3</v>
      </c>
      <c r="X66" s="74">
        <f t="shared" si="15"/>
        <v>0.2</v>
      </c>
      <c r="Y66" s="92">
        <v>2</v>
      </c>
      <c r="Z66" s="71">
        <v>55</v>
      </c>
      <c r="AA66" s="79">
        <f t="shared" si="16"/>
        <v>5.5</v>
      </c>
      <c r="AB66" s="96">
        <v>66</v>
      </c>
      <c r="AC66" s="659"/>
      <c r="AD66" s="292">
        <v>35</v>
      </c>
      <c r="AE66" s="574"/>
      <c r="AF66" s="616">
        <v>1.03</v>
      </c>
      <c r="AG66" s="574"/>
      <c r="AH66" s="290" t="s">
        <v>86</v>
      </c>
      <c r="AI66" s="569"/>
      <c r="AJ66" s="1218" t="s">
        <v>743</v>
      </c>
      <c r="AK66" s="1219"/>
      <c r="AM66" s="565"/>
      <c r="AN66" s="1"/>
      <c r="AO66" s="565"/>
      <c r="AP66" s="1199"/>
      <c r="AR66" s="1199"/>
      <c r="AS66" s="1169"/>
      <c r="AT66" s="565"/>
      <c r="AU66" s="449" t="s">
        <v>639</v>
      </c>
      <c r="AV66" s="450"/>
      <c r="AW66" s="450"/>
      <c r="AX66" s="450"/>
      <c r="AY66" s="450"/>
      <c r="AZ66" s="450"/>
      <c r="BA66" s="450"/>
      <c r="BB66" s="451"/>
      <c r="BE66" s="813" t="s">
        <v>236</v>
      </c>
      <c r="BF66" s="14" t="s">
        <v>999</v>
      </c>
      <c r="BG66" s="14"/>
      <c r="BH66" s="265" t="s">
        <v>1001</v>
      </c>
      <c r="BI66" s="217"/>
      <c r="BK66" s="565"/>
      <c r="BL66" s="565"/>
      <c r="BM66" s="565"/>
      <c r="BN66" s="565"/>
      <c r="BP66" s="9">
        <v>1</v>
      </c>
    </row>
    <row r="67" spans="1:68" ht="21" customHeight="1" thickBot="1">
      <c r="A67" s="147" t="str">
        <f>IF(ISBLANK(#REF!),"►",IFERROR(RIGHT(#REF!,LEN(#REF!)-FIND("Couleur",#REF!)+1),""))</f>
        <v/>
      </c>
      <c r="B67" s="146" t="str">
        <f t="shared" si="18"/>
        <v>►</v>
      </c>
      <c r="C67" s="119" t="str">
        <f>C55</f>
        <v>N.Nom de la recette.Avec ou sans alcool.Quand .Verre Flute(s).Famille à coller</v>
      </c>
      <c r="D67" s="119">
        <f>D55</f>
        <v>2</v>
      </c>
      <c r="E67" s="118" t="str">
        <f>E55</f>
        <v>Flute(s)</v>
      </c>
      <c r="F67" s="117">
        <f>F55</f>
        <v>12</v>
      </c>
      <c r="G67" s="116" t="str">
        <f>G55</f>
        <v>cl</v>
      </c>
      <c r="H67" s="285" t="str">
        <f>IF(ISBLANK(I67),"",MAX(H66:H66)+1)</f>
        <v/>
      </c>
      <c r="I67" s="284"/>
      <c r="J67" s="284"/>
      <c r="K67" s="284"/>
      <c r="L67" s="284"/>
      <c r="M67" s="284"/>
      <c r="N67" s="284"/>
      <c r="O67" s="284"/>
      <c r="P67" s="284"/>
      <c r="Q67" s="284"/>
      <c r="R67" s="284"/>
      <c r="S67" s="282"/>
      <c r="T67" s="561"/>
      <c r="U67" s="658" t="s">
        <v>902</v>
      </c>
      <c r="V67" s="120" t="s">
        <v>489</v>
      </c>
      <c r="W67" s="94">
        <f t="shared" si="14"/>
        <v>4.3999999999999997E-2</v>
      </c>
      <c r="X67" s="74">
        <f t="shared" si="15"/>
        <v>4.4000000000000004</v>
      </c>
      <c r="Y67" s="92">
        <v>44</v>
      </c>
      <c r="Z67" s="71">
        <v>50</v>
      </c>
      <c r="AA67" s="79">
        <f t="shared" si="16"/>
        <v>5</v>
      </c>
      <c r="AB67" s="96">
        <v>60</v>
      </c>
      <c r="AC67" s="659"/>
      <c r="AD67" s="292">
        <v>15</v>
      </c>
      <c r="AE67" s="574"/>
      <c r="AF67" s="616">
        <v>1.02</v>
      </c>
      <c r="AG67" s="574"/>
      <c r="AH67" s="290" t="s">
        <v>84</v>
      </c>
      <c r="AI67" s="569"/>
      <c r="AJ67" s="1218" t="s">
        <v>740</v>
      </c>
      <c r="AK67" s="1219"/>
      <c r="AM67" s="565"/>
      <c r="AN67" s="1"/>
      <c r="AO67" s="565"/>
      <c r="AT67" s="565"/>
      <c r="AU67" s="452" t="s">
        <v>640</v>
      </c>
      <c r="AV67" s="453" t="s">
        <v>641</v>
      </c>
      <c r="AW67" s="445" t="s">
        <v>394</v>
      </c>
      <c r="AX67" s="454" t="s">
        <v>642</v>
      </c>
      <c r="AY67" s="454"/>
      <c r="AZ67" s="454"/>
      <c r="BA67" s="454"/>
      <c r="BB67" s="455"/>
      <c r="BD67" s="746"/>
      <c r="BE67" s="747"/>
      <c r="BF67" s="744"/>
      <c r="BG67" s="748"/>
      <c r="BH67" s="20"/>
      <c r="BI67" s="741"/>
      <c r="BK67" s="565"/>
      <c r="BL67" s="565"/>
      <c r="BM67" s="565"/>
      <c r="BN67" s="565"/>
      <c r="BP67" s="9">
        <v>1</v>
      </c>
    </row>
    <row r="68" spans="1:68" ht="21" customHeight="1">
      <c r="A68" s="147" t="str">
        <f>IF(ISBLANK(#REF!),"►",IFERROR(RIGHT(#REF!,LEN(#REF!)-FIND("Couleur",#REF!)+1),""))</f>
        <v/>
      </c>
      <c r="B68" s="146" t="str">
        <f t="shared" si="18"/>
        <v>►</v>
      </c>
      <c r="C68" s="119" t="str">
        <f>C55</f>
        <v>N.Nom de la recette.Avec ou sans alcool.Quand .Verre Flute(s).Famille à coller</v>
      </c>
      <c r="D68" s="119">
        <f>D55</f>
        <v>2</v>
      </c>
      <c r="E68" s="118" t="str">
        <f>E55</f>
        <v>Flute(s)</v>
      </c>
      <c r="F68" s="117">
        <f>F55</f>
        <v>12</v>
      </c>
      <c r="G68" s="116" t="str">
        <f>G55</f>
        <v>cl</v>
      </c>
      <c r="H68" s="285" t="str">
        <f>IF(ISBLANK(I68),"",MAX(H66:H67)+1)</f>
        <v/>
      </c>
      <c r="I68" s="284"/>
      <c r="J68" s="284"/>
      <c r="K68" s="284"/>
      <c r="L68" s="284"/>
      <c r="M68" s="284"/>
      <c r="N68" s="284"/>
      <c r="O68" s="284"/>
      <c r="P68" s="284"/>
      <c r="Q68" s="284"/>
      <c r="R68" s="284"/>
      <c r="S68" s="282"/>
      <c r="T68" s="561"/>
      <c r="U68" s="658" t="s">
        <v>902</v>
      </c>
      <c r="V68" s="120" t="s">
        <v>487</v>
      </c>
      <c r="W68" s="94">
        <f t="shared" si="14"/>
        <v>4.3999999999999997E-2</v>
      </c>
      <c r="X68" s="74">
        <f t="shared" si="15"/>
        <v>4.4000000000000004</v>
      </c>
      <c r="Y68" s="92">
        <v>44</v>
      </c>
      <c r="Z68" s="71">
        <v>55</v>
      </c>
      <c r="AA68" s="79">
        <f t="shared" si="16"/>
        <v>5.5</v>
      </c>
      <c r="AB68" s="96">
        <v>66</v>
      </c>
      <c r="AC68" s="659"/>
      <c r="AD68" s="292">
        <v>40</v>
      </c>
      <c r="AE68" s="574"/>
      <c r="AF68" s="616">
        <v>0.94</v>
      </c>
      <c r="AG68" s="574"/>
      <c r="AH68" s="290" t="s">
        <v>82</v>
      </c>
      <c r="AI68" s="569"/>
      <c r="AJ68" s="1218" t="s">
        <v>740</v>
      </c>
      <c r="AK68" s="1219"/>
      <c r="AM68" s="565"/>
      <c r="AN68" s="1"/>
      <c r="AO68" s="565"/>
      <c r="AP68" s="1200" t="s">
        <v>718</v>
      </c>
      <c r="AR68" s="1200" t="s">
        <v>852</v>
      </c>
      <c r="AS68" s="1169" t="s">
        <v>853</v>
      </c>
      <c r="AT68" s="565"/>
      <c r="AU68" s="456">
        <f>SUM(AU73:AU124)</f>
        <v>852</v>
      </c>
      <c r="AV68" s="457">
        <v>0</v>
      </c>
      <c r="AW68" s="458" t="str">
        <f>"colonne  "&amp;SUBSTITUTE(ADDRESS(1,COLUMN(),4),"1","")</f>
        <v>colonne  AW</v>
      </c>
      <c r="AX68" s="459" t="s">
        <v>505</v>
      </c>
      <c r="AY68" s="460" t="s">
        <v>643</v>
      </c>
      <c r="AZ68" s="461" t="s">
        <v>644</v>
      </c>
      <c r="BA68" s="461" t="s">
        <v>645</v>
      </c>
      <c r="BB68" s="462"/>
      <c r="BD68" s="218"/>
      <c r="BE68" s="782" t="s">
        <v>1004</v>
      </c>
      <c r="BF68" s="11"/>
      <c r="BG68" s="11"/>
      <c r="BH68" s="11"/>
      <c r="BI68" s="217"/>
      <c r="BK68" s="565"/>
      <c r="BL68" s="565"/>
      <c r="BM68" s="565"/>
      <c r="BN68" s="565"/>
      <c r="BP68" s="9">
        <v>1</v>
      </c>
    </row>
    <row r="69" spans="1:68" ht="21" customHeight="1">
      <c r="A69" s="147" t="str">
        <f>IF(ISBLANK(#REF!),"►",IFERROR(RIGHT(#REF!,LEN(#REF!)-FIND("Couleur",#REF!)+1),""))</f>
        <v/>
      </c>
      <c r="B69" s="146" t="str">
        <f t="shared" si="18"/>
        <v>►</v>
      </c>
      <c r="C69" s="119" t="str">
        <f>C55</f>
        <v>N.Nom de la recette.Avec ou sans alcool.Quand .Verre Flute(s).Famille à coller</v>
      </c>
      <c r="D69" s="119">
        <f>D55</f>
        <v>2</v>
      </c>
      <c r="E69" s="118" t="str">
        <f>E55</f>
        <v>Flute(s)</v>
      </c>
      <c r="F69" s="117">
        <f>F55</f>
        <v>12</v>
      </c>
      <c r="G69" s="116" t="str">
        <f>G55</f>
        <v>cl</v>
      </c>
      <c r="H69" s="285" t="str">
        <f>IF(ISBLANK(I69),"",MAX(H66:H68)+1)</f>
        <v/>
      </c>
      <c r="I69" s="284"/>
      <c r="J69" s="284"/>
      <c r="K69" s="284"/>
      <c r="L69" s="284"/>
      <c r="M69" s="284"/>
      <c r="N69" s="284"/>
      <c r="O69" s="284"/>
      <c r="P69" s="284"/>
      <c r="Q69" s="284"/>
      <c r="R69" s="284"/>
      <c r="S69" s="282"/>
      <c r="T69" s="562"/>
      <c r="U69" s="658" t="s">
        <v>902</v>
      </c>
      <c r="V69" s="120" t="s">
        <v>485</v>
      </c>
      <c r="W69" s="94">
        <f t="shared" si="14"/>
        <v>0.27</v>
      </c>
      <c r="X69" s="74">
        <f t="shared" si="15"/>
        <v>27</v>
      </c>
      <c r="Y69" s="92">
        <v>270</v>
      </c>
      <c r="Z69" s="71">
        <v>300</v>
      </c>
      <c r="AA69" s="79">
        <f t="shared" si="16"/>
        <v>30</v>
      </c>
      <c r="AB69" s="96">
        <v>300</v>
      </c>
      <c r="AC69" s="659"/>
      <c r="AD69" s="292">
        <v>40</v>
      </c>
      <c r="AE69" s="574"/>
      <c r="AF69" s="616">
        <v>1.05</v>
      </c>
      <c r="AG69" s="574"/>
      <c r="AH69" s="290" t="s">
        <v>81</v>
      </c>
      <c r="AI69" s="569"/>
      <c r="AJ69" s="1218" t="s">
        <v>750</v>
      </c>
      <c r="AK69" s="1219"/>
      <c r="AM69" s="565"/>
      <c r="AN69" s="1"/>
      <c r="AO69" s="565"/>
      <c r="AP69" s="1201"/>
      <c r="AR69" s="1201"/>
      <c r="AS69" s="1169"/>
      <c r="AT69" s="565"/>
      <c r="AU69" s="456"/>
      <c r="AV69" s="457"/>
      <c r="AW69" s="1253" t="str">
        <f>AU60&amp;AW68</f>
        <v>saisissez un nombre de caractères pour que le texte ne déborde pas de la colonne  AW</v>
      </c>
      <c r="AX69" s="459"/>
      <c r="AY69" s="460"/>
      <c r="AZ69" s="461"/>
      <c r="BA69" s="461"/>
      <c r="BB69" s="462"/>
      <c r="BD69" s="218"/>
      <c r="BE69" s="782" t="s">
        <v>1005</v>
      </c>
      <c r="BF69" s="11"/>
      <c r="BG69" s="11"/>
      <c r="BH69" s="11"/>
      <c r="BI69" s="217"/>
      <c r="BK69" s="565"/>
      <c r="BL69" s="565"/>
      <c r="BM69" s="565"/>
      <c r="BN69" s="565"/>
      <c r="BP69" s="9">
        <v>1</v>
      </c>
    </row>
    <row r="70" spans="1:68" ht="21" customHeight="1" thickBot="1">
      <c r="A70" s="147" t="str">
        <f>IF(ISBLANK(#REF!),"►",IFERROR(RIGHT(#REF!,LEN(#REF!)-FIND("Couleur",#REF!)+1),""))</f>
        <v/>
      </c>
      <c r="B70" s="146" t="str">
        <f t="shared" si="18"/>
        <v>►</v>
      </c>
      <c r="C70" s="119" t="str">
        <f>C55</f>
        <v>N.Nom de la recette.Avec ou sans alcool.Quand .Verre Flute(s).Famille à coller</v>
      </c>
      <c r="D70" s="119">
        <f>D55</f>
        <v>2</v>
      </c>
      <c r="E70" s="118" t="str">
        <f>E55</f>
        <v>Flute(s)</v>
      </c>
      <c r="F70" s="117">
        <f>F55</f>
        <v>12</v>
      </c>
      <c r="G70" s="116" t="str">
        <f>G55</f>
        <v>cl</v>
      </c>
      <c r="H70" s="285" t="str">
        <f>IF(ISBLANK(I70),"",MAX(H66:H69)+1)</f>
        <v/>
      </c>
      <c r="I70" s="284"/>
      <c r="J70" s="284"/>
      <c r="K70" s="284"/>
      <c r="L70" s="284"/>
      <c r="M70" s="284"/>
      <c r="N70" s="284"/>
      <c r="O70" s="284"/>
      <c r="P70" s="284"/>
      <c r="Q70" s="284"/>
      <c r="R70" s="284"/>
      <c r="S70" s="282"/>
      <c r="T70" s="561"/>
      <c r="U70" s="658" t="s">
        <v>902</v>
      </c>
      <c r="V70" s="120" t="s">
        <v>479</v>
      </c>
      <c r="W70" s="94">
        <f t="shared" si="14"/>
        <v>0.05</v>
      </c>
      <c r="X70" s="74">
        <f t="shared" si="15"/>
        <v>5</v>
      </c>
      <c r="Y70" s="92">
        <v>50</v>
      </c>
      <c r="Z70" s="71"/>
      <c r="AA70" s="79"/>
      <c r="AB70" s="96"/>
      <c r="AC70" s="659"/>
      <c r="AD70" s="292">
        <v>17</v>
      </c>
      <c r="AE70" s="574"/>
      <c r="AF70" s="616">
        <v>1.02</v>
      </c>
      <c r="AG70" s="574"/>
      <c r="AH70" s="290" t="s">
        <v>79</v>
      </c>
      <c r="AI70" s="569"/>
      <c r="AJ70" s="1218" t="s">
        <v>741</v>
      </c>
      <c r="AK70" s="1219"/>
      <c r="AM70" s="565"/>
      <c r="AN70" s="1"/>
      <c r="AO70" s="565"/>
      <c r="AT70" s="565"/>
      <c r="AU70" s="456"/>
      <c r="AV70" s="457"/>
      <c r="AW70" s="1253"/>
      <c r="AX70" s="459"/>
      <c r="AY70" s="460"/>
      <c r="AZ70" s="461"/>
      <c r="BA70" s="461"/>
      <c r="BB70" s="462"/>
      <c r="BD70" s="218"/>
      <c r="BE70" s="11"/>
      <c r="BF70" s="11"/>
      <c r="BG70" s="11"/>
      <c r="BH70" s="11"/>
      <c r="BI70" s="217"/>
      <c r="BK70" s="565"/>
      <c r="BL70" s="565"/>
      <c r="BM70" s="565"/>
      <c r="BN70" s="565"/>
      <c r="BP70" s="9">
        <v>1</v>
      </c>
    </row>
    <row r="71" spans="1:68" ht="21" customHeight="1">
      <c r="A71" s="147" t="str">
        <f>IF(ISBLANK(#REF!),"►",IFERROR(RIGHT(#REF!,LEN(#REF!)-FIND("Couleur",#REF!)+1),""))</f>
        <v/>
      </c>
      <c r="B71" s="146" t="str">
        <f t="shared" si="18"/>
        <v>►</v>
      </c>
      <c r="C71" s="119" t="str">
        <f>C55</f>
        <v>N.Nom de la recette.Avec ou sans alcool.Quand .Verre Flute(s).Famille à coller</v>
      </c>
      <c r="D71" s="119">
        <f>D55</f>
        <v>2</v>
      </c>
      <c r="E71" s="118" t="str">
        <f>E55</f>
        <v>Flute(s)</v>
      </c>
      <c r="F71" s="117">
        <f>F55</f>
        <v>12</v>
      </c>
      <c r="G71" s="116" t="str">
        <f>G55</f>
        <v>cl</v>
      </c>
      <c r="H71" s="285" t="str">
        <f>IF(ISBLANK(I71),"",MAX(H66:H70)+1)</f>
        <v/>
      </c>
      <c r="I71" s="284"/>
      <c r="J71" s="284"/>
      <c r="K71" s="284"/>
      <c r="L71" s="284"/>
      <c r="M71" s="284"/>
      <c r="N71" s="284"/>
      <c r="O71" s="284"/>
      <c r="P71" s="284"/>
      <c r="Q71" s="284"/>
      <c r="R71" s="284"/>
      <c r="S71" s="282"/>
      <c r="T71" s="561"/>
      <c r="U71" s="658" t="s">
        <v>902</v>
      </c>
      <c r="V71" s="120" t="s">
        <v>477</v>
      </c>
      <c r="W71" s="94">
        <f t="shared" si="14"/>
        <v>0.35</v>
      </c>
      <c r="X71" s="74">
        <f t="shared" si="15"/>
        <v>35</v>
      </c>
      <c r="Y71" s="650">
        <v>350</v>
      </c>
      <c r="Z71" s="99">
        <v>400</v>
      </c>
      <c r="AA71" s="79">
        <f t="shared" ref="AA71:AA92" si="19">Z71/10</f>
        <v>40</v>
      </c>
      <c r="AB71" s="98">
        <v>400</v>
      </c>
      <c r="AC71" s="659"/>
      <c r="AD71" s="292">
        <v>25</v>
      </c>
      <c r="AE71" s="574"/>
      <c r="AF71" s="616">
        <v>1.05</v>
      </c>
      <c r="AG71" s="574"/>
      <c r="AH71" s="290" t="s">
        <v>77</v>
      </c>
      <c r="AI71" s="569"/>
      <c r="AJ71" s="1218" t="s">
        <v>742</v>
      </c>
      <c r="AK71" s="1219"/>
      <c r="AM71" s="565"/>
      <c r="AN71" s="1"/>
      <c r="AO71" s="565"/>
      <c r="AP71" s="1202" t="s">
        <v>703</v>
      </c>
      <c r="AR71" s="1202" t="s">
        <v>561</v>
      </c>
      <c r="AS71" s="1169" t="s">
        <v>854</v>
      </c>
      <c r="AT71" s="565"/>
      <c r="AU71" s="456"/>
      <c r="AV71" s="457"/>
      <c r="AW71" s="1254">
        <v>100</v>
      </c>
      <c r="AX71" s="459"/>
      <c r="AY71" s="460"/>
      <c r="AZ71" s="461"/>
      <c r="BA71" s="461"/>
      <c r="BB71" s="462"/>
      <c r="BD71" s="263"/>
      <c r="BE71" s="262"/>
      <c r="BF71" s="286"/>
      <c r="BG71" s="286"/>
      <c r="BH71" s="286"/>
      <c r="BI71" s="261"/>
      <c r="BK71" s="565"/>
      <c r="BL71" s="565"/>
      <c r="BM71" s="565"/>
      <c r="BN71" s="565"/>
      <c r="BP71" s="9">
        <v>1</v>
      </c>
    </row>
    <row r="72" spans="1:68" ht="21" customHeight="1">
      <c r="A72" s="147" t="str">
        <f>IF(ISBLANK(#REF!),"►",IFERROR(RIGHT(#REF!,LEN(#REF!)-FIND("Couleur",#REF!)+1),""))</f>
        <v/>
      </c>
      <c r="B72" s="146" t="str">
        <f t="shared" si="18"/>
        <v>►</v>
      </c>
      <c r="C72" s="119" t="str">
        <f>C55</f>
        <v>N.Nom de la recette.Avec ou sans alcool.Quand .Verre Flute(s).Famille à coller</v>
      </c>
      <c r="D72" s="119">
        <f>D55</f>
        <v>2</v>
      </c>
      <c r="E72" s="118" t="str">
        <f>E55</f>
        <v>Flute(s)</v>
      </c>
      <c r="F72" s="117">
        <f>F55</f>
        <v>12</v>
      </c>
      <c r="G72" s="116" t="str">
        <f>G55</f>
        <v>cl</v>
      </c>
      <c r="H72" s="285" t="str">
        <f>IF(ISBLANK(I72),"",MAX(H66:H71)+1)</f>
        <v/>
      </c>
      <c r="I72" s="284"/>
      <c r="J72" s="284"/>
      <c r="K72" s="284"/>
      <c r="L72" s="284"/>
      <c r="M72" s="284"/>
      <c r="N72" s="284"/>
      <c r="O72" s="284"/>
      <c r="P72" s="284"/>
      <c r="Q72" s="284"/>
      <c r="R72" s="284"/>
      <c r="S72" s="282"/>
      <c r="T72" s="561"/>
      <c r="U72" s="658" t="s">
        <v>902</v>
      </c>
      <c r="V72" s="120" t="s">
        <v>470</v>
      </c>
      <c r="W72" s="94">
        <f t="shared" si="14"/>
        <v>0.15</v>
      </c>
      <c r="X72" s="74">
        <f t="shared" si="15"/>
        <v>15</v>
      </c>
      <c r="Y72" s="92">
        <v>150</v>
      </c>
      <c r="Z72" s="71">
        <v>180</v>
      </c>
      <c r="AA72" s="79">
        <f t="shared" si="19"/>
        <v>18</v>
      </c>
      <c r="AB72" s="96">
        <v>180</v>
      </c>
      <c r="AC72" s="659"/>
      <c r="AD72" s="292">
        <v>25</v>
      </c>
      <c r="AE72" s="574"/>
      <c r="AF72" s="616">
        <v>1.05</v>
      </c>
      <c r="AG72" s="574"/>
      <c r="AH72" s="290" t="s">
        <v>75</v>
      </c>
      <c r="AI72" s="569"/>
      <c r="AJ72" s="1218" t="s">
        <v>744</v>
      </c>
      <c r="AK72" s="1219"/>
      <c r="AM72" s="565"/>
      <c r="AN72" s="1"/>
      <c r="AO72" s="565"/>
      <c r="AP72" s="1203"/>
      <c r="AR72" s="1203"/>
      <c r="AS72" s="1169"/>
      <c r="AT72" s="565"/>
      <c r="AU72" s="456"/>
      <c r="AV72" s="457"/>
      <c r="AW72" s="1254"/>
      <c r="AX72" s="459"/>
      <c r="AY72" s="460"/>
      <c r="AZ72" s="461"/>
      <c r="BA72" s="461"/>
      <c r="BB72" s="462"/>
      <c r="BD72" s="218"/>
      <c r="BE72" s="11"/>
      <c r="BF72" s="11"/>
      <c r="BG72" s="11"/>
      <c r="BH72" s="11"/>
      <c r="BI72" s="217"/>
      <c r="BK72" s="565"/>
      <c r="BL72" s="565"/>
      <c r="BM72" s="565"/>
      <c r="BN72" s="565"/>
      <c r="BP72" s="9">
        <v>1</v>
      </c>
    </row>
    <row r="73" spans="1:68" ht="21" customHeight="1" thickBot="1">
      <c r="A73" s="147" t="str">
        <f>IF(ISBLANK(#REF!),"►",IFERROR(RIGHT(#REF!,LEN(#REF!)-FIND("Couleur",#REF!)+1),""))</f>
        <v/>
      </c>
      <c r="B73" s="146" t="str">
        <f t="shared" si="18"/>
        <v>►</v>
      </c>
      <c r="C73" s="119" t="str">
        <f>C55</f>
        <v>N.Nom de la recette.Avec ou sans alcool.Quand .Verre Flute(s).Famille à coller</v>
      </c>
      <c r="D73" s="119">
        <f>D55</f>
        <v>2</v>
      </c>
      <c r="E73" s="118" t="str">
        <f>E55</f>
        <v>Flute(s)</v>
      </c>
      <c r="F73" s="117">
        <f>F55</f>
        <v>12</v>
      </c>
      <c r="G73" s="116" t="str">
        <f>G55</f>
        <v>cl</v>
      </c>
      <c r="H73" s="285" t="str">
        <f>IF(ISBLANK(I73),"",MAX(H66:H72)+1)</f>
        <v/>
      </c>
      <c r="I73" s="284"/>
      <c r="J73" s="284"/>
      <c r="K73" s="284"/>
      <c r="L73" s="284"/>
      <c r="M73" s="284"/>
      <c r="N73" s="284"/>
      <c r="O73" s="284"/>
      <c r="P73" s="284"/>
      <c r="Q73" s="284"/>
      <c r="R73" s="284"/>
      <c r="S73" s="282"/>
      <c r="T73" s="561"/>
      <c r="U73" s="658" t="s">
        <v>902</v>
      </c>
      <c r="V73" s="120" t="s">
        <v>469</v>
      </c>
      <c r="W73" s="94">
        <f t="shared" si="14"/>
        <v>0.24</v>
      </c>
      <c r="X73" s="74">
        <f t="shared" si="15"/>
        <v>24</v>
      </c>
      <c r="Y73" s="92">
        <v>240</v>
      </c>
      <c r="Z73" s="71">
        <v>300</v>
      </c>
      <c r="AA73" s="79">
        <f t="shared" si="19"/>
        <v>30</v>
      </c>
      <c r="AB73" s="96">
        <v>300</v>
      </c>
      <c r="AC73" s="659"/>
      <c r="AD73" s="292">
        <v>24</v>
      </c>
      <c r="AE73" s="574"/>
      <c r="AF73" s="616">
        <v>1.03</v>
      </c>
      <c r="AG73" s="574"/>
      <c r="AH73" s="290" t="s">
        <v>73</v>
      </c>
      <c r="AI73" s="569"/>
      <c r="AJ73" s="1218" t="s">
        <v>72</v>
      </c>
      <c r="AK73" s="1219"/>
      <c r="AM73" s="565"/>
      <c r="AN73" s="1"/>
      <c r="AO73" s="565"/>
      <c r="AT73" s="565"/>
      <c r="AU73" s="463">
        <f>IF(AW73=AW67,1,LEN(AW73))</f>
        <v>99</v>
      </c>
      <c r="AV73" s="464" cm="1">
        <f t="array" ref="AV73">IF(AY73="", "", IFERROR(MAX(IF(ISNUMBER(AV68:AV68), AV68:AV68)) + 1, ""))</f>
        <v>1</v>
      </c>
      <c r="AW73" s="791" t="str" cm="1">
        <f t="array" ref="AW73">IFERROR(INDEX(AY73:AY124, MATCH(ROW()-MIN(ROW(AY73:AY124))+1, AV73:AV124, 0)), "")</f>
        <v>1  Le texte collé dans le cadre est découpé en plusieurs lignes en fonction du nombre de caractères</v>
      </c>
      <c r="AX73" s="465">
        <f t="shared" ref="AX73:AX124" si="20">IF(AU73&gt;0,1,0)</f>
        <v>1</v>
      </c>
      <c r="AY73" s="466" t="str">
        <f t="shared" ref="AY73:AY124" si="21">IFERROR(IF(BA73=0, "", BA73), "")</f>
        <v>1  Le texte collé dans le cadre est découpé en plusieurs lignes en fonction du nombre de caractères</v>
      </c>
      <c r="AZ73" s="467" t="str">
        <f>AW61</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A73" s="468" t="str">
        <f>IF(AND(AZ73&lt;&gt;"", AZ77&lt;&gt;""), IF(LEN(AZ73)&lt;AZ77, AZ73, IFERROR(LEFT(AZ76, IF(ISNUMBER(FIND(" ", AZ76)), FIND(" ", AZ76 &amp; " ", AZ77) - 1, LEN(AZ76))), "")), "")</f>
        <v>1  Le texte collé dans le cadre est découpé en plusieurs lignes en fonction du nombre de caractères</v>
      </c>
      <c r="BB73" s="469" t="str">
        <f>IF(OR(BA73="",AZ76="",LEN(AZ76)-LEN(BA73)-1&lt;=0),"►",RIGHT(AZ76,LEN(AZ76)-LEN(BA73)-1))</f>
        <v xml:space="preserve">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D73" s="218"/>
      <c r="BE73" s="789" t="s">
        <v>375</v>
      </c>
      <c r="BF73" s="790"/>
      <c r="BG73" s="11"/>
      <c r="BH73" s="11"/>
      <c r="BI73" s="217"/>
      <c r="BK73" s="565"/>
      <c r="BL73" s="565"/>
      <c r="BM73" s="565"/>
      <c r="BN73" s="565"/>
      <c r="BP73" s="9">
        <v>1</v>
      </c>
    </row>
    <row r="74" spans="1:68" ht="21" customHeight="1">
      <c r="A74" s="147" t="str">
        <f>IF(ISBLANK(#REF!),"►",IFERROR(RIGHT(#REF!,LEN(#REF!)-FIND("Couleur",#REF!)+1),""))</f>
        <v/>
      </c>
      <c r="B74" s="146" t="str">
        <f t="shared" si="18"/>
        <v>►</v>
      </c>
      <c r="C74" s="119" t="str">
        <f>C55</f>
        <v>N.Nom de la recette.Avec ou sans alcool.Quand .Verre Flute(s).Famille à coller</v>
      </c>
      <c r="D74" s="119">
        <f>D55</f>
        <v>2</v>
      </c>
      <c r="E74" s="118" t="str">
        <f>E55</f>
        <v>Flute(s)</v>
      </c>
      <c r="F74" s="117">
        <f>F55</f>
        <v>12</v>
      </c>
      <c r="G74" s="116" t="str">
        <f>G55</f>
        <v>cl</v>
      </c>
      <c r="H74" s="285" t="str">
        <f>IF(ISBLANK(I74),"",MAX(H66:H73)+1)</f>
        <v/>
      </c>
      <c r="I74" s="284"/>
      <c r="J74" s="284"/>
      <c r="K74" s="284"/>
      <c r="L74" s="284"/>
      <c r="M74" s="284"/>
      <c r="N74" s="284"/>
      <c r="O74" s="284"/>
      <c r="P74" s="284"/>
      <c r="Q74" s="284"/>
      <c r="R74" s="284"/>
      <c r="S74" s="282"/>
      <c r="T74" s="561"/>
      <c r="U74" s="658" t="s">
        <v>902</v>
      </c>
      <c r="V74" s="120" t="s">
        <v>467</v>
      </c>
      <c r="W74" s="94">
        <f t="shared" si="14"/>
        <v>0.03</v>
      </c>
      <c r="X74" s="74">
        <f t="shared" si="15"/>
        <v>3</v>
      </c>
      <c r="Y74" s="92">
        <v>30</v>
      </c>
      <c r="Z74" s="71">
        <v>38</v>
      </c>
      <c r="AA74" s="79">
        <f t="shared" si="19"/>
        <v>3.8</v>
      </c>
      <c r="AB74" s="96">
        <v>45</v>
      </c>
      <c r="AC74" s="659"/>
      <c r="AD74" s="292">
        <v>30</v>
      </c>
      <c r="AE74" s="574"/>
      <c r="AF74" s="616">
        <v>1.05</v>
      </c>
      <c r="AG74" s="574"/>
      <c r="AH74" s="290" t="s">
        <v>70</v>
      </c>
      <c r="AI74" s="569"/>
      <c r="AJ74" s="1218" t="s">
        <v>743</v>
      </c>
      <c r="AK74" s="1219"/>
      <c r="AM74" s="565"/>
      <c r="AN74" s="1"/>
      <c r="AO74" s="565"/>
      <c r="AP74" s="1259" t="s">
        <v>725</v>
      </c>
      <c r="AR74" s="1259" t="s">
        <v>855</v>
      </c>
      <c r="AS74" s="1169" t="s">
        <v>856</v>
      </c>
      <c r="AT74" s="565"/>
      <c r="AU74" s="463">
        <f>IF(AW74=AW67,1,LEN(AW74))</f>
        <v>100</v>
      </c>
      <c r="AV74" s="464" cm="1">
        <f t="array" ref="AV74">IF(AY74="", "", IFERROR(MAX(IF(ISNUMBER(AV68:AV73), AV68:AV73)) + 1, ""))</f>
        <v>2</v>
      </c>
      <c r="AW74" s="791" t="str" cm="1">
        <f t="array" ref="AW74">IFERROR(INDEX(AY73:AY124, MATCH(ROW()-MIN(ROW(AY73:AY124))+1, AV73:AV124, 0)), "")</f>
        <v xml:space="preserve"> saisis Factionnement sans couper les mots et ajusté à la largeur de votre colonne en supprimant les</v>
      </c>
      <c r="AX74" s="465">
        <f t="shared" si="20"/>
        <v>1</v>
      </c>
      <c r="AY74" s="466" t="str">
        <f t="shared" si="21"/>
        <v xml:space="preserve"> saisis Factionnement sans couper les mots et ajusté à la largeur de votre colonne en supprimant les</v>
      </c>
      <c r="AZ74" s="470" t="str">
        <f>SUBSTITUTE(SUBSTITUTE(SUBSTITUTE(SUBSTITUTE(SUBSTITUTE(AZ73, ",", "♦"), ";", "♦"), ".", "♦"), " ♦", " "), "♦", " ")</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A74" s="471" t="str">
        <f>IF(LEN(BB73)&lt;=AZ77,BB73,LEFT(BB73,FIND("#",SUBSTITUTE(LEFT(BB73,AZ77+1)," ","#",LEN(LEFT(BB73,AZ77+1))-LEN(SUBSTITUTE(LEFT(BB73,AZ77+1)," ",""))))-1))</f>
        <v xml:space="preserve"> saisis Factionnement sans couper les mots et ajusté à la largeur de votre colonne en supprimant les</v>
      </c>
      <c r="BB74" s="472" t="str">
        <f t="shared" ref="BB74:BB85" si="22">IF(BA74="","",IFERROR(RIGHT(BB73,LEN(BB73)-LEN(BA74)-1),""))</f>
        <v xml:space="preserve">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D74" s="787"/>
      <c r="BE74" s="782" t="s">
        <v>1011</v>
      </c>
      <c r="BI74" s="788"/>
      <c r="BK74" s="565"/>
      <c r="BL74" s="565"/>
      <c r="BM74" s="565"/>
      <c r="BN74" s="565"/>
      <c r="BP74" s="9">
        <v>1</v>
      </c>
    </row>
    <row r="75" spans="1:68" ht="21" customHeight="1">
      <c r="A75" s="147" t="str">
        <f>IF(ISBLANK(#REF!),"►",IFERROR(RIGHT(#REF!,LEN(#REF!)-FIND("Couleur",#REF!)+1),""))</f>
        <v/>
      </c>
      <c r="B75" s="146" t="str">
        <f t="shared" si="18"/>
        <v>►</v>
      </c>
      <c r="C75" s="119" t="str">
        <f>C55</f>
        <v>N.Nom de la recette.Avec ou sans alcool.Quand .Verre Flute(s).Famille à coller</v>
      </c>
      <c r="D75" s="119">
        <f>D55</f>
        <v>2</v>
      </c>
      <c r="E75" s="118" t="str">
        <f>E55</f>
        <v>Flute(s)</v>
      </c>
      <c r="F75" s="117">
        <f>F55</f>
        <v>12</v>
      </c>
      <c r="G75" s="116" t="str">
        <f>G55</f>
        <v>cl</v>
      </c>
      <c r="H75" s="285" t="str">
        <f>IF(ISBLANK(I75),"",MAX(H66:H74)+1)</f>
        <v/>
      </c>
      <c r="I75" s="284"/>
      <c r="J75" s="284"/>
      <c r="K75" s="284"/>
      <c r="L75" s="284"/>
      <c r="M75" s="284"/>
      <c r="N75" s="284"/>
      <c r="O75" s="284"/>
      <c r="P75" s="284"/>
      <c r="Q75" s="284"/>
      <c r="R75" s="284"/>
      <c r="S75" s="282"/>
      <c r="T75" s="561"/>
      <c r="U75" s="658" t="s">
        <v>902</v>
      </c>
      <c r="V75" s="120" t="s">
        <v>464</v>
      </c>
      <c r="W75" s="94">
        <f t="shared" si="14"/>
        <v>0.56999999999999995</v>
      </c>
      <c r="X75" s="74">
        <f t="shared" si="15"/>
        <v>57</v>
      </c>
      <c r="Y75" s="92">
        <v>570</v>
      </c>
      <c r="Z75" s="71">
        <v>600</v>
      </c>
      <c r="AA75" s="79">
        <f t="shared" si="19"/>
        <v>60</v>
      </c>
      <c r="AB75" s="96">
        <v>600</v>
      </c>
      <c r="AC75" s="659"/>
      <c r="AD75" s="292">
        <v>35</v>
      </c>
      <c r="AE75" s="574"/>
      <c r="AF75" s="616">
        <v>1.03</v>
      </c>
      <c r="AG75" s="574"/>
      <c r="AH75" s="290" t="s">
        <v>68</v>
      </c>
      <c r="AI75" s="569"/>
      <c r="AJ75" s="1218" t="s">
        <v>752</v>
      </c>
      <c r="AK75" s="1219"/>
      <c r="AM75" s="565"/>
      <c r="AN75" s="1"/>
      <c r="AO75" s="565"/>
      <c r="AP75" s="1260"/>
      <c r="AR75" s="1260"/>
      <c r="AS75" s="1169"/>
      <c r="AT75" s="565"/>
      <c r="AU75" s="463">
        <f>IF(AW75=AW67,1,LEN(AW75))</f>
        <v>99</v>
      </c>
      <c r="AV75" s="464" cm="1">
        <f t="array" ref="AV75">IF(AY75="", "", IFERROR(MAX(IF(ISNUMBER(AV68:AV74), AV68:AV74)) + 1, ""))</f>
        <v>3</v>
      </c>
      <c r="AW75" s="791" t="str" cm="1">
        <f t="array" ref="AW75">IFERROR(INDEX(AY73:AY124, MATCH(ROW()-MIN(ROW(AY73:AY124))+1, AV73:AV124, 0)), "")</f>
        <v xml:space="preserve"> lignes vides Saisissez un nombre de caractères pour que le texte ne déborde pas de la colonne avec</v>
      </c>
      <c r="AX75" s="465">
        <f t="shared" si="20"/>
        <v>1</v>
      </c>
      <c r="AY75" s="466" t="str">
        <f t="shared" si="21"/>
        <v xml:space="preserve"> lignes vides Saisissez un nombre de caractères pour que le texte ne déborde pas de la colonne avec</v>
      </c>
      <c r="AZ75" s="470" t="str">
        <f>IFERROR(SUBSTITUTE(SUBSTITUTE(SUBSTITUTE(SUBSTITUTE(SUBSTITUTE(SUBSTITUTE(AZ74, ",", " "), ".", " "), ";", " "), "-", " "), ":", " "), "?", " "), AZ74)</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A75" s="471" t="str">
        <f>IF(LEN(BB74)&lt;=AZ77,BB74,LEFT(BB74,FIND("#",SUBSTITUTE(LEFT(BB74,AZ77+1)," ","#",LEN(LEFT(BB74,AZ77+1))-LEN(SUBSTITUTE(LEFT(BB74,AZ77+1)," ",""))))-1))</f>
        <v xml:space="preserve"> lignes vides Saisissez un nombre de caractères pour que le texte ne déborde pas de la colonne avec</v>
      </c>
      <c r="BB75" s="472" t="str">
        <f t="shared" si="22"/>
        <v xml:space="preserve"> une police Calibri taille 11 vous aurez davantage de caractères par lignes à vous de choisir votre police Lorsque vous masquez des lignes ou colonnes ou que vous saisssez une nouvelle valeur appuyez sur la touche F9 pour forcer Excel à recalculer 🔃</v>
      </c>
      <c r="BD75" s="218"/>
      <c r="BE75" s="11" t="s">
        <v>1006</v>
      </c>
      <c r="BF75" s="11"/>
      <c r="BG75" s="11"/>
      <c r="BH75" s="11"/>
      <c r="BI75" s="217"/>
      <c r="BK75" s="565"/>
      <c r="BL75" s="565"/>
      <c r="BM75" s="565"/>
      <c r="BN75" s="565"/>
      <c r="BP75" s="9">
        <v>1</v>
      </c>
    </row>
    <row r="76" spans="1:68" ht="21" customHeight="1" thickBot="1">
      <c r="A76" s="147" t="str">
        <f>IF(ISBLANK(#REF!),"►",IFERROR(RIGHT(#REF!,LEN(#REF!)-FIND("Couleur",#REF!)+1),""))</f>
        <v/>
      </c>
      <c r="B76" s="146" t="str">
        <f t="shared" si="18"/>
        <v>►</v>
      </c>
      <c r="C76" s="119" t="str">
        <f>C55</f>
        <v>N.Nom de la recette.Avec ou sans alcool.Quand .Verre Flute(s).Famille à coller</v>
      </c>
      <c r="D76" s="119">
        <f>D55</f>
        <v>2</v>
      </c>
      <c r="E76" s="118" t="str">
        <f>E55</f>
        <v>Flute(s)</v>
      </c>
      <c r="F76" s="117">
        <f>F55</f>
        <v>12</v>
      </c>
      <c r="G76" s="116" t="str">
        <f>G55</f>
        <v>cl</v>
      </c>
      <c r="H76" s="1226" t="s">
        <v>516</v>
      </c>
      <c r="I76" s="280"/>
      <c r="J76" s="280"/>
      <c r="K76" s="280"/>
      <c r="L76" s="280"/>
      <c r="M76" s="280"/>
      <c r="N76" s="280"/>
      <c r="O76" s="280"/>
      <c r="P76" s="280"/>
      <c r="Q76" s="280"/>
      <c r="R76" s="280"/>
      <c r="S76" s="279"/>
      <c r="T76" s="561"/>
      <c r="U76" s="658" t="s">
        <v>902</v>
      </c>
      <c r="V76" s="120" t="s">
        <v>463</v>
      </c>
      <c r="W76" s="94">
        <f t="shared" si="14"/>
        <v>0.47</v>
      </c>
      <c r="X76" s="74">
        <f t="shared" si="15"/>
        <v>47</v>
      </c>
      <c r="Y76" s="92">
        <v>470</v>
      </c>
      <c r="Z76" s="71">
        <v>500</v>
      </c>
      <c r="AA76" s="79">
        <f t="shared" si="19"/>
        <v>50</v>
      </c>
      <c r="AB76" s="96">
        <v>500</v>
      </c>
      <c r="AC76" s="659"/>
      <c r="AD76" s="292">
        <v>20</v>
      </c>
      <c r="AE76" s="574"/>
      <c r="AF76" s="616">
        <v>1.03</v>
      </c>
      <c r="AG76" s="574"/>
      <c r="AH76" s="290" t="s">
        <v>66</v>
      </c>
      <c r="AI76" s="569"/>
      <c r="AJ76" s="1218" t="s">
        <v>767</v>
      </c>
      <c r="AK76" s="1219"/>
      <c r="AM76" s="565"/>
      <c r="AN76" s="1"/>
      <c r="AO76" s="565"/>
      <c r="AT76" s="565"/>
      <c r="AU76" s="463">
        <f>IF(AW76=AW67,1,LEN(AW76))</f>
        <v>99</v>
      </c>
      <c r="AV76" s="464" cm="1">
        <f t="array" ref="AV76">IF(AY76="", "", IFERROR(MAX(IF(ISNUMBER(AV68:AV75), AV68:AV75)) + 1, ""))</f>
        <v>4</v>
      </c>
      <c r="AW76" s="791" t="str" cm="1">
        <f t="array" ref="AW76">IFERROR(INDEX(AY73:AY124, MATCH(ROW()-MIN(ROW(AY73:AY124))+1, AV73:AV124, 0)), "")</f>
        <v xml:space="preserve"> une police Calibri taille 11 vous aurez davantage de caractères par lignes à vous de choisir votre</v>
      </c>
      <c r="AX76" s="465">
        <f t="shared" si="20"/>
        <v>1</v>
      </c>
      <c r="AY76" s="466" t="str">
        <f t="shared" si="21"/>
        <v xml:space="preserve"> une police Calibri taille 11 vous aurez davantage de caractères par lignes à vous de choisir votre</v>
      </c>
      <c r="AZ76" s="470" t="str">
        <f>IFERROR(SUBSTITUTE(SUBSTITUTE(SUBSTITUTE(SUBSTITUTE(AZ75, " , ", " "), ";", " "), "  ", " "), " ", " "), AZ75)</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A76" s="471" t="str">
        <f>IF(LEN(BB75)&lt;=AZ77,BB75,LEFT(BB75,FIND("#",SUBSTITUTE(LEFT(BB75,AZ77+1)," ","#",LEN(LEFT(BB75,AZ77+1))-LEN(SUBSTITUTE(LEFT(BB75,AZ77+1)," ",""))))-1))</f>
        <v xml:space="preserve"> une police Calibri taille 11 vous aurez davantage de caractères par lignes à vous de choisir votre</v>
      </c>
      <c r="BB76" s="472" t="str">
        <f t="shared" si="22"/>
        <v xml:space="preserve"> police Lorsque vous masquez des lignes ou colonnes ou que vous saisssez une nouvelle valeur appuyez sur la touche F9 pour forcer Excel à recalculer 🔃</v>
      </c>
      <c r="BD76" s="218"/>
      <c r="BE76" s="11" t="s">
        <v>1007</v>
      </c>
      <c r="BF76" s="11"/>
      <c r="BG76" s="11"/>
      <c r="BH76" s="11"/>
      <c r="BI76" s="217"/>
      <c r="BK76" s="565"/>
      <c r="BL76" s="565"/>
      <c r="BM76" s="565"/>
      <c r="BN76" s="565"/>
      <c r="BP76" s="9">
        <v>1</v>
      </c>
    </row>
    <row r="77" spans="1:68" ht="21" customHeight="1">
      <c r="A77" s="147" t="str">
        <f>IF(ISBLANK(#REF!),"►",IFERROR(RIGHT(#REF!,LEN(#REF!)-FIND("Couleur",#REF!)+1),""))</f>
        <v/>
      </c>
      <c r="B77" s="146" t="str">
        <f t="shared" si="18"/>
        <v>►</v>
      </c>
      <c r="C77" s="119" t="str">
        <f>C55</f>
        <v>N.Nom de la recette.Avec ou sans alcool.Quand .Verre Flute(s).Famille à coller</v>
      </c>
      <c r="D77" s="119">
        <f>D55</f>
        <v>2</v>
      </c>
      <c r="E77" s="118" t="str">
        <f>E55</f>
        <v>Flute(s)</v>
      </c>
      <c r="F77" s="117">
        <f>F55</f>
        <v>12</v>
      </c>
      <c r="G77" s="116" t="str">
        <f>G55</f>
        <v>cl</v>
      </c>
      <c r="H77" s="1226"/>
      <c r="I77" s="280"/>
      <c r="J77" s="280"/>
      <c r="K77" s="280"/>
      <c r="L77" s="280"/>
      <c r="M77" s="280"/>
      <c r="N77" s="280"/>
      <c r="O77" s="280"/>
      <c r="P77" s="280"/>
      <c r="Q77" s="280"/>
      <c r="R77" s="280"/>
      <c r="S77" s="279"/>
      <c r="T77" s="561"/>
      <c r="U77" s="658" t="s">
        <v>902</v>
      </c>
      <c r="V77" s="120" t="s">
        <v>462</v>
      </c>
      <c r="W77" s="94">
        <f t="shared" si="14"/>
        <v>0.56799999999999995</v>
      </c>
      <c r="X77" s="74">
        <f t="shared" si="15"/>
        <v>56.8</v>
      </c>
      <c r="Y77" s="92">
        <v>568</v>
      </c>
      <c r="Z77" s="71">
        <v>600</v>
      </c>
      <c r="AA77" s="79">
        <f t="shared" si="19"/>
        <v>60</v>
      </c>
      <c r="AB77" s="96">
        <v>600</v>
      </c>
      <c r="AC77" s="659"/>
      <c r="AD77" s="292">
        <v>25</v>
      </c>
      <c r="AE77" s="574"/>
      <c r="AF77" s="616">
        <v>1.05</v>
      </c>
      <c r="AG77" s="574"/>
      <c r="AH77" s="290" t="s">
        <v>63</v>
      </c>
      <c r="AI77" s="569"/>
      <c r="AJ77" s="1218" t="s">
        <v>768</v>
      </c>
      <c r="AK77" s="1219"/>
      <c r="AM77" s="565"/>
      <c r="AN77" s="1"/>
      <c r="AO77" s="565"/>
      <c r="AP77" s="1206" t="s">
        <v>714</v>
      </c>
      <c r="AR77" s="1206" t="s">
        <v>857</v>
      </c>
      <c r="AS77" s="1169" t="s">
        <v>858</v>
      </c>
      <c r="AT77" s="565"/>
      <c r="AU77" s="463">
        <f>IF(AW77=AW67,1,LEN(AW77))</f>
        <v>100</v>
      </c>
      <c r="AV77" s="464" cm="1">
        <f t="array" ref="AV77">IF(AY77="", "", IFERROR(MAX(IF(ISNUMBER(AV68:AV76), AV68:AV76)) + 1, ""))</f>
        <v>5</v>
      </c>
      <c r="AW77" s="791" t="str" cm="1">
        <f t="array" ref="AW77">IFERROR(INDEX(AY73:AY124, MATCH(ROW()-MIN(ROW(AY73:AY124))+1, AV73:AV124, 0)), "")</f>
        <v xml:space="preserve"> police Lorsque vous masquez des lignes ou colonnes ou que vous saisssez une nouvelle valeur appuyez</v>
      </c>
      <c r="AX77" s="465">
        <f t="shared" si="20"/>
        <v>1</v>
      </c>
      <c r="AY77" s="466" t="str">
        <f t="shared" si="21"/>
        <v xml:space="preserve"> police Lorsque vous masquez des lignes ou colonnes ou que vous saisssez une nouvelle valeur appuyez</v>
      </c>
      <c r="AZ77" s="473">
        <f>AW71</f>
        <v>100</v>
      </c>
      <c r="BA77" s="471" t="str">
        <f>IF(LEN(BB76)&lt;=AZ77,BB76,LEFT(BB76,FIND("#",SUBSTITUTE(LEFT(BB76,AZ77+1)," ","#",LEN(LEFT(BB76,AZ77+1))-LEN(SUBSTITUTE(LEFT(BB76,AZ77+1)," ",""))))-1))</f>
        <v xml:space="preserve"> police Lorsque vous masquez des lignes ou colonnes ou que vous saisssez une nouvelle valeur appuyez</v>
      </c>
      <c r="BB77" s="472" t="str">
        <f t="shared" si="22"/>
        <v xml:space="preserve"> sur la touche F9 pour forcer Excel à recalculer 🔃</v>
      </c>
      <c r="BD77" s="218"/>
      <c r="BE77" s="11" t="s">
        <v>1008</v>
      </c>
      <c r="BF77" s="11"/>
      <c r="BG77" s="11"/>
      <c r="BH77" s="11"/>
      <c r="BI77" s="217"/>
      <c r="BK77" s="565"/>
      <c r="BL77" s="565"/>
      <c r="BM77" s="565"/>
      <c r="BN77" s="565"/>
      <c r="BP77" s="9">
        <v>1</v>
      </c>
    </row>
    <row r="78" spans="1:68" ht="21" customHeight="1">
      <c r="A78" s="147" t="str">
        <f>IF(ISBLANK(#REF!),"►",IFERROR(RIGHT(#REF!,LEN(#REF!)-FIND("Couleur",#REF!)+1),""))</f>
        <v/>
      </c>
      <c r="B78" s="274" t="s">
        <v>338</v>
      </c>
      <c r="C78" s="119" t="str">
        <f>C55</f>
        <v>N.Nom de la recette.Avec ou sans alcool.Quand .Verre Flute(s).Famille à coller</v>
      </c>
      <c r="D78" s="119">
        <f>D55</f>
        <v>2</v>
      </c>
      <c r="E78" s="118" t="str">
        <f>E55</f>
        <v>Flute(s)</v>
      </c>
      <c r="F78" s="117">
        <f>F55</f>
        <v>12</v>
      </c>
      <c r="G78" s="116" t="str">
        <f>G55</f>
        <v>cl</v>
      </c>
      <c r="H78" s="277" t="s">
        <v>509</v>
      </c>
      <c r="I78" s="122"/>
      <c r="J78" s="122"/>
      <c r="K78" s="122"/>
      <c r="L78" s="122"/>
      <c r="M78" s="122"/>
      <c r="N78" s="122"/>
      <c r="O78" s="122"/>
      <c r="P78" s="122"/>
      <c r="Q78" s="122"/>
      <c r="R78" s="122"/>
      <c r="S78" s="121"/>
      <c r="T78" s="561"/>
      <c r="U78" s="658" t="s">
        <v>902</v>
      </c>
      <c r="V78" s="120" t="s">
        <v>459</v>
      </c>
      <c r="W78" s="94">
        <f t="shared" ref="W78:W92" si="23">Y78 / 1000</f>
        <v>0.47299999999999998</v>
      </c>
      <c r="X78" s="74">
        <f t="shared" ref="X78:X92" si="24">Y78/10</f>
        <v>47.3</v>
      </c>
      <c r="Y78" s="92">
        <v>473</v>
      </c>
      <c r="Z78" s="71">
        <v>500</v>
      </c>
      <c r="AA78" s="79">
        <f t="shared" si="19"/>
        <v>50</v>
      </c>
      <c r="AB78" s="96">
        <v>500</v>
      </c>
      <c r="AC78" s="659"/>
      <c r="AD78" s="292">
        <v>20</v>
      </c>
      <c r="AE78" s="574"/>
      <c r="AF78" s="616">
        <v>1.04</v>
      </c>
      <c r="AG78" s="574"/>
      <c r="AH78" s="290" t="s">
        <v>61</v>
      </c>
      <c r="AI78" s="569"/>
      <c r="AJ78" s="1218" t="s">
        <v>743</v>
      </c>
      <c r="AK78" s="1219"/>
      <c r="AM78" s="565"/>
      <c r="AN78" s="1"/>
      <c r="AO78" s="565"/>
      <c r="AP78" s="1207"/>
      <c r="AR78" s="1207"/>
      <c r="AS78" s="1169"/>
      <c r="AT78" s="565"/>
      <c r="AU78" s="463">
        <f>IF(AW78=AW67,1,LEN(AW78))</f>
        <v>51</v>
      </c>
      <c r="AV78" s="464" cm="1">
        <f t="array" ref="AV78">IF(AY78="", "", IFERROR(MAX(IF(ISNUMBER(AV68:AV77), AV68:AV77)) + 1, ""))</f>
        <v>6</v>
      </c>
      <c r="AW78" s="791" t="str" cm="1">
        <f t="array" ref="AW78">IFERROR(INDEX(AY73:AY124, MATCH(ROW()-MIN(ROW(AY73:AY124))+1, AV73:AV124, 0)), "")</f>
        <v xml:space="preserve"> sur la touche F9 pour forcer Excel à recalculer 🔃</v>
      </c>
      <c r="AX78" s="465">
        <f t="shared" si="20"/>
        <v>1</v>
      </c>
      <c r="AY78" s="466" t="str">
        <f t="shared" si="21"/>
        <v xml:space="preserve"> sur la touche F9 pour forcer Excel à recalculer 🔃</v>
      </c>
      <c r="AZ78" s="474"/>
      <c r="BA78" s="471" t="str">
        <f>IF(LEN(BB77)&lt;=AZ77,BB77,LEFT(BB77,FIND("#",SUBSTITUTE(LEFT(BB77,AZ77+1)," ","#",LEN(LEFT(BB77,AZ77+1))-LEN(SUBSTITUTE(LEFT(BB77,AZ77+1)," ",""))))-1))</f>
        <v xml:space="preserve"> sur la touche F9 pour forcer Excel à recalculer 🔃</v>
      </c>
      <c r="BB78" s="472" t="str">
        <f t="shared" si="22"/>
        <v/>
      </c>
      <c r="BD78" s="218"/>
      <c r="BE78" s="11" t="s">
        <v>1009</v>
      </c>
      <c r="BF78" s="11"/>
      <c r="BG78" s="11"/>
      <c r="BH78" s="11"/>
      <c r="BI78" s="217"/>
      <c r="BK78" s="565"/>
      <c r="BL78" s="565"/>
      <c r="BM78" s="565"/>
      <c r="BN78" s="565"/>
      <c r="BP78" s="9">
        <v>1</v>
      </c>
    </row>
    <row r="79" spans="1:68" ht="21" customHeight="1" thickBot="1">
      <c r="A79" s="147" t="str">
        <f>IF(ISBLANK(#REF!),"►",IFERROR(RIGHT(#REF!,LEN(#REF!)-FIND("Couleur",#REF!)+1),""))</f>
        <v/>
      </c>
      <c r="B79" s="274" t="s">
        <v>338</v>
      </c>
      <c r="C79" s="113">
        <v>2</v>
      </c>
      <c r="D79" s="113">
        <v>2</v>
      </c>
      <c r="E79" s="113">
        <v>2</v>
      </c>
      <c r="F79" s="113">
        <v>2</v>
      </c>
      <c r="G79" s="113">
        <v>2</v>
      </c>
      <c r="H79" s="113">
        <v>10</v>
      </c>
      <c r="I79" s="113">
        <v>12</v>
      </c>
      <c r="J79" s="113">
        <v>10</v>
      </c>
      <c r="K79" s="113">
        <v>3</v>
      </c>
      <c r="L79" s="113">
        <v>11</v>
      </c>
      <c r="M79" s="113">
        <v>11</v>
      </c>
      <c r="N79" s="113">
        <v>4</v>
      </c>
      <c r="O79" s="113">
        <v>11</v>
      </c>
      <c r="P79" s="113">
        <v>11</v>
      </c>
      <c r="Q79" s="113">
        <v>11</v>
      </c>
      <c r="R79" s="113">
        <v>12</v>
      </c>
      <c r="S79" s="115">
        <v>40</v>
      </c>
      <c r="T79" s="561"/>
      <c r="U79" s="658" t="s">
        <v>902</v>
      </c>
      <c r="V79" s="120" t="s">
        <v>456</v>
      </c>
      <c r="W79" s="94">
        <f t="shared" si="23"/>
        <v>0.4</v>
      </c>
      <c r="X79" s="74">
        <f t="shared" si="24"/>
        <v>40</v>
      </c>
      <c r="Y79" s="92">
        <v>400</v>
      </c>
      <c r="Z79" s="71">
        <v>470</v>
      </c>
      <c r="AA79" s="79">
        <f t="shared" si="19"/>
        <v>47</v>
      </c>
      <c r="AB79" s="96">
        <v>470</v>
      </c>
      <c r="AC79" s="659"/>
      <c r="AD79" s="292">
        <v>35</v>
      </c>
      <c r="AE79" s="574"/>
      <c r="AF79" s="616">
        <v>1.03</v>
      </c>
      <c r="AG79" s="574"/>
      <c r="AH79" s="290" t="s">
        <v>59</v>
      </c>
      <c r="AI79" s="569"/>
      <c r="AJ79" s="1218" t="s">
        <v>743</v>
      </c>
      <c r="AK79" s="1219"/>
      <c r="AM79" s="565"/>
      <c r="AN79" s="5"/>
      <c r="AO79" s="565"/>
      <c r="AT79" s="565"/>
      <c r="AU79" s="463">
        <f>IF(AW79=AW67,1,LEN(AW79))</f>
        <v>1</v>
      </c>
      <c r="AV79" s="464" t="str" cm="1">
        <f t="array" ref="AV79">IF(AY79="", "", IFERROR(MAX(IF(ISNUMBER(AV68:AV78), AV68:AV78)) + 1, ""))</f>
        <v/>
      </c>
      <c r="AW79" s="791" t="str" cm="1">
        <f t="array" ref="AW79">IFERROR(INDEX(AY73:AY124, MATCH(ROW()-MIN(ROW(AY73:AY124))+1, AV73:AV124, 0)), "")</f>
        <v>►</v>
      </c>
      <c r="AX79" s="465">
        <f t="shared" si="20"/>
        <v>1</v>
      </c>
      <c r="AY79" s="466" t="str">
        <f t="shared" si="21"/>
        <v/>
      </c>
      <c r="AZ79" s="474"/>
      <c r="BA79" s="471" t="str">
        <f>IF(LEN(BB78)&lt;=AZ77,BB78,LEFT(BB78,FIND("#",SUBSTITUTE(LEFT(BB78,AZ77+1)," ","#",LEN(LEFT(BB78,AZ77+1))-LEN(SUBSTITUTE(LEFT(BB78,AZ77+1)," ",""))))-1))</f>
        <v/>
      </c>
      <c r="BB79" s="472" t="str">
        <f t="shared" si="22"/>
        <v/>
      </c>
      <c r="BD79" s="218"/>
      <c r="BE79" s="786" t="s">
        <v>1010</v>
      </c>
      <c r="BF79" s="11"/>
      <c r="BG79" s="11"/>
      <c r="BH79" s="11"/>
      <c r="BI79" s="217"/>
      <c r="BK79" s="565"/>
      <c r="BL79" s="565"/>
      <c r="BM79" s="565"/>
      <c r="BN79" s="565"/>
      <c r="BP79" s="9">
        <v>1</v>
      </c>
    </row>
    <row r="80" spans="1:68" ht="21" customHeight="1" thickBot="1">
      <c r="A80" s="147" t="str">
        <f>IF(ISBLANK(#REF!),"►",IFERROR(RIGHT(#REF!,LEN(#REF!)-FIND("Couleur",#REF!)+1),""))</f>
        <v/>
      </c>
      <c r="B80" s="273" t="s">
        <v>338</v>
      </c>
      <c r="C80" s="272">
        <f t="shared" ref="C80:Q80" ca="1" si="25">CELL("largeur",C80)</f>
        <v>2</v>
      </c>
      <c r="D80" s="272">
        <f t="shared" ca="1" si="25"/>
        <v>2</v>
      </c>
      <c r="E80" s="272">
        <f t="shared" ca="1" si="25"/>
        <v>2</v>
      </c>
      <c r="F80" s="272">
        <f t="shared" ca="1" si="25"/>
        <v>2</v>
      </c>
      <c r="G80" s="272">
        <f t="shared" ca="1" si="25"/>
        <v>2</v>
      </c>
      <c r="H80" s="272">
        <f t="shared" ca="1" si="25"/>
        <v>10</v>
      </c>
      <c r="I80" s="272">
        <f t="shared" ca="1" si="25"/>
        <v>12</v>
      </c>
      <c r="J80" s="272">
        <f t="shared" ca="1" si="25"/>
        <v>10</v>
      </c>
      <c r="K80" s="272">
        <f t="shared" ca="1" si="25"/>
        <v>3</v>
      </c>
      <c r="L80" s="272">
        <f t="shared" ca="1" si="25"/>
        <v>11</v>
      </c>
      <c r="M80" s="272">
        <f t="shared" ca="1" si="25"/>
        <v>11</v>
      </c>
      <c r="N80" s="272">
        <f t="shared" ca="1" si="25"/>
        <v>4</v>
      </c>
      <c r="O80" s="272">
        <f t="shared" ca="1" si="25"/>
        <v>11</v>
      </c>
      <c r="P80" s="272">
        <f t="shared" ca="1" si="25"/>
        <v>11</v>
      </c>
      <c r="Q80" s="272">
        <f t="shared" ca="1" si="25"/>
        <v>11</v>
      </c>
      <c r="R80" s="272">
        <v>12</v>
      </c>
      <c r="S80" s="271">
        <f ca="1">CELL("largeur",S80)</f>
        <v>40</v>
      </c>
      <c r="T80" s="561"/>
      <c r="U80" s="658" t="s">
        <v>902</v>
      </c>
      <c r="V80" s="120" t="s">
        <v>454</v>
      </c>
      <c r="W80" s="94">
        <f t="shared" si="23"/>
        <v>0.03</v>
      </c>
      <c r="X80" s="74">
        <f t="shared" si="24"/>
        <v>3</v>
      </c>
      <c r="Y80" s="92">
        <v>30</v>
      </c>
      <c r="Z80" s="71">
        <v>38</v>
      </c>
      <c r="AA80" s="79">
        <f t="shared" si="19"/>
        <v>3.8</v>
      </c>
      <c r="AB80" s="96">
        <v>45</v>
      </c>
      <c r="AC80" s="659"/>
      <c r="AD80" s="292">
        <v>35</v>
      </c>
      <c r="AE80" s="574"/>
      <c r="AF80" s="616">
        <v>1.03</v>
      </c>
      <c r="AG80" s="574"/>
      <c r="AH80" s="290" t="s">
        <v>57</v>
      </c>
      <c r="AI80" s="569"/>
      <c r="AJ80" s="1218" t="s">
        <v>766</v>
      </c>
      <c r="AK80" s="1219"/>
      <c r="AM80" s="565"/>
      <c r="AN80" s="1"/>
      <c r="AO80" s="565"/>
      <c r="AP80" s="1255" t="s">
        <v>707</v>
      </c>
      <c r="AR80" s="1255" t="s">
        <v>552</v>
      </c>
      <c r="AS80" s="1169" t="s">
        <v>859</v>
      </c>
      <c r="AT80" s="565"/>
      <c r="AU80" s="463">
        <f>IF(AW80=AW67,1,LEN(AW80))</f>
        <v>1</v>
      </c>
      <c r="AV80" s="464" t="str" cm="1">
        <f t="array" ref="AV80">IF(AY80="", "", IFERROR(MAX(IF(ISNUMBER(AV68:AV79), AV68:AV79)) + 1, ""))</f>
        <v/>
      </c>
      <c r="AW80" s="791" t="str" cm="1">
        <f t="array" ref="AW80">IFERROR(INDEX(AY73:AY124, MATCH(ROW()-MIN(ROW(AY73:AY124))+1, AV73:AV124, 0)), "")</f>
        <v>►</v>
      </c>
      <c r="AX80" s="465">
        <f t="shared" si="20"/>
        <v>1</v>
      </c>
      <c r="AY80" s="466" t="str">
        <f t="shared" si="21"/>
        <v/>
      </c>
      <c r="AZ80" s="474"/>
      <c r="BA80" s="471" t="str">
        <f>IF(LEN(BB79)&lt;=AZ77,BB79,LEFT(BB79,FIND("#",SUBSTITUTE(LEFT(BB79,AZ77+1)," ","#",LEN(LEFT(BB79,AZ77+1))-LEN(SUBSTITUTE(LEFT(BB79,AZ77+1)," ",""))))-1))</f>
        <v/>
      </c>
      <c r="BB80" s="472" t="str">
        <f t="shared" si="22"/>
        <v/>
      </c>
      <c r="BD80" s="218"/>
      <c r="BE80" s="11"/>
      <c r="BF80" s="11"/>
      <c r="BG80" s="11"/>
      <c r="BH80" s="11"/>
      <c r="BI80" s="217"/>
      <c r="BK80" s="565"/>
      <c r="BL80" s="565"/>
      <c r="BM80" s="565"/>
      <c r="BN80" s="565"/>
      <c r="BP80" s="9">
        <v>1</v>
      </c>
    </row>
    <row r="81" spans="1:68" ht="21" customHeight="1" thickBot="1">
      <c r="A81" s="147" t="str">
        <f>IF(ISBLANK(#REF!),"►",IFERROR(RIGHT(#REF!,LEN(#REF!)-FIND("Couleur",#REF!)+1),""))</f>
        <v/>
      </c>
      <c r="H81" s="5"/>
      <c r="I81" s="5"/>
      <c r="J81" s="5"/>
      <c r="K81" s="5"/>
      <c r="L81" s="5"/>
      <c r="M81" s="5"/>
      <c r="N81" s="5"/>
      <c r="O81" s="5"/>
      <c r="P81" s="5"/>
      <c r="Q81" s="5"/>
      <c r="R81" s="5"/>
      <c r="S81" s="5"/>
      <c r="U81" s="658" t="s">
        <v>902</v>
      </c>
      <c r="V81" s="120" t="s">
        <v>452</v>
      </c>
      <c r="W81" s="94">
        <f t="shared" si="23"/>
        <v>0.03</v>
      </c>
      <c r="X81" s="74">
        <f t="shared" si="24"/>
        <v>3</v>
      </c>
      <c r="Y81" s="92">
        <v>30</v>
      </c>
      <c r="Z81" s="71">
        <v>38</v>
      </c>
      <c r="AA81" s="79">
        <f t="shared" si="19"/>
        <v>3.8</v>
      </c>
      <c r="AB81" s="96">
        <v>45</v>
      </c>
      <c r="AC81" s="659"/>
      <c r="AD81" s="292">
        <v>18</v>
      </c>
      <c r="AE81" s="574"/>
      <c r="AF81" s="616">
        <v>1.03</v>
      </c>
      <c r="AG81" s="574"/>
      <c r="AH81" s="290" t="s">
        <v>55</v>
      </c>
      <c r="AI81" s="569"/>
      <c r="AJ81" s="1218" t="s">
        <v>752</v>
      </c>
      <c r="AK81" s="1219"/>
      <c r="AM81" s="565"/>
      <c r="AN81" s="1"/>
      <c r="AO81" s="565"/>
      <c r="AP81" s="1256"/>
      <c r="AR81" s="1256"/>
      <c r="AS81" s="1169"/>
      <c r="AT81" s="565"/>
      <c r="AU81" s="463">
        <f>IF(AW81=AW67,1,LEN(AW81))</f>
        <v>99</v>
      </c>
      <c r="AV81" s="464" t="str" cm="1">
        <f t="array" ref="AV81">IF(AY81="", "", IFERROR(MAX(IF(ISNUMBER(AV68:AV80), AV68:AV80)) + 1, ""))</f>
        <v/>
      </c>
      <c r="AW81" s="791" t="str" cm="1">
        <f t="array" ref="AW81">IFERROR(INDEX(AY73:AY124, MATCH(ROW()-MIN(ROW(AY73:AY124))+1, AV73:AV124, 0)), "")</f>
        <v>► Saisissez ou coller les lignes du brouillon que vous voulez couper dans ces 4 lignes et saisissez</v>
      </c>
      <c r="AX81" s="465">
        <f t="shared" si="20"/>
        <v>1</v>
      </c>
      <c r="AY81" s="466" t="str">
        <f t="shared" si="21"/>
        <v/>
      </c>
      <c r="AZ81" s="474"/>
      <c r="BA81" s="471" t="str">
        <f>IF(LEN(BB80)&lt;=AZ77,BB80,LEFT(BB80,FIND("#",SUBSTITUTE(LEFT(BB80,AZ77+1)," ","#",LEN(LEFT(BB80,AZ77+1))-LEN(SUBSTITUTE(LEFT(BB80,AZ77+1)," ",""))))-1))</f>
        <v/>
      </c>
      <c r="BB81" s="472" t="str">
        <f t="shared" si="22"/>
        <v/>
      </c>
      <c r="BD81" s="783"/>
      <c r="BE81" s="784"/>
      <c r="BF81" s="784"/>
      <c r="BG81" s="784"/>
      <c r="BH81" s="784"/>
      <c r="BI81" s="785"/>
      <c r="BK81" s="565"/>
      <c r="BL81" s="565"/>
      <c r="BM81" s="565"/>
      <c r="BN81" s="565"/>
      <c r="BP81" s="9">
        <v>1</v>
      </c>
    </row>
    <row r="82" spans="1:68" ht="21" customHeight="1" thickBot="1">
      <c r="A82" s="147" t="str">
        <f>IF(ISBLANK(#REF!),"►",IFERROR(RIGHT(#REF!,LEN(#REF!)-FIND("Couleur",#REF!)+1),""))</f>
        <v/>
      </c>
      <c r="B82" s="259" t="s">
        <v>338</v>
      </c>
      <c r="C82" s="258" t="str">
        <f>C89</f>
        <v>N.Nom de la recette.Avec ou sans alcool.Quand .Verre Flute(s).Famille à coller</v>
      </c>
      <c r="D82" s="258">
        <f>D89</f>
        <v>2</v>
      </c>
      <c r="E82" s="257" t="str">
        <f>E89</f>
        <v>Flute(s)</v>
      </c>
      <c r="F82" s="256">
        <f>F89</f>
        <v>12</v>
      </c>
      <c r="G82" s="255" t="str">
        <f>G89</f>
        <v>cl</v>
      </c>
      <c r="H82" s="1245" t="s">
        <v>773</v>
      </c>
      <c r="I82" s="1246"/>
      <c r="J82" s="1247" t="s">
        <v>772</v>
      </c>
      <c r="K82" s="1247"/>
      <c r="L82" s="1247"/>
      <c r="M82" s="1247"/>
      <c r="N82" s="1247"/>
      <c r="O82" s="1247"/>
      <c r="P82" s="1247"/>
      <c r="Q82" s="1247"/>
      <c r="R82" s="1247"/>
      <c r="S82" s="1249" t="s">
        <v>776</v>
      </c>
      <c r="U82" s="658" t="s">
        <v>902</v>
      </c>
      <c r="V82" s="120" t="s">
        <v>442</v>
      </c>
      <c r="W82" s="94">
        <f t="shared" si="23"/>
        <v>0.04</v>
      </c>
      <c r="X82" s="74">
        <f t="shared" si="24"/>
        <v>4</v>
      </c>
      <c r="Y82" s="92">
        <v>40</v>
      </c>
      <c r="Z82" s="71">
        <v>50</v>
      </c>
      <c r="AA82" s="79">
        <f t="shared" si="19"/>
        <v>5</v>
      </c>
      <c r="AB82" s="96">
        <v>60</v>
      </c>
      <c r="AC82" s="659"/>
      <c r="AD82" s="292">
        <v>35</v>
      </c>
      <c r="AE82" s="574"/>
      <c r="AF82" s="616">
        <v>1.03</v>
      </c>
      <c r="AG82" s="574"/>
      <c r="AH82" s="290" t="s">
        <v>53</v>
      </c>
      <c r="AI82" s="569"/>
      <c r="AJ82" s="1218" t="s">
        <v>752</v>
      </c>
      <c r="AK82" s="1219"/>
      <c r="AM82" s="565"/>
      <c r="AN82" s="1"/>
      <c r="AO82" s="565"/>
      <c r="AT82" s="565"/>
      <c r="AU82" s="463">
        <f>IF(AW82=AW67,1,LEN(AW82))</f>
        <v>77</v>
      </c>
      <c r="AV82" s="464" t="str" cm="1">
        <f t="array" ref="AV82">IF(AY82="", "", IFERROR(MAX(IF(ISNUMBER(AV68:AV81), AV68:AV81)) + 1, ""))</f>
        <v/>
      </c>
      <c r="AW82" s="791" t="str" cm="1">
        <f t="array" ref="AW82">IFERROR(INDEX(AY73:AY124, MATCH(ROW()-MIN(ROW(AY73:AY124))+1, AV73:AV124, 0)), "")</f>
        <v xml:space="preserve"> un nombre de caractères pour que le texte ne déborde pas de la colonne ⤵️ 🧋</v>
      </c>
      <c r="AX82" s="465">
        <f t="shared" si="20"/>
        <v>1</v>
      </c>
      <c r="AY82" s="466" t="str">
        <f t="shared" si="21"/>
        <v/>
      </c>
      <c r="AZ82" s="474"/>
      <c r="BA82" s="471" t="str">
        <f>IF(LEN(BB81)&lt;=AZ77,BB81,LEFT(BB81,FIND("#",SUBSTITUTE(LEFT(BB81,AZ77+1)," ","#",LEN(LEFT(BB81,AZ77+1))-LEN(SUBSTITUTE(LEFT(BB81,AZ77+1)," ",""))))-1))</f>
        <v/>
      </c>
      <c r="BB82" s="472" t="str">
        <f t="shared" si="22"/>
        <v/>
      </c>
      <c r="BD82" s="218"/>
      <c r="BE82" s="11"/>
      <c r="BF82" s="11"/>
      <c r="BG82" s="11"/>
      <c r="BH82" s="11"/>
      <c r="BI82" s="217"/>
      <c r="BK82" s="565"/>
      <c r="BL82" s="565"/>
      <c r="BM82" s="565"/>
      <c r="BN82" s="565"/>
      <c r="BP82" s="9">
        <v>1</v>
      </c>
    </row>
    <row r="83" spans="1:68" ht="21" customHeight="1">
      <c r="A83" s="147" t="str">
        <f>IF(ISBLANK(#REF!),"►",IFERROR(RIGHT(#REF!,LEN(#REF!)-FIND("Couleur",#REF!)+1),""))</f>
        <v/>
      </c>
      <c r="B83" s="342" t="s">
        <v>338</v>
      </c>
      <c r="C83" s="204" t="str">
        <f>C89</f>
        <v>N.Nom de la recette.Avec ou sans alcool.Quand .Verre Flute(s).Famille à coller</v>
      </c>
      <c r="D83" s="204">
        <f>D89</f>
        <v>2</v>
      </c>
      <c r="E83" s="203" t="str">
        <f>E89</f>
        <v>Flute(s)</v>
      </c>
      <c r="F83" s="202">
        <f>F89</f>
        <v>12</v>
      </c>
      <c r="G83" s="201" t="str">
        <f>G89</f>
        <v>cl</v>
      </c>
      <c r="H83" s="1251" t="s">
        <v>774</v>
      </c>
      <c r="I83" s="1252"/>
      <c r="J83" s="1248"/>
      <c r="K83" s="1248"/>
      <c r="L83" s="1248"/>
      <c r="M83" s="1248"/>
      <c r="N83" s="1248"/>
      <c r="O83" s="1248"/>
      <c r="P83" s="1248"/>
      <c r="Q83" s="1248"/>
      <c r="R83" s="1248"/>
      <c r="S83" s="1250"/>
      <c r="U83" s="658" t="s">
        <v>902</v>
      </c>
      <c r="V83" s="120" t="s">
        <v>358</v>
      </c>
      <c r="W83" s="94">
        <f t="shared" si="23"/>
        <v>4.3999999999999997E-2</v>
      </c>
      <c r="X83" s="74">
        <f t="shared" si="24"/>
        <v>4.4000000000000004</v>
      </c>
      <c r="Y83" s="92">
        <v>44</v>
      </c>
      <c r="Z83" s="71">
        <v>55</v>
      </c>
      <c r="AA83" s="79">
        <f t="shared" si="19"/>
        <v>5.5</v>
      </c>
      <c r="AB83" s="96">
        <v>66</v>
      </c>
      <c r="AC83" s="659"/>
      <c r="AD83" s="292">
        <v>38</v>
      </c>
      <c r="AE83" s="574"/>
      <c r="AF83" s="616">
        <v>1.04</v>
      </c>
      <c r="AG83" s="574"/>
      <c r="AH83" s="290" t="s">
        <v>52</v>
      </c>
      <c r="AI83" s="569"/>
      <c r="AJ83" s="1218" t="s">
        <v>740</v>
      </c>
      <c r="AK83" s="1219"/>
      <c r="AM83" s="565"/>
      <c r="AN83" s="1"/>
      <c r="AO83" s="565"/>
      <c r="AP83" s="1257" t="s">
        <v>728</v>
      </c>
      <c r="AR83" s="1257" t="s">
        <v>123</v>
      </c>
      <c r="AS83" s="1169" t="s">
        <v>860</v>
      </c>
      <c r="AT83" s="565"/>
      <c r="AU83" s="463">
        <f>IF(AW83=AW67,1,LEN(AW83))</f>
        <v>103</v>
      </c>
      <c r="AV83" s="464" t="str" cm="1">
        <f t="array" ref="AV83">IF(AY83="", "", IFERROR(MAX(IF(ISNUMBER(AV68:AV82), AV68:AV82)) + 1, ""))</f>
        <v/>
      </c>
      <c r="AW83" s="791" t="str" cm="1">
        <f t="array" ref="AW83">IFERROR(INDEX(AY73:AY124, MATCH(ROW()-MIN(ROW(AY73:AY124))+1, AV73:AV124, 0)), "")</f>
        <v xml:space="preserve"> et saisissez un nombre de caractères pour que le texte ne déborde pas de la colonne ►Police choisissez</v>
      </c>
      <c r="AX83" s="465">
        <f t="shared" si="20"/>
        <v>1</v>
      </c>
      <c r="AY83" s="466" t="str">
        <f t="shared" si="21"/>
        <v/>
      </c>
      <c r="AZ83" s="474"/>
      <c r="BA83" s="471" t="str">
        <f>IF(LEN(BB82)&lt;=AZ77,BB82,LEFT(BB82,FIND("#",SUBSTITUTE(LEFT(BB82,AZ77+1)," ","#",LEN(LEFT(BB82,AZ77+1))-LEN(SUBSTITUTE(LEFT(BB82,AZ77+1)," ",""))))-1))</f>
        <v/>
      </c>
      <c r="BB83" s="472" t="str">
        <f t="shared" si="22"/>
        <v/>
      </c>
      <c r="BD83" s="218"/>
      <c r="BE83" s="25" t="s">
        <v>1022</v>
      </c>
      <c r="BF83" s="265"/>
      <c r="BG83" s="265"/>
      <c r="BH83" s="265"/>
      <c r="BI83" s="264"/>
      <c r="BK83" s="565"/>
      <c r="BL83" s="565"/>
      <c r="BM83" s="565"/>
      <c r="BN83" s="565"/>
      <c r="BP83" s="9">
        <v>1</v>
      </c>
    </row>
    <row r="84" spans="1:68" ht="21" customHeight="1">
      <c r="A84" s="147" t="str">
        <f>IF(ISBLANK(#REF!),"►",IFERROR(RIGHT(#REF!,LEN(#REF!)-FIND("Couleur",#REF!)+1),""))</f>
        <v/>
      </c>
      <c r="B84" s="134" t="s">
        <v>338</v>
      </c>
      <c r="C84" s="204" t="str">
        <f>C89</f>
        <v>N.Nom de la recette.Avec ou sans alcool.Quand .Verre Flute(s).Famille à coller</v>
      </c>
      <c r="D84" s="204">
        <f>D89</f>
        <v>2</v>
      </c>
      <c r="E84" s="203" t="str">
        <f>E89</f>
        <v>Flute(s)</v>
      </c>
      <c r="F84" s="202">
        <f>F89</f>
        <v>12</v>
      </c>
      <c r="G84" s="201" t="str">
        <f>G89</f>
        <v>cl</v>
      </c>
      <c r="H84" s="1219" t="s">
        <v>769</v>
      </c>
      <c r="I84" s="1219"/>
      <c r="J84" s="337"/>
      <c r="K84" s="336" t="s">
        <v>418</v>
      </c>
      <c r="L84" s="232" t="s">
        <v>417</v>
      </c>
      <c r="M84" s="232"/>
      <c r="N84" s="232"/>
      <c r="O84" s="232"/>
      <c r="P84" s="232"/>
      <c r="Q84" s="232"/>
      <c r="R84" s="232"/>
      <c r="S84" s="231"/>
      <c r="U84" s="658" t="s">
        <v>902</v>
      </c>
      <c r="V84" s="120" t="s">
        <v>406</v>
      </c>
      <c r="W84" s="94">
        <f t="shared" si="23"/>
        <v>0.3</v>
      </c>
      <c r="X84" s="74">
        <f t="shared" si="24"/>
        <v>30</v>
      </c>
      <c r="Y84" s="92">
        <v>300</v>
      </c>
      <c r="Z84" s="71">
        <v>350</v>
      </c>
      <c r="AA84" s="79">
        <f t="shared" si="19"/>
        <v>35</v>
      </c>
      <c r="AB84" s="96">
        <v>350</v>
      </c>
      <c r="AC84" s="659"/>
      <c r="AD84" s="292">
        <v>32</v>
      </c>
      <c r="AE84" s="574"/>
      <c r="AF84" s="616">
        <v>1.02</v>
      </c>
      <c r="AG84" s="574"/>
      <c r="AH84" s="290" t="s">
        <v>51</v>
      </c>
      <c r="AI84" s="569"/>
      <c r="AJ84" s="1218" t="s">
        <v>740</v>
      </c>
      <c r="AK84" s="1219"/>
      <c r="AM84" s="565"/>
      <c r="AN84" s="1"/>
      <c r="AO84" s="565"/>
      <c r="AP84" s="1258"/>
      <c r="AR84" s="1258"/>
      <c r="AS84" s="1169"/>
      <c r="AT84" s="565"/>
      <c r="AU84" s="463">
        <f>IF(AW84=AW67,1,LEN(AW84))</f>
        <v>23</v>
      </c>
      <c r="AV84" s="464" t="str" cm="1">
        <f t="array" ref="AV84">IF(AY84="", "", IFERROR(MAX(IF(ISNUMBER(AV68:AV83), AV68:AV83)) + 1, ""))</f>
        <v/>
      </c>
      <c r="AW84" s="791" t="str" cm="1">
        <f t="array" ref="AW84">IFERROR(INDEX(AY73:AY124, MATCH(ROW()-MIN(ROW(AY73:AY124))+1, AV73:AV124, 0)), "")</f>
        <v>celle qui vous convient</v>
      </c>
      <c r="AX84" s="465">
        <f t="shared" si="20"/>
        <v>1</v>
      </c>
      <c r="AY84" s="466" t="str">
        <f t="shared" si="21"/>
        <v/>
      </c>
      <c r="AZ84" s="474"/>
      <c r="BA84" s="471" t="str">
        <f>IF(LEN(BB83)&lt;=AZ77,BB83,LEFT(BB83,FIND("#",SUBSTITUTE(LEFT(BB83,AZ77+1)," ","#",LEN(LEFT(BB83,AZ77+1))-LEN(SUBSTITUTE(LEFT(BB83,AZ77+1)," ",""))))-1))</f>
        <v/>
      </c>
      <c r="BB84" s="472" t="str">
        <f t="shared" si="22"/>
        <v/>
      </c>
      <c r="BD84" s="218"/>
      <c r="BE84" s="265" t="s">
        <v>1029</v>
      </c>
      <c r="BF84" s="265"/>
      <c r="BG84" s="265"/>
      <c r="BH84" s="265"/>
      <c r="BI84" s="264"/>
      <c r="BK84" s="565"/>
      <c r="BL84" s="565"/>
      <c r="BM84" s="565"/>
      <c r="BN84" s="565"/>
      <c r="BP84" s="9">
        <v>1</v>
      </c>
    </row>
    <row r="85" spans="1:68" ht="21" customHeight="1" thickBot="1">
      <c r="A85" s="147" t="str">
        <f>IF(ISBLANK(#REF!),"►",IFERROR(RIGHT(#REF!,LEN(#REF!)-FIND("Couleur",#REF!)+1),""))</f>
        <v/>
      </c>
      <c r="B85" s="134" t="s">
        <v>338</v>
      </c>
      <c r="C85" s="204" t="str">
        <f>C89</f>
        <v>N.Nom de la recette.Avec ou sans alcool.Quand .Verre Flute(s).Famille à coller</v>
      </c>
      <c r="D85" s="204">
        <f>D89</f>
        <v>2</v>
      </c>
      <c r="E85" s="203" t="str">
        <f>E89</f>
        <v>Flute(s)</v>
      </c>
      <c r="F85" s="202">
        <f>F89</f>
        <v>12</v>
      </c>
      <c r="G85" s="201" t="str">
        <f>G89</f>
        <v>cl</v>
      </c>
      <c r="H85" s="224" t="s">
        <v>411</v>
      </c>
      <c r="I85" s="334"/>
      <c r="J85" s="323"/>
      <c r="K85" s="323"/>
      <c r="L85" s="323"/>
      <c r="M85" s="323"/>
      <c r="N85" s="211"/>
      <c r="O85" s="223" t="s">
        <v>410</v>
      </c>
      <c r="P85" s="1241" t="s">
        <v>775</v>
      </c>
      <c r="Q85" s="1241"/>
      <c r="R85" s="1241"/>
      <c r="S85" s="1242"/>
      <c r="U85" s="658" t="s">
        <v>902</v>
      </c>
      <c r="V85" s="120" t="s">
        <v>396</v>
      </c>
      <c r="W85" s="94">
        <f t="shared" si="23"/>
        <v>0.2</v>
      </c>
      <c r="X85" s="74">
        <f t="shared" si="24"/>
        <v>20</v>
      </c>
      <c r="Y85" s="92">
        <v>200</v>
      </c>
      <c r="Z85" s="71">
        <v>240</v>
      </c>
      <c r="AA85" s="79">
        <f t="shared" si="19"/>
        <v>24</v>
      </c>
      <c r="AB85" s="96">
        <v>240</v>
      </c>
      <c r="AC85" s="659"/>
      <c r="AD85" s="292">
        <v>32</v>
      </c>
      <c r="AE85" s="574"/>
      <c r="AF85" s="616">
        <v>1.05</v>
      </c>
      <c r="AG85" s="574"/>
      <c r="AH85" s="290" t="s">
        <v>50</v>
      </c>
      <c r="AI85" s="569"/>
      <c r="AJ85" s="1218" t="s">
        <v>740</v>
      </c>
      <c r="AK85" s="1219"/>
      <c r="AM85" s="565"/>
      <c r="AN85" s="1"/>
      <c r="AO85" s="565"/>
      <c r="AT85" s="565"/>
      <c r="AU85" s="463">
        <f>IF(AW85=AW67,1,LEN(AW85))</f>
        <v>0</v>
      </c>
      <c r="AV85" s="464" t="str" cm="1">
        <f t="array" ref="AV85">IF(AY85="", "", IFERROR(MAX(IF(ISNUMBER(AV68:AV84), AV68:AV84)) + 1, ""))</f>
        <v/>
      </c>
      <c r="AW85" s="791" t="str" cm="1">
        <f t="array" ref="AW85">IFERROR(INDEX(AY73:AY124, MATCH(ROW()-MIN(ROW(AY73:AY124))+1, AV73:AV124, 0)), "")</f>
        <v/>
      </c>
      <c r="AX85" s="465">
        <f t="shared" si="20"/>
        <v>0</v>
      </c>
      <c r="AY85" s="466" t="str">
        <f t="shared" si="21"/>
        <v/>
      </c>
      <c r="AZ85" s="474"/>
      <c r="BA85" s="471" t="str">
        <f>IF(LEN(BB84)&lt;=AZ77,BB84,LEFT(BB84,FIND("#",SUBSTITUTE(LEFT(BB84,AZ77+1)," ","#",LEN(LEFT(BB84,AZ77+1))-LEN(SUBSTITUTE(LEFT(BB84,AZ77+1)," ",""))))-1))</f>
        <v/>
      </c>
      <c r="BB85" s="472" t="str">
        <f t="shared" si="22"/>
        <v/>
      </c>
      <c r="BD85" s="218"/>
      <c r="BE85" s="206" t="s">
        <v>1030</v>
      </c>
      <c r="BF85" s="265"/>
      <c r="BG85" s="265"/>
      <c r="BH85" s="265"/>
      <c r="BI85" s="264"/>
      <c r="BK85" s="565"/>
      <c r="BL85" s="565"/>
      <c r="BM85" s="565"/>
      <c r="BN85" s="565"/>
      <c r="BP85" s="9">
        <v>1</v>
      </c>
    </row>
    <row r="86" spans="1:68" ht="21" customHeight="1">
      <c r="A86" s="147" t="str">
        <f>IF(ISBLANK(#REF!),"►",IFERROR(RIGHT(#REF!,LEN(#REF!)-FIND("Couleur",#REF!)+1),""))</f>
        <v/>
      </c>
      <c r="B86" s="134" t="s">
        <v>338</v>
      </c>
      <c r="C86" s="204" t="str">
        <f>C89</f>
        <v>N.Nom de la recette.Avec ou sans alcool.Quand .Verre Flute(s).Famille à coller</v>
      </c>
      <c r="D86" s="204">
        <f>D89</f>
        <v>2</v>
      </c>
      <c r="E86" s="203" t="str">
        <f>E89</f>
        <v>Flute(s)</v>
      </c>
      <c r="F86" s="202">
        <f>F89</f>
        <v>12</v>
      </c>
      <c r="G86" s="201" t="str">
        <f>G89</f>
        <v>cl</v>
      </c>
      <c r="H86" s="216">
        <v>2</v>
      </c>
      <c r="I86" s="327" t="s">
        <v>415</v>
      </c>
      <c r="J86" s="324"/>
      <c r="K86" s="324"/>
      <c r="L86" s="324"/>
      <c r="M86" s="324"/>
      <c r="N86" s="215"/>
      <c r="O86" s="28"/>
      <c r="P86" s="1241"/>
      <c r="Q86" s="1241"/>
      <c r="R86" s="1241"/>
      <c r="S86" s="1242"/>
      <c r="U86" s="658" t="s">
        <v>902</v>
      </c>
      <c r="V86" s="120" t="s">
        <v>359</v>
      </c>
      <c r="W86" s="94">
        <f t="shared" si="23"/>
        <v>0.3</v>
      </c>
      <c r="X86" s="74">
        <f t="shared" si="24"/>
        <v>30</v>
      </c>
      <c r="Y86" s="92">
        <v>300</v>
      </c>
      <c r="Z86" s="71">
        <v>350</v>
      </c>
      <c r="AA86" s="79">
        <f t="shared" si="19"/>
        <v>35</v>
      </c>
      <c r="AB86" s="96">
        <v>350</v>
      </c>
      <c r="AC86" s="659"/>
      <c r="AD86" s="292">
        <v>32</v>
      </c>
      <c r="AE86" s="574"/>
      <c r="AF86" s="616">
        <v>1.04</v>
      </c>
      <c r="AG86" s="574"/>
      <c r="AH86" s="290" t="s">
        <v>49</v>
      </c>
      <c r="AI86" s="569"/>
      <c r="AJ86" s="1218" t="s">
        <v>740</v>
      </c>
      <c r="AK86" s="1219"/>
      <c r="AM86" s="565"/>
      <c r="AN86" s="1"/>
      <c r="AO86" s="565"/>
      <c r="AP86" s="1194" t="s">
        <v>294</v>
      </c>
      <c r="AR86" s="1194" t="s">
        <v>861</v>
      </c>
      <c r="AS86" s="1169" t="s">
        <v>862</v>
      </c>
      <c r="AT86" s="565"/>
      <c r="AU86" s="463">
        <f>IF(AW86=AW67,1,LEN(AW86))</f>
        <v>0</v>
      </c>
      <c r="AV86" s="464" cm="1">
        <f t="array" ref="AV86">IF(AY86="", "", IFERROR(MAX(IF(ISNUMBER(AV68:AV85), AV68:AV85)) + 1, ""))</f>
        <v>7</v>
      </c>
      <c r="AW86" s="791" t="str" cm="1">
        <f t="array" ref="AW86">IFERROR(INDEX(AY73:AY124, MATCH(ROW()-MIN(ROW(AY73:AY124))+1, AV73:AV124, 0)), "")</f>
        <v/>
      </c>
      <c r="AX86" s="465">
        <f t="shared" si="20"/>
        <v>0</v>
      </c>
      <c r="AY86" s="476" t="str">
        <f t="shared" si="21"/>
        <v>►</v>
      </c>
      <c r="AZ86" s="467" t="str">
        <f>AW62</f>
        <v>►</v>
      </c>
      <c r="BA86" s="477" t="str">
        <f>IF(AND(AZ86&lt;&gt;"", AZ90&lt;&gt;""), IF(LEN(AZ86)&lt;AZ90, AZ86, IFERROR(LEFT(AZ89, IF(ISNUMBER(FIND(" ", AZ89)), FIND(" ", AZ89 &amp; " ", AZ90) - 1, LEN(AZ89))), "")), "")</f>
        <v>►</v>
      </c>
      <c r="BB86" s="478" t="str">
        <f>IF(OR(BA86="",AZ89="",LEN(AZ89)-LEN(BA86)-1&lt;=0),"►",RIGHT(AZ89,LEN(AZ89)-LEN(BA86)-1))</f>
        <v>►</v>
      </c>
      <c r="BD86" s="218"/>
      <c r="BE86" s="606" t="s">
        <v>1023</v>
      </c>
      <c r="BF86" s="265"/>
      <c r="BG86" s="265"/>
      <c r="BH86" s="265"/>
      <c r="BI86" s="264"/>
      <c r="BK86" s="565"/>
      <c r="BL86" s="565"/>
      <c r="BM86" s="565"/>
      <c r="BN86" s="565"/>
      <c r="BP86" s="9">
        <v>1</v>
      </c>
    </row>
    <row r="87" spans="1:68" ht="21" customHeight="1">
      <c r="A87" s="147" t="str">
        <f>IF(ISBLANK(#REF!),"►",IFERROR(RIGHT(#REF!,LEN(#REF!)-FIND("Couleur",#REF!)+1),""))</f>
        <v/>
      </c>
      <c r="B87" s="134" t="s">
        <v>338</v>
      </c>
      <c r="C87" s="204" t="str">
        <f>C89</f>
        <v>N.Nom de la recette.Avec ou sans alcool.Quand .Verre Flute(s).Famille à coller</v>
      </c>
      <c r="D87" s="204">
        <f>D89</f>
        <v>2</v>
      </c>
      <c r="E87" s="203" t="str">
        <f>E89</f>
        <v>Flute(s)</v>
      </c>
      <c r="F87" s="202">
        <f>F89</f>
        <v>12</v>
      </c>
      <c r="G87" s="201" t="str">
        <f>G89</f>
        <v>cl</v>
      </c>
      <c r="H87" s="325" t="str">
        <f>"❽ Volume servi par "&amp;I86</f>
        <v>❽ Volume servi par Flute(s)</v>
      </c>
      <c r="I87" s="324"/>
      <c r="J87" s="323"/>
      <c r="K87" s="320"/>
      <c r="L87" s="199" t="s">
        <v>403</v>
      </c>
      <c r="M87" s="319" t="s">
        <v>402</v>
      </c>
      <c r="N87" s="198"/>
      <c r="O87" s="197"/>
      <c r="P87" s="1243" t="str">
        <f>C89&amp;"  intensité"&amp;" "&amp;M87&amp;" "&amp;"coût"&amp;M88&amp;" "&amp;" "&amp;H84</f>
        <v>N.Nom de la recette.Avec ou sans alcool.Quand .Verre Flute(s).Famille à coller  intensité **** coût**  Couleur dominante</v>
      </c>
      <c r="Q87" s="1243"/>
      <c r="R87" s="1243"/>
      <c r="S87" s="1244"/>
      <c r="U87" s="658" t="s">
        <v>902</v>
      </c>
      <c r="V87" s="120" t="s">
        <v>357</v>
      </c>
      <c r="W87" s="94">
        <f t="shared" si="23"/>
        <v>0.24</v>
      </c>
      <c r="X87" s="74">
        <f t="shared" si="24"/>
        <v>24</v>
      </c>
      <c r="Y87" s="92">
        <v>240</v>
      </c>
      <c r="Z87" s="71">
        <v>300</v>
      </c>
      <c r="AA87" s="79">
        <f t="shared" si="19"/>
        <v>30</v>
      </c>
      <c r="AB87" s="96">
        <v>300</v>
      </c>
      <c r="AC87" s="659"/>
      <c r="AD87" s="292">
        <v>30</v>
      </c>
      <c r="AE87" s="574"/>
      <c r="AF87" s="616">
        <v>1.03</v>
      </c>
      <c r="AG87" s="574"/>
      <c r="AH87" s="290" t="s">
        <v>48</v>
      </c>
      <c r="AI87" s="569"/>
      <c r="AJ87" s="1218" t="s">
        <v>762</v>
      </c>
      <c r="AK87" s="1219"/>
      <c r="AM87" s="565"/>
      <c r="AN87" s="565"/>
      <c r="AO87" s="565"/>
      <c r="AP87" s="1195"/>
      <c r="AR87" s="1195"/>
      <c r="AS87" s="1169"/>
      <c r="AT87" s="565"/>
      <c r="AU87" s="463">
        <f>IF(AW87=AW67,1,LEN(AW87))</f>
        <v>0</v>
      </c>
      <c r="AV87" s="464" cm="1">
        <f t="array" ref="AV87">IF(AY87="", "", IFERROR(MAX(IF(ISNUMBER(AV68:AV86), AV68:AV86)) + 1, ""))</f>
        <v>8</v>
      </c>
      <c r="AW87" s="791" t="str" cm="1">
        <f t="array" ref="AW87">IFERROR(INDEX(AY73:AY124, MATCH(ROW()-MIN(ROW(AY73:AY124))+1, AV73:AV124, 0)), "")</f>
        <v/>
      </c>
      <c r="AX87" s="465">
        <f t="shared" si="20"/>
        <v>0</v>
      </c>
      <c r="AY87" s="476" t="str">
        <f t="shared" si="21"/>
        <v>►</v>
      </c>
      <c r="AZ87" s="479" t="str">
        <f>SUBSTITUTE(SUBSTITUTE(SUBSTITUTE(SUBSTITUTE(SUBSTITUTE(AZ86, ",", "♦"), ";", "♦"), ".", "♦"), " ♦", " "), "♦", " ")</f>
        <v>►</v>
      </c>
      <c r="BA87" s="477" t="str">
        <f>IF(LEN(BB86)&lt;=AZ90, BB86, IFERROR(LEFT(BB86, FIND("#", SUBSTITUTE(LEFT(BB86, AZ90+1), " ", "#", LEN(LEFT(BB86, AZ90+1))-LEN(SUBSTITUTE(LEFT(BB86, AZ90+1), " ", ""))))-1), BB86))</f>
        <v>►</v>
      </c>
      <c r="BB87" s="478" t="str">
        <f t="shared" ref="BB87:BB98" si="26">IF(BA87="","",IFERROR(RIGHT(BB86,LEN(BB86)-LEN(BA87)-1),""))</f>
        <v/>
      </c>
      <c r="BD87" s="218"/>
      <c r="BE87" s="28" t="s">
        <v>1024</v>
      </c>
      <c r="BF87" s="265"/>
      <c r="BG87" s="265"/>
      <c r="BH87" s="265"/>
      <c r="BI87" s="264"/>
      <c r="BK87" s="565"/>
      <c r="BL87" s="565"/>
      <c r="BM87" s="565"/>
      <c r="BN87" s="565"/>
      <c r="BP87" s="9">
        <v>1</v>
      </c>
    </row>
    <row r="88" spans="1:68" ht="21" customHeight="1" thickBot="1">
      <c r="A88" s="147" t="str">
        <f>IF(ISBLANK(#REF!),"►",IFERROR(RIGHT(#REF!,LEN(#REF!)-FIND("Couleur",#REF!)+1),""))</f>
        <v/>
      </c>
      <c r="B88" s="134" t="s">
        <v>394</v>
      </c>
      <c r="C88" s="204" t="str">
        <f>C89</f>
        <v>N.Nom de la recette.Avec ou sans alcool.Quand .Verre Flute(s).Famille à coller</v>
      </c>
      <c r="D88" s="204">
        <f>D89</f>
        <v>2</v>
      </c>
      <c r="E88" s="203" t="str">
        <f>E89</f>
        <v>Flute(s)</v>
      </c>
      <c r="F88" s="202">
        <f>F89</f>
        <v>12</v>
      </c>
      <c r="G88" s="201" t="str">
        <f>G89</f>
        <v>cl</v>
      </c>
      <c r="H88" s="200">
        <v>12</v>
      </c>
      <c r="I88" s="104" t="s">
        <v>328</v>
      </c>
      <c r="J88" s="320"/>
      <c r="K88" s="320"/>
      <c r="L88" s="199" t="s">
        <v>398</v>
      </c>
      <c r="M88" s="319" t="s">
        <v>397</v>
      </c>
      <c r="N88" s="198"/>
      <c r="O88" s="197"/>
      <c r="P88" s="1243"/>
      <c r="Q88" s="1243"/>
      <c r="R88" s="1243"/>
      <c r="S88" s="1244"/>
      <c r="U88" s="658" t="s">
        <v>902</v>
      </c>
      <c r="V88" s="120" t="s">
        <v>355</v>
      </c>
      <c r="W88" s="94">
        <f t="shared" si="23"/>
        <v>0.23699999999999999</v>
      </c>
      <c r="X88" s="74">
        <f t="shared" si="24"/>
        <v>23.7</v>
      </c>
      <c r="Y88" s="92">
        <v>237</v>
      </c>
      <c r="Z88" s="71">
        <v>296</v>
      </c>
      <c r="AA88" s="79">
        <f t="shared" si="19"/>
        <v>29.6</v>
      </c>
      <c r="AB88" s="96">
        <v>355</v>
      </c>
      <c r="AC88" s="659"/>
      <c r="AD88" s="292">
        <v>16</v>
      </c>
      <c r="AE88" s="574"/>
      <c r="AF88" s="616">
        <v>1.03</v>
      </c>
      <c r="AG88" s="574"/>
      <c r="AH88" s="290" t="s">
        <v>47</v>
      </c>
      <c r="AI88" s="569"/>
      <c r="AJ88" s="1218" t="s">
        <v>740</v>
      </c>
      <c r="AK88" s="1219"/>
      <c r="AM88" s="565"/>
      <c r="AN88" s="565"/>
      <c r="AO88" s="565"/>
      <c r="AT88" s="565"/>
      <c r="AU88" s="463">
        <f>IF(AW88=AW67,1,LEN(AW88))</f>
        <v>0</v>
      </c>
      <c r="AV88" s="464" t="str" cm="1">
        <f t="array" ref="AV88">IF(AY88="", "", IFERROR(MAX(IF(ISNUMBER(AV68:AV87), AV68:AV87)) + 1, ""))</f>
        <v/>
      </c>
      <c r="AW88" s="791" t="str" cm="1">
        <f t="array" ref="AW88">IFERROR(INDEX(AY73:AY124, MATCH(ROW()-MIN(ROW(AY73:AY124))+1, AV73:AV124, 0)), "")</f>
        <v/>
      </c>
      <c r="AX88" s="465">
        <f t="shared" si="20"/>
        <v>0</v>
      </c>
      <c r="AY88" s="476" t="str">
        <f t="shared" si="21"/>
        <v/>
      </c>
      <c r="AZ88" s="479" t="str">
        <f>IFERROR(SUBSTITUTE(SUBSTITUTE(SUBSTITUTE(SUBSTITUTE(SUBSTITUTE(SUBSTITUTE(AZ87, ",", " "), ".", " "), ";", " "), "-", " "), ":", " "), "?", " "), AZ87)</f>
        <v>►</v>
      </c>
      <c r="BA88" s="477" t="str">
        <f>IF(LEN(BB87)&lt;=AZ90,BB87,LEFT(BB87,FIND("#",SUBSTITUTE(LEFT(BB87,AZ90+1)," ","#",LEN(LEFT(BB87,AZ90+1))-LEN(SUBSTITUTE(LEFT(BB87,AZ90+1)," ",""))))-1))</f>
        <v/>
      </c>
      <c r="BB88" s="478" t="str">
        <f t="shared" si="26"/>
        <v/>
      </c>
      <c r="BD88" s="218"/>
      <c r="BE88" s="28" t="s">
        <v>1025</v>
      </c>
      <c r="BF88" s="265"/>
      <c r="BG88" s="265"/>
      <c r="BH88" s="265"/>
      <c r="BI88" s="264"/>
      <c r="BK88" s="565"/>
      <c r="BL88" s="565"/>
      <c r="BM88" s="565"/>
      <c r="BN88" s="565"/>
      <c r="BP88" s="9">
        <v>1</v>
      </c>
    </row>
    <row r="89" spans="1:68" ht="21" customHeight="1">
      <c r="A89" s="147" t="str">
        <f>IF(ISBLANK(#REF!),"►",IFERROR(RIGHT(#REF!,LEN(#REF!)-FIND("Couleur",#REF!)+1),""))</f>
        <v/>
      </c>
      <c r="B89" s="134" t="s">
        <v>394</v>
      </c>
      <c r="C89" s="190" t="str">
        <f>UPPER(LEFT(J82,1)) &amp; "." &amp; UPPER(LEFT(J82,1)) &amp; LOWER(MID(J82,2,999)) &amp; "." &amp; UPPER(LEFT(H82,1)) &amp; LOWER(MID(H82,2,999)) &amp; "." &amp; UPPER(LEFT(H83,1)) &amp; LOWER(MID(H83,2,999)) &amp; "." &amp; "Verre " &amp; UPPER(LEFT(I86,1)) &amp; LOWER(MID(I86,2,999)) &amp; IF(LEFT(S82,1)=UPPER(LEFT(S82,1)),".","") &amp; UPPER(LEFT(S82,1)) &amp; LOWER(MID(S82,2,999))</f>
        <v>N.Nom de la recette.Avec ou sans alcool.Quand .Verre Flute(s).Famille à coller</v>
      </c>
      <c r="D89" s="189">
        <f>H86</f>
        <v>2</v>
      </c>
      <c r="E89" s="188" t="str">
        <f>I86</f>
        <v>Flute(s)</v>
      </c>
      <c r="F89" s="187">
        <f>H88</f>
        <v>12</v>
      </c>
      <c r="G89" s="186" t="str">
        <f>I88</f>
        <v>cl</v>
      </c>
      <c r="H89" s="185" t="str">
        <f>(H88*H86)&amp;" "&amp;I88</f>
        <v>24 cl</v>
      </c>
      <c r="I89" s="184" t="str">
        <f>"pour "&amp;H86&amp;" "&amp;I86</f>
        <v>pour 2 Flute(s)</v>
      </c>
      <c r="J89" s="184"/>
      <c r="K89" s="183" t="s">
        <v>393</v>
      </c>
      <c r="L89" s="183" t="s">
        <v>392</v>
      </c>
      <c r="M89" s="183" t="s">
        <v>391</v>
      </c>
      <c r="N89" s="183" t="s">
        <v>390</v>
      </c>
      <c r="O89" s="183" t="s">
        <v>389</v>
      </c>
      <c r="P89" s="183" t="s">
        <v>388</v>
      </c>
      <c r="Q89" s="183" t="s">
        <v>387</v>
      </c>
      <c r="R89" s="183" t="s">
        <v>386</v>
      </c>
      <c r="S89" s="182" t="s">
        <v>385</v>
      </c>
      <c r="U89" s="658" t="s">
        <v>902</v>
      </c>
      <c r="V89" s="120" t="s">
        <v>351</v>
      </c>
      <c r="W89" s="94">
        <f t="shared" si="23"/>
        <v>0.06</v>
      </c>
      <c r="X89" s="74">
        <f t="shared" si="24"/>
        <v>6</v>
      </c>
      <c r="Y89" s="92">
        <v>60</v>
      </c>
      <c r="Z89" s="71">
        <v>75</v>
      </c>
      <c r="AA89" s="79">
        <f t="shared" si="19"/>
        <v>7.5</v>
      </c>
      <c r="AB89" s="96">
        <v>75</v>
      </c>
      <c r="AC89" s="659"/>
      <c r="AD89" s="292">
        <v>25</v>
      </c>
      <c r="AE89" s="574"/>
      <c r="AF89" s="616">
        <v>1.04</v>
      </c>
      <c r="AG89" s="574"/>
      <c r="AH89" s="290" t="s">
        <v>46</v>
      </c>
      <c r="AI89" s="569"/>
      <c r="AJ89" s="1218" t="s">
        <v>743</v>
      </c>
      <c r="AK89" s="1219"/>
      <c r="AM89" s="565"/>
      <c r="AN89" s="565"/>
      <c r="AO89" s="565"/>
      <c r="AP89" s="1196" t="s">
        <v>730</v>
      </c>
      <c r="AR89" s="1196" t="s">
        <v>863</v>
      </c>
      <c r="AS89" s="1169" t="s">
        <v>864</v>
      </c>
      <c r="AT89" s="565"/>
      <c r="AU89" s="463">
        <f>IF(AW89=AW67,1,LEN(AW89))</f>
        <v>0</v>
      </c>
      <c r="AV89" s="464" t="str" cm="1">
        <f t="array" ref="AV89">IF(AY89="", "", IFERROR(MAX(IF(ISNUMBER(AV68:AV88), AV68:AV88)) + 1, ""))</f>
        <v/>
      </c>
      <c r="AW89" s="791" t="str" cm="1">
        <f t="array" ref="AW89">IFERROR(INDEX(AY73:AY124, MATCH(ROW()-MIN(ROW(AY73:AY124))+1, AV73:AV124, 0)), "")</f>
        <v/>
      </c>
      <c r="AX89" s="465">
        <f t="shared" si="20"/>
        <v>0</v>
      </c>
      <c r="AY89" s="476" t="str">
        <f t="shared" si="21"/>
        <v/>
      </c>
      <c r="AZ89" s="479" t="str">
        <f>IFERROR(SUBSTITUTE(SUBSTITUTE(SUBSTITUTE(SUBSTITUTE(AZ88, " , ", " "), ";", " "), "  ", " "), " ", " "), AZ88)</f>
        <v>►</v>
      </c>
      <c r="BA89" s="477" t="str">
        <f>IF(LEN(BB88)&lt;=AZ90,BB88,LEFT(BB88,FIND("#",SUBSTITUTE(LEFT(BB88,AZ90+1)," ","#",LEN(LEFT(BB88,AZ90+1))-LEN(SUBSTITUTE(LEFT(BB88,AZ90+1)," ",""))))-1))</f>
        <v/>
      </c>
      <c r="BB89" s="478" t="str">
        <f t="shared" si="26"/>
        <v/>
      </c>
      <c r="BD89" s="218"/>
      <c r="BE89" s="265" t="s">
        <v>1026</v>
      </c>
      <c r="BF89" s="265"/>
      <c r="BG89" s="265"/>
      <c r="BH89" s="265"/>
      <c r="BI89" s="264"/>
      <c r="BK89" s="565"/>
      <c r="BL89" s="565"/>
      <c r="BM89" s="565"/>
      <c r="BN89" s="565"/>
      <c r="BP89" s="9">
        <v>1</v>
      </c>
    </row>
    <row r="90" spans="1:68" ht="21" customHeight="1">
      <c r="A90" s="147" t="str">
        <f>IF(ISBLANK(#REF!),"►",IFERROR(RIGHT(#REF!,LEN(#REF!)-FIND("Couleur",#REF!)+1),""))</f>
        <v/>
      </c>
      <c r="B90" s="134" t="s">
        <v>338</v>
      </c>
      <c r="C90" s="119" t="str">
        <f>C89</f>
        <v>N.Nom de la recette.Avec ou sans alcool.Quand .Verre Flute(s).Famille à coller</v>
      </c>
      <c r="D90" s="119">
        <f>D89</f>
        <v>2</v>
      </c>
      <c r="E90" s="118" t="str">
        <f>E89</f>
        <v>Flute(s)</v>
      </c>
      <c r="F90" s="117">
        <f>F89</f>
        <v>12</v>
      </c>
      <c r="G90" s="116" t="str">
        <f>G89</f>
        <v>cl</v>
      </c>
      <c r="H90" s="1227" t="s">
        <v>381</v>
      </c>
      <c r="I90" s="1227"/>
      <c r="J90" s="1228"/>
      <c r="K90" s="177"/>
      <c r="L90" s="176" t="s">
        <v>380</v>
      </c>
      <c r="M90" s="1229" t="s">
        <v>379</v>
      </c>
      <c r="N90" s="175"/>
      <c r="O90" s="1231" t="s">
        <v>378</v>
      </c>
      <c r="P90" s="1233" t="s">
        <v>377</v>
      </c>
      <c r="Q90" s="1235" t="s">
        <v>376</v>
      </c>
      <c r="R90" s="1237" t="s">
        <v>375</v>
      </c>
      <c r="S90" s="174" t="s">
        <v>374</v>
      </c>
      <c r="U90" s="658" t="s">
        <v>902</v>
      </c>
      <c r="V90" s="120" t="s">
        <v>349</v>
      </c>
      <c r="W90" s="94">
        <f t="shared" si="23"/>
        <v>7.4999999999999997E-2</v>
      </c>
      <c r="X90" s="74">
        <f t="shared" si="24"/>
        <v>7.5</v>
      </c>
      <c r="Y90" s="92">
        <v>75</v>
      </c>
      <c r="Z90" s="71">
        <v>90</v>
      </c>
      <c r="AA90" s="79">
        <f t="shared" si="19"/>
        <v>9</v>
      </c>
      <c r="AB90" s="96">
        <v>90</v>
      </c>
      <c r="AC90" s="659"/>
      <c r="AD90" s="292">
        <v>38</v>
      </c>
      <c r="AE90" s="574"/>
      <c r="AF90" s="616">
        <v>0.96</v>
      </c>
      <c r="AG90" s="574"/>
      <c r="AH90" s="290" t="s">
        <v>45</v>
      </c>
      <c r="AI90" s="569"/>
      <c r="AJ90" s="1218" t="s">
        <v>738</v>
      </c>
      <c r="AK90" s="1219"/>
      <c r="AM90" s="565"/>
      <c r="AN90" s="565"/>
      <c r="AO90" s="565"/>
      <c r="AP90" s="1197"/>
      <c r="AR90" s="1197"/>
      <c r="AS90" s="1169"/>
      <c r="AT90" s="565"/>
      <c r="AU90" s="463">
        <f>IF(AW90=AW67,1,LEN(AW90))</f>
        <v>0</v>
      </c>
      <c r="AV90" s="464" t="str" cm="1">
        <f t="array" ref="AV90">IF(AY90="", "", IFERROR(MAX(IF(ISNUMBER(AV68:AV89), AV68:AV89)) + 1, ""))</f>
        <v/>
      </c>
      <c r="AW90" s="791" t="str" cm="1">
        <f t="array" ref="AW90">IFERROR(INDEX(AY73:AY124, MATCH(ROW()-MIN(ROW(AY73:AY124))+1, AV73:AV124, 0)), "")</f>
        <v/>
      </c>
      <c r="AX90" s="465">
        <f t="shared" si="20"/>
        <v>0</v>
      </c>
      <c r="AY90" s="476" t="str">
        <f t="shared" si="21"/>
        <v/>
      </c>
      <c r="AZ90" s="473">
        <f>AW71</f>
        <v>100</v>
      </c>
      <c r="BA90" s="477" t="str">
        <f>IF(LEN(BB89)&lt;=AZ90,BB89,LEFT(BB89,FIND("#",SUBSTITUTE(LEFT(BB89,AZ90+1)," ","#",LEN(LEFT(BB89,AZ90+1))-LEN(SUBSTITUTE(LEFT(BB89,AZ90+1)," ",""))))-1))</f>
        <v/>
      </c>
      <c r="BB90" s="478" t="str">
        <f t="shared" si="26"/>
        <v/>
      </c>
      <c r="BD90" s="207"/>
      <c r="BE90" s="281" t="s">
        <v>1027</v>
      </c>
      <c r="BF90" s="206"/>
      <c r="BG90" s="206"/>
      <c r="BH90" s="20"/>
      <c r="BI90" s="205"/>
      <c r="BK90" s="565"/>
      <c r="BL90" s="565"/>
      <c r="BM90" s="565"/>
      <c r="BN90" s="565"/>
      <c r="BP90" s="9">
        <v>1</v>
      </c>
    </row>
    <row r="91" spans="1:68" ht="21" customHeight="1" thickBot="1">
      <c r="A91" s="147" t="str">
        <f>IF(ISBLANK(#REF!),"►",IFERROR(RIGHT(#REF!,LEN(#REF!)-FIND("Couleur",#REF!)+1),""))</f>
        <v/>
      </c>
      <c r="B91" s="134" t="s">
        <v>338</v>
      </c>
      <c r="C91" s="119" t="str">
        <f>C89</f>
        <v>N.Nom de la recette.Avec ou sans alcool.Quand .Verre Flute(s).Famille à coller</v>
      </c>
      <c r="D91" s="119">
        <f>D89</f>
        <v>2</v>
      </c>
      <c r="E91" s="118" t="str">
        <f>E89</f>
        <v>Flute(s)</v>
      </c>
      <c r="F91" s="117">
        <f>F89</f>
        <v>12</v>
      </c>
      <c r="G91" s="116" t="str">
        <f>G89</f>
        <v>cl</v>
      </c>
      <c r="H91" s="1239"/>
      <c r="I91" s="1239"/>
      <c r="J91" s="1240"/>
      <c r="K91" s="165"/>
      <c r="L91" s="164" t="s">
        <v>368</v>
      </c>
      <c r="M91" s="1230"/>
      <c r="N91" s="163"/>
      <c r="O91" s="1232"/>
      <c r="P91" s="1234"/>
      <c r="Q91" s="1236"/>
      <c r="R91" s="1238"/>
      <c r="S91" s="162" t="s">
        <v>367</v>
      </c>
      <c r="U91" s="658" t="s">
        <v>902</v>
      </c>
      <c r="V91" s="120" t="s">
        <v>347</v>
      </c>
      <c r="W91" s="94">
        <f t="shared" si="23"/>
        <v>0.2</v>
      </c>
      <c r="X91" s="74">
        <f t="shared" si="24"/>
        <v>20</v>
      </c>
      <c r="Y91" s="92">
        <v>200</v>
      </c>
      <c r="Z91" s="71">
        <v>250</v>
      </c>
      <c r="AA91" s="79">
        <f t="shared" si="19"/>
        <v>25</v>
      </c>
      <c r="AB91" s="96">
        <v>250</v>
      </c>
      <c r="AC91" s="659"/>
      <c r="AD91" s="292">
        <v>18</v>
      </c>
      <c r="AE91" s="574"/>
      <c r="AF91" s="616">
        <v>1.02</v>
      </c>
      <c r="AG91" s="574"/>
      <c r="AH91" s="290" t="s">
        <v>44</v>
      </c>
      <c r="AI91" s="569"/>
      <c r="AJ91" s="1218" t="s">
        <v>761</v>
      </c>
      <c r="AK91" s="1219"/>
      <c r="AM91" s="565"/>
      <c r="AN91" s="565"/>
      <c r="AO91" s="565"/>
      <c r="AT91" s="565"/>
      <c r="AU91" s="463">
        <f>IF(AW91=AW67,1,LEN(AW91))</f>
        <v>0</v>
      </c>
      <c r="AV91" s="464" t="str" cm="1">
        <f t="array" ref="AV91">IF(AY91="", "", IFERROR(MAX(IF(ISNUMBER(AV68:AV90), AV68:AV90)) + 1, ""))</f>
        <v/>
      </c>
      <c r="AW91" s="791" t="str" cm="1">
        <f t="array" ref="AW91">IFERROR(INDEX(AY73:AY124, MATCH(ROW()-MIN(ROW(AY73:AY124))+1, AV73:AV124, 0)), "")</f>
        <v/>
      </c>
      <c r="AX91" s="465">
        <f t="shared" si="20"/>
        <v>0</v>
      </c>
      <c r="AY91" s="476" t="str">
        <f t="shared" si="21"/>
        <v/>
      </c>
      <c r="AZ91" s="480"/>
      <c r="BA91" s="477" t="str">
        <f>IF(LEN(BB90)&lt;=AZ90,BB90,LEFT(BB90,FIND("#",SUBSTITUTE(LEFT(BB90,AZ90+1)," ","#",LEN(LEFT(BB90,AZ90+1))-LEN(SUBSTITUTE(LEFT(BB90,AZ90+1)," ",""))))-1))</f>
        <v/>
      </c>
      <c r="BB91" s="478" t="str">
        <f t="shared" si="26"/>
        <v/>
      </c>
      <c r="BD91" s="207"/>
      <c r="BE91" s="281" t="s">
        <v>1028</v>
      </c>
      <c r="BF91" s="206"/>
      <c r="BG91" s="206"/>
      <c r="BH91" s="20"/>
      <c r="BI91" s="205"/>
      <c r="BK91" s="565"/>
      <c r="BL91" s="565"/>
      <c r="BM91" s="565"/>
      <c r="BN91" s="565"/>
      <c r="BP91" s="9">
        <v>1</v>
      </c>
    </row>
    <row r="92" spans="1:68" ht="21" customHeight="1">
      <c r="A92" s="147" t="str">
        <f>IF(ISBLANK(#REF!),"►",IFERROR(RIGHT(#REF!,LEN(#REF!)-FIND("Couleur",#REF!)+1),""))</f>
        <v/>
      </c>
      <c r="B92" s="134" t="s">
        <v>338</v>
      </c>
      <c r="C92" s="119" t="str">
        <f>C89</f>
        <v>N.Nom de la recette.Avec ou sans alcool.Quand .Verre Flute(s).Famille à coller</v>
      </c>
      <c r="D92" s="119">
        <f>D89</f>
        <v>2</v>
      </c>
      <c r="E92" s="118" t="str">
        <f>E89</f>
        <v>Flute(s)</v>
      </c>
      <c r="F92" s="117">
        <f>F89</f>
        <v>12</v>
      </c>
      <c r="G92" s="116" t="str">
        <f>G89</f>
        <v>cl</v>
      </c>
      <c r="H92" s="1239"/>
      <c r="I92" s="1239"/>
      <c r="J92" s="1240"/>
      <c r="K92" s="145">
        <v>1</v>
      </c>
      <c r="L92" s="296"/>
      <c r="M92" s="295"/>
      <c r="N92" s="144"/>
      <c r="O92" s="294"/>
      <c r="P92" s="293"/>
      <c r="Q92" s="292"/>
      <c r="R92" s="291">
        <v>1</v>
      </c>
      <c r="S92" s="290"/>
      <c r="U92" s="658" t="s">
        <v>902</v>
      </c>
      <c r="V92" s="120" t="s">
        <v>342</v>
      </c>
      <c r="W92" s="94">
        <f t="shared" si="23"/>
        <v>0.36</v>
      </c>
      <c r="X92" s="74">
        <f t="shared" si="24"/>
        <v>36</v>
      </c>
      <c r="Y92" s="92">
        <v>360</v>
      </c>
      <c r="Z92" s="71">
        <v>470</v>
      </c>
      <c r="AA92" s="79">
        <f t="shared" si="19"/>
        <v>47</v>
      </c>
      <c r="AB92" s="96">
        <v>470</v>
      </c>
      <c r="AC92" s="659"/>
      <c r="AD92" s="292">
        <v>25</v>
      </c>
      <c r="AE92" s="574"/>
      <c r="AF92" s="616">
        <v>1.03</v>
      </c>
      <c r="AG92" s="574"/>
      <c r="AH92" s="290" t="s">
        <v>43</v>
      </c>
      <c r="AI92" s="569"/>
      <c r="AJ92" s="1218" t="s">
        <v>752</v>
      </c>
      <c r="AK92" s="1219"/>
      <c r="AM92" s="565"/>
      <c r="AN92" s="565"/>
      <c r="AO92" s="565"/>
      <c r="AP92" s="1196" t="s">
        <v>886</v>
      </c>
      <c r="AR92" s="1196" t="s">
        <v>865</v>
      </c>
      <c r="AS92" s="1169" t="s">
        <v>866</v>
      </c>
      <c r="AT92" s="565"/>
      <c r="AU92" s="463">
        <f>IF(AW92=AW67,1,LEN(AW92))</f>
        <v>0</v>
      </c>
      <c r="AV92" s="464" t="str" cm="1">
        <f t="array" ref="AV92">IF(AY92="", "", IFERROR(MAX(IF(ISNUMBER(AV68:AV91), AV68:AV91)) + 1, ""))</f>
        <v/>
      </c>
      <c r="AW92" s="791" t="str" cm="1">
        <f t="array" ref="AW92">IFERROR(INDEX(AY73:AY124, MATCH(ROW()-MIN(ROW(AY73:AY124))+1, AV73:AV124, 0)), "")</f>
        <v/>
      </c>
      <c r="AX92" s="465">
        <f t="shared" si="20"/>
        <v>0</v>
      </c>
      <c r="AY92" s="476" t="str">
        <f t="shared" si="21"/>
        <v/>
      </c>
      <c r="AZ92" s="480"/>
      <c r="BA92" s="477" t="str">
        <f>IF(LEN(BB91)&lt;=AZ90,BB91,LEFT(BB91,FIND("#",SUBSTITUTE(LEFT(BB91,AZ90+1)," ","#",LEN(LEFT(BB91,AZ90+1))-LEN(SUBSTITUTE(LEFT(BB91,AZ90+1)," ",""))))-1))</f>
        <v/>
      </c>
      <c r="BB92" s="478" t="str">
        <f t="shared" si="26"/>
        <v/>
      </c>
      <c r="BD92" s="207"/>
      <c r="BE92" s="28" t="s">
        <v>1031</v>
      </c>
      <c r="BF92" s="206"/>
      <c r="BG92" s="206"/>
      <c r="BH92" s="20"/>
      <c r="BI92" s="205"/>
      <c r="BK92" s="565"/>
      <c r="BL92" s="565"/>
      <c r="BM92" s="565"/>
      <c r="BN92" s="565"/>
      <c r="BP92" s="9">
        <v>1</v>
      </c>
    </row>
    <row r="93" spans="1:68" ht="21" customHeight="1">
      <c r="A93" s="147" t="str">
        <f>IF(ISBLANK(#REF!),"►",IFERROR(RIGHT(#REF!,LEN(#REF!)-FIND("Couleur",#REF!)+1),""))</f>
        <v/>
      </c>
      <c r="B93" s="146" t="str">
        <f t="shared" ref="B93:B98" si="27">IF(S93&lt;&gt;"","A","►")</f>
        <v>►</v>
      </c>
      <c r="C93" s="119" t="str">
        <f>C89</f>
        <v>N.Nom de la recette.Avec ou sans alcool.Quand .Verre Flute(s).Famille à coller</v>
      </c>
      <c r="D93" s="119">
        <f>D89</f>
        <v>2</v>
      </c>
      <c r="E93" s="118" t="str">
        <f>E89</f>
        <v>Flute(s)</v>
      </c>
      <c r="F93" s="117">
        <f>F89</f>
        <v>12</v>
      </c>
      <c r="G93" s="116" t="str">
        <f>G89</f>
        <v>cl</v>
      </c>
      <c r="H93" s="1239"/>
      <c r="I93" s="1239"/>
      <c r="J93" s="1240"/>
      <c r="K93" s="150">
        <v>2</v>
      </c>
      <c r="L93" s="296"/>
      <c r="M93" s="295"/>
      <c r="N93" s="144"/>
      <c r="O93" s="294"/>
      <c r="P93" s="293"/>
      <c r="Q93" s="292"/>
      <c r="R93" s="291">
        <v>1</v>
      </c>
      <c r="S93" s="290"/>
      <c r="U93" s="659"/>
      <c r="V93" s="555" t="s">
        <v>340</v>
      </c>
      <c r="W93" s="77">
        <f t="shared" ref="W93:W136" si="28">Y93 / 1000</f>
        <v>0.03</v>
      </c>
      <c r="X93" s="74">
        <f t="shared" ref="X93:X118" si="29">Y93/10</f>
        <v>3</v>
      </c>
      <c r="Y93" s="92">
        <v>30</v>
      </c>
      <c r="Z93" s="71"/>
      <c r="AA93" s="85"/>
      <c r="AB93" s="89"/>
      <c r="AC93" s="659"/>
      <c r="AD93" s="292">
        <v>30</v>
      </c>
      <c r="AE93" s="574"/>
      <c r="AF93" s="616">
        <v>1.03</v>
      </c>
      <c r="AG93" s="574"/>
      <c r="AH93" s="290" t="s">
        <v>41</v>
      </c>
      <c r="AI93" s="569"/>
      <c r="AJ93" s="1218" t="s">
        <v>744</v>
      </c>
      <c r="AK93" s="1219"/>
      <c r="AM93" s="565"/>
      <c r="AN93" s="565"/>
      <c r="AO93" s="565"/>
      <c r="AP93" s="1197"/>
      <c r="AR93" s="1197"/>
      <c r="AS93" s="1169"/>
      <c r="AT93" s="565"/>
      <c r="AU93" s="463">
        <f>IF(AW93=AW67,1,LEN(AW93))</f>
        <v>0</v>
      </c>
      <c r="AV93" s="464" t="str" cm="1">
        <f t="array" ref="AV93">IF(AY93="", "", IFERROR(MAX(IF(ISNUMBER(AV68:AV92), AV68:AV92)) + 1, ""))</f>
        <v/>
      </c>
      <c r="AW93" s="791" t="str" cm="1">
        <f t="array" ref="AW93">IFERROR(INDEX(AY73:AY124, MATCH(ROW()-MIN(ROW(AY73:AY124))+1, AV73:AV124, 0)), "")</f>
        <v/>
      </c>
      <c r="AX93" s="465">
        <f t="shared" si="20"/>
        <v>0</v>
      </c>
      <c r="AY93" s="476" t="str">
        <f t="shared" si="21"/>
        <v/>
      </c>
      <c r="AZ93" s="480"/>
      <c r="BA93" s="477" t="str">
        <f>IF(LEN(BB92)&lt;=AZ90,BB92,LEFT(BB92,FIND("#",SUBSTITUTE(LEFT(BB92,AZ90+1)," ","#",LEN(LEFT(BB92,AZ90+1))-LEN(SUBSTITUTE(LEFT(BB92,AZ90+1)," ",""))))-1))</f>
        <v/>
      </c>
      <c r="BB93" s="478" t="str">
        <f t="shared" si="26"/>
        <v/>
      </c>
      <c r="BD93" s="207"/>
      <c r="BE93" s="206" t="s">
        <v>1032</v>
      </c>
      <c r="BF93" s="206"/>
      <c r="BG93" s="206"/>
      <c r="BH93" s="20"/>
      <c r="BI93" s="205"/>
      <c r="BK93" s="565"/>
      <c r="BL93" s="565"/>
      <c r="BM93" s="565"/>
      <c r="BN93" s="565"/>
      <c r="BP93" s="9">
        <v>1</v>
      </c>
    </row>
    <row r="94" spans="1:68" ht="21" customHeight="1">
      <c r="A94" s="147" t="str">
        <f>IF(ISBLANK(#REF!),"►",IFERROR(RIGHT(#REF!,LEN(#REF!)-FIND("Couleur",#REF!)+1),""))</f>
        <v/>
      </c>
      <c r="B94" s="146" t="str">
        <f t="shared" si="27"/>
        <v>►</v>
      </c>
      <c r="C94" s="119" t="str">
        <f>C89</f>
        <v>N.Nom de la recette.Avec ou sans alcool.Quand .Verre Flute(s).Famille à coller</v>
      </c>
      <c r="D94" s="119">
        <f>D89</f>
        <v>2</v>
      </c>
      <c r="E94" s="118" t="str">
        <f>E89</f>
        <v>Flute(s)</v>
      </c>
      <c r="F94" s="117">
        <f>F89</f>
        <v>12</v>
      </c>
      <c r="G94" s="116" t="str">
        <f>G89</f>
        <v>cl</v>
      </c>
      <c r="H94" s="1239"/>
      <c r="I94" s="1239"/>
      <c r="J94" s="1240"/>
      <c r="K94" s="145">
        <v>3</v>
      </c>
      <c r="L94" s="296"/>
      <c r="M94" s="295"/>
      <c r="N94" s="144"/>
      <c r="O94" s="294"/>
      <c r="P94" s="293"/>
      <c r="Q94" s="292"/>
      <c r="R94" s="291">
        <v>1</v>
      </c>
      <c r="S94" s="298"/>
      <c r="U94" s="659"/>
      <c r="V94" s="556" t="s">
        <v>337</v>
      </c>
      <c r="W94" s="77">
        <f t="shared" si="28"/>
        <v>0.09</v>
      </c>
      <c r="X94" s="74">
        <f t="shared" si="29"/>
        <v>9</v>
      </c>
      <c r="Y94" s="92">
        <v>90</v>
      </c>
      <c r="Z94" s="71"/>
      <c r="AA94" s="85"/>
      <c r="AB94" s="89"/>
      <c r="AC94" s="659"/>
      <c r="AD94" s="292">
        <v>30</v>
      </c>
      <c r="AE94" s="574"/>
      <c r="AF94" s="616">
        <v>1.03</v>
      </c>
      <c r="AG94" s="574"/>
      <c r="AH94" s="290" t="s">
        <v>40</v>
      </c>
      <c r="AI94" s="569"/>
      <c r="AJ94" s="1218" t="s">
        <v>738</v>
      </c>
      <c r="AK94" s="1219"/>
      <c r="AM94" s="565"/>
      <c r="AN94" s="565"/>
      <c r="AO94" s="565"/>
      <c r="AT94" s="565"/>
      <c r="AU94" s="463">
        <f>IF(AW94=AW67,1,LEN(AW94))</f>
        <v>0</v>
      </c>
      <c r="AV94" s="464" t="str" cm="1">
        <f t="array" ref="AV94">IF(AY94="", "", IFERROR(MAX(IF(ISNUMBER(AV68:AV93), AV68:AV93)) + 1, ""))</f>
        <v/>
      </c>
      <c r="AW94" s="791" t="str" cm="1">
        <f t="array" ref="AW94">IFERROR(INDEX(AY73:AY124, MATCH(ROW()-MIN(ROW(AY73:AY124))+1, AV73:AV124, 0)), "")</f>
        <v/>
      </c>
      <c r="AX94" s="465">
        <f t="shared" si="20"/>
        <v>0</v>
      </c>
      <c r="AY94" s="476" t="str">
        <f t="shared" si="21"/>
        <v/>
      </c>
      <c r="AZ94" s="480"/>
      <c r="BA94" s="477" t="str">
        <f>IF(LEN(BB93)&lt;=AZ90,BB93,LEFT(BB93,FIND("#",SUBSTITUTE(LEFT(BB93,AZ90+1)," ","#",LEN(LEFT(BB93,AZ90+1))-LEN(SUBSTITUTE(LEFT(BB93,AZ90+1)," ",""))))-1))</f>
        <v/>
      </c>
      <c r="BB94" s="478" t="str">
        <f t="shared" si="26"/>
        <v/>
      </c>
      <c r="BD94" s="207"/>
      <c r="BE94" s="265" t="s">
        <v>1033</v>
      </c>
      <c r="BF94" s="206"/>
      <c r="BG94" s="206"/>
      <c r="BH94" s="20"/>
      <c r="BI94" s="205"/>
      <c r="BK94" s="565"/>
      <c r="BL94" s="565"/>
      <c r="BM94" s="565"/>
      <c r="BN94" s="565"/>
      <c r="BP94" s="9">
        <v>1</v>
      </c>
    </row>
    <row r="95" spans="1:68" ht="21" customHeight="1">
      <c r="A95" s="147" t="str">
        <f>IF(ISBLANK(#REF!),"►",IFERROR(RIGHT(#REF!,LEN(#REF!)-FIND("Couleur",#REF!)+1),""))</f>
        <v/>
      </c>
      <c r="B95" s="146" t="str">
        <f t="shared" si="27"/>
        <v>►</v>
      </c>
      <c r="C95" s="119" t="str">
        <f>C89</f>
        <v>N.Nom de la recette.Avec ou sans alcool.Quand .Verre Flute(s).Famille à coller</v>
      </c>
      <c r="D95" s="119">
        <f>D89</f>
        <v>2</v>
      </c>
      <c r="E95" s="118" t="str">
        <f>E89</f>
        <v>Flute(s)</v>
      </c>
      <c r="F95" s="117">
        <f>F89</f>
        <v>12</v>
      </c>
      <c r="G95" s="116" t="str">
        <f>G89</f>
        <v>cl</v>
      </c>
      <c r="H95" s="1239"/>
      <c r="I95" s="1239"/>
      <c r="J95" s="1240"/>
      <c r="K95" s="150">
        <v>4</v>
      </c>
      <c r="L95" s="296"/>
      <c r="M95" s="295"/>
      <c r="N95" s="144"/>
      <c r="O95" s="294"/>
      <c r="P95" s="293"/>
      <c r="Q95" s="292"/>
      <c r="R95" s="291">
        <v>1</v>
      </c>
      <c r="S95" s="298"/>
      <c r="U95" s="659"/>
      <c r="V95" s="557" t="s">
        <v>335</v>
      </c>
      <c r="W95" s="94">
        <f t="shared" si="28"/>
        <v>0.05</v>
      </c>
      <c r="X95" s="74">
        <f t="shared" si="29"/>
        <v>5</v>
      </c>
      <c r="Y95" s="92">
        <v>50</v>
      </c>
      <c r="Z95" s="71"/>
      <c r="AA95" s="70"/>
      <c r="AB95" s="96"/>
      <c r="AC95" s="659"/>
      <c r="AD95" s="292">
        <v>40</v>
      </c>
      <c r="AE95" s="574"/>
      <c r="AF95" s="616">
        <v>0.96</v>
      </c>
      <c r="AG95" s="574"/>
      <c r="AH95" s="290" t="s">
        <v>39</v>
      </c>
      <c r="AI95" s="569"/>
      <c r="AJ95" s="1218" t="s">
        <v>764</v>
      </c>
      <c r="AK95" s="1219"/>
      <c r="AM95" s="565"/>
      <c r="AN95" s="565"/>
      <c r="AO95" s="565"/>
      <c r="AP95" s="1193" t="s">
        <v>867</v>
      </c>
      <c r="AR95" s="1193" t="s">
        <v>825</v>
      </c>
      <c r="AS95" s="1193" t="s">
        <v>827</v>
      </c>
      <c r="AT95" s="565"/>
      <c r="AU95" s="463">
        <f>IF(AW95=AW67,1,LEN(AW95))</f>
        <v>0</v>
      </c>
      <c r="AV95" s="464" t="str" cm="1">
        <f t="array" ref="AV95">IF(AY95="", "", IFERROR(MAX(IF(ISNUMBER(AV68:AV94), AV68:AV94)) + 1, ""))</f>
        <v/>
      </c>
      <c r="AW95" s="791" t="str" cm="1">
        <f t="array" ref="AW95">IFERROR(INDEX(AY73:AY124, MATCH(ROW()-MIN(ROW(AY73:AY124))+1, AV73:AV124, 0)), "")</f>
        <v/>
      </c>
      <c r="AX95" s="465">
        <f t="shared" si="20"/>
        <v>0</v>
      </c>
      <c r="AY95" s="476" t="str">
        <f t="shared" si="21"/>
        <v/>
      </c>
      <c r="AZ95" s="480"/>
      <c r="BA95" s="477" t="str">
        <f>IF(LEN(BB94)&lt;=AZ90,BB94,LEFT(BB94,FIND("#",SUBSTITUTE(LEFT(BB94,AZ90+1)," ","#",LEN(LEFT(BB94,AZ90+1))-LEN(SUBSTITUTE(LEFT(BB94,AZ90+1)," ",""))))-1))</f>
        <v/>
      </c>
      <c r="BB95" s="478" t="str">
        <f t="shared" si="26"/>
        <v/>
      </c>
      <c r="BD95" s="207"/>
      <c r="BE95" s="206" t="s">
        <v>1034</v>
      </c>
      <c r="BF95" s="206"/>
      <c r="BG95" s="206"/>
      <c r="BH95" s="20"/>
      <c r="BI95" s="205"/>
      <c r="BK95" s="565"/>
      <c r="BL95" s="565"/>
      <c r="BM95" s="565"/>
      <c r="BN95" s="565"/>
      <c r="BP95" s="9">
        <v>1</v>
      </c>
    </row>
    <row r="96" spans="1:68" ht="21" customHeight="1">
      <c r="A96" s="147" t="str">
        <f>IF(ISBLANK(#REF!),"►",IFERROR(RIGHT(#REF!,LEN(#REF!)-FIND("Couleur",#REF!)+1),""))</f>
        <v/>
      </c>
      <c r="B96" s="146" t="str">
        <f t="shared" si="27"/>
        <v>►</v>
      </c>
      <c r="C96" s="119" t="str">
        <f>C89</f>
        <v>N.Nom de la recette.Avec ou sans alcool.Quand .Verre Flute(s).Famille à coller</v>
      </c>
      <c r="D96" s="119">
        <f>D89</f>
        <v>2</v>
      </c>
      <c r="E96" s="118" t="str">
        <f>E89</f>
        <v>Flute(s)</v>
      </c>
      <c r="F96" s="117">
        <f>F89</f>
        <v>12</v>
      </c>
      <c r="G96" s="116" t="str">
        <f>G89</f>
        <v>cl</v>
      </c>
      <c r="H96" s="1239"/>
      <c r="I96" s="1239"/>
      <c r="J96" s="1240"/>
      <c r="K96" s="145">
        <v>5</v>
      </c>
      <c r="L96" s="296"/>
      <c r="M96" s="295"/>
      <c r="N96" s="144"/>
      <c r="O96" s="294"/>
      <c r="P96" s="293"/>
      <c r="Q96" s="292"/>
      <c r="R96" s="291">
        <v>1</v>
      </c>
      <c r="S96" s="290"/>
      <c r="U96" s="659"/>
      <c r="V96" s="557" t="s">
        <v>333</v>
      </c>
      <c r="W96" s="94">
        <f t="shared" si="28"/>
        <v>3.0000000000000001E-3</v>
      </c>
      <c r="X96" s="74">
        <f t="shared" si="29"/>
        <v>0.3</v>
      </c>
      <c r="Y96" s="92">
        <v>3</v>
      </c>
      <c r="Z96" s="71"/>
      <c r="AA96" s="70"/>
      <c r="AB96" s="96"/>
      <c r="AC96" s="659"/>
      <c r="AD96" s="292">
        <v>25</v>
      </c>
      <c r="AE96" s="574"/>
      <c r="AF96" s="616">
        <v>1.01</v>
      </c>
      <c r="AG96" s="574"/>
      <c r="AH96" s="290" t="s">
        <v>38</v>
      </c>
      <c r="AI96" s="569"/>
      <c r="AJ96" s="1218" t="s">
        <v>748</v>
      </c>
      <c r="AK96" s="1219"/>
      <c r="AM96" s="565"/>
      <c r="AN96" s="565"/>
      <c r="AO96" s="565"/>
      <c r="AP96" s="1193"/>
      <c r="AR96" s="1193"/>
      <c r="AS96" s="1193"/>
      <c r="AT96" s="565"/>
      <c r="AU96" s="463">
        <f>IF(AW96=AW67,1,LEN(AW96))</f>
        <v>0</v>
      </c>
      <c r="AV96" s="464" t="str" cm="1">
        <f t="array" ref="AV96">IF(AY96="", "", IFERROR(MAX(IF(ISNUMBER(AV68:AV95), AV68:AV95)) + 1, ""))</f>
        <v/>
      </c>
      <c r="AW96" s="791" t="str" cm="1">
        <f t="array" ref="AW96">IFERROR(INDEX(AY73:AY124, MATCH(ROW()-MIN(ROW(AY73:AY124))+1, AV73:AV124, 0)), "")</f>
        <v/>
      </c>
      <c r="AX96" s="465">
        <f t="shared" si="20"/>
        <v>0</v>
      </c>
      <c r="AY96" s="476" t="str">
        <f t="shared" si="21"/>
        <v/>
      </c>
      <c r="AZ96" s="480"/>
      <c r="BA96" s="477" t="str">
        <f>IF(LEN(BB95)&lt;=AZ90,BB95,LEFT(BB95,FIND("#",SUBSTITUTE(LEFT(BB95,AZ90+1)," ","#",LEN(LEFT(BB95,AZ90+1))-LEN(SUBSTITUTE(LEFT(BB95,AZ90+1)," ",""))))-1))</f>
        <v/>
      </c>
      <c r="BB96" s="478" t="str">
        <f t="shared" si="26"/>
        <v/>
      </c>
      <c r="BD96" s="207"/>
      <c r="BE96" s="206"/>
      <c r="BF96" s="206"/>
      <c r="BG96" s="206"/>
      <c r="BH96" s="20"/>
      <c r="BI96" s="205"/>
      <c r="BK96" s="565"/>
      <c r="BL96" s="565"/>
      <c r="BM96" s="565"/>
      <c r="BN96" s="565"/>
      <c r="BP96" s="9">
        <v>1</v>
      </c>
    </row>
    <row r="97" spans="1:68" ht="21" customHeight="1" thickBot="1">
      <c r="A97" s="147" t="str">
        <f>IF(ISBLANK(#REF!),"►",IFERROR(RIGHT(#REF!,LEN(#REF!)-FIND("Couleur",#REF!)+1),""))</f>
        <v/>
      </c>
      <c r="B97" s="146" t="str">
        <f t="shared" si="27"/>
        <v>►</v>
      </c>
      <c r="C97" s="119" t="str">
        <f>C89</f>
        <v>N.Nom de la recette.Avec ou sans alcool.Quand .Verre Flute(s).Famille à coller</v>
      </c>
      <c r="D97" s="119">
        <f>D89</f>
        <v>2</v>
      </c>
      <c r="E97" s="118" t="str">
        <f>E89</f>
        <v>Flute(s)</v>
      </c>
      <c r="F97" s="117">
        <f>F89</f>
        <v>12</v>
      </c>
      <c r="G97" s="116" t="str">
        <f>G89</f>
        <v>cl</v>
      </c>
      <c r="H97" s="1239"/>
      <c r="I97" s="1239"/>
      <c r="J97" s="1240"/>
      <c r="K97" s="150">
        <v>6</v>
      </c>
      <c r="L97" s="296"/>
      <c r="M97" s="295"/>
      <c r="N97" s="144"/>
      <c r="O97" s="294"/>
      <c r="P97" s="293"/>
      <c r="Q97" s="292"/>
      <c r="R97" s="291">
        <v>1</v>
      </c>
      <c r="S97" s="290"/>
      <c r="U97" s="659"/>
      <c r="V97" s="622" t="s">
        <v>282</v>
      </c>
      <c r="W97" s="103">
        <f t="shared" si="28"/>
        <v>1</v>
      </c>
      <c r="X97" s="74">
        <f t="shared" si="29"/>
        <v>100</v>
      </c>
      <c r="Y97" s="92">
        <v>1000</v>
      </c>
      <c r="Z97" s="71">
        <v>0</v>
      </c>
      <c r="AA97" s="79">
        <f t="shared" ref="AA97:AA107" si="30">Y97/10</f>
        <v>100</v>
      </c>
      <c r="AB97" s="96">
        <v>1000</v>
      </c>
      <c r="AC97" s="659"/>
      <c r="AD97" s="292">
        <v>17</v>
      </c>
      <c r="AE97" s="574"/>
      <c r="AF97" s="616">
        <v>1.03</v>
      </c>
      <c r="AG97" s="574"/>
      <c r="AH97" s="290" t="s">
        <v>37</v>
      </c>
      <c r="AI97" s="569"/>
      <c r="AJ97" s="1218" t="s">
        <v>740</v>
      </c>
      <c r="AK97" s="1219"/>
      <c r="AM97" s="565"/>
      <c r="AN97" s="565"/>
      <c r="AO97" s="565"/>
      <c r="AT97" s="565"/>
      <c r="AU97" s="463">
        <f>IF(AW97=AW67,1,LEN(AW97))</f>
        <v>0</v>
      </c>
      <c r="AV97" s="464" t="str" cm="1">
        <f t="array" ref="AV97">IF(AY97="", "", IFERROR(MAX(IF(ISNUMBER(AV68:AV96), AV68:AV96)) + 1, ""))</f>
        <v/>
      </c>
      <c r="AW97" s="791" t="str" cm="1">
        <f t="array" ref="AW97">IFERROR(INDEX(AY73:AY124, MATCH(ROW()-MIN(ROW(AY73:AY124))+1, AV73:AV124, 0)), "")</f>
        <v/>
      </c>
      <c r="AX97" s="465">
        <f t="shared" si="20"/>
        <v>0</v>
      </c>
      <c r="AY97" s="476" t="str">
        <f t="shared" si="21"/>
        <v/>
      </c>
      <c r="AZ97" s="480"/>
      <c r="BA97" s="477" t="str">
        <f>IF(LEN(BB96)&lt;=AZ90,BB96,LEFT(BB96,FIND("#",SUBSTITUTE(LEFT(BB96,AZ90+1)," ","#",LEN(LEFT(BB96,AZ90+1))-LEN(SUBSTITUTE(LEFT(BB96,AZ90+1)," ",""))))-1))</f>
        <v/>
      </c>
      <c r="BB97" s="478" t="str">
        <f t="shared" si="26"/>
        <v/>
      </c>
      <c r="BD97" s="207"/>
      <c r="BE97" s="25" t="s">
        <v>1013</v>
      </c>
      <c r="BF97" s="206"/>
      <c r="BG97" s="206"/>
      <c r="BH97" s="20"/>
      <c r="BI97" s="205"/>
      <c r="BK97" s="565"/>
      <c r="BL97" s="565"/>
      <c r="BM97" s="565"/>
      <c r="BN97" s="565"/>
      <c r="BP97" s="9">
        <v>1</v>
      </c>
    </row>
    <row r="98" spans="1:68" ht="21" customHeight="1">
      <c r="A98" s="147" t="str">
        <f>IF(ISBLANK(#REF!),"►",IFERROR(RIGHT(#REF!,LEN(#REF!)-FIND("Couleur",#REF!)+1),""))</f>
        <v/>
      </c>
      <c r="B98" s="146" t="str">
        <f t="shared" si="27"/>
        <v>►</v>
      </c>
      <c r="C98" s="119" t="str">
        <f>C89</f>
        <v>N.Nom de la recette.Avec ou sans alcool.Quand .Verre Flute(s).Famille à coller</v>
      </c>
      <c r="D98" s="119">
        <f>D89</f>
        <v>2</v>
      </c>
      <c r="E98" s="118" t="str">
        <f>E89</f>
        <v>Flute(s)</v>
      </c>
      <c r="F98" s="117">
        <f>F89</f>
        <v>12</v>
      </c>
      <c r="G98" s="116" t="str">
        <f>G89</f>
        <v>cl</v>
      </c>
      <c r="H98" s="1239"/>
      <c r="I98" s="1239"/>
      <c r="J98" s="1240"/>
      <c r="K98" s="145">
        <v>7</v>
      </c>
      <c r="L98" s="296"/>
      <c r="M98" s="295"/>
      <c r="N98" s="144"/>
      <c r="O98" s="294"/>
      <c r="P98" s="293"/>
      <c r="Q98" s="292"/>
      <c r="R98" s="291">
        <v>1</v>
      </c>
      <c r="S98" s="290"/>
      <c r="U98" s="659"/>
      <c r="V98" s="622" t="s">
        <v>330</v>
      </c>
      <c r="W98" s="103">
        <f t="shared" si="28"/>
        <v>0.1</v>
      </c>
      <c r="X98" s="74">
        <f t="shared" si="29"/>
        <v>10</v>
      </c>
      <c r="Y98" s="92">
        <v>100</v>
      </c>
      <c r="Z98" s="71">
        <v>0</v>
      </c>
      <c r="AA98" s="79">
        <f t="shared" si="30"/>
        <v>10</v>
      </c>
      <c r="AB98" s="96">
        <v>100</v>
      </c>
      <c r="AC98" s="659"/>
      <c r="AD98" s="292">
        <v>25</v>
      </c>
      <c r="AE98" s="574"/>
      <c r="AF98" s="616">
        <v>1.04</v>
      </c>
      <c r="AG98" s="574"/>
      <c r="AH98" s="290" t="s">
        <v>36</v>
      </c>
      <c r="AI98" s="569"/>
      <c r="AJ98" s="1218" t="s">
        <v>744</v>
      </c>
      <c r="AK98" s="1219"/>
      <c r="AM98" s="565"/>
      <c r="AN98" s="565"/>
      <c r="AO98" s="565"/>
      <c r="AP98" s="1167" t="s">
        <v>731</v>
      </c>
      <c r="AR98" s="1167" t="s">
        <v>868</v>
      </c>
      <c r="AS98" s="1169" t="s">
        <v>869</v>
      </c>
      <c r="AT98" s="565"/>
      <c r="AU98" s="463">
        <f>IF(AW98=AW67,1,LEN(AW98))</f>
        <v>0</v>
      </c>
      <c r="AV98" s="464" t="str" cm="1">
        <f t="array" ref="AV98">IF(AY98="", "", IFERROR(MAX(IF(ISNUMBER(AV68:AV97), AV68:AV97)) + 1, ""))</f>
        <v/>
      </c>
      <c r="AW98" s="791" t="str" cm="1">
        <f t="array" ref="AW98">IFERROR(INDEX(AY73:AY124, MATCH(ROW()-MIN(ROW(AY73:AY124))+1, AV73:AV124, 0)), "")</f>
        <v/>
      </c>
      <c r="AX98" s="465">
        <f t="shared" si="20"/>
        <v>0</v>
      </c>
      <c r="AY98" s="476" t="str">
        <f t="shared" si="21"/>
        <v/>
      </c>
      <c r="AZ98" s="480"/>
      <c r="BA98" s="477" t="str">
        <f>IF(LEN(BB97)&lt;=AZ90,BB97,LEFT(BB97,FIND("#",SUBSTITUTE(LEFT(BB97,AZ90+1)," ","#",LEN(LEFT(BB97,AZ90+1))-LEN(SUBSTITUTE(LEFT(BB97,AZ90+1)," ",""))))-1))</f>
        <v/>
      </c>
      <c r="BB98" s="478" t="str">
        <f t="shared" si="26"/>
        <v/>
      </c>
      <c r="BD98" s="207"/>
      <c r="BE98" s="281" t="s">
        <v>1014</v>
      </c>
      <c r="BF98" s="206"/>
      <c r="BG98" s="206"/>
      <c r="BH98" s="20"/>
      <c r="BI98" s="205"/>
      <c r="BK98" s="565"/>
      <c r="BL98" s="565"/>
      <c r="BM98" s="565"/>
      <c r="BN98" s="565"/>
      <c r="BP98" s="9">
        <v>1</v>
      </c>
    </row>
    <row r="99" spans="1:68" ht="21" customHeight="1">
      <c r="A99" s="147" t="str">
        <f>IF(ISBLANK(#REF!),"►",IFERROR(RIGHT(#REF!,LEN(#REF!)-FIND("Couleur",#REF!)+1),""))</f>
        <v/>
      </c>
      <c r="B99" s="134" t="s">
        <v>338</v>
      </c>
      <c r="C99" s="119" t="str">
        <f>C89</f>
        <v>N.Nom de la recette.Avec ou sans alcool.Quand .Verre Flute(s).Famille à coller</v>
      </c>
      <c r="D99" s="119">
        <f>D89</f>
        <v>2</v>
      </c>
      <c r="E99" s="118" t="str">
        <f>E89</f>
        <v>Flute(s)</v>
      </c>
      <c r="F99" s="117">
        <f>F89</f>
        <v>12</v>
      </c>
      <c r="G99" s="116" t="str">
        <f>G89</f>
        <v>cl</v>
      </c>
      <c r="H99" s="132"/>
      <c r="I99" s="132" t="str">
        <f>"▼ colonne "&amp;SUBSTITUTE(ADDRESS(1,COLUMN(),4),"1","")</f>
        <v>▼ colonne I</v>
      </c>
      <c r="J99" s="132"/>
      <c r="K99" s="132"/>
      <c r="L99" s="132"/>
      <c r="M99" s="132"/>
      <c r="N99" s="132"/>
      <c r="O99" s="132"/>
      <c r="P99" s="132"/>
      <c r="Q99" s="133"/>
      <c r="R99" s="132"/>
      <c r="S99" s="131" t="str">
        <f>"colonne "&amp;SUBSTITUTE(ADDRESS(1,COLUMN(),4),"1","")&amp;" ▼"</f>
        <v>colonne S ▼</v>
      </c>
      <c r="U99" s="659"/>
      <c r="V99" s="622" t="s">
        <v>328</v>
      </c>
      <c r="W99" s="103">
        <f t="shared" si="28"/>
        <v>0.01</v>
      </c>
      <c r="X99" s="74">
        <f t="shared" si="29"/>
        <v>1</v>
      </c>
      <c r="Y99" s="92">
        <v>10</v>
      </c>
      <c r="Z99" s="71">
        <v>0</v>
      </c>
      <c r="AA99" s="79">
        <f t="shared" si="30"/>
        <v>1</v>
      </c>
      <c r="AB99" s="96">
        <v>10</v>
      </c>
      <c r="AC99" s="659"/>
      <c r="AD99" s="292">
        <v>21</v>
      </c>
      <c r="AE99" s="574"/>
      <c r="AF99" s="616">
        <v>1.04</v>
      </c>
      <c r="AG99" s="574"/>
      <c r="AH99" s="290" t="s">
        <v>35</v>
      </c>
      <c r="AI99" s="569"/>
      <c r="AJ99" s="1218" t="s">
        <v>755</v>
      </c>
      <c r="AK99" s="1219"/>
      <c r="AM99" s="565"/>
      <c r="AN99" s="565"/>
      <c r="AO99" s="565"/>
      <c r="AP99" s="1168"/>
      <c r="AR99" s="1168"/>
      <c r="AS99" s="1169"/>
      <c r="AT99" s="565"/>
      <c r="AU99" s="463">
        <f>IF(AW99=AW67,1,LEN(AW99))</f>
        <v>0</v>
      </c>
      <c r="AV99" s="464" cm="1">
        <f t="array" ref="AV99">IF(AY99="", "", IFERROR(MAX(IF(ISNUMBER(AV68:AV98), AV68:AV98)) + 1, ""))</f>
        <v>9</v>
      </c>
      <c r="AW99" s="791" t="str" cm="1">
        <f t="array" ref="AW99">IFERROR(INDEX(AY73:AY124, MATCH(ROW()-MIN(ROW(AY73:AY124))+1, AV73:AV124, 0)), "")</f>
        <v/>
      </c>
      <c r="AX99" s="465">
        <f t="shared" si="20"/>
        <v>0</v>
      </c>
      <c r="AY99" s="466" t="str">
        <f t="shared" si="21"/>
        <v>► Saisissez ou coller les lignes du brouillon que vous voulez couper dans ces 4 lignes et saisissez</v>
      </c>
      <c r="AZ99" s="467" t="str">
        <f>AW63</f>
        <v>► Saisissez ou coller les lignes du brouillon que vous voulez couper dans ces 4 lignes et saisissez un nombre de caractères pour que le texte ne déborde pas de la colonne ⤵️ 🧋</v>
      </c>
      <c r="BA99" s="471" t="str">
        <f>IF(AND(AZ99&lt;&gt;"", AZ103&lt;&gt;""), IF(LEN(AZ99)&lt;AZ103, AZ99, IFERROR(LEFT(AZ102, IF(ISNUMBER(FIND(" ", AZ102)), FIND(" ", AZ102 &amp; " ", AZ103) - 1, LEN(AZ102))), "")), "")</f>
        <v>► Saisissez ou coller les lignes du brouillon que vous voulez couper dans ces 4 lignes et saisissez</v>
      </c>
      <c r="BB99" s="469" t="str">
        <f>IF(OR(BA99="",AZ102="",LEN(AZ102)-LEN(BA99)-1&lt;=0),"►",RIGHT(AZ102,LEN(AZ102)-LEN(BA99)-1))</f>
        <v xml:space="preserve"> un nombre de caractères pour que le texte ne déborde pas de la colonne ⤵️ 🧋</v>
      </c>
      <c r="BD99" s="207"/>
      <c r="BE99" s="28" t="s">
        <v>1015</v>
      </c>
      <c r="BF99" s="206"/>
      <c r="BG99" s="206"/>
      <c r="BH99" s="20"/>
      <c r="BI99" s="205"/>
      <c r="BK99" s="565"/>
      <c r="BL99" s="565"/>
      <c r="BM99" s="565"/>
      <c r="BN99" s="565"/>
      <c r="BP99" s="9">
        <v>1</v>
      </c>
    </row>
    <row r="100" spans="1:68" ht="21" customHeight="1" thickBot="1">
      <c r="A100" s="147" t="str">
        <f>IF(ISBLANK(#REF!),"►",IFERROR(RIGHT(#REF!,LEN(#REF!)-FIND("Couleur",#REF!)+1),""))</f>
        <v/>
      </c>
      <c r="B100" s="146" t="str">
        <f t="shared" ref="B100:B111" si="31">IF(OR(I100&lt;&gt; "",J100&lt;&gt;"",K100&lt;&gt; "",L100&lt;&gt; "",M100&lt;&gt; "",N100&lt;&gt; "",O100&lt;&gt;""),"A", "►")</f>
        <v>A</v>
      </c>
      <c r="C100" s="119" t="str">
        <f>C89</f>
        <v>N.Nom de la recette.Avec ou sans alcool.Quand .Verre Flute(s).Famille à coller</v>
      </c>
      <c r="D100" s="119">
        <f>D89</f>
        <v>2</v>
      </c>
      <c r="E100" s="118" t="str">
        <f>E89</f>
        <v>Flute(s)</v>
      </c>
      <c r="F100" s="117">
        <f>F89</f>
        <v>12</v>
      </c>
      <c r="G100" s="116" t="str">
        <f>G89</f>
        <v>cl</v>
      </c>
      <c r="H100" s="288">
        <v>0</v>
      </c>
      <c r="I100" s="267" t="s">
        <v>540</v>
      </c>
      <c r="J100" s="270"/>
      <c r="K100" s="270"/>
      <c r="L100" s="270"/>
      <c r="M100" s="270"/>
      <c r="N100" s="270"/>
      <c r="O100" s="270"/>
      <c r="P100" s="270"/>
      <c r="Q100" s="270"/>
      <c r="R100" s="270"/>
      <c r="S100" s="287" t="s">
        <v>537</v>
      </c>
      <c r="T100" s="561"/>
      <c r="U100" s="659"/>
      <c r="V100" s="622" t="s">
        <v>326</v>
      </c>
      <c r="W100" s="103">
        <f t="shared" si="28"/>
        <v>1E-3</v>
      </c>
      <c r="X100" s="74">
        <f t="shared" si="29"/>
        <v>0.1</v>
      </c>
      <c r="Y100" s="92">
        <v>1</v>
      </c>
      <c r="Z100" s="71">
        <v>0</v>
      </c>
      <c r="AA100" s="74">
        <f t="shared" si="30"/>
        <v>0.1</v>
      </c>
      <c r="AB100" s="96">
        <v>1</v>
      </c>
      <c r="AC100" s="659"/>
      <c r="AD100" s="292">
        <v>19</v>
      </c>
      <c r="AE100" s="574"/>
      <c r="AF100" s="616">
        <v>1.03</v>
      </c>
      <c r="AG100" s="574"/>
      <c r="AH100" s="290" t="s">
        <v>34</v>
      </c>
      <c r="AI100" s="569"/>
      <c r="AJ100" s="1218" t="s">
        <v>765</v>
      </c>
      <c r="AK100" s="1219"/>
      <c r="AM100" s="565"/>
      <c r="AN100" s="565"/>
      <c r="AO100" s="565"/>
      <c r="AT100" s="565"/>
      <c r="AU100" s="463">
        <f>IF(AW100=AW67,1,LEN(AW100))</f>
        <v>0</v>
      </c>
      <c r="AV100" s="464" cm="1">
        <f t="array" ref="AV100">IF(AY100="", "", IFERROR(MAX(IF(ISNUMBER(AV68:AV99), AV68:AV99)) + 1, ""))</f>
        <v>10</v>
      </c>
      <c r="AW100" s="791" t="str" cm="1">
        <f t="array" ref="AW100">IFERROR(INDEX(AY73:AY124, MATCH(ROW()-MIN(ROW(AY73:AY124))+1, AV73:AV124, 0)), "")</f>
        <v/>
      </c>
      <c r="AX100" s="465">
        <f t="shared" si="20"/>
        <v>0</v>
      </c>
      <c r="AY100" s="466" t="str">
        <f t="shared" si="21"/>
        <v xml:space="preserve"> un nombre de caractères pour que le texte ne déborde pas de la colonne ⤵️ 🧋</v>
      </c>
      <c r="AZ100" s="470" t="str">
        <f>SUBSTITUTE(SUBSTITUTE(SUBSTITUTE(SUBSTITUTE(SUBSTITUTE(AZ99, ",", "♦"), ";", "♦"), ".", "♦"), " ♦", " "), "♦", " ")</f>
        <v>► Saisissez ou coller les lignes du brouillon que vous voulez couper dans ces 4 lignes et saisissez un nombre de caractères pour que le texte ne déborde pas de la colonne ⤵️ 🧋</v>
      </c>
      <c r="BA100" s="471" t="str">
        <f>IF(LEN(BB99)&lt;=AZ103,BB99,LEFT(BB99,FIND("#",SUBSTITUTE(LEFT(BB99,AZ103+1)," ","#",LEN(LEFT(BB99,AZ103+1))-LEN(SUBSTITUTE(LEFT(BB99,AZ103+1)," ",""))))-1))</f>
        <v xml:space="preserve"> un nombre de caractères pour que le texte ne déborde pas de la colonne ⤵️ 🧋</v>
      </c>
      <c r="BB100" s="472" t="str">
        <f t="shared" ref="BB100:BB111" si="32">IF(BA100="","",IFERROR(RIGHT(BB99,LEN(BB99)-LEN(BA100)-1),""))</f>
        <v/>
      </c>
      <c r="BD100" s="207"/>
      <c r="BE100" s="281" t="s">
        <v>1016</v>
      </c>
      <c r="BF100" s="206"/>
      <c r="BG100" s="206"/>
      <c r="BH100" s="20"/>
      <c r="BI100" s="205"/>
      <c r="BK100" s="565"/>
      <c r="BL100" s="565"/>
      <c r="BM100" s="565"/>
      <c r="BN100" s="565"/>
      <c r="BP100" s="9">
        <v>1</v>
      </c>
    </row>
    <row r="101" spans="1:68" ht="21" customHeight="1">
      <c r="A101" s="147" t="str">
        <f>IF(ISBLANK(#REF!),"►",IFERROR(RIGHT(#REF!,LEN(#REF!)-FIND("Couleur",#REF!)+1),""))</f>
        <v/>
      </c>
      <c r="B101" s="146" t="str">
        <f t="shared" si="31"/>
        <v>►</v>
      </c>
      <c r="C101" s="119" t="str">
        <f>C89</f>
        <v>N.Nom de la recette.Avec ou sans alcool.Quand .Verre Flute(s).Famille à coller</v>
      </c>
      <c r="D101" s="119">
        <f>D89</f>
        <v>2</v>
      </c>
      <c r="E101" s="118" t="str">
        <f>E89</f>
        <v>Flute(s)</v>
      </c>
      <c r="F101" s="117">
        <f>F89</f>
        <v>12</v>
      </c>
      <c r="G101" s="116" t="str">
        <f>G89</f>
        <v>cl</v>
      </c>
      <c r="H101" s="285" t="str">
        <f>IF(ISBLANK(I101),"",MAX(H100:H100)+1)</f>
        <v/>
      </c>
      <c r="I101" s="284"/>
      <c r="J101" s="284"/>
      <c r="K101" s="284"/>
      <c r="L101" s="284"/>
      <c r="M101" s="284"/>
      <c r="N101" s="284"/>
      <c r="O101" s="284"/>
      <c r="P101" s="284"/>
      <c r="Q101" s="284"/>
      <c r="R101" s="284"/>
      <c r="S101" s="282"/>
      <c r="T101" s="561"/>
      <c r="U101" s="659"/>
      <c r="V101" s="304" t="s">
        <v>324</v>
      </c>
      <c r="W101" s="103">
        <f t="shared" si="28"/>
        <v>0.5</v>
      </c>
      <c r="X101" s="74">
        <f t="shared" si="29"/>
        <v>50</v>
      </c>
      <c r="Y101" s="92">
        <v>500</v>
      </c>
      <c r="Z101" s="71">
        <v>0</v>
      </c>
      <c r="AA101" s="79">
        <f t="shared" si="30"/>
        <v>50</v>
      </c>
      <c r="AB101" s="96">
        <v>500</v>
      </c>
      <c r="AC101" s="659"/>
      <c r="AD101" s="292">
        <v>24</v>
      </c>
      <c r="AE101" s="574"/>
      <c r="AF101" s="616">
        <v>1.02</v>
      </c>
      <c r="AG101" s="574"/>
      <c r="AH101" s="290" t="s">
        <v>33</v>
      </c>
      <c r="AI101" s="569"/>
      <c r="AJ101" s="1218" t="s">
        <v>741</v>
      </c>
      <c r="AK101" s="1219"/>
      <c r="AM101" s="565"/>
      <c r="AN101" s="565"/>
      <c r="AO101" s="565"/>
      <c r="AP101" s="1167" t="s">
        <v>734</v>
      </c>
      <c r="AR101" s="1167" t="s">
        <v>870</v>
      </c>
      <c r="AS101" s="1169" t="s">
        <v>871</v>
      </c>
      <c r="AT101" s="565"/>
      <c r="AU101" s="463">
        <f>IF(AW101=AW67,1,LEN(AW101))</f>
        <v>0</v>
      </c>
      <c r="AV101" s="464" t="str" cm="1">
        <f t="array" ref="AV101">IF(AY101="", "", IFERROR(MAX(IF(ISNUMBER(AV68:AV100), AV68:AV100)) + 1, ""))</f>
        <v/>
      </c>
      <c r="AW101" s="791" t="str" cm="1">
        <f t="array" ref="AW101">IFERROR(INDEX(AY73:AY124, MATCH(ROW()-MIN(ROW(AY73:AY124))+1, AV73:AV124, 0)), "")</f>
        <v/>
      </c>
      <c r="AX101" s="465">
        <f t="shared" si="20"/>
        <v>0</v>
      </c>
      <c r="AY101" s="466" t="str">
        <f t="shared" si="21"/>
        <v/>
      </c>
      <c r="AZ101" s="470" t="str">
        <f>IFERROR(SUBSTITUTE(SUBSTITUTE(SUBSTITUTE(SUBSTITUTE(SUBSTITUTE(SUBSTITUTE(AZ100, ",", " "), ".", " "), ";", " "), "-", " "), ":", " "), "?", " "), AZ100)</f>
        <v>► Saisissez ou coller les lignes du brouillon que vous voulez couper dans ces 4 lignes et saisissez un nombre de caractères pour que le texte ne déborde pas de la colonne ⤵️ 🧋</v>
      </c>
      <c r="BA101" s="471" t="str">
        <f>IF(LEN(BB100)&lt;=AZ103,BB100,LEFT(BB100,FIND("#",SUBSTITUTE(LEFT(BB100,AZ103+1)," ","#",LEN(LEFT(BB100,AZ103+1))-LEN(SUBSTITUTE(LEFT(BB100,AZ103+1)," ",""))))-1))</f>
        <v/>
      </c>
      <c r="BB101" s="472" t="str">
        <f t="shared" si="32"/>
        <v/>
      </c>
      <c r="BD101" s="207"/>
      <c r="BE101" s="28" t="s">
        <v>1017</v>
      </c>
      <c r="BF101" s="206"/>
      <c r="BG101" s="206"/>
      <c r="BH101" s="20"/>
      <c r="BI101" s="205"/>
      <c r="BK101" s="565"/>
      <c r="BL101" s="565"/>
      <c r="BM101" s="565"/>
      <c r="BN101" s="565"/>
      <c r="BP101" s="9">
        <v>1</v>
      </c>
    </row>
    <row r="102" spans="1:68" ht="21" customHeight="1">
      <c r="A102" s="147" t="str">
        <f>IF(ISBLANK(#REF!),"►",IFERROR(RIGHT(#REF!,LEN(#REF!)-FIND("Couleur",#REF!)+1),""))</f>
        <v/>
      </c>
      <c r="B102" s="146" t="str">
        <f t="shared" si="31"/>
        <v>►</v>
      </c>
      <c r="C102" s="119" t="str">
        <f>C89</f>
        <v>N.Nom de la recette.Avec ou sans alcool.Quand .Verre Flute(s).Famille à coller</v>
      </c>
      <c r="D102" s="119">
        <f>D89</f>
        <v>2</v>
      </c>
      <c r="E102" s="118" t="str">
        <f>E89</f>
        <v>Flute(s)</v>
      </c>
      <c r="F102" s="117">
        <f>F89</f>
        <v>12</v>
      </c>
      <c r="G102" s="116" t="str">
        <f>G89</f>
        <v>cl</v>
      </c>
      <c r="H102" s="285" t="str">
        <f>IF(ISBLANK(I102),"",MAX(H100:H101)+1)</f>
        <v/>
      </c>
      <c r="I102" s="284"/>
      <c r="J102" s="284"/>
      <c r="K102" s="284"/>
      <c r="L102" s="284"/>
      <c r="M102" s="284"/>
      <c r="N102" s="284"/>
      <c r="O102" s="284"/>
      <c r="P102" s="284"/>
      <c r="Q102" s="284"/>
      <c r="R102" s="284"/>
      <c r="S102" s="282"/>
      <c r="T102" s="561"/>
      <c r="U102" s="659"/>
      <c r="V102" s="304" t="s">
        <v>322</v>
      </c>
      <c r="W102" s="103">
        <f t="shared" si="28"/>
        <v>0.33300000000000002</v>
      </c>
      <c r="X102" s="74">
        <f t="shared" si="29"/>
        <v>33.299999999999997</v>
      </c>
      <c r="Y102" s="92">
        <v>333</v>
      </c>
      <c r="Z102" s="71">
        <v>0</v>
      </c>
      <c r="AA102" s="79">
        <f t="shared" si="30"/>
        <v>33.299999999999997</v>
      </c>
      <c r="AB102" s="96">
        <v>333</v>
      </c>
      <c r="AC102" s="659"/>
      <c r="AD102" s="292">
        <v>30</v>
      </c>
      <c r="AE102" s="574"/>
      <c r="AF102" s="616">
        <v>1.03</v>
      </c>
      <c r="AG102" s="574"/>
      <c r="AH102" s="290" t="s">
        <v>31</v>
      </c>
      <c r="AI102" s="569"/>
      <c r="AJ102" s="1218" t="s">
        <v>761</v>
      </c>
      <c r="AK102" s="1219"/>
      <c r="AM102" s="565"/>
      <c r="AN102" s="565"/>
      <c r="AO102" s="565"/>
      <c r="AP102" s="1168"/>
      <c r="AR102" s="1168"/>
      <c r="AS102" s="1169"/>
      <c r="AT102" s="565"/>
      <c r="AU102" s="463">
        <f>IF(AW102=AW67,1,LEN(AW102))</f>
        <v>0</v>
      </c>
      <c r="AV102" s="464" t="str" cm="1">
        <f t="array" ref="AV102">IF(AY102="", "", IFERROR(MAX(IF(ISNUMBER(AV68:AV101), AV68:AV101)) + 1, ""))</f>
        <v/>
      </c>
      <c r="AW102" s="791" t="str" cm="1">
        <f t="array" ref="AW102">IFERROR(INDEX(AY73:AY124, MATCH(ROW()-MIN(ROW(AY73:AY124))+1, AV73:AV124, 0)), "")</f>
        <v/>
      </c>
      <c r="AX102" s="465">
        <f t="shared" si="20"/>
        <v>0</v>
      </c>
      <c r="AY102" s="466" t="str">
        <f t="shared" si="21"/>
        <v/>
      </c>
      <c r="AZ102" s="470" t="str">
        <f>IFERROR(SUBSTITUTE(SUBSTITUTE(SUBSTITUTE(SUBSTITUTE(AZ101, " , ", " "), ";", " "), "  ", " "), " ", " "), AZ101)</f>
        <v>► Saisissez ou coller les lignes du brouillon que vous voulez couper dans ces 4 lignes et saisissez un nombre de caractères pour que le texte ne déborde pas de la colonne ⤵️ 🧋</v>
      </c>
      <c r="BA102" s="471" t="str">
        <f>IF(LEN(BB101)&lt;=AZ103,BB101,LEFT(BB101,FIND("#",SUBSTITUTE(LEFT(BB101,AZ103+1)," ","#",LEN(LEFT(BB101,AZ103+1))-LEN(SUBSTITUTE(LEFT(BB101,AZ103+1)," ",""))))-1))</f>
        <v/>
      </c>
      <c r="BB102" s="472" t="str">
        <f t="shared" si="32"/>
        <v/>
      </c>
      <c r="BD102" s="207"/>
      <c r="BE102" s="28" t="s">
        <v>1018</v>
      </c>
      <c r="BF102" s="206"/>
      <c r="BG102" s="206"/>
      <c r="BH102" s="20"/>
      <c r="BI102" s="205"/>
      <c r="BK102" s="565"/>
      <c r="BL102" s="565"/>
      <c r="BM102" s="565"/>
      <c r="BN102" s="565"/>
      <c r="BP102" s="9">
        <v>1</v>
      </c>
    </row>
    <row r="103" spans="1:68" ht="21" customHeight="1" thickBot="1">
      <c r="A103" s="147" t="str">
        <f>IF(ISBLANK(#REF!),"►",IFERROR(RIGHT(#REF!,LEN(#REF!)-FIND("Couleur",#REF!)+1),""))</f>
        <v/>
      </c>
      <c r="B103" s="146" t="str">
        <f t="shared" si="31"/>
        <v>►</v>
      </c>
      <c r="C103" s="119" t="str">
        <f>C89</f>
        <v>N.Nom de la recette.Avec ou sans alcool.Quand .Verre Flute(s).Famille à coller</v>
      </c>
      <c r="D103" s="119">
        <f>D89</f>
        <v>2</v>
      </c>
      <c r="E103" s="118" t="str">
        <f>E89</f>
        <v>Flute(s)</v>
      </c>
      <c r="F103" s="117">
        <f>F89</f>
        <v>12</v>
      </c>
      <c r="G103" s="116" t="str">
        <f>G89</f>
        <v>cl</v>
      </c>
      <c r="H103" s="285" t="str">
        <f>IF(ISBLANK(I103),"",MAX(H100:H102)+1)</f>
        <v/>
      </c>
      <c r="I103" s="284"/>
      <c r="J103" s="284"/>
      <c r="K103" s="284"/>
      <c r="L103" s="284"/>
      <c r="M103" s="284"/>
      <c r="N103" s="284"/>
      <c r="O103" s="284"/>
      <c r="P103" s="284"/>
      <c r="Q103" s="284"/>
      <c r="R103" s="284"/>
      <c r="S103" s="282"/>
      <c r="T103" s="562"/>
      <c r="U103" s="67"/>
      <c r="V103" s="304" t="s">
        <v>321</v>
      </c>
      <c r="W103" s="103">
        <f t="shared" si="28"/>
        <v>0.25</v>
      </c>
      <c r="X103" s="74">
        <f t="shared" si="29"/>
        <v>25</v>
      </c>
      <c r="Y103" s="92">
        <v>250</v>
      </c>
      <c r="Z103" s="71">
        <v>0</v>
      </c>
      <c r="AA103" s="79">
        <f t="shared" si="30"/>
        <v>25</v>
      </c>
      <c r="AB103" s="96">
        <v>250</v>
      </c>
      <c r="AC103" s="67"/>
      <c r="AD103" s="292">
        <v>25</v>
      </c>
      <c r="AE103" s="574"/>
      <c r="AF103" s="616">
        <v>1.03</v>
      </c>
      <c r="AG103" s="574"/>
      <c r="AH103" s="290" t="s">
        <v>29</v>
      </c>
      <c r="AI103" s="569"/>
      <c r="AJ103" s="1218" t="s">
        <v>763</v>
      </c>
      <c r="AK103" s="1219"/>
      <c r="AM103" s="565"/>
      <c r="AN103" s="565"/>
      <c r="AO103" s="565"/>
      <c r="AT103" s="565"/>
      <c r="AU103" s="463">
        <f>IF(AW103=AW67,1,LEN(AW103))</f>
        <v>0</v>
      </c>
      <c r="AV103" s="464" t="str" cm="1">
        <f t="array" ref="AV103">IF(AY103="", "", IFERROR(MAX(IF(ISNUMBER(AV68:AV102), AV68:AV102)) + 1, ""))</f>
        <v/>
      </c>
      <c r="AW103" s="791" t="str" cm="1">
        <f t="array" ref="AW103">IFERROR(INDEX(AY73:AY124, MATCH(ROW()-MIN(ROW(AY73:AY124))+1, AV73:AV124, 0)), "")</f>
        <v/>
      </c>
      <c r="AX103" s="465">
        <f t="shared" si="20"/>
        <v>0</v>
      </c>
      <c r="AY103" s="466" t="str">
        <f t="shared" si="21"/>
        <v/>
      </c>
      <c r="AZ103" s="473">
        <f>AW71</f>
        <v>100</v>
      </c>
      <c r="BA103" s="471" t="str">
        <f>IF(LEN(BB102)&lt;=AZ103,BB102,LEFT(BB102,FIND("#",SUBSTITUTE(LEFT(BB102,AZ103+1)," ","#",LEN(LEFT(BB102,AZ103+1))-LEN(SUBSTITUTE(LEFT(BB102,AZ103+1)," ",""))))-1))</f>
        <v/>
      </c>
      <c r="BB103" s="472" t="str">
        <f t="shared" si="32"/>
        <v/>
      </c>
      <c r="BD103" s="207"/>
      <c r="BE103" s="28" t="s">
        <v>1019</v>
      </c>
      <c r="BF103" s="206"/>
      <c r="BG103" s="206"/>
      <c r="BH103" s="20"/>
      <c r="BI103" s="205"/>
      <c r="BK103" s="565"/>
      <c r="BL103" s="565"/>
      <c r="BM103" s="565"/>
      <c r="BN103" s="565"/>
      <c r="BP103" s="9">
        <v>1</v>
      </c>
    </row>
    <row r="104" spans="1:68" ht="21" customHeight="1">
      <c r="A104" s="147" t="str">
        <f>IF(ISBLANK(#REF!),"►",IFERROR(RIGHT(#REF!,LEN(#REF!)-FIND("Couleur",#REF!)+1),""))</f>
        <v/>
      </c>
      <c r="B104" s="146" t="str">
        <f t="shared" si="31"/>
        <v>►</v>
      </c>
      <c r="C104" s="119" t="str">
        <f>C89</f>
        <v>N.Nom de la recette.Avec ou sans alcool.Quand .Verre Flute(s).Famille à coller</v>
      </c>
      <c r="D104" s="119">
        <f>D89</f>
        <v>2</v>
      </c>
      <c r="E104" s="118" t="str">
        <f>E89</f>
        <v>Flute(s)</v>
      </c>
      <c r="F104" s="117">
        <f>F89</f>
        <v>12</v>
      </c>
      <c r="G104" s="116" t="str">
        <f>G89</f>
        <v>cl</v>
      </c>
      <c r="H104" s="285" t="str">
        <f>IF(ISBLANK(I104),"",MAX(H100:H103)+1)</f>
        <v/>
      </c>
      <c r="I104" s="284"/>
      <c r="J104" s="284"/>
      <c r="K104" s="284"/>
      <c r="L104" s="284"/>
      <c r="M104" s="284"/>
      <c r="N104" s="284"/>
      <c r="O104" s="284"/>
      <c r="P104" s="284"/>
      <c r="Q104" s="284"/>
      <c r="R104" s="284"/>
      <c r="S104" s="282"/>
      <c r="T104" s="561"/>
      <c r="U104" s="659"/>
      <c r="V104" s="304" t="s">
        <v>319</v>
      </c>
      <c r="W104" s="103">
        <f t="shared" si="28"/>
        <v>0.2</v>
      </c>
      <c r="X104" s="74">
        <f t="shared" si="29"/>
        <v>20</v>
      </c>
      <c r="Y104" s="92">
        <v>200</v>
      </c>
      <c r="Z104" s="71">
        <v>0</v>
      </c>
      <c r="AA104" s="79">
        <f t="shared" si="30"/>
        <v>20</v>
      </c>
      <c r="AB104" s="96">
        <v>200</v>
      </c>
      <c r="AC104" s="659"/>
      <c r="AD104" s="292">
        <v>18</v>
      </c>
      <c r="AE104" s="574"/>
      <c r="AF104" s="616">
        <v>1.03</v>
      </c>
      <c r="AG104" s="574"/>
      <c r="AH104" s="290" t="s">
        <v>28</v>
      </c>
      <c r="AI104" s="569"/>
      <c r="AJ104" s="1218" t="s">
        <v>759</v>
      </c>
      <c r="AK104" s="1219"/>
      <c r="AM104" s="565"/>
      <c r="AN104" s="565"/>
      <c r="AO104" s="565"/>
      <c r="AP104" s="1167" t="s">
        <v>732</v>
      </c>
      <c r="AR104" s="1167" t="s">
        <v>872</v>
      </c>
      <c r="AS104" s="1169" t="s">
        <v>873</v>
      </c>
      <c r="AT104" s="565"/>
      <c r="AU104" s="463">
        <f>IF(AW104=AW67,1,LEN(AW104))</f>
        <v>0</v>
      </c>
      <c r="AV104" s="464" t="str" cm="1">
        <f t="array" ref="AV104">IF(AY104="", "", IFERROR(MAX(IF(ISNUMBER(AV68:AV103), AV68:AV103)) + 1, ""))</f>
        <v/>
      </c>
      <c r="AW104" s="791" t="str" cm="1">
        <f t="array" ref="AW104">IFERROR(INDEX(AY73:AY124, MATCH(ROW()-MIN(ROW(AY73:AY124))+1, AV73:AV124, 0)), "")</f>
        <v/>
      </c>
      <c r="AX104" s="465">
        <f t="shared" si="20"/>
        <v>0</v>
      </c>
      <c r="AY104" s="466" t="str">
        <f t="shared" si="21"/>
        <v/>
      </c>
      <c r="AZ104" s="474"/>
      <c r="BA104" s="471" t="str">
        <f>IF(LEN(BB103)&lt;=AZ103,BB103,LEFT(BB103,FIND("#",SUBSTITUTE(LEFT(BB103,AZ103+1)," ","#",LEN(LEFT(BB103,AZ103+1))-LEN(SUBSTITUTE(LEFT(BB103,AZ103+1)," ",""))))-1))</f>
        <v/>
      </c>
      <c r="BB104" s="472" t="str">
        <f t="shared" si="32"/>
        <v/>
      </c>
      <c r="BD104" s="207"/>
      <c r="BE104" s="28" t="s">
        <v>1020</v>
      </c>
      <c r="BF104" s="206"/>
      <c r="BG104" s="206"/>
      <c r="BH104" s="20"/>
      <c r="BI104" s="205"/>
      <c r="BK104" s="565"/>
      <c r="BL104" s="565"/>
      <c r="BM104" s="565"/>
      <c r="BN104" s="565"/>
      <c r="BP104" s="9">
        <v>1</v>
      </c>
    </row>
    <row r="105" spans="1:68" ht="21" customHeight="1">
      <c r="A105" s="147" t="str">
        <f>IF(ISBLANK(#REF!),"►",IFERROR(RIGHT(#REF!,LEN(#REF!)-FIND("Couleur",#REF!)+1),""))</f>
        <v/>
      </c>
      <c r="B105" s="146" t="str">
        <f t="shared" si="31"/>
        <v>►</v>
      </c>
      <c r="C105" s="119" t="str">
        <f>C89</f>
        <v>N.Nom de la recette.Avec ou sans alcool.Quand .Verre Flute(s).Famille à coller</v>
      </c>
      <c r="D105" s="119">
        <f>D89</f>
        <v>2</v>
      </c>
      <c r="E105" s="118" t="str">
        <f>E89</f>
        <v>Flute(s)</v>
      </c>
      <c r="F105" s="117">
        <f>F89</f>
        <v>12</v>
      </c>
      <c r="G105" s="116" t="str">
        <f>G89</f>
        <v>cl</v>
      </c>
      <c r="H105" s="285" t="str">
        <f>IF(ISBLANK(I105),"",MAX(H100:H104)+1)</f>
        <v/>
      </c>
      <c r="I105" s="284"/>
      <c r="J105" s="284"/>
      <c r="K105" s="284"/>
      <c r="L105" s="284"/>
      <c r="M105" s="284"/>
      <c r="N105" s="284"/>
      <c r="O105" s="284"/>
      <c r="P105" s="284"/>
      <c r="Q105" s="284"/>
      <c r="R105" s="284"/>
      <c r="S105" s="282"/>
      <c r="T105" s="561"/>
      <c r="U105" s="659"/>
      <c r="V105" s="304" t="s">
        <v>317</v>
      </c>
      <c r="W105" s="103">
        <f t="shared" si="28"/>
        <v>0.1</v>
      </c>
      <c r="X105" s="74">
        <f t="shared" si="29"/>
        <v>10</v>
      </c>
      <c r="Y105" s="92">
        <v>100</v>
      </c>
      <c r="Z105" s="71">
        <v>0</v>
      </c>
      <c r="AA105" s="79">
        <f t="shared" si="30"/>
        <v>10</v>
      </c>
      <c r="AB105" s="96">
        <v>100</v>
      </c>
      <c r="AC105" s="659"/>
      <c r="AD105" s="292">
        <v>25</v>
      </c>
      <c r="AE105" s="574"/>
      <c r="AF105" s="616">
        <v>1.03</v>
      </c>
      <c r="AG105" s="574"/>
      <c r="AH105" s="290" t="s">
        <v>27</v>
      </c>
      <c r="AI105" s="569"/>
      <c r="AJ105" s="1218" t="s">
        <v>743</v>
      </c>
      <c r="AK105" s="1219"/>
      <c r="AM105" s="565"/>
      <c r="AN105" s="565"/>
      <c r="AO105" s="565"/>
      <c r="AP105" s="1168"/>
      <c r="AR105" s="1168"/>
      <c r="AS105" s="1169"/>
      <c r="AT105" s="565"/>
      <c r="AU105" s="463">
        <f>IF(AW105=AW67,1,LEN(AW105))</f>
        <v>0</v>
      </c>
      <c r="AV105" s="464" t="str" cm="1">
        <f t="array" ref="AV105">IF(AY105="", "", IFERROR(MAX(IF(ISNUMBER(AV68:AV104), AV68:AV104)) + 1, ""))</f>
        <v/>
      </c>
      <c r="AW105" s="791" t="str" cm="1">
        <f t="array" ref="AW105">IFERROR(INDEX(AY73:AY124, MATCH(ROW()-MIN(ROW(AY73:AY124))+1, AV73:AV124, 0)), "")</f>
        <v/>
      </c>
      <c r="AX105" s="465">
        <f t="shared" si="20"/>
        <v>0</v>
      </c>
      <c r="AY105" s="466" t="str">
        <f t="shared" si="21"/>
        <v/>
      </c>
      <c r="AZ105" s="474"/>
      <c r="BA105" s="471" t="str">
        <f>IF(LEN(BB104)&lt;=AZ103,BB104,LEFT(BB104,FIND("#",SUBSTITUTE(LEFT(BB104,AZ103+1)," ","#",LEN(LEFT(BB104,AZ103+1))-LEN(SUBSTITUTE(LEFT(BB104,AZ103+1)," ",""))))-1))</f>
        <v/>
      </c>
      <c r="BB105" s="472" t="str">
        <f t="shared" si="32"/>
        <v/>
      </c>
      <c r="BD105" s="207"/>
      <c r="BE105" s="28" t="s">
        <v>1021</v>
      </c>
      <c r="BF105" s="206"/>
      <c r="BG105" s="206"/>
      <c r="BH105" s="20"/>
      <c r="BI105" s="205"/>
      <c r="BK105" s="565"/>
      <c r="BL105" s="565"/>
      <c r="BM105" s="565"/>
      <c r="BN105" s="565"/>
      <c r="BP105" s="9">
        <v>1</v>
      </c>
    </row>
    <row r="106" spans="1:68" ht="21" customHeight="1" thickBot="1">
      <c r="A106" s="147" t="str">
        <f>IF(ISBLANK(#REF!),"►",IFERROR(RIGHT(#REF!,LEN(#REF!)-FIND("Couleur",#REF!)+1),""))</f>
        <v/>
      </c>
      <c r="B106" s="146" t="str">
        <f t="shared" si="31"/>
        <v>►</v>
      </c>
      <c r="C106" s="119" t="str">
        <f>C89</f>
        <v>N.Nom de la recette.Avec ou sans alcool.Quand .Verre Flute(s).Famille à coller</v>
      </c>
      <c r="D106" s="119">
        <f>D89</f>
        <v>2</v>
      </c>
      <c r="E106" s="118" t="str">
        <f>E89</f>
        <v>Flute(s)</v>
      </c>
      <c r="F106" s="117">
        <f>F89</f>
        <v>12</v>
      </c>
      <c r="G106" s="116" t="str">
        <f>G89</f>
        <v>cl</v>
      </c>
      <c r="H106" s="285" t="str">
        <f>IF(ISBLANK(I106),"",MAX(H100:H105)+1)</f>
        <v/>
      </c>
      <c r="I106" s="284"/>
      <c r="J106" s="284"/>
      <c r="K106" s="284"/>
      <c r="L106" s="284"/>
      <c r="M106" s="284"/>
      <c r="N106" s="284"/>
      <c r="O106" s="284"/>
      <c r="P106" s="284"/>
      <c r="Q106" s="284"/>
      <c r="R106" s="284"/>
      <c r="S106" s="282"/>
      <c r="T106" s="561"/>
      <c r="U106" s="659"/>
      <c r="V106" s="554" t="s">
        <v>315</v>
      </c>
      <c r="W106" s="103">
        <f t="shared" si="28"/>
        <v>0.25</v>
      </c>
      <c r="X106" s="74">
        <f t="shared" si="29"/>
        <v>25</v>
      </c>
      <c r="Y106" s="92">
        <v>250</v>
      </c>
      <c r="Z106" s="71">
        <v>0</v>
      </c>
      <c r="AA106" s="79">
        <f t="shared" si="30"/>
        <v>25</v>
      </c>
      <c r="AB106" s="96">
        <v>250</v>
      </c>
      <c r="AC106" s="659"/>
      <c r="AD106" s="292">
        <v>40</v>
      </c>
      <c r="AE106" s="574"/>
      <c r="AF106" s="616">
        <v>0.97</v>
      </c>
      <c r="AG106" s="574"/>
      <c r="AH106" s="290" t="s">
        <v>26</v>
      </c>
      <c r="AI106" s="569"/>
      <c r="AJ106" s="1218" t="s">
        <v>740</v>
      </c>
      <c r="AK106" s="1219"/>
      <c r="AM106" s="565"/>
      <c r="AN106" s="565"/>
      <c r="AO106" s="565"/>
      <c r="AT106" s="565"/>
      <c r="AU106" s="463">
        <f>IF(AW106=AW67,1,LEN(AW106))</f>
        <v>0</v>
      </c>
      <c r="AV106" s="464" t="str" cm="1">
        <f t="array" ref="AV106">IF(AY106="", "", IFERROR(MAX(IF(ISNUMBER(AV68:AV105), AV68:AV105)) + 1, ""))</f>
        <v/>
      </c>
      <c r="AW106" s="791" t="str" cm="1">
        <f t="array" ref="AW106">IFERROR(INDEX(AY73:AY124, MATCH(ROW()-MIN(ROW(AY73:AY124))+1, AV73:AV124, 0)), "")</f>
        <v/>
      </c>
      <c r="AX106" s="465">
        <f t="shared" si="20"/>
        <v>0</v>
      </c>
      <c r="AY106" s="466" t="str">
        <f t="shared" si="21"/>
        <v/>
      </c>
      <c r="AZ106" s="474"/>
      <c r="BA106" s="471" t="str">
        <f>IF(LEN(BB105)&lt;=AZ103,BB105,LEFT(BB105,FIND("#",SUBSTITUTE(LEFT(BB105,AZ103+1)," ","#",LEN(LEFT(BB105,AZ103+1))-LEN(SUBSTITUTE(LEFT(BB105,AZ103+1)," ",""))))-1))</f>
        <v/>
      </c>
      <c r="BB106" s="472" t="str">
        <f t="shared" si="32"/>
        <v/>
      </c>
      <c r="BD106" s="218"/>
      <c r="BE106" s="11"/>
      <c r="BF106" s="11"/>
      <c r="BG106" s="11"/>
      <c r="BH106" s="11"/>
      <c r="BI106" s="217"/>
      <c r="BK106" s="565"/>
      <c r="BL106" s="565"/>
      <c r="BM106" s="565"/>
      <c r="BN106" s="565"/>
      <c r="BP106" s="9">
        <v>1</v>
      </c>
    </row>
    <row r="107" spans="1:68" ht="21" customHeight="1">
      <c r="A107" s="147" t="str">
        <f>IF(ISBLANK(#REF!),"►",IFERROR(RIGHT(#REF!,LEN(#REF!)-FIND("Couleur",#REF!)+1),""))</f>
        <v/>
      </c>
      <c r="B107" s="146" t="str">
        <f t="shared" si="31"/>
        <v>►</v>
      </c>
      <c r="C107" s="119" t="str">
        <f>C89</f>
        <v>N.Nom de la recette.Avec ou sans alcool.Quand .Verre Flute(s).Famille à coller</v>
      </c>
      <c r="D107" s="119">
        <f>D89</f>
        <v>2</v>
      </c>
      <c r="E107" s="118" t="str">
        <f>E89</f>
        <v>Flute(s)</v>
      </c>
      <c r="F107" s="117">
        <f>F89</f>
        <v>12</v>
      </c>
      <c r="G107" s="116" t="str">
        <f>G89</f>
        <v>cl</v>
      </c>
      <c r="H107" s="285" t="str">
        <f>IF(ISBLANK(I107),"",MAX(H100:H106)+1)</f>
        <v/>
      </c>
      <c r="I107" s="284"/>
      <c r="J107" s="284"/>
      <c r="K107" s="284"/>
      <c r="L107" s="284"/>
      <c r="M107" s="284"/>
      <c r="N107" s="284"/>
      <c r="O107" s="284"/>
      <c r="P107" s="284"/>
      <c r="Q107" s="284"/>
      <c r="R107" s="284"/>
      <c r="S107" s="282"/>
      <c r="T107" s="561"/>
      <c r="U107" s="659"/>
      <c r="V107" s="554" t="s">
        <v>312</v>
      </c>
      <c r="W107" s="103">
        <f t="shared" si="28"/>
        <v>0.5</v>
      </c>
      <c r="X107" s="74">
        <f t="shared" si="29"/>
        <v>50</v>
      </c>
      <c r="Y107" s="92">
        <v>500</v>
      </c>
      <c r="Z107" s="71">
        <v>0</v>
      </c>
      <c r="AA107" s="79">
        <f t="shared" si="30"/>
        <v>50</v>
      </c>
      <c r="AB107" s="69">
        <v>500</v>
      </c>
      <c r="AC107" s="659"/>
      <c r="AD107" s="292">
        <v>40</v>
      </c>
      <c r="AE107" s="574"/>
      <c r="AF107" s="616">
        <v>0.96</v>
      </c>
      <c r="AG107" s="574"/>
      <c r="AH107" s="290" t="s">
        <v>25</v>
      </c>
      <c r="AI107" s="569"/>
      <c r="AJ107" s="1218" t="s">
        <v>755</v>
      </c>
      <c r="AK107" s="1219"/>
      <c r="AM107" s="565"/>
      <c r="AN107" s="565"/>
      <c r="AO107" s="565"/>
      <c r="AP107" s="1167" t="s">
        <v>733</v>
      </c>
      <c r="AR107" s="1167" t="s">
        <v>874</v>
      </c>
      <c r="AS107" s="1169" t="s">
        <v>875</v>
      </c>
      <c r="AT107" s="565"/>
      <c r="AU107" s="463">
        <f>IF(AW107=AW67,1,LEN(AW107))</f>
        <v>0</v>
      </c>
      <c r="AV107" s="464" t="str" cm="1">
        <f t="array" ref="AV107">IF(AY107="", "", IFERROR(MAX(IF(ISNUMBER(AV68:AV106), AV68:AV106)) + 1, ""))</f>
        <v/>
      </c>
      <c r="AW107" s="791" t="str" cm="1">
        <f t="array" ref="AW107">IFERROR(INDEX(AY73:AY124, MATCH(ROW()-MIN(ROW(AY73:AY124))+1, AV73:AV124, 0)), "")</f>
        <v/>
      </c>
      <c r="AX107" s="465">
        <f t="shared" si="20"/>
        <v>0</v>
      </c>
      <c r="AY107" s="466" t="str">
        <f t="shared" si="21"/>
        <v/>
      </c>
      <c r="AZ107" s="474"/>
      <c r="BA107" s="471" t="str">
        <f>IF(LEN(BB106)&lt;=AZ103,BB106,LEFT(BB106,FIND("#",SUBSTITUTE(LEFT(BB106,AZ103+1)," ","#",LEN(LEFT(BB106,AZ103+1))-LEN(SUBSTITUTE(LEFT(BB106,AZ103+1)," ",""))))-1))</f>
        <v/>
      </c>
      <c r="BB107" s="472" t="str">
        <f t="shared" si="32"/>
        <v/>
      </c>
      <c r="BD107" s="263"/>
      <c r="BE107" s="262"/>
      <c r="BF107" s="286"/>
      <c r="BG107" s="286"/>
      <c r="BH107" s="286"/>
      <c r="BI107" s="261"/>
      <c r="BK107" s="565"/>
      <c r="BL107" s="565"/>
      <c r="BM107" s="565"/>
      <c r="BN107" s="565"/>
      <c r="BP107" s="9">
        <v>1</v>
      </c>
    </row>
    <row r="108" spans="1:68" ht="21" customHeight="1">
      <c r="A108" s="147" t="str">
        <f>IF(ISBLANK(#REF!),"►",IFERROR(RIGHT(#REF!,LEN(#REF!)-FIND("Couleur",#REF!)+1),""))</f>
        <v/>
      </c>
      <c r="B108" s="146" t="str">
        <f t="shared" si="31"/>
        <v>►</v>
      </c>
      <c r="C108" s="119" t="str">
        <f>C89</f>
        <v>N.Nom de la recette.Avec ou sans alcool.Quand .Verre Flute(s).Famille à coller</v>
      </c>
      <c r="D108" s="119">
        <f>D89</f>
        <v>2</v>
      </c>
      <c r="E108" s="118" t="str">
        <f>E89</f>
        <v>Flute(s)</v>
      </c>
      <c r="F108" s="117">
        <f>F89</f>
        <v>12</v>
      </c>
      <c r="G108" s="116" t="str">
        <f>G89</f>
        <v>cl</v>
      </c>
      <c r="H108" s="285" t="str">
        <f>IF(ISBLANK(I108),"",MAX(H100:H107)+1)</f>
        <v/>
      </c>
      <c r="I108" s="284"/>
      <c r="J108" s="284"/>
      <c r="K108" s="284"/>
      <c r="L108" s="284"/>
      <c r="M108" s="284"/>
      <c r="N108" s="284"/>
      <c r="O108" s="284"/>
      <c r="P108" s="284"/>
      <c r="Q108" s="284"/>
      <c r="R108" s="284"/>
      <c r="S108" s="282"/>
      <c r="T108" s="561"/>
      <c r="U108" s="659"/>
      <c r="V108" s="557" t="s">
        <v>310</v>
      </c>
      <c r="W108" s="94">
        <f t="shared" si="28"/>
        <v>0.06</v>
      </c>
      <c r="X108" s="74">
        <f t="shared" si="29"/>
        <v>6</v>
      </c>
      <c r="Y108" s="92">
        <v>60</v>
      </c>
      <c r="Z108" s="71">
        <v>75</v>
      </c>
      <c r="AA108" s="79">
        <f t="shared" ref="AA108:AA115" si="33">Z108/10</f>
        <v>7.5</v>
      </c>
      <c r="AB108" s="96">
        <v>90</v>
      </c>
      <c r="AC108" s="659"/>
      <c r="AD108" s="292">
        <v>17</v>
      </c>
      <c r="AE108" s="574"/>
      <c r="AF108" s="616">
        <v>1.02</v>
      </c>
      <c r="AG108" s="574"/>
      <c r="AH108" s="290" t="s">
        <v>24</v>
      </c>
      <c r="AI108" s="569"/>
      <c r="AJ108" s="1218" t="s">
        <v>743</v>
      </c>
      <c r="AK108" s="1219"/>
      <c r="AM108" s="565"/>
      <c r="AN108" s="565"/>
      <c r="AO108" s="565"/>
      <c r="AP108" s="1168"/>
      <c r="AR108" s="1168"/>
      <c r="AS108" s="1169"/>
      <c r="AT108" s="565"/>
      <c r="AU108" s="463">
        <f>IF(AW108=AW67,1,LEN(AW108))</f>
        <v>0</v>
      </c>
      <c r="AV108" s="464" t="str" cm="1">
        <f t="array" ref="AV108">IF(AY108="", "", IFERROR(MAX(IF(ISNUMBER(AV68:AV107), AV68:AV107)) + 1, ""))</f>
        <v/>
      </c>
      <c r="AW108" s="791" t="str" cm="1">
        <f t="array" ref="AW108">IFERROR(INDEX(AY73:AY124, MATCH(ROW()-MIN(ROW(AY73:AY124))+1, AV73:AV124, 0)), "")</f>
        <v/>
      </c>
      <c r="AX108" s="465">
        <f t="shared" si="20"/>
        <v>0</v>
      </c>
      <c r="AY108" s="466" t="str">
        <f t="shared" si="21"/>
        <v/>
      </c>
      <c r="AZ108" s="474"/>
      <c r="BA108" s="471" t="str">
        <f>IF(LEN(BB107)&lt;=AZ103,BB107,LEFT(BB107,FIND("#",SUBSTITUTE(LEFT(BB107,AZ103+1)," ","#",LEN(LEFT(BB107,AZ103+1))-LEN(SUBSTITUTE(LEFT(BB107,AZ103+1)," ",""))))-1))</f>
        <v/>
      </c>
      <c r="BB108" s="472" t="str">
        <f t="shared" si="32"/>
        <v/>
      </c>
      <c r="BD108" s="218"/>
      <c r="BE108" s="11"/>
      <c r="BF108" s="11"/>
      <c r="BG108" s="11"/>
      <c r="BH108" s="11"/>
      <c r="BI108" s="217"/>
      <c r="BK108" s="565"/>
      <c r="BL108" s="565"/>
      <c r="BM108" s="565"/>
      <c r="BN108" s="565"/>
      <c r="BP108" s="9">
        <v>1</v>
      </c>
    </row>
    <row r="109" spans="1:68" ht="21" customHeight="1" thickBot="1">
      <c r="A109" s="147" t="str">
        <f>IF(ISBLANK(#REF!),"►",IFERROR(RIGHT(#REF!,LEN(#REF!)-FIND("Couleur",#REF!)+1),""))</f>
        <v/>
      </c>
      <c r="B109" s="146" t="str">
        <f t="shared" si="31"/>
        <v>►</v>
      </c>
      <c r="C109" s="119" t="str">
        <f>C89</f>
        <v>N.Nom de la recette.Avec ou sans alcool.Quand .Verre Flute(s).Famille à coller</v>
      </c>
      <c r="D109" s="119">
        <f>D89</f>
        <v>2</v>
      </c>
      <c r="E109" s="118" t="str">
        <f>E89</f>
        <v>Flute(s)</v>
      </c>
      <c r="F109" s="117">
        <f>F89</f>
        <v>12</v>
      </c>
      <c r="G109" s="116" t="str">
        <f>G89</f>
        <v>cl</v>
      </c>
      <c r="H109" s="285" t="str">
        <f>IF(ISBLANK(I109),"",MAX(H100:H108)+1)</f>
        <v/>
      </c>
      <c r="I109" s="284"/>
      <c r="J109" s="284"/>
      <c r="K109" s="284"/>
      <c r="L109" s="284"/>
      <c r="M109" s="284"/>
      <c r="N109" s="284"/>
      <c r="O109" s="284"/>
      <c r="P109" s="284"/>
      <c r="Q109" s="284"/>
      <c r="R109" s="284"/>
      <c r="S109" s="282"/>
      <c r="T109" s="561"/>
      <c r="U109" s="659"/>
      <c r="V109" s="557" t="s">
        <v>307</v>
      </c>
      <c r="W109" s="94">
        <f t="shared" si="28"/>
        <v>0.12</v>
      </c>
      <c r="X109" s="74">
        <f t="shared" si="29"/>
        <v>12</v>
      </c>
      <c r="Y109" s="92">
        <v>120</v>
      </c>
      <c r="Z109" s="99">
        <v>150</v>
      </c>
      <c r="AA109" s="79">
        <f t="shared" si="33"/>
        <v>15</v>
      </c>
      <c r="AB109" s="98">
        <v>180</v>
      </c>
      <c r="AC109" s="659"/>
      <c r="AD109" s="292">
        <v>40</v>
      </c>
      <c r="AE109" s="574"/>
      <c r="AF109" s="616">
        <v>0.94</v>
      </c>
      <c r="AG109" s="574"/>
      <c r="AH109" s="290" t="s">
        <v>23</v>
      </c>
      <c r="AI109" s="569"/>
      <c r="AJ109" s="1218" t="s">
        <v>742</v>
      </c>
      <c r="AK109" s="1219"/>
      <c r="AM109" s="565"/>
      <c r="AN109" s="565"/>
      <c r="AO109" s="565"/>
      <c r="AT109" s="565"/>
      <c r="AU109" s="463">
        <f>IF(AW109=AW67,1,LEN(AW109))</f>
        <v>0</v>
      </c>
      <c r="AV109" s="464" t="str" cm="1">
        <f t="array" ref="AV109">IF(AY109="", "", IFERROR(MAX(IF(ISNUMBER(AV68:AV108), AV68:AV108)) + 1, ""))</f>
        <v/>
      </c>
      <c r="AW109" s="791" t="str" cm="1">
        <f t="array" ref="AW109">IFERROR(INDEX(AY73:AY124, MATCH(ROW()-MIN(ROW(AY73:AY124))+1, AV73:AV124, 0)), "")</f>
        <v/>
      </c>
      <c r="AX109" s="465">
        <f t="shared" si="20"/>
        <v>0</v>
      </c>
      <c r="AY109" s="466" t="str">
        <f t="shared" si="21"/>
        <v/>
      </c>
      <c r="AZ109" s="474"/>
      <c r="BA109" s="471" t="str">
        <f>IF(LEN(BB108)&lt;=AZ103,BB108,LEFT(BB108,FIND("#",SUBSTITUTE(LEFT(BB108,AZ103+1)," ","#",LEN(LEFT(BB108,AZ103+1))-LEN(SUBSTITUTE(LEFT(BB108,AZ103+1)," ",""))))-1))</f>
        <v/>
      </c>
      <c r="BB109" s="472" t="str">
        <f t="shared" si="32"/>
        <v/>
      </c>
      <c r="BD109" s="218"/>
      <c r="BE109" s="475" t="s">
        <v>1035</v>
      </c>
      <c r="BF109" s="11"/>
      <c r="BG109" s="11"/>
      <c r="BH109" s="11"/>
      <c r="BI109" s="217"/>
      <c r="BK109" s="565"/>
      <c r="BL109" s="565"/>
      <c r="BM109" s="565"/>
      <c r="BN109" s="565"/>
      <c r="BP109" s="9">
        <v>1</v>
      </c>
    </row>
    <row r="110" spans="1:68" ht="21" customHeight="1">
      <c r="A110" s="147" t="str">
        <f>IF(ISBLANK(#REF!),"►",IFERROR(RIGHT(#REF!,LEN(#REF!)-FIND("Couleur",#REF!)+1),""))</f>
        <v/>
      </c>
      <c r="B110" s="146" t="str">
        <f t="shared" si="31"/>
        <v>►</v>
      </c>
      <c r="C110" s="119" t="str">
        <f>C89</f>
        <v>N.Nom de la recette.Avec ou sans alcool.Quand .Verre Flute(s).Famille à coller</v>
      </c>
      <c r="D110" s="119">
        <f>D89</f>
        <v>2</v>
      </c>
      <c r="E110" s="118" t="str">
        <f>E89</f>
        <v>Flute(s)</v>
      </c>
      <c r="F110" s="117">
        <f>F89</f>
        <v>12</v>
      </c>
      <c r="G110" s="116" t="str">
        <f>G89</f>
        <v>cl</v>
      </c>
      <c r="H110" s="1226" t="s">
        <v>516</v>
      </c>
      <c r="I110" s="280"/>
      <c r="J110" s="280"/>
      <c r="K110" s="280"/>
      <c r="L110" s="280"/>
      <c r="M110" s="280"/>
      <c r="N110" s="280"/>
      <c r="O110" s="280"/>
      <c r="P110" s="280"/>
      <c r="Q110" s="280"/>
      <c r="R110" s="280"/>
      <c r="S110" s="279"/>
      <c r="T110" s="561"/>
      <c r="U110" s="659"/>
      <c r="V110" s="557" t="s">
        <v>304</v>
      </c>
      <c r="W110" s="94">
        <f t="shared" si="28"/>
        <v>0.03</v>
      </c>
      <c r="X110" s="74">
        <f t="shared" si="29"/>
        <v>3</v>
      </c>
      <c r="Y110" s="92">
        <v>30</v>
      </c>
      <c r="Z110" s="71">
        <v>38</v>
      </c>
      <c r="AA110" s="79">
        <f t="shared" si="33"/>
        <v>3.8</v>
      </c>
      <c r="AB110" s="96">
        <v>45</v>
      </c>
      <c r="AC110" s="659"/>
      <c r="AD110" s="292">
        <v>35</v>
      </c>
      <c r="AE110" s="574"/>
      <c r="AF110" s="616">
        <v>1.04</v>
      </c>
      <c r="AG110" s="574"/>
      <c r="AH110" s="290" t="s">
        <v>22</v>
      </c>
      <c r="AI110" s="569"/>
      <c r="AJ110" s="1218" t="s">
        <v>4</v>
      </c>
      <c r="AK110" s="1219"/>
      <c r="AM110" s="565"/>
      <c r="AN110" s="565"/>
      <c r="AO110" s="565"/>
      <c r="AP110" s="1167" t="s">
        <v>887</v>
      </c>
      <c r="AR110" s="1167" t="s">
        <v>876</v>
      </c>
      <c r="AS110" s="1169" t="s">
        <v>877</v>
      </c>
      <c r="AT110" s="565"/>
      <c r="AU110" s="463">
        <f>IF(AW110=AW67,1,LEN(AW110))</f>
        <v>0</v>
      </c>
      <c r="AV110" s="464" t="str" cm="1">
        <f t="array" ref="AV110">IF(AY110="", "", IFERROR(MAX(IF(ISNUMBER(AV68:AV109), AV68:AV109)) + 1, ""))</f>
        <v/>
      </c>
      <c r="AW110" s="791" t="str" cm="1">
        <f t="array" ref="AW110">IFERROR(INDEX(AY73:AY124, MATCH(ROW()-MIN(ROW(AY73:AY124))+1, AV73:AV124, 0)), "")</f>
        <v/>
      </c>
      <c r="AX110" s="465">
        <f t="shared" si="20"/>
        <v>0</v>
      </c>
      <c r="AY110" s="466" t="str">
        <f t="shared" si="21"/>
        <v/>
      </c>
      <c r="AZ110" s="474"/>
      <c r="BA110" s="471" t="str">
        <f>IF(LEN(BB109)&lt;=AZ103,BB109,LEFT(BB109,FIND("#",SUBSTITUTE(LEFT(BB109,AZ103+1)," ","#",LEN(LEFT(BB109,AZ103+1))-LEN(SUBSTITUTE(LEFT(BB109,AZ103+1)," ",""))))-1))</f>
        <v/>
      </c>
      <c r="BB110" s="472" t="str">
        <f t="shared" si="32"/>
        <v/>
      </c>
      <c r="BD110" s="218"/>
      <c r="BF110" s="11"/>
      <c r="BG110" s="792" t="s">
        <v>1036</v>
      </c>
      <c r="BH110" s="259" t="s">
        <v>338</v>
      </c>
      <c r="BI110" s="264" t="s">
        <v>1037</v>
      </c>
      <c r="BK110" s="565"/>
      <c r="BL110" s="565"/>
      <c r="BM110" s="565"/>
      <c r="BN110" s="565"/>
      <c r="BP110" s="9">
        <v>1</v>
      </c>
    </row>
    <row r="111" spans="1:68" ht="21" customHeight="1" thickBot="1">
      <c r="A111" s="147" t="str">
        <f>IF(ISBLANK(#REF!),"►",IFERROR(RIGHT(#REF!,LEN(#REF!)-FIND("Couleur",#REF!)+1),""))</f>
        <v/>
      </c>
      <c r="B111" s="146" t="str">
        <f t="shared" si="31"/>
        <v>►</v>
      </c>
      <c r="C111" s="119" t="str">
        <f>C89</f>
        <v>N.Nom de la recette.Avec ou sans alcool.Quand .Verre Flute(s).Famille à coller</v>
      </c>
      <c r="D111" s="119">
        <f>D89</f>
        <v>2</v>
      </c>
      <c r="E111" s="118" t="str">
        <f>E89</f>
        <v>Flute(s)</v>
      </c>
      <c r="F111" s="117">
        <f>F89</f>
        <v>12</v>
      </c>
      <c r="G111" s="116" t="str">
        <f>G89</f>
        <v>cl</v>
      </c>
      <c r="H111" s="1226"/>
      <c r="I111" s="280"/>
      <c r="J111" s="280"/>
      <c r="K111" s="280"/>
      <c r="L111" s="280"/>
      <c r="M111" s="280"/>
      <c r="N111" s="280"/>
      <c r="O111" s="280"/>
      <c r="P111" s="280"/>
      <c r="Q111" s="280"/>
      <c r="R111" s="280"/>
      <c r="S111" s="279"/>
      <c r="T111" s="561"/>
      <c r="U111" s="659"/>
      <c r="V111" s="557" t="s">
        <v>301</v>
      </c>
      <c r="W111" s="94">
        <f t="shared" si="28"/>
        <v>1.4999999999999999E-2</v>
      </c>
      <c r="X111" s="74">
        <f t="shared" si="29"/>
        <v>1.5</v>
      </c>
      <c r="Y111" s="92">
        <v>15</v>
      </c>
      <c r="Z111" s="71">
        <v>19</v>
      </c>
      <c r="AA111" s="79">
        <f t="shared" si="33"/>
        <v>1.9</v>
      </c>
      <c r="AB111" s="96">
        <v>22</v>
      </c>
      <c r="AC111" s="659"/>
      <c r="AD111" s="292">
        <v>16</v>
      </c>
      <c r="AE111" s="574"/>
      <c r="AF111" s="616">
        <v>1.03</v>
      </c>
      <c r="AG111" s="574"/>
      <c r="AH111" s="290" t="s">
        <v>21</v>
      </c>
      <c r="AI111" s="569"/>
      <c r="AJ111" s="1218" t="s">
        <v>740</v>
      </c>
      <c r="AK111" s="1219"/>
      <c r="AM111" s="565"/>
      <c r="AN111" s="565"/>
      <c r="AO111" s="565"/>
      <c r="AP111" s="1168"/>
      <c r="AR111" s="1168"/>
      <c r="AS111" s="1169"/>
      <c r="AT111" s="565"/>
      <c r="AU111" s="463">
        <f>IF(AW111=AW67,1,LEN(AW111))</f>
        <v>0</v>
      </c>
      <c r="AV111" s="464" t="str" cm="1">
        <f t="array" ref="AV111">IF(AY111="", "", IFERROR(MAX(IF(ISNUMBER(AV68:AV110), AV68:AV110)) + 1, ""))</f>
        <v/>
      </c>
      <c r="AW111" s="791" t="str" cm="1">
        <f t="array" ref="AW111">IFERROR(INDEX(AY73:AY124, MATCH(ROW()-MIN(ROW(AY73:AY124))+1, AV73:AV124, 0)), "")</f>
        <v/>
      </c>
      <c r="AX111" s="465">
        <f t="shared" si="20"/>
        <v>0</v>
      </c>
      <c r="AY111" s="466" t="str">
        <f t="shared" si="21"/>
        <v/>
      </c>
      <c r="AZ111" s="474"/>
      <c r="BA111" s="471" t="str">
        <f>IF(LEN(BB110)&lt;=AZ103,BB110,LEFT(BB110,FIND("#",SUBSTITUTE(LEFT(BB110,AZ103+1)," ","#",LEN(LEFT(BB110,AZ103+1))-LEN(SUBSTITUTE(LEFT(BB110,AZ103+1)," ",""))))-1))</f>
        <v/>
      </c>
      <c r="BB111" s="472" t="str">
        <f t="shared" si="32"/>
        <v/>
      </c>
      <c r="BD111" s="218"/>
      <c r="BE111" s="11"/>
      <c r="BF111" s="11"/>
      <c r="BG111" s="11" t="s">
        <v>1038</v>
      </c>
      <c r="BH111" s="271">
        <v>40</v>
      </c>
      <c r="BI111" s="217" t="s">
        <v>1039</v>
      </c>
      <c r="BK111" s="565"/>
      <c r="BL111" s="565"/>
      <c r="BM111" s="565"/>
      <c r="BN111" s="565"/>
      <c r="BP111" s="9">
        <v>1</v>
      </c>
    </row>
    <row r="112" spans="1:68" ht="21" customHeight="1" thickBot="1">
      <c r="A112" s="147" t="str">
        <f>IF(ISBLANK(#REF!),"►",IFERROR(RIGHT(#REF!,LEN(#REF!)-FIND("Couleur",#REF!)+1),""))</f>
        <v/>
      </c>
      <c r="B112" s="274" t="s">
        <v>338</v>
      </c>
      <c r="C112" s="119" t="str">
        <f>C89</f>
        <v>N.Nom de la recette.Avec ou sans alcool.Quand .Verre Flute(s).Famille à coller</v>
      </c>
      <c r="D112" s="119">
        <f>D89</f>
        <v>2</v>
      </c>
      <c r="E112" s="118" t="str">
        <f>E89</f>
        <v>Flute(s)</v>
      </c>
      <c r="F112" s="117">
        <f>F89</f>
        <v>12</v>
      </c>
      <c r="G112" s="116" t="str">
        <f>G89</f>
        <v>cl</v>
      </c>
      <c r="H112" s="277" t="s">
        <v>509</v>
      </c>
      <c r="I112" s="122"/>
      <c r="J112" s="122"/>
      <c r="K112" s="122"/>
      <c r="L112" s="122"/>
      <c r="M112" s="122"/>
      <c r="N112" s="122"/>
      <c r="O112" s="122"/>
      <c r="P112" s="122"/>
      <c r="Q112" s="122"/>
      <c r="R112" s="122"/>
      <c r="S112" s="121"/>
      <c r="T112" s="561"/>
      <c r="U112" s="659"/>
      <c r="V112" s="557" t="s">
        <v>298</v>
      </c>
      <c r="W112" s="94">
        <f t="shared" si="28"/>
        <v>5.0000000000000001E-3</v>
      </c>
      <c r="X112" s="74">
        <f t="shared" si="29"/>
        <v>0.5</v>
      </c>
      <c r="Y112" s="92">
        <v>5</v>
      </c>
      <c r="Z112" s="71">
        <v>6</v>
      </c>
      <c r="AA112" s="79">
        <f t="shared" si="33"/>
        <v>0.6</v>
      </c>
      <c r="AB112" s="96">
        <v>8</v>
      </c>
      <c r="AC112" s="659"/>
      <c r="AD112" s="292">
        <v>14</v>
      </c>
      <c r="AE112" s="574"/>
      <c r="AF112" s="616">
        <v>1.01</v>
      </c>
      <c r="AG112" s="574"/>
      <c r="AH112" s="290" t="s">
        <v>20</v>
      </c>
      <c r="AI112" s="569"/>
      <c r="AJ112" s="1218" t="s">
        <v>740</v>
      </c>
      <c r="AK112" s="1219"/>
      <c r="AM112" s="565"/>
      <c r="AN112" s="565"/>
      <c r="AO112" s="565"/>
      <c r="AT112" s="565"/>
      <c r="AU112" s="463">
        <f>IF(AW112=AW67,1,LEN(AW112))</f>
        <v>0</v>
      </c>
      <c r="AV112" s="464" cm="1">
        <f t="array" ref="AV112">IF(AY112="", "", IFERROR(MAX(IF(ISNUMBER(AV68:AV111), AV68:AV111)) + 1, ""))</f>
        <v>11</v>
      </c>
      <c r="AW112" s="791" t="str" cm="1">
        <f t="array" ref="AW112">IFERROR(INDEX(AY73:AY124, MATCH(ROW()-MIN(ROW(AY73:AY124))+1, AV73:AV124, 0)), "")</f>
        <v/>
      </c>
      <c r="AX112" s="465">
        <f t="shared" si="20"/>
        <v>0</v>
      </c>
      <c r="AY112" s="476" t="str">
        <f t="shared" si="21"/>
        <v xml:space="preserve"> et saisissez un nombre de caractères pour que le texte ne déborde pas de la colonne ►Police choisissez</v>
      </c>
      <c r="AZ112" s="467" t="str">
        <f>AW64</f>
        <v xml:space="preserve"> et saisissez un nombre de caractères pour que le texte ne déborde pas de la colonne  ►Police  choisissez celle qui vous convient</v>
      </c>
      <c r="BA112" s="477" t="str">
        <f>IF(AND(AZ112&lt;&gt;"", AZ116&lt;&gt;""), IF(LEN(AZ112)&lt;AZ116, AZ112, IFERROR(LEFT(AZ115, IF(ISNUMBER(FIND(" ", AZ115)), FIND(" ", AZ115 &amp; " ", AZ116) - 1, LEN(AZ115))), "")), "")</f>
        <v xml:space="preserve"> et saisissez un nombre de caractères pour que le texte ne déborde pas de la colonne ►Police choisissez</v>
      </c>
      <c r="BB112" s="478" t="str">
        <f>IF(OR(BA112="",AZ115="",LEN(AZ115)-LEN(BA112)-1&lt;=0),"►",RIGHT(AZ115,LEN(AZ115)-LEN(BA112)-1))</f>
        <v>celle qui vous convient</v>
      </c>
      <c r="BD112" s="218"/>
      <c r="BE112" s="11"/>
      <c r="BF112" s="11" t="s">
        <v>1040</v>
      </c>
      <c r="BG112" s="11"/>
      <c r="BH112" s="11"/>
      <c r="BI112" s="217"/>
      <c r="BK112" s="565"/>
      <c r="BL112" s="565"/>
      <c r="BM112" s="565"/>
      <c r="BN112" s="565"/>
      <c r="BP112" s="9">
        <v>1</v>
      </c>
    </row>
    <row r="113" spans="1:68" ht="21" customHeight="1">
      <c r="A113" s="147" t="str">
        <f>IF(ISBLANK(#REF!),"►",IFERROR(RIGHT(#REF!,LEN(#REF!)-FIND("Couleur",#REF!)+1),""))</f>
        <v/>
      </c>
      <c r="B113" s="274" t="s">
        <v>338</v>
      </c>
      <c r="C113" s="113">
        <v>2</v>
      </c>
      <c r="D113" s="113">
        <v>2</v>
      </c>
      <c r="E113" s="113">
        <v>2</v>
      </c>
      <c r="F113" s="113">
        <v>2</v>
      </c>
      <c r="G113" s="113">
        <v>2</v>
      </c>
      <c r="H113" s="113">
        <v>10</v>
      </c>
      <c r="I113" s="113">
        <v>12</v>
      </c>
      <c r="J113" s="113">
        <v>10</v>
      </c>
      <c r="K113" s="113">
        <v>3</v>
      </c>
      <c r="L113" s="113">
        <v>11</v>
      </c>
      <c r="M113" s="113">
        <v>11</v>
      </c>
      <c r="N113" s="113">
        <v>4</v>
      </c>
      <c r="O113" s="113">
        <v>11</v>
      </c>
      <c r="P113" s="113">
        <v>11</v>
      </c>
      <c r="Q113" s="113">
        <v>11</v>
      </c>
      <c r="R113" s="113">
        <v>12</v>
      </c>
      <c r="S113" s="115">
        <v>40</v>
      </c>
      <c r="T113" s="561"/>
      <c r="U113" s="659"/>
      <c r="V113" s="557" t="s">
        <v>296</v>
      </c>
      <c r="W113" s="94">
        <f t="shared" si="28"/>
        <v>1.4999999999999999E-2</v>
      </c>
      <c r="X113" s="74">
        <f t="shared" si="29"/>
        <v>1.5</v>
      </c>
      <c r="Y113" s="92">
        <v>15</v>
      </c>
      <c r="Z113" s="71">
        <v>19</v>
      </c>
      <c r="AA113" s="79">
        <f t="shared" si="33"/>
        <v>1.9</v>
      </c>
      <c r="AB113" s="96">
        <v>22</v>
      </c>
      <c r="AC113" s="659"/>
      <c r="AD113" s="292">
        <v>38</v>
      </c>
      <c r="AE113" s="574"/>
      <c r="AF113" s="616">
        <v>1.05</v>
      </c>
      <c r="AG113" s="574"/>
      <c r="AH113" s="290" t="s">
        <v>19</v>
      </c>
      <c r="AI113" s="569"/>
      <c r="AJ113" s="1218" t="s">
        <v>743</v>
      </c>
      <c r="AK113" s="1219"/>
      <c r="AM113" s="565"/>
      <c r="AN113" s="565"/>
      <c r="AO113" s="565"/>
      <c r="AP113" s="1167" t="s">
        <v>888</v>
      </c>
      <c r="AR113" s="1167" t="s">
        <v>878</v>
      </c>
      <c r="AS113" s="1169" t="s">
        <v>879</v>
      </c>
      <c r="AT113" s="565"/>
      <c r="AU113" s="463">
        <f>IF(AW113=AW67,1,LEN(AW113))</f>
        <v>0</v>
      </c>
      <c r="AV113" s="464" cm="1">
        <f t="array" ref="AV113">IF(AY113="", "", IFERROR(MAX(IF(ISNUMBER(AV68:AV112), AV68:AV112)) + 1, ""))</f>
        <v>12</v>
      </c>
      <c r="AW113" s="791" t="str" cm="1">
        <f t="array" ref="AW113">IFERROR(INDEX(AY73:AY124, MATCH(ROW()-MIN(ROW(AY73:AY124))+1, AV73:AV124, 0)), "")</f>
        <v/>
      </c>
      <c r="AX113" s="465">
        <f t="shared" si="20"/>
        <v>0</v>
      </c>
      <c r="AY113" s="476" t="str">
        <f t="shared" si="21"/>
        <v>celle qui vous convient</v>
      </c>
      <c r="AZ113" s="479" t="str">
        <f>SUBSTITUTE(SUBSTITUTE(SUBSTITUTE(SUBSTITUTE(SUBSTITUTE(AZ112, ",", "♦"), ";", "♦"), ".", "♦"), " ♦", " "), "♦", " ")</f>
        <v xml:space="preserve"> et saisissez un nombre de caractères pour que le texte ne déborde pas de la colonne  ►Police  choisissez celle qui vous convient</v>
      </c>
      <c r="BA113" s="477" t="str">
        <f>IF(LEN(BB112)&lt;=AZ116,BB112,LEFT(BB112,FIND("#",SUBSTITUTE(LEFT(BB112,AZ116+1)," ","#",LEN(LEFT(BB112,AZ116+1))-LEN(SUBSTITUTE(LEFT(BB112,AZ116+1)," ",""))))-1))</f>
        <v>celle qui vous convient</v>
      </c>
      <c r="BB113" s="478" t="str">
        <f t="shared" ref="BB113:BB124" si="34">IF(BA113="","",IFERROR(RIGHT(BB112,LEN(BB112)-LEN(BA113)-1),""))</f>
        <v/>
      </c>
      <c r="BD113" s="218"/>
      <c r="BE113" s="11"/>
      <c r="BF113" s="11"/>
      <c r="BG113" s="11"/>
      <c r="BH113" s="11"/>
      <c r="BI113" s="217"/>
      <c r="BK113" s="565"/>
      <c r="BL113" s="565"/>
      <c r="BM113" s="565"/>
      <c r="BN113" s="565"/>
      <c r="BP113" s="9">
        <v>1</v>
      </c>
    </row>
    <row r="114" spans="1:68" ht="21" customHeight="1" thickBot="1">
      <c r="A114" s="147" t="str">
        <f>IF(ISBLANK(#REF!),"►",IFERROR(RIGHT(#REF!,LEN(#REF!)-FIND("Couleur",#REF!)+1),""))</f>
        <v/>
      </c>
      <c r="B114" s="273" t="s">
        <v>338</v>
      </c>
      <c r="C114" s="272">
        <f t="shared" ref="C114:Q114" ca="1" si="35">CELL("largeur",C114)</f>
        <v>2</v>
      </c>
      <c r="D114" s="272">
        <f t="shared" ca="1" si="35"/>
        <v>2</v>
      </c>
      <c r="E114" s="272">
        <f t="shared" ca="1" si="35"/>
        <v>2</v>
      </c>
      <c r="F114" s="272">
        <f t="shared" ca="1" si="35"/>
        <v>2</v>
      </c>
      <c r="G114" s="272">
        <f t="shared" ca="1" si="35"/>
        <v>2</v>
      </c>
      <c r="H114" s="272">
        <f t="shared" ca="1" si="35"/>
        <v>10</v>
      </c>
      <c r="I114" s="272">
        <f t="shared" ca="1" si="35"/>
        <v>12</v>
      </c>
      <c r="J114" s="272">
        <f t="shared" ca="1" si="35"/>
        <v>10</v>
      </c>
      <c r="K114" s="272">
        <f t="shared" ca="1" si="35"/>
        <v>3</v>
      </c>
      <c r="L114" s="272">
        <f t="shared" ca="1" si="35"/>
        <v>11</v>
      </c>
      <c r="M114" s="272">
        <f t="shared" ca="1" si="35"/>
        <v>11</v>
      </c>
      <c r="N114" s="272">
        <f t="shared" ca="1" si="35"/>
        <v>4</v>
      </c>
      <c r="O114" s="272">
        <f t="shared" ca="1" si="35"/>
        <v>11</v>
      </c>
      <c r="P114" s="272">
        <f t="shared" ca="1" si="35"/>
        <v>11</v>
      </c>
      <c r="Q114" s="272">
        <f t="shared" ca="1" si="35"/>
        <v>11</v>
      </c>
      <c r="R114" s="272">
        <v>12</v>
      </c>
      <c r="S114" s="271">
        <f ca="1">CELL("largeur",S114)</f>
        <v>40</v>
      </c>
      <c r="T114" s="561"/>
      <c r="U114" s="659"/>
      <c r="V114" s="557" t="s">
        <v>293</v>
      </c>
      <c r="W114" s="94">
        <f t="shared" si="28"/>
        <v>5.0000000000000001E-3</v>
      </c>
      <c r="X114" s="74">
        <f t="shared" si="29"/>
        <v>0.5</v>
      </c>
      <c r="Y114" s="92">
        <v>5</v>
      </c>
      <c r="Z114" s="71">
        <v>6</v>
      </c>
      <c r="AA114" s="74">
        <f t="shared" si="33"/>
        <v>0.6</v>
      </c>
      <c r="AB114" s="96">
        <v>8</v>
      </c>
      <c r="AC114" s="659"/>
      <c r="AD114" s="292">
        <v>15</v>
      </c>
      <c r="AE114" s="574"/>
      <c r="AF114" s="616">
        <v>1.02</v>
      </c>
      <c r="AG114" s="574"/>
      <c r="AH114" s="290" t="s">
        <v>18</v>
      </c>
      <c r="AI114" s="569"/>
      <c r="AJ114" s="1218" t="s">
        <v>755</v>
      </c>
      <c r="AK114" s="1219"/>
      <c r="AM114" s="565"/>
      <c r="AN114" s="565"/>
      <c r="AO114" s="565"/>
      <c r="AP114" s="1168"/>
      <c r="AR114" s="1168"/>
      <c r="AS114" s="1169"/>
      <c r="AT114" s="565"/>
      <c r="AU114" s="463">
        <f>IF(AW114=AW67,1,LEN(AW114))</f>
        <v>0</v>
      </c>
      <c r="AV114" s="464" t="str" cm="1">
        <f t="array" ref="AV114">IF(AY114="", "", IFERROR(MAX(IF(ISNUMBER(AV68:AV113), AV68:AV113)) + 1, ""))</f>
        <v/>
      </c>
      <c r="AW114" s="791" t="str" cm="1">
        <f t="array" ref="AW114">IFERROR(INDEX(AY73:AY124, MATCH(ROW()-MIN(ROW(AY73:AY124))+1, AV73:AV124, 0)), "")</f>
        <v/>
      </c>
      <c r="AX114" s="465">
        <f t="shared" si="20"/>
        <v>0</v>
      </c>
      <c r="AY114" s="476" t="str">
        <f t="shared" si="21"/>
        <v/>
      </c>
      <c r="AZ114" s="479" t="str">
        <f>IFERROR(SUBSTITUTE(SUBSTITUTE(SUBSTITUTE(SUBSTITUTE(SUBSTITUTE(SUBSTITUTE(AZ113, ",", " "), ".", " "), ";", " "), "-", " "), ":", " "), "?", " "), AZ113)</f>
        <v xml:space="preserve"> et saisissez un nombre de caractères pour que le texte ne déborde pas de la colonne  ►Police  choisissez celle qui vous convient</v>
      </c>
      <c r="BA114" s="477" t="str">
        <f>IF(LEN(BB113)&lt;=AZ116,BB113,LEFT(BB113,FIND("#",SUBSTITUTE(LEFT(BB113,AZ116+1)," ","#",LEN(LEFT(BB113,AZ116+1))-LEN(SUBSTITUTE(LEFT(BB113,AZ116+1)," ",""))))-1))</f>
        <v/>
      </c>
      <c r="BB114" s="478" t="str">
        <f t="shared" si="34"/>
        <v/>
      </c>
      <c r="BD114" s="218"/>
      <c r="BE114" s="475" t="s">
        <v>1042</v>
      </c>
      <c r="BF114" s="11"/>
      <c r="BG114" s="11"/>
      <c r="BH114" s="11"/>
      <c r="BI114" s="217"/>
      <c r="BK114" s="565"/>
      <c r="BL114" s="565"/>
      <c r="BM114" s="565"/>
      <c r="BN114" s="565"/>
      <c r="BP114" s="9">
        <v>1</v>
      </c>
    </row>
    <row r="115" spans="1:68" ht="21" customHeight="1" thickBot="1">
      <c r="A115" s="147" t="str">
        <f>IF(ISBLANK(#REF!),"►",IFERROR(RIGHT(#REF!,LEN(#REF!)-FIND("Couleur",#REF!)+1),""))</f>
        <v/>
      </c>
      <c r="H115" s="5"/>
      <c r="I115" s="5"/>
      <c r="J115" s="5"/>
      <c r="K115" s="5"/>
      <c r="L115" s="5"/>
      <c r="M115" s="5"/>
      <c r="N115" s="5"/>
      <c r="O115" s="5"/>
      <c r="P115" s="5"/>
      <c r="Q115" s="5"/>
      <c r="R115" s="5"/>
      <c r="S115" s="5"/>
      <c r="U115" s="659"/>
      <c r="V115" s="557" t="s">
        <v>290</v>
      </c>
      <c r="W115" s="94">
        <f t="shared" si="28"/>
        <v>0.12</v>
      </c>
      <c r="X115" s="74">
        <f t="shared" si="29"/>
        <v>12</v>
      </c>
      <c r="Y115" s="92">
        <v>120</v>
      </c>
      <c r="Z115" s="71">
        <v>150</v>
      </c>
      <c r="AA115" s="79">
        <f t="shared" si="33"/>
        <v>15</v>
      </c>
      <c r="AB115" s="96">
        <v>180</v>
      </c>
      <c r="AC115" s="659"/>
      <c r="AD115" s="292">
        <v>26</v>
      </c>
      <c r="AE115" s="574"/>
      <c r="AF115" s="616">
        <v>1.04</v>
      </c>
      <c r="AG115" s="574"/>
      <c r="AH115" s="290" t="s">
        <v>17</v>
      </c>
      <c r="AI115" s="569"/>
      <c r="AJ115" s="1218" t="s">
        <v>743</v>
      </c>
      <c r="AK115" s="1219"/>
      <c r="AM115" s="565"/>
      <c r="AN115" s="565"/>
      <c r="AO115" s="565"/>
      <c r="AT115" s="565"/>
      <c r="AU115" s="463">
        <f>IF(AW115=AW67,1,LEN(AW115))</f>
        <v>0</v>
      </c>
      <c r="AV115" s="464" t="str" cm="1">
        <f t="array" ref="AV115">IF(AY115="", "", IFERROR(MAX(IF(ISNUMBER(AV68:AV114), AV68:AV114)) + 1, ""))</f>
        <v/>
      </c>
      <c r="AW115" s="791" t="str" cm="1">
        <f t="array" ref="AW115">IFERROR(INDEX(AY73:AY124, MATCH(ROW()-MIN(ROW(AY73:AY124))+1, AV73:AV124, 0)), "")</f>
        <v/>
      </c>
      <c r="AX115" s="465">
        <f t="shared" si="20"/>
        <v>0</v>
      </c>
      <c r="AY115" s="476" t="str">
        <f t="shared" si="21"/>
        <v/>
      </c>
      <c r="AZ115" s="479" t="str">
        <f>IFERROR(SUBSTITUTE(SUBSTITUTE(SUBSTITUTE(SUBSTITUTE(AZ114, " , ", " "), ";", " "), "  ", " "), " ", " "), AZ114)</f>
        <v xml:space="preserve"> et saisissez un nombre de caractères pour que le texte ne déborde pas de la colonne ►Police choisissez celle qui vous convient</v>
      </c>
      <c r="BA115" s="477" t="str">
        <f>IF(LEN(BB114)&lt;=AZ116,BB114,LEFT(BB114,FIND("#",SUBSTITUTE(LEFT(BB114,AZ116+1)," ","#",LEN(LEFT(BB114,AZ116+1))-LEN(SUBSTITUTE(LEFT(BB114,AZ116+1)," ",""))))-1))</f>
        <v/>
      </c>
      <c r="BB115" s="478" t="str">
        <f t="shared" si="34"/>
        <v/>
      </c>
      <c r="BD115" s="218"/>
      <c r="BE115" s="475" t="s">
        <v>1041</v>
      </c>
      <c r="BF115" s="11"/>
      <c r="BG115" s="11"/>
      <c r="BH115" s="11"/>
      <c r="BI115" s="217"/>
      <c r="BK115" s="565"/>
      <c r="BL115" s="565"/>
      <c r="BM115" s="565"/>
      <c r="BN115" s="565"/>
      <c r="BP115" s="9">
        <v>1</v>
      </c>
    </row>
    <row r="116" spans="1:68" ht="21" customHeight="1">
      <c r="A116" s="147" t="str">
        <f>IF(ISBLANK(#REF!),"►",IFERROR(RIGHT(#REF!,LEN(#REF!)-FIND("Couleur",#REF!)+1),""))</f>
        <v/>
      </c>
      <c r="B116" s="259" t="s">
        <v>338</v>
      </c>
      <c r="C116" s="258" t="str">
        <f>C123</f>
        <v>N.Nom de la recette.Avec ou sans alcool.Quand .Verre Flute(s).Famille à coller</v>
      </c>
      <c r="D116" s="258">
        <f>D123</f>
        <v>2</v>
      </c>
      <c r="E116" s="257" t="str">
        <f>E123</f>
        <v>Flute(s)</v>
      </c>
      <c r="F116" s="256">
        <f>F123</f>
        <v>12</v>
      </c>
      <c r="G116" s="255" t="str">
        <f>G123</f>
        <v>cl</v>
      </c>
      <c r="H116" s="1245" t="s">
        <v>773</v>
      </c>
      <c r="I116" s="1246"/>
      <c r="J116" s="1247" t="s">
        <v>772</v>
      </c>
      <c r="K116" s="1247"/>
      <c r="L116" s="1247"/>
      <c r="M116" s="1247"/>
      <c r="N116" s="1247"/>
      <c r="O116" s="1247"/>
      <c r="P116" s="1247"/>
      <c r="Q116" s="1247"/>
      <c r="R116" s="1247"/>
      <c r="S116" s="1249" t="s">
        <v>776</v>
      </c>
      <c r="U116" s="659"/>
      <c r="V116" s="95" t="s">
        <v>287</v>
      </c>
      <c r="W116" s="94">
        <f t="shared" si="28"/>
        <v>5.0000000000000001E-3</v>
      </c>
      <c r="X116" s="74">
        <f t="shared" si="29"/>
        <v>0.5</v>
      </c>
      <c r="Y116" s="92">
        <v>5</v>
      </c>
      <c r="Z116" s="90">
        <v>0</v>
      </c>
      <c r="AA116" s="79"/>
      <c r="AB116" s="89"/>
      <c r="AC116" s="659"/>
      <c r="AD116" s="292">
        <v>35</v>
      </c>
      <c r="AE116" s="574"/>
      <c r="AF116" s="616">
        <v>1.03</v>
      </c>
      <c r="AG116" s="574"/>
      <c r="AH116" s="290" t="s">
        <v>16</v>
      </c>
      <c r="AI116" s="569"/>
      <c r="AJ116" s="1218" t="s">
        <v>738</v>
      </c>
      <c r="AK116" s="1219"/>
      <c r="AM116" s="565"/>
      <c r="AN116" s="565"/>
      <c r="AO116" s="565"/>
      <c r="AP116" s="1167" t="s">
        <v>889</v>
      </c>
      <c r="AR116" s="1167" t="s">
        <v>880</v>
      </c>
      <c r="AS116" s="1169" t="s">
        <v>881</v>
      </c>
      <c r="AT116" s="565"/>
      <c r="AU116" s="463">
        <f>IF(AW116=AW67,1,LEN(AW116))</f>
        <v>0</v>
      </c>
      <c r="AV116" s="464" t="str" cm="1">
        <f t="array" ref="AV116">IF(AY116="", "", IFERROR(MAX(IF(ISNUMBER(AV68:AV115), AV68:AV115)) + 1, ""))</f>
        <v/>
      </c>
      <c r="AW116" s="791" t="str" cm="1">
        <f t="array" ref="AW116">IFERROR(INDEX(AY73:AY124, MATCH(ROW()-MIN(ROW(AY73:AY124))+1, AV73:AV124, 0)), "")</f>
        <v/>
      </c>
      <c r="AX116" s="465">
        <f t="shared" si="20"/>
        <v>0</v>
      </c>
      <c r="AY116" s="476" t="str">
        <f t="shared" si="21"/>
        <v/>
      </c>
      <c r="AZ116" s="473">
        <f>AW71</f>
        <v>100</v>
      </c>
      <c r="BA116" s="477" t="str">
        <f>IF(LEN(BB115)&lt;=AZ116,BB115,LEFT(BB115,FIND("#",SUBSTITUTE(LEFT(BB115,AZ116+1)," ","#",LEN(LEFT(BB115,AZ116+1))-LEN(SUBSTITUTE(LEFT(BB115,AZ116+1)," ",""))))-1))</f>
        <v/>
      </c>
      <c r="BB116" s="478" t="str">
        <f t="shared" si="34"/>
        <v/>
      </c>
      <c r="BD116" s="218"/>
      <c r="BE116" s="11"/>
      <c r="BF116" s="11"/>
      <c r="BG116" s="11"/>
      <c r="BH116" s="11"/>
      <c r="BI116" s="217"/>
      <c r="BK116" s="565"/>
      <c r="BL116" s="565"/>
      <c r="BM116" s="565"/>
      <c r="BN116" s="565"/>
      <c r="BP116" s="9">
        <v>1</v>
      </c>
    </row>
    <row r="117" spans="1:68" ht="21" customHeight="1">
      <c r="A117" s="147" t="str">
        <f>IF(ISBLANK(#REF!),"►",IFERROR(RIGHT(#REF!,LEN(#REF!)-FIND("Couleur",#REF!)+1),""))</f>
        <v/>
      </c>
      <c r="B117" s="342" t="s">
        <v>338</v>
      </c>
      <c r="C117" s="204" t="str">
        <f>C123</f>
        <v>N.Nom de la recette.Avec ou sans alcool.Quand .Verre Flute(s).Famille à coller</v>
      </c>
      <c r="D117" s="204">
        <f>D123</f>
        <v>2</v>
      </c>
      <c r="E117" s="203" t="str">
        <f>E123</f>
        <v>Flute(s)</v>
      </c>
      <c r="F117" s="202">
        <f>F123</f>
        <v>12</v>
      </c>
      <c r="G117" s="201" t="str">
        <f>G123</f>
        <v>cl</v>
      </c>
      <c r="H117" s="1251" t="s">
        <v>774</v>
      </c>
      <c r="I117" s="1252"/>
      <c r="J117" s="1248"/>
      <c r="K117" s="1248"/>
      <c r="L117" s="1248"/>
      <c r="M117" s="1248"/>
      <c r="N117" s="1248"/>
      <c r="O117" s="1248"/>
      <c r="P117" s="1248"/>
      <c r="Q117" s="1248"/>
      <c r="R117" s="1248"/>
      <c r="S117" s="1250"/>
      <c r="U117" s="659"/>
      <c r="V117" s="95" t="s">
        <v>285</v>
      </c>
      <c r="W117" s="94">
        <f t="shared" si="28"/>
        <v>1.4999999999999999E-2</v>
      </c>
      <c r="X117" s="74">
        <f t="shared" si="29"/>
        <v>1.5</v>
      </c>
      <c r="Y117" s="92">
        <v>15</v>
      </c>
      <c r="Z117" s="90">
        <v>0</v>
      </c>
      <c r="AA117" s="79"/>
      <c r="AB117" s="89">
        <v>1000</v>
      </c>
      <c r="AC117" s="659"/>
      <c r="AD117" s="292">
        <v>11</v>
      </c>
      <c r="AE117" s="574"/>
      <c r="AF117" s="616">
        <v>1.01</v>
      </c>
      <c r="AG117" s="574"/>
      <c r="AH117" s="290" t="s">
        <v>14</v>
      </c>
      <c r="AI117" s="569"/>
      <c r="AJ117" s="1218" t="s">
        <v>739</v>
      </c>
      <c r="AK117" s="1219"/>
      <c r="AM117" s="565"/>
      <c r="AN117" s="565"/>
      <c r="AO117" s="565"/>
      <c r="AP117" s="1168"/>
      <c r="AR117" s="1168"/>
      <c r="AS117" s="1169"/>
      <c r="AT117" s="565"/>
      <c r="AU117" s="463">
        <f>IF(AW117=AW67,1,LEN(AW117))</f>
        <v>0</v>
      </c>
      <c r="AV117" s="464" t="str" cm="1">
        <f t="array" ref="AV117">IF(AY117="", "", IFERROR(MAX(IF(ISNUMBER(AV68:AV116), AV68:AV116)) + 1, ""))</f>
        <v/>
      </c>
      <c r="AW117" s="791" t="str" cm="1">
        <f t="array" ref="AW117">IFERROR(INDEX(AY73:AY124, MATCH(ROW()-MIN(ROW(AY73:AY124))+1, AV73:AV124, 0)), "")</f>
        <v/>
      </c>
      <c r="AX117" s="465">
        <f t="shared" si="20"/>
        <v>0</v>
      </c>
      <c r="AY117" s="476" t="str">
        <f t="shared" si="21"/>
        <v/>
      </c>
      <c r="AZ117" s="480"/>
      <c r="BA117" s="477" t="str">
        <f>IF(LEN(BB116)&lt;=AZ116,BB116,LEFT(BB116,FIND("#",SUBSTITUTE(LEFT(BB116,AZ116+1)," ","#",LEN(LEFT(BB116,AZ116+1))-LEN(SUBSTITUTE(LEFT(BB116,AZ116+1)," ",""))))-1))</f>
        <v/>
      </c>
      <c r="BB117" s="478" t="str">
        <f t="shared" si="34"/>
        <v/>
      </c>
      <c r="BD117" s="263"/>
      <c r="BE117" s="262"/>
      <c r="BF117" s="262"/>
      <c r="BG117" s="262"/>
      <c r="BH117" s="262"/>
      <c r="BI117" s="261"/>
      <c r="BK117" s="565"/>
      <c r="BL117" s="565"/>
      <c r="BM117" s="565"/>
      <c r="BN117" s="565"/>
      <c r="BP117" s="9">
        <v>1</v>
      </c>
    </row>
    <row r="118" spans="1:68" ht="21" customHeight="1" thickBot="1">
      <c r="A118" s="147" t="str">
        <f>IF(ISBLANK(#REF!),"►",IFERROR(RIGHT(#REF!,LEN(#REF!)-FIND("Couleur",#REF!)+1),""))</f>
        <v/>
      </c>
      <c r="B118" s="134" t="s">
        <v>338</v>
      </c>
      <c r="C118" s="204" t="str">
        <f>C123</f>
        <v>N.Nom de la recette.Avec ou sans alcool.Quand .Verre Flute(s).Famille à coller</v>
      </c>
      <c r="D118" s="204">
        <f>D123</f>
        <v>2</v>
      </c>
      <c r="E118" s="203" t="str">
        <f>E123</f>
        <v>Flute(s)</v>
      </c>
      <c r="F118" s="202">
        <f>F123</f>
        <v>12</v>
      </c>
      <c r="G118" s="201" t="str">
        <f>G123</f>
        <v>cl</v>
      </c>
      <c r="H118" s="1219" t="s">
        <v>769</v>
      </c>
      <c r="I118" s="1219"/>
      <c r="J118" s="337"/>
      <c r="K118" s="336" t="s">
        <v>418</v>
      </c>
      <c r="L118" s="232" t="s">
        <v>417</v>
      </c>
      <c r="M118" s="232"/>
      <c r="N118" s="232"/>
      <c r="O118" s="232"/>
      <c r="P118" s="232"/>
      <c r="Q118" s="232"/>
      <c r="R118" s="232"/>
      <c r="S118" s="231"/>
      <c r="U118" s="659"/>
      <c r="V118" s="95" t="s">
        <v>283</v>
      </c>
      <c r="W118" s="94">
        <f t="shared" si="28"/>
        <v>0.25</v>
      </c>
      <c r="X118" s="74">
        <f t="shared" si="29"/>
        <v>25</v>
      </c>
      <c r="Y118" s="92">
        <v>250</v>
      </c>
      <c r="Z118" s="90">
        <v>0</v>
      </c>
      <c r="AA118" s="74"/>
      <c r="AB118" s="89">
        <v>1</v>
      </c>
      <c r="AC118" s="659"/>
      <c r="AD118" s="292">
        <v>15</v>
      </c>
      <c r="AE118" s="574"/>
      <c r="AF118" s="616">
        <v>1.04</v>
      </c>
      <c r="AG118" s="574"/>
      <c r="AH118" s="290" t="s">
        <v>12</v>
      </c>
      <c r="AI118" s="569"/>
      <c r="AJ118" s="1218" t="s">
        <v>740</v>
      </c>
      <c r="AK118" s="1219"/>
      <c r="AM118" s="565"/>
      <c r="AN118" s="565"/>
      <c r="AO118" s="565"/>
      <c r="AT118" s="565"/>
      <c r="AU118" s="463">
        <f>IF(AW118=AW67,1,LEN(AW118))</f>
        <v>0</v>
      </c>
      <c r="AV118" s="464" t="str" cm="1">
        <f t="array" ref="AV118">IF(AY118="", "", IFERROR(MAX(IF(ISNUMBER(AV68:AV117), AV68:AV117)) + 1, ""))</f>
        <v/>
      </c>
      <c r="AW118" s="791" t="str" cm="1">
        <f t="array" ref="AW118">IFERROR(INDEX(AY73:AY124, MATCH(ROW()-MIN(ROW(AY73:AY124))+1, AV73:AV124, 0)), "")</f>
        <v/>
      </c>
      <c r="AX118" s="465">
        <f t="shared" si="20"/>
        <v>0</v>
      </c>
      <c r="AY118" s="476" t="str">
        <f t="shared" si="21"/>
        <v/>
      </c>
      <c r="AZ118" s="480"/>
      <c r="BA118" s="477" t="str">
        <f>IF(LEN(BB117)&lt;=AZ116,BB117,LEFT(BB117,FIND("#",SUBSTITUTE(LEFT(BB117,AZ116+1)," ","#",LEN(LEFT(BB117,AZ116+1))-LEN(SUBSTITUTE(LEFT(BB117,AZ116+1)," ",""))))-1))</f>
        <v/>
      </c>
      <c r="BB118" s="478" t="str">
        <f t="shared" si="34"/>
        <v/>
      </c>
      <c r="BD118" s="218"/>
      <c r="BE118" s="11"/>
      <c r="BF118" s="11"/>
      <c r="BG118" s="11"/>
      <c r="BH118" s="11"/>
      <c r="BI118" s="217"/>
      <c r="BK118" s="565"/>
      <c r="BL118" s="565"/>
      <c r="BM118" s="565"/>
      <c r="BN118" s="565"/>
      <c r="BP118" s="9">
        <v>1</v>
      </c>
    </row>
    <row r="119" spans="1:68" ht="21" customHeight="1">
      <c r="A119" s="147" t="str">
        <f>IF(ISBLANK(#REF!),"►",IFERROR(RIGHT(#REF!,LEN(#REF!)-FIND("Couleur",#REF!)+1),""))</f>
        <v/>
      </c>
      <c r="B119" s="134" t="s">
        <v>338</v>
      </c>
      <c r="C119" s="204" t="str">
        <f>C123</f>
        <v>N.Nom de la recette.Avec ou sans alcool.Quand .Verre Flute(s).Famille à coller</v>
      </c>
      <c r="D119" s="204">
        <f>D123</f>
        <v>2</v>
      </c>
      <c r="E119" s="203" t="str">
        <f>E123</f>
        <v>Flute(s)</v>
      </c>
      <c r="F119" s="202">
        <f>F123</f>
        <v>12</v>
      </c>
      <c r="G119" s="201" t="str">
        <f>G123</f>
        <v>cl</v>
      </c>
      <c r="H119" s="224" t="s">
        <v>411</v>
      </c>
      <c r="I119" s="334"/>
      <c r="J119" s="323"/>
      <c r="K119" s="323"/>
      <c r="L119" s="323"/>
      <c r="M119" s="323"/>
      <c r="N119" s="211"/>
      <c r="O119" s="223" t="s">
        <v>410</v>
      </c>
      <c r="P119" s="1241" t="s">
        <v>775</v>
      </c>
      <c r="Q119" s="1241"/>
      <c r="R119" s="1241"/>
      <c r="S119" s="1242"/>
      <c r="U119" s="659"/>
      <c r="V119" s="87" t="s">
        <v>280</v>
      </c>
      <c r="W119" s="77">
        <f t="shared" si="28"/>
        <v>6.4999999999999997E-3</v>
      </c>
      <c r="X119" s="74"/>
      <c r="Y119" s="73">
        <v>6.5</v>
      </c>
      <c r="Z119" s="71">
        <v>0</v>
      </c>
      <c r="AA119" s="79"/>
      <c r="AB119" s="69"/>
      <c r="AC119" s="659"/>
      <c r="AD119" s="292">
        <v>38</v>
      </c>
      <c r="AE119" s="574"/>
      <c r="AF119" s="616">
        <v>0.96</v>
      </c>
      <c r="AG119" s="574"/>
      <c r="AH119" s="290" t="s">
        <v>11</v>
      </c>
      <c r="AI119" s="569"/>
      <c r="AJ119" s="1218" t="s">
        <v>740</v>
      </c>
      <c r="AK119" s="1219"/>
      <c r="AM119" s="565"/>
      <c r="AN119" s="565"/>
      <c r="AO119" s="565"/>
      <c r="AP119" s="1167" t="s">
        <v>890</v>
      </c>
      <c r="AR119" s="1167" t="s">
        <v>882</v>
      </c>
      <c r="AS119" s="1169" t="s">
        <v>883</v>
      </c>
      <c r="AT119" s="565"/>
      <c r="AU119" s="463">
        <f>IF(AW119=AW67,1,LEN(AW119))</f>
        <v>0</v>
      </c>
      <c r="AV119" s="464" t="str" cm="1">
        <f t="array" ref="AV119">IF(AY119="", "", IFERROR(MAX(IF(ISNUMBER(AV68:AV118), AV68:AV118)) + 1, ""))</f>
        <v/>
      </c>
      <c r="AW119" s="791" t="str" cm="1">
        <f t="array" ref="AW119">IFERROR(INDEX(AY73:AY124, MATCH(ROW()-MIN(ROW(AY73:AY124))+1, AV73:AV124, 0)), "")</f>
        <v/>
      </c>
      <c r="AX119" s="465">
        <f t="shared" si="20"/>
        <v>0</v>
      </c>
      <c r="AY119" s="476" t="str">
        <f t="shared" si="21"/>
        <v/>
      </c>
      <c r="AZ119" s="480"/>
      <c r="BA119" s="477" t="str">
        <f>IF(LEN(BB118)&lt;=AZ116,BB118,LEFT(BB118,FIND("#",SUBSTITUTE(LEFT(BB118,AZ116+1)," ","#",LEN(LEFT(BB118,AZ116+1))-LEN(SUBSTITUTE(LEFT(BB118,AZ116+1)," ",""))))-1))</f>
        <v/>
      </c>
      <c r="BB119" s="478" t="str">
        <f t="shared" si="34"/>
        <v/>
      </c>
      <c r="BD119" s="218"/>
      <c r="BE119" s="260" t="s">
        <v>438</v>
      </c>
      <c r="BF119" s="11"/>
      <c r="BG119" s="11"/>
      <c r="BH119" s="11"/>
      <c r="BI119" s="217"/>
      <c r="BK119" s="565"/>
      <c r="BL119" s="565"/>
      <c r="BM119" s="565"/>
      <c r="BN119" s="565"/>
      <c r="BP119" s="9">
        <v>1</v>
      </c>
    </row>
    <row r="120" spans="1:68" ht="21" customHeight="1">
      <c r="A120" s="147" t="str">
        <f>IF(ISBLANK(#REF!),"►",IFERROR(RIGHT(#REF!,LEN(#REF!)-FIND("Couleur",#REF!)+1),""))</f>
        <v/>
      </c>
      <c r="B120" s="134" t="s">
        <v>338</v>
      </c>
      <c r="C120" s="204" t="str">
        <f>C123</f>
        <v>N.Nom de la recette.Avec ou sans alcool.Quand .Verre Flute(s).Famille à coller</v>
      </c>
      <c r="D120" s="204">
        <f>D123</f>
        <v>2</v>
      </c>
      <c r="E120" s="203" t="str">
        <f>E123</f>
        <v>Flute(s)</v>
      </c>
      <c r="F120" s="202">
        <f>F123</f>
        <v>12</v>
      </c>
      <c r="G120" s="201" t="str">
        <f>G123</f>
        <v>cl</v>
      </c>
      <c r="H120" s="216">
        <v>2</v>
      </c>
      <c r="I120" s="327" t="s">
        <v>415</v>
      </c>
      <c r="J120" s="324"/>
      <c r="K120" s="324"/>
      <c r="L120" s="324"/>
      <c r="M120" s="324"/>
      <c r="N120" s="215"/>
      <c r="O120" s="28"/>
      <c r="P120" s="1241"/>
      <c r="Q120" s="1241"/>
      <c r="R120" s="1241"/>
      <c r="S120" s="1242"/>
      <c r="U120" s="659"/>
      <c r="V120" s="87" t="s">
        <v>278</v>
      </c>
      <c r="W120" s="77">
        <f t="shared" si="28"/>
        <v>0.1</v>
      </c>
      <c r="X120" s="79"/>
      <c r="Y120" s="73">
        <v>100</v>
      </c>
      <c r="Z120" s="71">
        <v>0</v>
      </c>
      <c r="AA120" s="85"/>
      <c r="AB120" s="69"/>
      <c r="AC120" s="659"/>
      <c r="AD120" s="292">
        <v>40</v>
      </c>
      <c r="AE120" s="574"/>
      <c r="AF120" s="616">
        <v>0.98</v>
      </c>
      <c r="AG120" s="574"/>
      <c r="AH120" s="290" t="s">
        <v>10</v>
      </c>
      <c r="AI120" s="569"/>
      <c r="AJ120" s="1218" t="s">
        <v>762</v>
      </c>
      <c r="AK120" s="1219"/>
      <c r="AM120" s="565"/>
      <c r="AN120" s="565"/>
      <c r="AO120" s="565"/>
      <c r="AP120" s="1168"/>
      <c r="AR120" s="1168"/>
      <c r="AS120" s="1169"/>
      <c r="AT120" s="565"/>
      <c r="AU120" s="463">
        <f>IF(AW120=AW67,1,LEN(AW120))</f>
        <v>0</v>
      </c>
      <c r="AV120" s="464" t="str" cm="1">
        <f t="array" ref="AV120">IF(AY120="", "", IFERROR(MAX(IF(ISNUMBER(AV68:AV119), AV68:AV119)) + 1, ""))</f>
        <v/>
      </c>
      <c r="AW120" s="791" t="str" cm="1">
        <f t="array" ref="AW120">IFERROR(INDEX(AY73:AY124, MATCH(ROW()-MIN(ROW(AY73:AY124))+1, AV73:AV124, 0)), "")</f>
        <v/>
      </c>
      <c r="AX120" s="465">
        <f t="shared" si="20"/>
        <v>0</v>
      </c>
      <c r="AY120" s="476" t="str">
        <f t="shared" si="21"/>
        <v/>
      </c>
      <c r="AZ120" s="480"/>
      <c r="BA120" s="477" t="str">
        <f>IF(LEN(BB119)&lt;=AZ116,BB119,LEFT(BB119,FIND("#",SUBSTITUTE(LEFT(BB119,AZ116+1)," ","#",LEN(LEFT(BB119,AZ116+1))-LEN(SUBSTITUTE(LEFT(BB119,AZ116+1)," ",""))))-1))</f>
        <v/>
      </c>
      <c r="BB120" s="478" t="str">
        <f t="shared" si="34"/>
        <v/>
      </c>
      <c r="BD120" s="218"/>
      <c r="BE120" s="11"/>
      <c r="BF120" s="11"/>
      <c r="BG120" s="11"/>
      <c r="BH120" s="11"/>
      <c r="BI120" s="217"/>
      <c r="BK120" s="565"/>
      <c r="BL120" s="565"/>
      <c r="BM120" s="565"/>
      <c r="BN120" s="565"/>
      <c r="BP120" s="9">
        <v>1</v>
      </c>
    </row>
    <row r="121" spans="1:68" ht="21" customHeight="1">
      <c r="A121" s="147" t="str">
        <f>IF(ISBLANK(#REF!),"►",IFERROR(RIGHT(#REF!,LEN(#REF!)-FIND("Couleur",#REF!)+1),""))</f>
        <v/>
      </c>
      <c r="B121" s="134" t="s">
        <v>338</v>
      </c>
      <c r="C121" s="204" t="str">
        <f>C123</f>
        <v>N.Nom de la recette.Avec ou sans alcool.Quand .Verre Flute(s).Famille à coller</v>
      </c>
      <c r="D121" s="204">
        <f>D123</f>
        <v>2</v>
      </c>
      <c r="E121" s="203" t="str">
        <f>E123</f>
        <v>Flute(s)</v>
      </c>
      <c r="F121" s="202">
        <f>F123</f>
        <v>12</v>
      </c>
      <c r="G121" s="201" t="str">
        <f>G123</f>
        <v>cl</v>
      </c>
      <c r="H121" s="325" t="str">
        <f>"❽ Volume servi par "&amp;I120</f>
        <v>❽ Volume servi par Flute(s)</v>
      </c>
      <c r="I121" s="324"/>
      <c r="J121" s="323"/>
      <c r="K121" s="320"/>
      <c r="L121" s="199" t="s">
        <v>403</v>
      </c>
      <c r="M121" s="319" t="s">
        <v>402</v>
      </c>
      <c r="N121" s="198"/>
      <c r="O121" s="197"/>
      <c r="P121" s="1243" t="str">
        <f>C123&amp;"  intensité"&amp;" "&amp;M121&amp;" "&amp;"coût"&amp;M122&amp;" "&amp;" "&amp;H118</f>
        <v>N.Nom de la recette.Avec ou sans alcool.Quand .Verre Flute(s).Famille à coller  intensité **** coût**  Couleur dominante</v>
      </c>
      <c r="Q121" s="1243"/>
      <c r="R121" s="1243"/>
      <c r="S121" s="1244"/>
      <c r="U121" s="659"/>
      <c r="V121" s="87" t="s">
        <v>275</v>
      </c>
      <c r="W121" s="77">
        <f t="shared" si="28"/>
        <v>3.0000000000000001E-3</v>
      </c>
      <c r="X121" s="79"/>
      <c r="Y121" s="73">
        <v>3</v>
      </c>
      <c r="Z121" s="71">
        <v>0</v>
      </c>
      <c r="AA121" s="79"/>
      <c r="AB121" s="69"/>
      <c r="AC121" s="659"/>
      <c r="AD121" s="292">
        <v>15</v>
      </c>
      <c r="AE121" s="574"/>
      <c r="AF121" s="616">
        <v>1.02</v>
      </c>
      <c r="AG121" s="574"/>
      <c r="AH121" s="290" t="s">
        <v>9</v>
      </c>
      <c r="AI121" s="569"/>
      <c r="AJ121" s="1218" t="s">
        <v>750</v>
      </c>
      <c r="AK121" s="1219"/>
      <c r="AM121" s="565"/>
      <c r="AN121" s="565"/>
      <c r="AO121" s="565"/>
      <c r="AP121" s="565"/>
      <c r="AQ121" s="565"/>
      <c r="AR121" s="565"/>
      <c r="AS121" s="565"/>
      <c r="AT121" s="565"/>
      <c r="AU121" s="463">
        <f>IF(AW121=AW67,1,LEN(AW121))</f>
        <v>0</v>
      </c>
      <c r="AV121" s="464" t="str" cm="1">
        <f t="array" ref="AV121">IF(AY121="", "", IFERROR(MAX(IF(ISNUMBER(AV68:AV120), AV68:AV120)) + 1, ""))</f>
        <v/>
      </c>
      <c r="AW121" s="791" t="str" cm="1">
        <f t="array" ref="AW121">IFERROR(INDEX(AY73:AY124, MATCH(ROW()-MIN(ROW(AY73:AY124))+1, AV73:AV124, 0)), "")</f>
        <v/>
      </c>
      <c r="AX121" s="465">
        <f t="shared" si="20"/>
        <v>0</v>
      </c>
      <c r="AY121" s="476" t="str">
        <f t="shared" si="21"/>
        <v/>
      </c>
      <c r="AZ121" s="480"/>
      <c r="BA121" s="477" t="str">
        <f>IF(LEN(BB120)&lt;=AZ116,BB120,LEFT(BB120,FIND("#",SUBSTITUTE(LEFT(BB120,AZ116+1)," ","#",LEN(LEFT(BB120,AZ116+1))-LEN(SUBSTITUTE(LEFT(BB120,AZ116+1)," ",""))))-1))</f>
        <v/>
      </c>
      <c r="BB121" s="478" t="str">
        <f t="shared" si="34"/>
        <v/>
      </c>
      <c r="BD121" s="218"/>
      <c r="BE121" s="11" t="s">
        <v>434</v>
      </c>
      <c r="BF121" s="11"/>
      <c r="BG121" s="11"/>
      <c r="BH121" s="11"/>
      <c r="BI121" s="217"/>
      <c r="BK121" s="565"/>
      <c r="BL121" s="565"/>
      <c r="BM121" s="565"/>
      <c r="BN121" s="565"/>
      <c r="BP121" s="9">
        <v>1</v>
      </c>
    </row>
    <row r="122" spans="1:68" ht="21" customHeight="1">
      <c r="A122" s="147" t="str">
        <f>IF(ISBLANK(#REF!),"►",IFERROR(RIGHT(#REF!,LEN(#REF!)-FIND("Couleur",#REF!)+1),""))</f>
        <v/>
      </c>
      <c r="B122" s="134" t="s">
        <v>394</v>
      </c>
      <c r="C122" s="204" t="str">
        <f>C123</f>
        <v>N.Nom de la recette.Avec ou sans alcool.Quand .Verre Flute(s).Famille à coller</v>
      </c>
      <c r="D122" s="204">
        <f>D123</f>
        <v>2</v>
      </c>
      <c r="E122" s="203" t="str">
        <f>E123</f>
        <v>Flute(s)</v>
      </c>
      <c r="F122" s="202">
        <f>F123</f>
        <v>12</v>
      </c>
      <c r="G122" s="201" t="str">
        <f>G123</f>
        <v>cl</v>
      </c>
      <c r="H122" s="200">
        <v>12</v>
      </c>
      <c r="I122" s="104" t="s">
        <v>328</v>
      </c>
      <c r="J122" s="320"/>
      <c r="K122" s="320"/>
      <c r="L122" s="199" t="s">
        <v>398</v>
      </c>
      <c r="M122" s="319" t="s">
        <v>397</v>
      </c>
      <c r="N122" s="198"/>
      <c r="O122" s="197"/>
      <c r="P122" s="1243"/>
      <c r="Q122" s="1243"/>
      <c r="R122" s="1243"/>
      <c r="S122" s="1244"/>
      <c r="U122" s="659"/>
      <c r="V122" s="87" t="s">
        <v>273</v>
      </c>
      <c r="W122" s="77">
        <f t="shared" si="28"/>
        <v>8.0000000000000002E-3</v>
      </c>
      <c r="X122" s="79"/>
      <c r="Y122" s="73">
        <v>8</v>
      </c>
      <c r="Z122" s="71">
        <v>0</v>
      </c>
      <c r="AA122" s="79"/>
      <c r="AB122" s="69"/>
      <c r="AC122" s="659"/>
      <c r="AD122" s="292">
        <v>15</v>
      </c>
      <c r="AE122" s="574"/>
      <c r="AF122" s="616">
        <v>1.02</v>
      </c>
      <c r="AG122" s="574"/>
      <c r="AH122" s="290" t="s">
        <v>7</v>
      </c>
      <c r="AI122" s="569"/>
      <c r="AJ122" s="1218" t="s">
        <v>744</v>
      </c>
      <c r="AK122" s="1219"/>
      <c r="AM122" s="565"/>
      <c r="AN122" s="565"/>
      <c r="AO122" s="565"/>
      <c r="AP122" s="565"/>
      <c r="AQ122" s="565"/>
      <c r="AR122" s="565"/>
      <c r="AS122" s="565"/>
      <c r="AT122" s="565"/>
      <c r="AU122" s="463">
        <f>IF(AW122=AW67,1,LEN(AW122))</f>
        <v>0</v>
      </c>
      <c r="AV122" s="464" t="str" cm="1">
        <f t="array" ref="AV122">IF(AY122="", "", IFERROR(MAX(IF(ISNUMBER(AV68:AV121), AV68:AV121)) + 1, ""))</f>
        <v/>
      </c>
      <c r="AW122" s="791" t="str" cm="1">
        <f t="array" ref="AW122">IFERROR(INDEX(AY73:AY124, MATCH(ROW()-MIN(ROW(AY73:AY124))+1, AV73:AV124, 0)), "")</f>
        <v/>
      </c>
      <c r="AX122" s="465">
        <f t="shared" si="20"/>
        <v>0</v>
      </c>
      <c r="AY122" s="476" t="str">
        <f t="shared" si="21"/>
        <v/>
      </c>
      <c r="AZ122" s="480"/>
      <c r="BA122" s="477" t="str">
        <f>IF(LEN(BB121)&lt;=AZ116,BB121,LEFT(BB121,FIND("#",SUBSTITUTE(LEFT(BB121,AZ116+1)," ","#",LEN(LEFT(BB121,AZ116+1))-LEN(SUBSTITUTE(LEFT(BB121,AZ116+1)," ",""))))-1))</f>
        <v/>
      </c>
      <c r="BB122" s="478" t="str">
        <f t="shared" si="34"/>
        <v/>
      </c>
      <c r="BD122" s="218"/>
      <c r="BE122" s="11" t="s">
        <v>423</v>
      </c>
      <c r="BF122" s="11"/>
      <c r="BG122" s="11"/>
      <c r="BH122" s="11"/>
      <c r="BI122" s="217"/>
      <c r="BK122" s="565"/>
      <c r="BL122" s="565"/>
      <c r="BM122" s="565"/>
      <c r="BN122" s="565"/>
      <c r="BP122" s="9">
        <v>1</v>
      </c>
    </row>
    <row r="123" spans="1:68" ht="21" customHeight="1">
      <c r="A123" s="147" t="str">
        <f>IF(ISBLANK(#REF!),"►",IFERROR(RIGHT(#REF!,LEN(#REF!)-FIND("Couleur",#REF!)+1),""))</f>
        <v/>
      </c>
      <c r="B123" s="134" t="s">
        <v>394</v>
      </c>
      <c r="C123" s="190" t="str">
        <f>UPPER(LEFT(J116,1)) &amp; "." &amp; UPPER(LEFT(J116,1)) &amp; LOWER(MID(J116,2,999)) &amp; "." &amp; UPPER(LEFT(H116,1)) &amp; LOWER(MID(H116,2,999)) &amp; "." &amp; UPPER(LEFT(H117,1)) &amp; LOWER(MID(H117,2,999)) &amp; "." &amp; "Verre " &amp; UPPER(LEFT(I120,1)) &amp; LOWER(MID(I120,2,999)) &amp; IF(LEFT(S116,1)=UPPER(LEFT(S116,1)),".","") &amp; UPPER(LEFT(S116,1)) &amp; LOWER(MID(S116,2,999))</f>
        <v>N.Nom de la recette.Avec ou sans alcool.Quand .Verre Flute(s).Famille à coller</v>
      </c>
      <c r="D123" s="189">
        <f>H120</f>
        <v>2</v>
      </c>
      <c r="E123" s="188" t="str">
        <f>I120</f>
        <v>Flute(s)</v>
      </c>
      <c r="F123" s="187">
        <f>H122</f>
        <v>12</v>
      </c>
      <c r="G123" s="186" t="str">
        <f>I122</f>
        <v>cl</v>
      </c>
      <c r="H123" s="185" t="str">
        <f>(H122*H120)&amp;" "&amp;I122</f>
        <v>24 cl</v>
      </c>
      <c r="I123" s="184" t="str">
        <f>"pour "&amp;H120&amp;" "&amp;I120</f>
        <v>pour 2 Flute(s)</v>
      </c>
      <c r="J123" s="184"/>
      <c r="K123" s="183" t="s">
        <v>393</v>
      </c>
      <c r="L123" s="183" t="s">
        <v>392</v>
      </c>
      <c r="M123" s="183" t="s">
        <v>391</v>
      </c>
      <c r="N123" s="183" t="s">
        <v>390</v>
      </c>
      <c r="O123" s="183" t="s">
        <v>389</v>
      </c>
      <c r="P123" s="183" t="s">
        <v>388</v>
      </c>
      <c r="Q123" s="183" t="s">
        <v>387</v>
      </c>
      <c r="R123" s="183" t="s">
        <v>386</v>
      </c>
      <c r="S123" s="182" t="s">
        <v>385</v>
      </c>
      <c r="U123" s="659"/>
      <c r="V123" s="87" t="s">
        <v>271</v>
      </c>
      <c r="W123" s="86">
        <f t="shared" si="28"/>
        <v>0.12</v>
      </c>
      <c r="X123" s="79"/>
      <c r="Y123" s="73">
        <v>120</v>
      </c>
      <c r="Z123" s="71">
        <v>0</v>
      </c>
      <c r="AA123" s="85"/>
      <c r="AB123" s="69"/>
      <c r="AC123" s="659"/>
      <c r="AD123" s="292">
        <v>40</v>
      </c>
      <c r="AE123" s="574"/>
      <c r="AF123" s="616">
        <v>1.03</v>
      </c>
      <c r="AG123" s="574"/>
      <c r="AH123" s="290" t="s">
        <v>5</v>
      </c>
      <c r="AI123" s="569"/>
      <c r="AJ123" s="1218" t="s">
        <v>759</v>
      </c>
      <c r="AK123" s="1219"/>
      <c r="AM123" s="565"/>
      <c r="AN123" s="565"/>
      <c r="AO123" s="565"/>
      <c r="AP123" s="565"/>
      <c r="AQ123" s="565"/>
      <c r="AR123" s="565"/>
      <c r="AS123" s="565"/>
      <c r="AT123" s="565"/>
      <c r="AU123" s="463">
        <f>IF(AW123=AW67,1,LEN(AW123))</f>
        <v>0</v>
      </c>
      <c r="AV123" s="464" t="str" cm="1">
        <f t="array" ref="AV123">IF(AY123="", "", IFERROR(MAX(IF(ISNUMBER(AV68:AV122), AV68:AV122)) + 1, ""))</f>
        <v/>
      </c>
      <c r="AW123" s="791" t="str" cm="1">
        <f t="array" ref="AW123">IFERROR(INDEX(AY73:AY124, MATCH(ROW()-MIN(ROW(AY73:AY124))+1, AV73:AV124, 0)), "")</f>
        <v/>
      </c>
      <c r="AX123" s="465">
        <f t="shared" si="20"/>
        <v>0</v>
      </c>
      <c r="AY123" s="476" t="str">
        <f t="shared" si="21"/>
        <v/>
      </c>
      <c r="AZ123" s="480"/>
      <c r="BA123" s="477" t="str">
        <f>IF(LEN(BB122)&lt;=AZ116,BB122,LEFT(BB122,FIND("#",SUBSTITUTE(LEFT(BB122,AZ116+1)," ","#",LEN(LEFT(BB122,AZ116+1))-LEN(SUBSTITUTE(LEFT(BB122,AZ116+1)," ",""))))-1))</f>
        <v/>
      </c>
      <c r="BB123" s="478" t="str">
        <f t="shared" si="34"/>
        <v/>
      </c>
      <c r="BD123" s="218"/>
      <c r="BE123" s="11"/>
      <c r="BF123" s="11"/>
      <c r="BG123" s="11"/>
      <c r="BH123" s="11"/>
      <c r="BI123" s="217"/>
      <c r="BK123" s="565"/>
      <c r="BL123" s="565"/>
      <c r="BM123" s="565"/>
      <c r="BN123" s="565"/>
      <c r="BP123" s="9">
        <v>1</v>
      </c>
    </row>
    <row r="124" spans="1:68" ht="21" customHeight="1">
      <c r="A124" s="147" t="str">
        <f>IF(ISBLANK(#REF!),"►",IFERROR(RIGHT(#REF!,LEN(#REF!)-FIND("Couleur",#REF!)+1),""))</f>
        <v/>
      </c>
      <c r="B124" s="134" t="s">
        <v>338</v>
      </c>
      <c r="C124" s="119" t="str">
        <f>C123</f>
        <v>N.Nom de la recette.Avec ou sans alcool.Quand .Verre Flute(s).Famille à coller</v>
      </c>
      <c r="D124" s="119">
        <f>D123</f>
        <v>2</v>
      </c>
      <c r="E124" s="118" t="str">
        <f>E123</f>
        <v>Flute(s)</v>
      </c>
      <c r="F124" s="117">
        <f>F123</f>
        <v>12</v>
      </c>
      <c r="G124" s="116" t="str">
        <f>G123</f>
        <v>cl</v>
      </c>
      <c r="H124" s="1227" t="s">
        <v>381</v>
      </c>
      <c r="I124" s="1227"/>
      <c r="J124" s="1228"/>
      <c r="K124" s="177"/>
      <c r="L124" s="176" t="s">
        <v>380</v>
      </c>
      <c r="M124" s="1229" t="s">
        <v>379</v>
      </c>
      <c r="N124" s="175"/>
      <c r="O124" s="1231" t="s">
        <v>378</v>
      </c>
      <c r="P124" s="1233" t="s">
        <v>377</v>
      </c>
      <c r="Q124" s="1235" t="s">
        <v>376</v>
      </c>
      <c r="R124" s="1237" t="s">
        <v>375</v>
      </c>
      <c r="S124" s="174" t="s">
        <v>374</v>
      </c>
      <c r="U124" s="659"/>
      <c r="V124" s="87" t="s">
        <v>269</v>
      </c>
      <c r="W124" s="77">
        <f t="shared" si="28"/>
        <v>4.0000000000000001E-3</v>
      </c>
      <c r="X124" s="79"/>
      <c r="Y124" s="73">
        <v>4</v>
      </c>
      <c r="Z124" s="71">
        <v>0</v>
      </c>
      <c r="AA124" s="79"/>
      <c r="AB124" s="69"/>
      <c r="AC124" s="659"/>
      <c r="AD124" s="292">
        <v>40</v>
      </c>
      <c r="AE124" s="574"/>
      <c r="AF124" s="616">
        <v>1.03</v>
      </c>
      <c r="AG124" s="574"/>
      <c r="AH124" s="290" t="s">
        <v>3</v>
      </c>
      <c r="AI124" s="569"/>
      <c r="AJ124" s="1218" t="s">
        <v>740</v>
      </c>
      <c r="AK124" s="1219"/>
      <c r="AM124" s="565"/>
      <c r="AN124" s="565"/>
      <c r="AO124" s="565"/>
      <c r="AP124" s="565"/>
      <c r="AQ124" s="565"/>
      <c r="AR124" s="565"/>
      <c r="AS124" s="565"/>
      <c r="AT124" s="565"/>
      <c r="AU124" s="463">
        <f>IF(AW124=AW67,1,LEN(AW124))</f>
        <v>0</v>
      </c>
      <c r="AV124" s="464" t="str" cm="1">
        <f t="array" ref="AV124">IF(AY124="", "", IFERROR(MAX(IF(ISNUMBER(AV68:AV123), AV68:AV123)) + 1, ""))</f>
        <v/>
      </c>
      <c r="AW124" s="791" t="str" cm="1">
        <f t="array" ref="AW124">IFERROR(INDEX(AY73:AY124, MATCH(ROW()-MIN(ROW(AY73:AY124))+1, AV73:AV124, 0)), "")</f>
        <v/>
      </c>
      <c r="AX124" s="481">
        <f t="shared" si="20"/>
        <v>0</v>
      </c>
      <c r="AY124" s="482" t="str">
        <f t="shared" si="21"/>
        <v/>
      </c>
      <c r="AZ124" s="483"/>
      <c r="BA124" s="484" t="str">
        <f>IF(LEN(BB123)&lt;=AZ116,BB123,LEFT(BB123,FIND("#",SUBSTITUTE(LEFT(BB123,AZ116+1)," ","#",LEN(LEFT(BB123,AZ116+1))-LEN(SUBSTITUTE(LEFT(BB123,AZ116+1)," ",""))))-1))</f>
        <v/>
      </c>
      <c r="BB124" s="485" t="str">
        <f t="shared" si="34"/>
        <v/>
      </c>
      <c r="BD124" s="218"/>
      <c r="BE124" s="11" t="s">
        <v>412</v>
      </c>
      <c r="BF124" s="11"/>
      <c r="BG124" s="11"/>
      <c r="BH124" s="11"/>
      <c r="BI124" s="217"/>
      <c r="BK124" s="565"/>
      <c r="BL124" s="565"/>
      <c r="BM124" s="565"/>
      <c r="BN124" s="565"/>
      <c r="BP124" s="9">
        <v>1</v>
      </c>
    </row>
    <row r="125" spans="1:68" ht="21" customHeight="1">
      <c r="A125" s="147" t="str">
        <f>IF(ISBLANK(#REF!),"►",IFERROR(RIGHT(#REF!,LEN(#REF!)-FIND("Couleur",#REF!)+1),""))</f>
        <v/>
      </c>
      <c r="B125" s="134" t="s">
        <v>338</v>
      </c>
      <c r="C125" s="119" t="str">
        <f>C123</f>
        <v>N.Nom de la recette.Avec ou sans alcool.Quand .Verre Flute(s).Famille à coller</v>
      </c>
      <c r="D125" s="119">
        <f>D123</f>
        <v>2</v>
      </c>
      <c r="E125" s="118" t="str">
        <f>E123</f>
        <v>Flute(s)</v>
      </c>
      <c r="F125" s="117">
        <f>F123</f>
        <v>12</v>
      </c>
      <c r="G125" s="116" t="str">
        <f>G123</f>
        <v>cl</v>
      </c>
      <c r="H125" s="1239"/>
      <c r="I125" s="1239"/>
      <c r="J125" s="1240"/>
      <c r="K125" s="165"/>
      <c r="L125" s="164" t="s">
        <v>368</v>
      </c>
      <c r="M125" s="1230"/>
      <c r="N125" s="163"/>
      <c r="O125" s="1232"/>
      <c r="P125" s="1234"/>
      <c r="Q125" s="1236"/>
      <c r="R125" s="1238"/>
      <c r="S125" s="162" t="s">
        <v>367</v>
      </c>
      <c r="U125" s="659"/>
      <c r="V125" s="87" t="s">
        <v>267</v>
      </c>
      <c r="W125" s="77">
        <f t="shared" si="28"/>
        <v>0.2</v>
      </c>
      <c r="X125" s="79"/>
      <c r="Y125" s="73">
        <v>200</v>
      </c>
      <c r="Z125" s="71">
        <v>0</v>
      </c>
      <c r="AA125" s="79"/>
      <c r="AB125" s="69"/>
      <c r="AC125" s="659"/>
      <c r="AD125" s="292">
        <v>40</v>
      </c>
      <c r="AE125" s="574"/>
      <c r="AF125" s="616">
        <v>0.95</v>
      </c>
      <c r="AG125" s="574"/>
      <c r="AH125" s="290" t="s">
        <v>2</v>
      </c>
      <c r="AI125" s="569"/>
      <c r="AJ125" s="1218" t="s">
        <v>743</v>
      </c>
      <c r="AK125" s="1219"/>
      <c r="AM125" s="565"/>
      <c r="AN125" s="565"/>
      <c r="AO125" s="565"/>
      <c r="AP125" s="565"/>
      <c r="AQ125" s="565"/>
      <c r="AR125" s="565"/>
      <c r="AS125" s="565"/>
      <c r="AT125" s="565"/>
      <c r="AU125" s="486">
        <v>10</v>
      </c>
      <c r="AV125" s="487">
        <v>9</v>
      </c>
      <c r="AW125" s="487" t="s">
        <v>647</v>
      </c>
      <c r="AX125" s="487">
        <v>5</v>
      </c>
      <c r="AY125" s="487">
        <v>5</v>
      </c>
      <c r="AZ125" s="487">
        <v>10</v>
      </c>
      <c r="BA125" s="487">
        <v>10</v>
      </c>
      <c r="BB125" s="488">
        <v>10</v>
      </c>
      <c r="BD125" s="218"/>
      <c r="BE125" s="11"/>
      <c r="BF125" s="11"/>
      <c r="BG125" s="11"/>
      <c r="BH125" s="11"/>
      <c r="BI125" s="217"/>
      <c r="BK125" s="565"/>
      <c r="BL125" s="565"/>
      <c r="BM125" s="565"/>
      <c r="BN125" s="565"/>
      <c r="BP125" s="9">
        <v>1</v>
      </c>
    </row>
    <row r="126" spans="1:68" ht="21" customHeight="1" thickBot="1">
      <c r="A126" s="147" t="str">
        <f>IF(ISBLANK(#REF!),"►",IFERROR(RIGHT(#REF!,LEN(#REF!)-FIND("Couleur",#REF!)+1),""))</f>
        <v/>
      </c>
      <c r="B126" s="134" t="s">
        <v>338</v>
      </c>
      <c r="C126" s="119" t="str">
        <f>C123</f>
        <v>N.Nom de la recette.Avec ou sans alcool.Quand .Verre Flute(s).Famille à coller</v>
      </c>
      <c r="D126" s="119">
        <f>D123</f>
        <v>2</v>
      </c>
      <c r="E126" s="118" t="str">
        <f>E123</f>
        <v>Flute(s)</v>
      </c>
      <c r="F126" s="117">
        <f>F123</f>
        <v>12</v>
      </c>
      <c r="G126" s="116" t="str">
        <f>G123</f>
        <v>cl</v>
      </c>
      <c r="H126" s="1239"/>
      <c r="I126" s="1239"/>
      <c r="J126" s="1240"/>
      <c r="K126" s="145">
        <v>1</v>
      </c>
      <c r="L126" s="296"/>
      <c r="M126" s="295"/>
      <c r="N126" s="144"/>
      <c r="O126" s="294"/>
      <c r="P126" s="293"/>
      <c r="Q126" s="292"/>
      <c r="R126" s="291">
        <v>1</v>
      </c>
      <c r="S126" s="290"/>
      <c r="U126" s="659"/>
      <c r="V126" s="87" t="s">
        <v>265</v>
      </c>
      <c r="W126" s="77">
        <f t="shared" si="28"/>
        <v>2E-3</v>
      </c>
      <c r="X126" s="74"/>
      <c r="Y126" s="73">
        <v>2</v>
      </c>
      <c r="Z126" s="71">
        <v>0</v>
      </c>
      <c r="AA126" s="79"/>
      <c r="AB126" s="69"/>
      <c r="AC126" s="659"/>
      <c r="AD126" s="292">
        <v>40</v>
      </c>
      <c r="AE126" s="574"/>
      <c r="AF126" s="616">
        <v>0.94</v>
      </c>
      <c r="AG126" s="574"/>
      <c r="AH126" s="290" t="s">
        <v>1</v>
      </c>
      <c r="AI126" s="569"/>
      <c r="AJ126" s="1218" t="s">
        <v>743</v>
      </c>
      <c r="AK126" s="1219"/>
      <c r="AM126" s="565"/>
      <c r="AN126" s="565"/>
      <c r="AO126" s="565"/>
      <c r="AP126" s="565"/>
      <c r="AQ126" s="565"/>
      <c r="AR126" s="565"/>
      <c r="AS126" s="565"/>
      <c r="AT126" s="565"/>
      <c r="AU126" s="489">
        <f t="shared" ref="AU126:BB126" ca="1" si="36">CELL("largeur",AU126)</f>
        <v>10</v>
      </c>
      <c r="AV126" s="490">
        <f t="shared" ca="1" si="36"/>
        <v>9</v>
      </c>
      <c r="AW126" s="490">
        <f t="shared" ca="1" si="36"/>
        <v>131</v>
      </c>
      <c r="AX126" s="490">
        <f t="shared" ca="1" si="36"/>
        <v>5</v>
      </c>
      <c r="AY126" s="490">
        <f t="shared" ca="1" si="36"/>
        <v>5</v>
      </c>
      <c r="AZ126" s="490">
        <f t="shared" ca="1" si="36"/>
        <v>10</v>
      </c>
      <c r="BA126" s="490">
        <f t="shared" ca="1" si="36"/>
        <v>10</v>
      </c>
      <c r="BB126" s="491">
        <f t="shared" ca="1" si="36"/>
        <v>10</v>
      </c>
      <c r="BD126" s="207"/>
      <c r="BE126" s="206" t="s">
        <v>404</v>
      </c>
      <c r="BF126" s="156"/>
      <c r="BG126" s="156"/>
      <c r="BH126" s="20"/>
      <c r="BI126" s="205"/>
      <c r="BK126" s="565"/>
      <c r="BL126" s="565"/>
      <c r="BM126" s="565"/>
      <c r="BN126" s="565"/>
      <c r="BP126" s="9">
        <v>1</v>
      </c>
    </row>
    <row r="127" spans="1:68" ht="21" customHeight="1">
      <c r="A127" s="147" t="str">
        <f>IF(ISBLANK(#REF!),"►",IFERROR(RIGHT(#REF!,LEN(#REF!)-FIND("Couleur",#REF!)+1),""))</f>
        <v/>
      </c>
      <c r="B127" s="146" t="str">
        <f t="shared" ref="B127:B132" si="37">IF(S127&lt;&gt;"","A","►")</f>
        <v>►</v>
      </c>
      <c r="C127" s="119" t="str">
        <f>C123</f>
        <v>N.Nom de la recette.Avec ou sans alcool.Quand .Verre Flute(s).Famille à coller</v>
      </c>
      <c r="D127" s="119">
        <f>D123</f>
        <v>2</v>
      </c>
      <c r="E127" s="118" t="str">
        <f>E123</f>
        <v>Flute(s)</v>
      </c>
      <c r="F127" s="117">
        <f>F123</f>
        <v>12</v>
      </c>
      <c r="G127" s="116" t="str">
        <f>G123</f>
        <v>cl</v>
      </c>
      <c r="H127" s="1239"/>
      <c r="I127" s="1239"/>
      <c r="J127" s="1240"/>
      <c r="K127" s="150">
        <v>2</v>
      </c>
      <c r="L127" s="296"/>
      <c r="M127" s="295"/>
      <c r="N127" s="144"/>
      <c r="O127" s="294"/>
      <c r="P127" s="293"/>
      <c r="Q127" s="292"/>
      <c r="R127" s="291">
        <v>1</v>
      </c>
      <c r="S127" s="290"/>
      <c r="U127" s="659"/>
      <c r="V127" s="87" t="s">
        <v>263</v>
      </c>
      <c r="W127" s="77">
        <f t="shared" si="28"/>
        <v>7.0000000000000001E-3</v>
      </c>
      <c r="X127" s="84"/>
      <c r="Y127" s="73">
        <v>7</v>
      </c>
      <c r="Z127" s="71">
        <v>0</v>
      </c>
      <c r="AA127" s="79"/>
      <c r="AB127" s="69"/>
      <c r="AC127" s="659"/>
      <c r="AD127" s="292">
        <v>15</v>
      </c>
      <c r="AE127" s="574"/>
      <c r="AF127" s="616">
        <v>1.02</v>
      </c>
      <c r="AG127" s="574"/>
      <c r="AH127" s="290" t="s">
        <v>0</v>
      </c>
      <c r="AI127" s="569"/>
      <c r="AJ127" s="1218" t="s">
        <v>743</v>
      </c>
      <c r="AK127" s="1219"/>
      <c r="AM127" s="565"/>
      <c r="AN127" s="565"/>
      <c r="AO127" s="565"/>
      <c r="AP127" s="565"/>
      <c r="AQ127" s="565"/>
      <c r="AR127" s="565"/>
      <c r="AS127" s="565"/>
      <c r="AT127" s="565"/>
      <c r="AU127" s="389"/>
      <c r="AV127" s="389"/>
      <c r="AW127" s="389"/>
      <c r="AX127" s="389"/>
      <c r="AY127" s="389"/>
      <c r="AZ127" s="389"/>
      <c r="BA127" s="389"/>
      <c r="BB127" s="389"/>
      <c r="BD127" s="207"/>
      <c r="BE127" s="206" t="s">
        <v>399</v>
      </c>
      <c r="BF127" s="156"/>
      <c r="BG127" s="156"/>
      <c r="BH127" s="20"/>
      <c r="BI127" s="205"/>
      <c r="BJ127" s="2"/>
      <c r="BK127" s="565"/>
      <c r="BL127" s="565"/>
      <c r="BM127" s="565"/>
      <c r="BN127" s="565"/>
      <c r="BP127" s="9">
        <v>1</v>
      </c>
    </row>
    <row r="128" spans="1:68" ht="21" customHeight="1">
      <c r="A128" s="147" t="str">
        <f>IF(ISBLANK(#REF!),"►",IFERROR(RIGHT(#REF!,LEN(#REF!)-FIND("Couleur",#REF!)+1),""))</f>
        <v/>
      </c>
      <c r="B128" s="146" t="str">
        <f t="shared" si="37"/>
        <v>►</v>
      </c>
      <c r="C128" s="119" t="str">
        <f>C123</f>
        <v>N.Nom de la recette.Avec ou sans alcool.Quand .Verre Flute(s).Famille à coller</v>
      </c>
      <c r="D128" s="119">
        <f>D123</f>
        <v>2</v>
      </c>
      <c r="E128" s="118" t="str">
        <f>E123</f>
        <v>Flute(s)</v>
      </c>
      <c r="F128" s="117">
        <f>F123</f>
        <v>12</v>
      </c>
      <c r="G128" s="116" t="str">
        <f>G123</f>
        <v>cl</v>
      </c>
      <c r="H128" s="1239"/>
      <c r="I128" s="1239"/>
      <c r="J128" s="1240"/>
      <c r="K128" s="145">
        <v>3</v>
      </c>
      <c r="L128" s="296"/>
      <c r="M128" s="295"/>
      <c r="N128" s="144"/>
      <c r="O128" s="294"/>
      <c r="P128" s="293"/>
      <c r="Q128" s="292"/>
      <c r="R128" s="291">
        <v>1</v>
      </c>
      <c r="S128" s="298"/>
      <c r="U128" s="659"/>
      <c r="V128" s="87" t="s">
        <v>260</v>
      </c>
      <c r="W128" s="86">
        <f t="shared" si="28"/>
        <v>0.12</v>
      </c>
      <c r="X128" s="79"/>
      <c r="Y128" s="73">
        <v>120</v>
      </c>
      <c r="Z128" s="71">
        <v>0</v>
      </c>
      <c r="AA128" s="85"/>
      <c r="AB128" s="69"/>
      <c r="AC128" s="659"/>
      <c r="AM128" s="565"/>
      <c r="AN128" s="565"/>
      <c r="AO128" s="565"/>
      <c r="AP128" s="565"/>
      <c r="AQ128" s="565"/>
      <c r="AR128" s="565"/>
      <c r="AS128" s="565"/>
      <c r="AT128" s="565"/>
      <c r="AU128" s="492" t="s">
        <v>648</v>
      </c>
      <c r="AV128" s="389"/>
      <c r="AW128" s="492"/>
      <c r="AX128" s="389"/>
      <c r="AY128" s="389"/>
      <c r="AZ128" s="389" t="str">
        <f>$AX$61</f>
        <v>◄ cellule AW61</v>
      </c>
      <c r="BA128" s="389"/>
      <c r="BB128" s="389"/>
      <c r="BD128" s="193">
        <f t="shared" ref="BD128:BI128" ca="1" si="38">CELL("largeur",BD128)</f>
        <v>14</v>
      </c>
      <c r="BE128" s="192">
        <f t="shared" ca="1" si="38"/>
        <v>14</v>
      </c>
      <c r="BF128" s="192">
        <f t="shared" ca="1" si="38"/>
        <v>14</v>
      </c>
      <c r="BG128" s="192">
        <f t="shared" ca="1" si="38"/>
        <v>14</v>
      </c>
      <c r="BH128" s="192">
        <f t="shared" ca="1" si="38"/>
        <v>14</v>
      </c>
      <c r="BI128" s="191">
        <f t="shared" ca="1" si="38"/>
        <v>40</v>
      </c>
      <c r="BJ128" s="2"/>
      <c r="BK128" s="565"/>
      <c r="BL128" s="565"/>
      <c r="BM128" s="565"/>
      <c r="BN128" s="565"/>
      <c r="BP128" s="9">
        <v>1</v>
      </c>
    </row>
    <row r="129" spans="1:68" ht="21" customHeight="1" thickBot="1">
      <c r="A129" s="147" t="str">
        <f>IF(ISBLANK(#REF!),"►",IFERROR(RIGHT(#REF!,LEN(#REF!)-FIND("Couleur",#REF!)+1),""))</f>
        <v/>
      </c>
      <c r="B129" s="146" t="str">
        <f t="shared" si="37"/>
        <v>►</v>
      </c>
      <c r="C129" s="119" t="str">
        <f>C123</f>
        <v>N.Nom de la recette.Avec ou sans alcool.Quand .Verre Flute(s).Famille à coller</v>
      </c>
      <c r="D129" s="119">
        <f>D123</f>
        <v>2</v>
      </c>
      <c r="E129" s="118" t="str">
        <f>E123</f>
        <v>Flute(s)</v>
      </c>
      <c r="F129" s="117">
        <f>F123</f>
        <v>12</v>
      </c>
      <c r="G129" s="116" t="str">
        <f>G123</f>
        <v>cl</v>
      </c>
      <c r="H129" s="1239"/>
      <c r="I129" s="1239"/>
      <c r="J129" s="1240"/>
      <c r="K129" s="150">
        <v>4</v>
      </c>
      <c r="L129" s="296"/>
      <c r="M129" s="295"/>
      <c r="N129" s="144"/>
      <c r="O129" s="294"/>
      <c r="P129" s="293"/>
      <c r="Q129" s="292"/>
      <c r="R129" s="291">
        <v>1</v>
      </c>
      <c r="S129" s="298"/>
      <c r="U129" s="659"/>
      <c r="V129" s="87" t="s">
        <v>258</v>
      </c>
      <c r="W129" s="77">
        <f t="shared" si="28"/>
        <v>2.5000000000000001E-3</v>
      </c>
      <c r="X129" s="84"/>
      <c r="Y129" s="73">
        <v>2.5</v>
      </c>
      <c r="Z129" s="71">
        <v>0</v>
      </c>
      <c r="AA129" s="79"/>
      <c r="AB129" s="69"/>
      <c r="AC129" s="659"/>
      <c r="AM129" s="565"/>
      <c r="AN129" s="565"/>
      <c r="AO129" s="565"/>
      <c r="AP129" s="565"/>
      <c r="AQ129" s="565"/>
      <c r="AR129" s="565"/>
      <c r="AS129" s="565"/>
      <c r="AT129" s="565"/>
      <c r="AU129" s="492" t="s">
        <v>649</v>
      </c>
      <c r="AV129" s="389"/>
      <c r="AW129" s="492"/>
      <c r="AX129" s="389"/>
      <c r="AY129" s="389"/>
      <c r="AZ129" s="389" t="str">
        <f>AZ128</f>
        <v>◄ cellule AW61</v>
      </c>
      <c r="BA129" s="389"/>
      <c r="BB129" s="389"/>
      <c r="BD129" s="180">
        <v>14</v>
      </c>
      <c r="BE129" s="179">
        <v>14</v>
      </c>
      <c r="BF129" s="179">
        <v>14</v>
      </c>
      <c r="BG129" s="179">
        <v>14</v>
      </c>
      <c r="BH129" s="179">
        <v>14</v>
      </c>
      <c r="BI129" s="178">
        <v>40</v>
      </c>
      <c r="BJ129" s="2"/>
      <c r="BK129" s="565"/>
      <c r="BL129" s="565"/>
      <c r="BM129" s="565"/>
      <c r="BN129" s="565"/>
      <c r="BP129" s="9">
        <v>1</v>
      </c>
    </row>
    <row r="130" spans="1:68" ht="21" customHeight="1">
      <c r="A130" s="147" t="str">
        <f>IF(ISBLANK(#REF!),"►",IFERROR(RIGHT(#REF!,LEN(#REF!)-FIND("Couleur",#REF!)+1),""))</f>
        <v/>
      </c>
      <c r="B130" s="146" t="str">
        <f t="shared" si="37"/>
        <v>►</v>
      </c>
      <c r="C130" s="119" t="str">
        <f>C123</f>
        <v>N.Nom de la recette.Avec ou sans alcool.Quand .Verre Flute(s).Famille à coller</v>
      </c>
      <c r="D130" s="119">
        <f>D123</f>
        <v>2</v>
      </c>
      <c r="E130" s="118" t="str">
        <f>E123</f>
        <v>Flute(s)</v>
      </c>
      <c r="F130" s="117">
        <f>F123</f>
        <v>12</v>
      </c>
      <c r="G130" s="116" t="str">
        <f>G123</f>
        <v>cl</v>
      </c>
      <c r="H130" s="1239"/>
      <c r="I130" s="1239"/>
      <c r="J130" s="1240"/>
      <c r="K130" s="145">
        <v>5</v>
      </c>
      <c r="L130" s="296"/>
      <c r="M130" s="295"/>
      <c r="N130" s="144"/>
      <c r="O130" s="294"/>
      <c r="P130" s="293"/>
      <c r="Q130" s="292"/>
      <c r="R130" s="291">
        <v>1</v>
      </c>
      <c r="S130" s="290"/>
      <c r="U130" s="659"/>
      <c r="V130" s="87" t="s">
        <v>256</v>
      </c>
      <c r="W130" s="77">
        <f t="shared" si="28"/>
        <v>7.4999999999999997E-3</v>
      </c>
      <c r="X130" s="79"/>
      <c r="Y130" s="73">
        <v>7.5</v>
      </c>
      <c r="Z130" s="71">
        <v>0</v>
      </c>
      <c r="AA130" s="85"/>
      <c r="AB130" s="69"/>
      <c r="AC130" s="659"/>
      <c r="AM130" s="565"/>
      <c r="AN130" s="565"/>
      <c r="AO130" s="565"/>
      <c r="AP130" s="565"/>
      <c r="AQ130" s="565"/>
      <c r="AR130" s="565"/>
      <c r="AS130" s="565"/>
      <c r="AT130" s="565"/>
      <c r="AU130" s="492" t="s">
        <v>650</v>
      </c>
      <c r="AV130" s="389"/>
      <c r="AW130" s="492"/>
      <c r="AX130" s="389"/>
      <c r="AY130" s="389"/>
      <c r="AZ130" s="389" t="str">
        <f t="shared" ref="AZ130:AZ132" si="39">AZ129</f>
        <v>◄ cellule AW61</v>
      </c>
      <c r="BA130" s="389"/>
      <c r="BB130" s="389"/>
      <c r="BH130" s="2"/>
      <c r="BI130" s="2"/>
      <c r="BJ130" s="2"/>
      <c r="BK130" s="565"/>
      <c r="BL130" s="565"/>
      <c r="BM130" s="565"/>
      <c r="BN130" s="565"/>
      <c r="BP130" s="9">
        <v>1</v>
      </c>
    </row>
    <row r="131" spans="1:68" ht="21" customHeight="1">
      <c r="A131" s="147" t="str">
        <f>IF(ISBLANK(#REF!),"►",IFERROR(RIGHT(#REF!,LEN(#REF!)-FIND("Couleur",#REF!)+1),""))</f>
        <v/>
      </c>
      <c r="B131" s="146" t="str">
        <f t="shared" si="37"/>
        <v>►</v>
      </c>
      <c r="C131" s="119" t="str">
        <f>C123</f>
        <v>N.Nom de la recette.Avec ou sans alcool.Quand .Verre Flute(s).Famille à coller</v>
      </c>
      <c r="D131" s="119">
        <f>D123</f>
        <v>2</v>
      </c>
      <c r="E131" s="118" t="str">
        <f>E123</f>
        <v>Flute(s)</v>
      </c>
      <c r="F131" s="117">
        <f>F123</f>
        <v>12</v>
      </c>
      <c r="G131" s="116" t="str">
        <f>G123</f>
        <v>cl</v>
      </c>
      <c r="H131" s="1239"/>
      <c r="I131" s="1239"/>
      <c r="J131" s="1240"/>
      <c r="K131" s="150">
        <v>6</v>
      </c>
      <c r="L131" s="296"/>
      <c r="M131" s="295"/>
      <c r="N131" s="144"/>
      <c r="O131" s="294"/>
      <c r="P131" s="293"/>
      <c r="Q131" s="292"/>
      <c r="R131" s="291">
        <v>1</v>
      </c>
      <c r="S131" s="290"/>
      <c r="U131" s="659"/>
      <c r="V131" s="87" t="s">
        <v>255</v>
      </c>
      <c r="W131" s="77">
        <f t="shared" si="28"/>
        <v>0.1</v>
      </c>
      <c r="X131" s="79"/>
      <c r="Y131" s="73">
        <v>100</v>
      </c>
      <c r="Z131" s="71">
        <v>0</v>
      </c>
      <c r="AA131" s="85"/>
      <c r="AB131" s="69"/>
      <c r="AC131" s="659"/>
      <c r="AM131" s="565"/>
      <c r="AN131" s="565"/>
      <c r="AO131" s="565"/>
      <c r="AP131" s="565"/>
      <c r="AQ131" s="565"/>
      <c r="AR131" s="565"/>
      <c r="AS131" s="565"/>
      <c r="AT131" s="565"/>
      <c r="AU131" s="492" t="s">
        <v>651</v>
      </c>
      <c r="AV131" s="389"/>
      <c r="AW131" s="492"/>
      <c r="AX131" s="389"/>
      <c r="AY131" s="389"/>
      <c r="AZ131" s="389" t="str">
        <f t="shared" si="39"/>
        <v>◄ cellule AW61</v>
      </c>
      <c r="BA131" s="389"/>
      <c r="BB131" s="389"/>
      <c r="BH131" s="2"/>
      <c r="BI131" s="2"/>
      <c r="BJ131" s="2"/>
      <c r="BK131" s="565"/>
      <c r="BL131" s="565"/>
      <c r="BM131" s="565"/>
      <c r="BN131" s="565"/>
      <c r="BP131" s="9">
        <v>1</v>
      </c>
    </row>
    <row r="132" spans="1:68" ht="21" customHeight="1">
      <c r="A132" s="147" t="str">
        <f>IF(ISBLANK(#REF!),"►",IFERROR(RIGHT(#REF!,LEN(#REF!)-FIND("Couleur",#REF!)+1),""))</f>
        <v/>
      </c>
      <c r="B132" s="146" t="str">
        <f t="shared" si="37"/>
        <v>►</v>
      </c>
      <c r="C132" s="119" t="str">
        <f>C123</f>
        <v>N.Nom de la recette.Avec ou sans alcool.Quand .Verre Flute(s).Famille à coller</v>
      </c>
      <c r="D132" s="119">
        <f>D123</f>
        <v>2</v>
      </c>
      <c r="E132" s="118" t="str">
        <f>E123</f>
        <v>Flute(s)</v>
      </c>
      <c r="F132" s="117">
        <f>F123</f>
        <v>12</v>
      </c>
      <c r="G132" s="116" t="str">
        <f>G123</f>
        <v>cl</v>
      </c>
      <c r="H132" s="1239"/>
      <c r="I132" s="1239"/>
      <c r="J132" s="1240"/>
      <c r="K132" s="145">
        <v>7</v>
      </c>
      <c r="L132" s="296"/>
      <c r="M132" s="295"/>
      <c r="N132" s="144"/>
      <c r="O132" s="294"/>
      <c r="P132" s="293"/>
      <c r="Q132" s="292"/>
      <c r="R132" s="291">
        <v>1</v>
      </c>
      <c r="S132" s="290"/>
      <c r="U132" s="659"/>
      <c r="V132" s="87" t="s">
        <v>252</v>
      </c>
      <c r="W132" s="77">
        <f t="shared" si="28"/>
        <v>5.0000000000000001E-3</v>
      </c>
      <c r="X132" s="79"/>
      <c r="Y132" s="73">
        <v>5</v>
      </c>
      <c r="Z132" s="71">
        <v>0</v>
      </c>
      <c r="AA132" s="79"/>
      <c r="AB132" s="69"/>
      <c r="AC132" s="659"/>
      <c r="AM132" s="565"/>
      <c r="AN132" s="565"/>
      <c r="AO132" s="565"/>
      <c r="AP132" s="565"/>
      <c r="AQ132" s="565"/>
      <c r="AR132" s="565"/>
      <c r="AS132" s="565"/>
      <c r="AT132" s="565"/>
      <c r="AU132" s="492" t="s">
        <v>652</v>
      </c>
      <c r="AV132" s="389"/>
      <c r="AW132" s="492"/>
      <c r="AX132" s="389"/>
      <c r="AY132" s="389"/>
      <c r="AZ132" s="389" t="str">
        <f t="shared" si="39"/>
        <v>◄ cellule AW61</v>
      </c>
      <c r="BA132" s="389"/>
      <c r="BB132" s="389"/>
      <c r="BK132" s="565"/>
      <c r="BL132" s="565"/>
      <c r="BM132" s="565"/>
      <c r="BN132" s="565"/>
      <c r="BP132" s="9">
        <v>1</v>
      </c>
    </row>
    <row r="133" spans="1:68" ht="21" customHeight="1">
      <c r="A133" s="147" t="str">
        <f>IF(ISBLANK(#REF!),"►",IFERROR(RIGHT(#REF!,LEN(#REF!)-FIND("Couleur",#REF!)+1),""))</f>
        <v/>
      </c>
      <c r="B133" s="134" t="s">
        <v>338</v>
      </c>
      <c r="C133" s="119" t="str">
        <f>C123</f>
        <v>N.Nom de la recette.Avec ou sans alcool.Quand .Verre Flute(s).Famille à coller</v>
      </c>
      <c r="D133" s="119">
        <f>D123</f>
        <v>2</v>
      </c>
      <c r="E133" s="118" t="str">
        <f>E123</f>
        <v>Flute(s)</v>
      </c>
      <c r="F133" s="117">
        <f>F123</f>
        <v>12</v>
      </c>
      <c r="G133" s="116" t="str">
        <f>G123</f>
        <v>cl</v>
      </c>
      <c r="H133" s="132"/>
      <c r="I133" s="132" t="str">
        <f>"▼ colonne "&amp;SUBSTITUTE(ADDRESS(1,COLUMN(),4),"1","")</f>
        <v>▼ colonne I</v>
      </c>
      <c r="J133" s="132"/>
      <c r="K133" s="132"/>
      <c r="L133" s="132"/>
      <c r="M133" s="132"/>
      <c r="N133" s="132"/>
      <c r="O133" s="132"/>
      <c r="P133" s="132"/>
      <c r="Q133" s="133"/>
      <c r="R133" s="132"/>
      <c r="S133" s="131" t="str">
        <f>"colonne "&amp;SUBSTITUTE(ADDRESS(1,COLUMN(),4),"1","")&amp;" ▼"</f>
        <v>colonne S ▼</v>
      </c>
      <c r="U133" s="659"/>
      <c r="V133" s="87" t="s">
        <v>250</v>
      </c>
      <c r="W133" s="77">
        <f t="shared" si="28"/>
        <v>1.4999999999999999E-2</v>
      </c>
      <c r="X133" s="79"/>
      <c r="Y133" s="73">
        <v>15</v>
      </c>
      <c r="Z133" s="71">
        <v>0</v>
      </c>
      <c r="AA133" s="79"/>
      <c r="AB133" s="69"/>
      <c r="AC133" s="659"/>
      <c r="AM133" s="565"/>
      <c r="AN133" s="565"/>
      <c r="AO133" s="565"/>
      <c r="AP133" s="565"/>
      <c r="AQ133" s="565"/>
      <c r="AR133" s="565"/>
      <c r="AS133" s="565"/>
      <c r="AT133" s="565"/>
      <c r="AU133" s="492" t="s">
        <v>653</v>
      </c>
      <c r="AV133" s="389"/>
      <c r="AW133" s="492"/>
      <c r="AX133" s="389"/>
      <c r="AY133" s="389"/>
      <c r="AZ133" s="389" t="str">
        <f>AX63</f>
        <v>◄ cellule AW63</v>
      </c>
      <c r="BA133" s="389"/>
      <c r="BB133" s="389"/>
      <c r="BH133" s="2"/>
      <c r="BI133" s="2"/>
      <c r="BK133" s="565"/>
      <c r="BL133" s="565"/>
      <c r="BM133" s="565"/>
      <c r="BN133" s="565"/>
      <c r="BP133" s="9">
        <v>1</v>
      </c>
    </row>
    <row r="134" spans="1:68" ht="21" customHeight="1">
      <c r="A134" s="147" t="str">
        <f>IF(ISBLANK(#REF!),"►",IFERROR(RIGHT(#REF!,LEN(#REF!)-FIND("Couleur",#REF!)+1),""))</f>
        <v/>
      </c>
      <c r="B134" s="146" t="str">
        <f t="shared" ref="B134:B145" si="40">IF(OR(I134&lt;&gt; "",J134&lt;&gt;"",K134&lt;&gt; "",L134&lt;&gt; "",M134&lt;&gt; "",N134&lt;&gt; "",O134&lt;&gt;""),"A", "►")</f>
        <v>A</v>
      </c>
      <c r="C134" s="119" t="str">
        <f>C123</f>
        <v>N.Nom de la recette.Avec ou sans alcool.Quand .Verre Flute(s).Famille à coller</v>
      </c>
      <c r="D134" s="119">
        <f>D123</f>
        <v>2</v>
      </c>
      <c r="E134" s="118" t="str">
        <f>E123</f>
        <v>Flute(s)</v>
      </c>
      <c r="F134" s="117">
        <f>F123</f>
        <v>12</v>
      </c>
      <c r="G134" s="116" t="str">
        <f>G123</f>
        <v>cl</v>
      </c>
      <c r="H134" s="288">
        <v>0</v>
      </c>
      <c r="I134" s="267" t="s">
        <v>540</v>
      </c>
      <c r="J134" s="270"/>
      <c r="K134" s="270"/>
      <c r="L134" s="270"/>
      <c r="M134" s="270"/>
      <c r="N134" s="270"/>
      <c r="O134" s="270"/>
      <c r="P134" s="270"/>
      <c r="Q134" s="270"/>
      <c r="R134" s="270"/>
      <c r="S134" s="287" t="s">
        <v>537</v>
      </c>
      <c r="T134" s="561"/>
      <c r="U134" s="659"/>
      <c r="V134" s="87" t="s">
        <v>249</v>
      </c>
      <c r="W134" s="86">
        <f t="shared" si="28"/>
        <v>0.24</v>
      </c>
      <c r="X134" s="79"/>
      <c r="Y134" s="73">
        <v>240</v>
      </c>
      <c r="Z134" s="71">
        <v>0</v>
      </c>
      <c r="AA134" s="85"/>
      <c r="AB134" s="69"/>
      <c r="AC134" s="659"/>
      <c r="AM134" s="565"/>
      <c r="AN134" s="565"/>
      <c r="AO134" s="565"/>
      <c r="AP134" s="565"/>
      <c r="AQ134" s="565"/>
      <c r="AR134" s="565"/>
      <c r="AS134" s="565"/>
      <c r="AT134" s="565"/>
      <c r="AU134" s="492" t="s">
        <v>654</v>
      </c>
      <c r="AV134" s="389"/>
      <c r="AW134" s="492"/>
      <c r="AX134" s="389"/>
      <c r="AY134" s="389"/>
      <c r="AZ134" s="389" t="str">
        <f>AX64</f>
        <v>◄ cellule AW64</v>
      </c>
      <c r="BA134" s="389"/>
      <c r="BB134" s="389"/>
      <c r="BH134" s="2"/>
      <c r="BI134" s="2"/>
      <c r="BK134" s="565"/>
      <c r="BL134" s="565"/>
      <c r="BM134" s="565"/>
      <c r="BN134" s="565"/>
      <c r="BP134" s="9">
        <v>1</v>
      </c>
    </row>
    <row r="135" spans="1:68" ht="21" customHeight="1">
      <c r="A135" s="147" t="str">
        <f>IF(ISBLANK(#REF!),"►",IFERROR(RIGHT(#REF!,LEN(#REF!)-FIND("Couleur",#REF!)+1),""))</f>
        <v/>
      </c>
      <c r="B135" s="146" t="str">
        <f t="shared" si="40"/>
        <v>►</v>
      </c>
      <c r="C135" s="119" t="str">
        <f>C123</f>
        <v>N.Nom de la recette.Avec ou sans alcool.Quand .Verre Flute(s).Famille à coller</v>
      </c>
      <c r="D135" s="119">
        <f>D123</f>
        <v>2</v>
      </c>
      <c r="E135" s="118" t="str">
        <f>E123</f>
        <v>Flute(s)</v>
      </c>
      <c r="F135" s="117">
        <f>F123</f>
        <v>12</v>
      </c>
      <c r="G135" s="116" t="str">
        <f>G123</f>
        <v>cl</v>
      </c>
      <c r="H135" s="285" t="str">
        <f>IF(ISBLANK(I135),"",MAX(H134:H134)+1)</f>
        <v/>
      </c>
      <c r="I135" s="284"/>
      <c r="J135" s="284"/>
      <c r="K135" s="284"/>
      <c r="L135" s="284"/>
      <c r="M135" s="284"/>
      <c r="N135" s="284"/>
      <c r="O135" s="284"/>
      <c r="P135" s="284"/>
      <c r="Q135" s="284"/>
      <c r="R135" s="284"/>
      <c r="S135" s="282"/>
      <c r="T135" s="561"/>
      <c r="U135" s="659"/>
      <c r="V135" s="559" t="s">
        <v>246</v>
      </c>
      <c r="W135" s="77">
        <f t="shared" si="28"/>
        <v>1E-3</v>
      </c>
      <c r="X135" s="84"/>
      <c r="Y135" s="73">
        <v>1</v>
      </c>
      <c r="Z135" s="71">
        <v>0</v>
      </c>
      <c r="AA135" s="79"/>
      <c r="AB135" s="69"/>
      <c r="AC135" s="659"/>
      <c r="AM135" s="565"/>
      <c r="AN135" s="565"/>
      <c r="AO135" s="565"/>
      <c r="AP135" s="565"/>
      <c r="AQ135" s="565"/>
      <c r="AR135" s="565"/>
      <c r="AS135" s="565"/>
      <c r="AT135" s="565"/>
      <c r="AU135" s="492" t="s">
        <v>655</v>
      </c>
      <c r="AV135" s="389"/>
      <c r="AW135" s="492"/>
      <c r="AX135" s="389"/>
      <c r="AY135" s="389"/>
      <c r="AZ135" s="389"/>
      <c r="BA135" s="389"/>
      <c r="BB135" s="389"/>
      <c r="BK135" s="565"/>
      <c r="BL135" s="565"/>
      <c r="BM135" s="565"/>
      <c r="BN135" s="565"/>
      <c r="BP135" s="9">
        <v>1</v>
      </c>
    </row>
    <row r="136" spans="1:68" ht="21" customHeight="1">
      <c r="A136" s="147" t="str">
        <f>IF(ISBLANK(#REF!),"►",IFERROR(RIGHT(#REF!,LEN(#REF!)-FIND("Couleur",#REF!)+1),""))</f>
        <v/>
      </c>
      <c r="B136" s="146" t="str">
        <f t="shared" si="40"/>
        <v>►</v>
      </c>
      <c r="C136" s="119" t="str">
        <f>C123</f>
        <v>N.Nom de la recette.Avec ou sans alcool.Quand .Verre Flute(s).Famille à coller</v>
      </c>
      <c r="D136" s="119">
        <f>D123</f>
        <v>2</v>
      </c>
      <c r="E136" s="118" t="str">
        <f>E123</f>
        <v>Flute(s)</v>
      </c>
      <c r="F136" s="117">
        <f>F123</f>
        <v>12</v>
      </c>
      <c r="G136" s="116" t="str">
        <f>G123</f>
        <v>cl</v>
      </c>
      <c r="H136" s="285" t="str">
        <f>IF(ISBLANK(I136),"",MAX(H134:H135)+1)</f>
        <v/>
      </c>
      <c r="I136" s="284"/>
      <c r="J136" s="284"/>
      <c r="K136" s="284"/>
      <c r="L136" s="284"/>
      <c r="M136" s="284"/>
      <c r="N136" s="284"/>
      <c r="O136" s="284"/>
      <c r="P136" s="284"/>
      <c r="Q136" s="284"/>
      <c r="R136" s="284"/>
      <c r="S136" s="282"/>
      <c r="T136" s="561"/>
      <c r="U136" s="659"/>
      <c r="V136" s="560" t="s">
        <v>244</v>
      </c>
      <c r="W136" s="77">
        <f t="shared" si="28"/>
        <v>1</v>
      </c>
      <c r="X136" s="79"/>
      <c r="Y136" s="73">
        <v>1000</v>
      </c>
      <c r="Z136" s="71">
        <v>0</v>
      </c>
      <c r="AA136" s="79"/>
      <c r="AB136" s="69"/>
      <c r="AC136" s="659"/>
      <c r="AM136" s="565"/>
      <c r="AN136" s="565"/>
      <c r="AO136" s="565"/>
      <c r="AP136" s="565"/>
      <c r="AQ136" s="565"/>
      <c r="AR136" s="565"/>
      <c r="AS136" s="565"/>
      <c r="AT136" s="565"/>
      <c r="AU136" s="493" t="s">
        <v>656</v>
      </c>
      <c r="AV136" s="389"/>
      <c r="AW136" s="389"/>
      <c r="AX136" s="389"/>
      <c r="AY136" s="389"/>
      <c r="AZ136" s="389"/>
      <c r="BA136" s="389"/>
      <c r="BB136" s="389"/>
      <c r="BK136" s="565"/>
      <c r="BL136" s="565"/>
      <c r="BM136" s="565"/>
      <c r="BN136" s="565"/>
      <c r="BP136" s="9">
        <v>1</v>
      </c>
    </row>
    <row r="137" spans="1:68" ht="21" customHeight="1">
      <c r="A137" s="147" t="str">
        <f>IF(ISBLANK(#REF!),"►",IFERROR(RIGHT(#REF!,LEN(#REF!)-FIND("Couleur",#REF!)+1),""))</f>
        <v/>
      </c>
      <c r="B137" s="146" t="str">
        <f t="shared" si="40"/>
        <v>►</v>
      </c>
      <c r="C137" s="119" t="str">
        <f>C123</f>
        <v>N.Nom de la recette.Avec ou sans alcool.Quand .Verre Flute(s).Famille à coller</v>
      </c>
      <c r="D137" s="119">
        <f>D123</f>
        <v>2</v>
      </c>
      <c r="E137" s="118" t="str">
        <f>E123</f>
        <v>Flute(s)</v>
      </c>
      <c r="F137" s="117">
        <f>F123</f>
        <v>12</v>
      </c>
      <c r="G137" s="116" t="str">
        <f>G123</f>
        <v>cl</v>
      </c>
      <c r="H137" s="285" t="str">
        <f>IF(ISBLANK(I137),"",MAX(H134:H136)+1)</f>
        <v/>
      </c>
      <c r="I137" s="284"/>
      <c r="J137" s="284"/>
      <c r="K137" s="284"/>
      <c r="L137" s="284"/>
      <c r="M137" s="284"/>
      <c r="N137" s="284"/>
      <c r="O137" s="284"/>
      <c r="P137" s="284"/>
      <c r="Q137" s="284"/>
      <c r="R137" s="284"/>
      <c r="S137" s="282"/>
      <c r="T137" s="562"/>
      <c r="U137" s="67"/>
      <c r="V137" s="81" t="s">
        <v>241</v>
      </c>
      <c r="W137" s="80">
        <v>0.5</v>
      </c>
      <c r="X137" s="79"/>
      <c r="Y137" s="73"/>
      <c r="Z137" s="71">
        <v>0</v>
      </c>
      <c r="AA137" s="70"/>
      <c r="AB137" s="69"/>
      <c r="AC137" s="67"/>
      <c r="AM137" s="565"/>
      <c r="AN137" s="565"/>
      <c r="AO137" s="565"/>
      <c r="AP137" s="565"/>
      <c r="AQ137" s="565"/>
      <c r="AR137" s="565"/>
      <c r="AS137" s="565"/>
      <c r="AT137" s="565"/>
      <c r="AU137" s="389" t="s">
        <v>628</v>
      </c>
      <c r="AV137" s="389"/>
      <c r="AW137" s="389"/>
      <c r="AX137" s="389"/>
      <c r="AY137" s="389"/>
      <c r="AZ137" s="389"/>
      <c r="BA137" s="389"/>
      <c r="BB137" s="389"/>
      <c r="BK137" s="565"/>
      <c r="BL137" s="565"/>
      <c r="BM137" s="565"/>
      <c r="BN137" s="565"/>
      <c r="BP137" s="9">
        <v>1</v>
      </c>
    </row>
    <row r="138" spans="1:68" ht="21" customHeight="1">
      <c r="A138" s="147" t="str">
        <f>IF(ISBLANK(#REF!),"►",IFERROR(RIGHT(#REF!,LEN(#REF!)-FIND("Couleur",#REF!)+1),""))</f>
        <v/>
      </c>
      <c r="B138" s="146" t="str">
        <f t="shared" si="40"/>
        <v>►</v>
      </c>
      <c r="C138" s="119" t="str">
        <f>C123</f>
        <v>N.Nom de la recette.Avec ou sans alcool.Quand .Verre Flute(s).Famille à coller</v>
      </c>
      <c r="D138" s="119">
        <f>D123</f>
        <v>2</v>
      </c>
      <c r="E138" s="118" t="str">
        <f>E123</f>
        <v>Flute(s)</v>
      </c>
      <c r="F138" s="117">
        <f>F123</f>
        <v>12</v>
      </c>
      <c r="G138" s="116" t="str">
        <f>G123</f>
        <v>cl</v>
      </c>
      <c r="H138" s="285" t="str">
        <f>IF(ISBLANK(I138),"",MAX(H134:H137)+1)</f>
        <v/>
      </c>
      <c r="I138" s="284"/>
      <c r="J138" s="284"/>
      <c r="K138" s="284"/>
      <c r="L138" s="284"/>
      <c r="M138" s="284"/>
      <c r="N138" s="284"/>
      <c r="O138" s="284"/>
      <c r="P138" s="284"/>
      <c r="Q138" s="284"/>
      <c r="R138" s="284"/>
      <c r="S138" s="282"/>
      <c r="T138" s="561"/>
      <c r="V138" s="81" t="s">
        <v>238</v>
      </c>
      <c r="W138" s="80">
        <v>0.25</v>
      </c>
      <c r="X138" s="79"/>
      <c r="Y138" s="73"/>
      <c r="Z138" s="71">
        <v>0</v>
      </c>
      <c r="AA138" s="70"/>
      <c r="AB138" s="69"/>
      <c r="AM138" s="565"/>
      <c r="AN138" s="565"/>
      <c r="AO138" s="565"/>
      <c r="AP138" s="565"/>
      <c r="AQ138" s="565"/>
      <c r="AR138" s="565"/>
      <c r="AS138" s="565"/>
      <c r="AT138" s="565"/>
      <c r="AU138" s="389" t="s">
        <v>657</v>
      </c>
      <c r="AV138" s="389"/>
      <c r="AW138" s="389"/>
      <c r="AX138" s="389"/>
      <c r="AY138" s="389"/>
      <c r="AZ138" s="389"/>
      <c r="BA138" s="389"/>
      <c r="BB138" s="389"/>
      <c r="BK138" s="565"/>
      <c r="BL138" s="565"/>
      <c r="BM138" s="565"/>
      <c r="BN138" s="565"/>
      <c r="BP138" s="9">
        <v>1</v>
      </c>
    </row>
    <row r="139" spans="1:68" ht="21" customHeight="1">
      <c r="A139" s="147" t="str">
        <f>IF(ISBLANK(#REF!),"►",IFERROR(RIGHT(#REF!,LEN(#REF!)-FIND("Couleur",#REF!)+1),""))</f>
        <v/>
      </c>
      <c r="B139" s="146" t="str">
        <f t="shared" si="40"/>
        <v>►</v>
      </c>
      <c r="C139" s="119" t="str">
        <f>C123</f>
        <v>N.Nom de la recette.Avec ou sans alcool.Quand .Verre Flute(s).Famille à coller</v>
      </c>
      <c r="D139" s="119">
        <f>D123</f>
        <v>2</v>
      </c>
      <c r="E139" s="118" t="str">
        <f>E123</f>
        <v>Flute(s)</v>
      </c>
      <c r="F139" s="117">
        <f>F123</f>
        <v>12</v>
      </c>
      <c r="G139" s="116" t="str">
        <f>G123</f>
        <v>cl</v>
      </c>
      <c r="H139" s="285" t="str">
        <f>IF(ISBLANK(I139),"",MAX(H134:H138)+1)</f>
        <v/>
      </c>
      <c r="I139" s="284"/>
      <c r="J139" s="284"/>
      <c r="K139" s="284"/>
      <c r="L139" s="284"/>
      <c r="M139" s="284"/>
      <c r="N139" s="284"/>
      <c r="O139" s="284"/>
      <c r="P139" s="284"/>
      <c r="Q139" s="284"/>
      <c r="R139" s="284"/>
      <c r="S139" s="282"/>
      <c r="T139" s="561"/>
      <c r="V139" s="81" t="s">
        <v>236</v>
      </c>
      <c r="W139" s="80">
        <v>0.33</v>
      </c>
      <c r="X139" s="79"/>
      <c r="Y139" s="73"/>
      <c r="Z139" s="71">
        <v>0</v>
      </c>
      <c r="AA139" s="70"/>
      <c r="AB139" s="69"/>
      <c r="AM139" s="565"/>
      <c r="AN139" s="565"/>
      <c r="AO139" s="565"/>
      <c r="AP139" s="565"/>
      <c r="AQ139" s="565"/>
      <c r="AR139" s="565"/>
      <c r="AS139" s="565"/>
      <c r="AT139" s="565"/>
      <c r="AU139" s="389" t="s">
        <v>626</v>
      </c>
      <c r="AV139" s="389"/>
      <c r="AW139" s="389"/>
      <c r="AX139" s="389"/>
      <c r="AY139" s="389"/>
      <c r="AZ139" s="389"/>
      <c r="BA139" s="389"/>
      <c r="BB139" s="389"/>
      <c r="BK139" s="565"/>
      <c r="BL139" s="565"/>
      <c r="BM139" s="565"/>
      <c r="BN139" s="565"/>
      <c r="BP139" s="9">
        <v>1</v>
      </c>
    </row>
    <row r="140" spans="1:68" ht="21" customHeight="1">
      <c r="A140" s="147" t="str">
        <f>IF(ISBLANK(#REF!),"►",IFERROR(RIGHT(#REF!,LEN(#REF!)-FIND("Couleur",#REF!)+1),""))</f>
        <v/>
      </c>
      <c r="B140" s="146" t="str">
        <f t="shared" si="40"/>
        <v>►</v>
      </c>
      <c r="C140" s="119" t="str">
        <f>C123</f>
        <v>N.Nom de la recette.Avec ou sans alcool.Quand .Verre Flute(s).Famille à coller</v>
      </c>
      <c r="D140" s="119">
        <f>D123</f>
        <v>2</v>
      </c>
      <c r="E140" s="118" t="str">
        <f>E123</f>
        <v>Flute(s)</v>
      </c>
      <c r="F140" s="117">
        <f>F123</f>
        <v>12</v>
      </c>
      <c r="G140" s="116" t="str">
        <f>G123</f>
        <v>cl</v>
      </c>
      <c r="H140" s="285" t="str">
        <f>IF(ISBLANK(I140),"",MAX(H134:H139)+1)</f>
        <v/>
      </c>
      <c r="I140" s="284"/>
      <c r="J140" s="284"/>
      <c r="K140" s="284"/>
      <c r="L140" s="284"/>
      <c r="M140" s="284"/>
      <c r="N140" s="284"/>
      <c r="O140" s="284"/>
      <c r="P140" s="284"/>
      <c r="Q140" s="284"/>
      <c r="R140" s="284"/>
      <c r="S140" s="282"/>
      <c r="T140" s="561"/>
      <c r="V140" s="78" t="s">
        <v>233</v>
      </c>
      <c r="W140" s="77">
        <v>0.25</v>
      </c>
      <c r="X140" s="74">
        <f t="shared" ref="X140:X142" si="41">Y140/10</f>
        <v>25</v>
      </c>
      <c r="Y140" s="73">
        <v>250</v>
      </c>
      <c r="Z140" s="71">
        <v>0</v>
      </c>
      <c r="AA140" s="70"/>
      <c r="AB140" s="69"/>
      <c r="AM140" s="565"/>
      <c r="AN140" s="565"/>
      <c r="AO140" s="565"/>
      <c r="AP140" s="565"/>
      <c r="AQ140" s="565"/>
      <c r="AR140" s="565"/>
      <c r="AS140" s="565"/>
      <c r="AT140" s="565"/>
      <c r="AU140" s="389" t="s">
        <v>658</v>
      </c>
      <c r="AV140" s="389"/>
      <c r="AW140" s="389"/>
      <c r="AX140" s="389"/>
      <c r="AY140" s="389"/>
      <c r="AZ140" s="389"/>
      <c r="BA140" s="389"/>
      <c r="BB140" s="389"/>
      <c r="BK140" s="565"/>
      <c r="BL140" s="565"/>
      <c r="BM140" s="565"/>
      <c r="BN140" s="565"/>
      <c r="BP140" s="9">
        <v>1</v>
      </c>
    </row>
    <row r="141" spans="1:68" ht="21" customHeight="1">
      <c r="A141" s="147" t="str">
        <f>IF(ISBLANK(#REF!),"►",IFERROR(RIGHT(#REF!,LEN(#REF!)-FIND("Couleur",#REF!)+1),""))</f>
        <v/>
      </c>
      <c r="B141" s="146" t="str">
        <f t="shared" si="40"/>
        <v>►</v>
      </c>
      <c r="C141" s="119" t="str">
        <f>C123</f>
        <v>N.Nom de la recette.Avec ou sans alcool.Quand .Verre Flute(s).Famille à coller</v>
      </c>
      <c r="D141" s="119">
        <f>D123</f>
        <v>2</v>
      </c>
      <c r="E141" s="118" t="str">
        <f>E123</f>
        <v>Flute(s)</v>
      </c>
      <c r="F141" s="117">
        <f>F123</f>
        <v>12</v>
      </c>
      <c r="G141" s="116" t="str">
        <f>G123</f>
        <v>cl</v>
      </c>
      <c r="H141" s="285" t="str">
        <f>IF(ISBLANK(I141),"",MAX(H134:H140)+1)</f>
        <v/>
      </c>
      <c r="I141" s="284"/>
      <c r="J141" s="284"/>
      <c r="K141" s="284"/>
      <c r="L141" s="284"/>
      <c r="M141" s="284"/>
      <c r="N141" s="284"/>
      <c r="O141" s="284"/>
      <c r="P141" s="284"/>
      <c r="Q141" s="284"/>
      <c r="R141" s="284"/>
      <c r="S141" s="282"/>
      <c r="T141" s="561"/>
      <c r="V141" s="78" t="s">
        <v>230</v>
      </c>
      <c r="W141" s="77">
        <v>0.5</v>
      </c>
      <c r="X141" s="74">
        <f t="shared" si="41"/>
        <v>50</v>
      </c>
      <c r="Y141" s="73">
        <v>500</v>
      </c>
      <c r="Z141" s="71">
        <v>0</v>
      </c>
      <c r="AA141" s="70"/>
      <c r="AB141" s="69"/>
      <c r="AM141" s="565"/>
      <c r="AN141" s="565"/>
      <c r="AO141" s="565"/>
      <c r="AP141" s="565"/>
      <c r="AQ141" s="565"/>
      <c r="AR141" s="565"/>
      <c r="AS141" s="565"/>
      <c r="AT141" s="565"/>
      <c r="AU141" s="493" t="s">
        <v>659</v>
      </c>
      <c r="AV141" s="389"/>
      <c r="AW141" s="389"/>
      <c r="AX141" s="389"/>
      <c r="AY141" s="389"/>
      <c r="AZ141" s="389"/>
      <c r="BA141" s="389"/>
      <c r="BB141" s="389"/>
      <c r="BK141" s="565"/>
      <c r="BL141" s="565"/>
      <c r="BM141" s="565"/>
      <c r="BN141" s="565"/>
      <c r="BP141" s="9">
        <v>1</v>
      </c>
    </row>
    <row r="142" spans="1:68" ht="21" customHeight="1">
      <c r="A142" s="147" t="str">
        <f>IF(ISBLANK(#REF!),"►",IFERROR(RIGHT(#REF!,LEN(#REF!)-FIND("Couleur",#REF!)+1),""))</f>
        <v/>
      </c>
      <c r="B142" s="146" t="str">
        <f t="shared" si="40"/>
        <v>►</v>
      </c>
      <c r="C142" s="119" t="str">
        <f>C123</f>
        <v>N.Nom de la recette.Avec ou sans alcool.Quand .Verre Flute(s).Famille à coller</v>
      </c>
      <c r="D142" s="119">
        <f>D123</f>
        <v>2</v>
      </c>
      <c r="E142" s="118" t="str">
        <f>E123</f>
        <v>Flute(s)</v>
      </c>
      <c r="F142" s="117">
        <f>F123</f>
        <v>12</v>
      </c>
      <c r="G142" s="116" t="str">
        <f>G123</f>
        <v>cl</v>
      </c>
      <c r="H142" s="285" t="str">
        <f>IF(ISBLANK(I142),"",MAX(H134:H141)+1)</f>
        <v/>
      </c>
      <c r="I142" s="284"/>
      <c r="J142" s="284"/>
      <c r="K142" s="284"/>
      <c r="L142" s="284"/>
      <c r="M142" s="284"/>
      <c r="N142" s="284"/>
      <c r="O142" s="284"/>
      <c r="P142" s="284"/>
      <c r="Q142" s="284"/>
      <c r="R142" s="284"/>
      <c r="S142" s="282"/>
      <c r="T142" s="561"/>
      <c r="V142" s="66" t="s">
        <v>227</v>
      </c>
      <c r="W142" s="65">
        <v>0.33</v>
      </c>
      <c r="X142" s="62">
        <f t="shared" si="41"/>
        <v>33.299999999999997</v>
      </c>
      <c r="Y142" s="61">
        <v>333</v>
      </c>
      <c r="Z142" s="59">
        <v>0</v>
      </c>
      <c r="AA142" s="58">
        <f>Z142/10</f>
        <v>0</v>
      </c>
      <c r="AB142" s="57"/>
      <c r="AM142" s="565"/>
      <c r="AN142" s="565"/>
      <c r="AO142" s="565"/>
      <c r="AP142" s="565"/>
      <c r="AQ142" s="565"/>
      <c r="AR142" s="565"/>
      <c r="AS142" s="565"/>
      <c r="AT142" s="565"/>
      <c r="AU142" s="389"/>
      <c r="AV142" s="389"/>
      <c r="AW142" s="389"/>
      <c r="AX142" s="389"/>
      <c r="AY142" s="389"/>
      <c r="AZ142" s="389"/>
      <c r="BA142" s="389"/>
      <c r="BB142" s="389"/>
      <c r="BK142" s="565"/>
      <c r="BL142" s="565"/>
      <c r="BM142" s="565"/>
      <c r="BN142" s="565"/>
      <c r="BP142" s="9">
        <v>1</v>
      </c>
    </row>
    <row r="143" spans="1:68" ht="21" customHeight="1">
      <c r="A143" s="147" t="str">
        <f>IF(ISBLANK(#REF!),"►",IFERROR(RIGHT(#REF!,LEN(#REF!)-FIND("Couleur",#REF!)+1),""))</f>
        <v/>
      </c>
      <c r="B143" s="146" t="str">
        <f t="shared" si="40"/>
        <v>►</v>
      </c>
      <c r="C143" s="119" t="str">
        <f>C123</f>
        <v>N.Nom de la recette.Avec ou sans alcool.Quand .Verre Flute(s).Famille à coller</v>
      </c>
      <c r="D143" s="119">
        <f>D123</f>
        <v>2</v>
      </c>
      <c r="E143" s="118" t="str">
        <f>E123</f>
        <v>Flute(s)</v>
      </c>
      <c r="F143" s="117">
        <f>F123</f>
        <v>12</v>
      </c>
      <c r="G143" s="116" t="str">
        <f>G123</f>
        <v>cl</v>
      </c>
      <c r="H143" s="285" t="str">
        <f>IF(ISBLANK(I143),"",MAX(H134:H142)+1)</f>
        <v/>
      </c>
      <c r="I143" s="284"/>
      <c r="J143" s="284"/>
      <c r="K143" s="284"/>
      <c r="L143" s="284"/>
      <c r="M143" s="284"/>
      <c r="N143" s="284"/>
      <c r="O143" s="284"/>
      <c r="P143" s="284"/>
      <c r="Q143" s="284"/>
      <c r="R143" s="284"/>
      <c r="S143" s="282"/>
      <c r="V143" s="20"/>
      <c r="W143" s="20"/>
      <c r="X143" s="20"/>
      <c r="Y143" s="20"/>
      <c r="Z143" s="20"/>
      <c r="AA143" s="20"/>
      <c r="AB143" s="20"/>
      <c r="AM143" s="565"/>
      <c r="AN143" s="565"/>
      <c r="AO143" s="565"/>
      <c r="AP143" s="565"/>
      <c r="AQ143" s="565"/>
      <c r="AR143" s="565"/>
      <c r="AS143" s="565"/>
      <c r="AT143" s="565"/>
      <c r="AU143" s="389"/>
      <c r="AV143" s="389"/>
      <c r="AW143" s="389" t="s">
        <v>660</v>
      </c>
      <c r="AX143" s="389"/>
      <c r="AY143" s="389"/>
      <c r="AZ143" s="389"/>
      <c r="BA143" s="389"/>
      <c r="BB143" s="389"/>
      <c r="BD143" s="1"/>
      <c r="BE143" s="1"/>
      <c r="BF143" s="1"/>
      <c r="BG143" s="1"/>
      <c r="BK143" s="1"/>
      <c r="BL143" s="1"/>
      <c r="BM143" s="1"/>
      <c r="BN143" s="565"/>
      <c r="BP143" s="9">
        <v>1</v>
      </c>
    </row>
    <row r="144" spans="1:68" ht="21" customHeight="1">
      <c r="A144" s="147" t="str">
        <f>IF(ISBLANK(#REF!),"►",IFERROR(RIGHT(#REF!,LEN(#REF!)-FIND("Couleur",#REF!)+1),""))</f>
        <v/>
      </c>
      <c r="B144" s="146" t="str">
        <f t="shared" si="40"/>
        <v>►</v>
      </c>
      <c r="C144" s="119" t="str">
        <f>C123</f>
        <v>N.Nom de la recette.Avec ou sans alcool.Quand .Verre Flute(s).Famille à coller</v>
      </c>
      <c r="D144" s="119">
        <f>D123</f>
        <v>2</v>
      </c>
      <c r="E144" s="118" t="str">
        <f>E123</f>
        <v>Flute(s)</v>
      </c>
      <c r="F144" s="117">
        <f>F123</f>
        <v>12</v>
      </c>
      <c r="G144" s="116" t="str">
        <f>G123</f>
        <v>cl</v>
      </c>
      <c r="H144" s="1226" t="s">
        <v>516</v>
      </c>
      <c r="I144" s="280"/>
      <c r="J144" s="280"/>
      <c r="K144" s="280"/>
      <c r="L144" s="280"/>
      <c r="M144" s="280"/>
      <c r="N144" s="280"/>
      <c r="O144" s="280"/>
      <c r="P144" s="280"/>
      <c r="Q144" s="280"/>
      <c r="R144" s="280"/>
      <c r="S144" s="279"/>
      <c r="V144" s="25" t="s">
        <v>904</v>
      </c>
      <c r="W144" s="20"/>
      <c r="X144" s="20"/>
      <c r="Y144" s="20"/>
      <c r="Z144" s="20"/>
      <c r="AA144" s="20"/>
      <c r="AB144" s="20"/>
      <c r="AM144" s="565"/>
      <c r="AN144" s="565"/>
      <c r="AO144" s="565"/>
      <c r="AP144" s="565"/>
      <c r="AQ144" s="565"/>
      <c r="AR144" s="565"/>
      <c r="AS144" s="565"/>
      <c r="AT144" s="565"/>
      <c r="AU144" s="389"/>
      <c r="AV144" s="389"/>
      <c r="AW144" s="494" t="s">
        <v>661</v>
      </c>
      <c r="AX144" s="389"/>
      <c r="AY144" s="389"/>
      <c r="AZ144" s="389"/>
      <c r="BA144" s="389"/>
      <c r="BB144" s="389"/>
      <c r="BD144" s="1"/>
      <c r="BE144" s="1"/>
      <c r="BF144" s="1"/>
      <c r="BG144" s="1"/>
      <c r="BK144" s="1"/>
      <c r="BL144" s="1"/>
      <c r="BM144" s="1"/>
      <c r="BN144" s="565"/>
      <c r="BP144" s="9">
        <v>1</v>
      </c>
    </row>
    <row r="145" spans="1:68" ht="21" customHeight="1">
      <c r="A145" s="147" t="str">
        <f>IF(ISBLANK(#REF!),"►",IFERROR(RIGHT(#REF!,LEN(#REF!)-FIND("Couleur",#REF!)+1),""))</f>
        <v/>
      </c>
      <c r="B145" s="146" t="str">
        <f t="shared" si="40"/>
        <v>►</v>
      </c>
      <c r="C145" s="119" t="str">
        <f>C123</f>
        <v>N.Nom de la recette.Avec ou sans alcool.Quand .Verre Flute(s).Famille à coller</v>
      </c>
      <c r="D145" s="119">
        <f>D123</f>
        <v>2</v>
      </c>
      <c r="E145" s="118" t="str">
        <f>E123</f>
        <v>Flute(s)</v>
      </c>
      <c r="F145" s="117">
        <f>F123</f>
        <v>12</v>
      </c>
      <c r="G145" s="116" t="str">
        <f>G123</f>
        <v>cl</v>
      </c>
      <c r="H145" s="1226"/>
      <c r="I145" s="280"/>
      <c r="J145" s="280"/>
      <c r="K145" s="280"/>
      <c r="L145" s="280"/>
      <c r="M145" s="280"/>
      <c r="N145" s="280"/>
      <c r="O145" s="280"/>
      <c r="P145" s="280"/>
      <c r="Q145" s="280"/>
      <c r="R145" s="280"/>
      <c r="S145" s="279"/>
      <c r="V145" s="11" t="s">
        <v>931</v>
      </c>
      <c r="W145" s="11"/>
      <c r="X145" s="11"/>
      <c r="Y145" s="20"/>
      <c r="Z145" s="20"/>
      <c r="AA145" s="20"/>
      <c r="AB145" s="20"/>
      <c r="AM145" s="565"/>
      <c r="AN145" s="565"/>
      <c r="AO145" s="565"/>
      <c r="AP145" s="565"/>
      <c r="AQ145" s="565"/>
      <c r="AR145" s="565"/>
      <c r="AS145" s="565"/>
      <c r="AT145" s="565"/>
      <c r="AU145" s="389"/>
      <c r="AV145" s="389"/>
      <c r="AW145" s="495" t="s">
        <v>662</v>
      </c>
      <c r="AX145" s="389"/>
      <c r="AY145" s="389"/>
      <c r="AZ145" s="389"/>
      <c r="BA145" s="389"/>
      <c r="BB145" s="389"/>
      <c r="BD145" s="1"/>
      <c r="BE145" s="1"/>
      <c r="BF145" s="1"/>
      <c r="BG145" s="1"/>
      <c r="BK145" s="1"/>
      <c r="BL145" s="1"/>
      <c r="BM145" s="1"/>
      <c r="BN145" s="565"/>
      <c r="BP145" s="9">
        <v>1</v>
      </c>
    </row>
    <row r="146" spans="1:68" ht="21" customHeight="1">
      <c r="A146" s="147" t="str">
        <f>IF(ISBLANK(#REF!),"►",IFERROR(RIGHT(#REF!,LEN(#REF!)-FIND("Couleur",#REF!)+1),""))</f>
        <v/>
      </c>
      <c r="B146" s="274" t="s">
        <v>338</v>
      </c>
      <c r="C146" s="119" t="str">
        <f>C123</f>
        <v>N.Nom de la recette.Avec ou sans alcool.Quand .Verre Flute(s).Famille à coller</v>
      </c>
      <c r="D146" s="119">
        <f>D123</f>
        <v>2</v>
      </c>
      <c r="E146" s="118" t="str">
        <f>E123</f>
        <v>Flute(s)</v>
      </c>
      <c r="F146" s="117">
        <f>F123</f>
        <v>12</v>
      </c>
      <c r="G146" s="116" t="str">
        <f>G123</f>
        <v>cl</v>
      </c>
      <c r="H146" s="277" t="s">
        <v>509</v>
      </c>
      <c r="I146" s="122"/>
      <c r="J146" s="122"/>
      <c r="K146" s="122"/>
      <c r="L146" s="122"/>
      <c r="M146" s="122"/>
      <c r="N146" s="122"/>
      <c r="O146" s="122"/>
      <c r="P146" s="122"/>
      <c r="Q146" s="122"/>
      <c r="R146" s="122"/>
      <c r="S146" s="121"/>
      <c r="V146" s="11"/>
      <c r="W146" s="11"/>
      <c r="X146" s="11"/>
      <c r="Y146" s="20"/>
      <c r="Z146" s="20"/>
      <c r="AA146" s="20"/>
      <c r="AB146" s="20"/>
      <c r="AM146" s="565"/>
      <c r="AN146" s="565"/>
      <c r="AO146" s="565"/>
      <c r="AP146" s="565"/>
      <c r="AQ146" s="565"/>
      <c r="AR146" s="565"/>
      <c r="AS146" s="565"/>
      <c r="AT146" s="565"/>
      <c r="AU146" s="389"/>
      <c r="AV146" s="389"/>
      <c r="AW146" s="496" t="s">
        <v>663</v>
      </c>
      <c r="AX146" s="389"/>
      <c r="AY146" s="389"/>
      <c r="AZ146" s="389"/>
      <c r="BA146" s="389"/>
      <c r="BB146" s="389"/>
      <c r="BD146" s="1"/>
      <c r="BE146" s="1"/>
      <c r="BF146" s="1"/>
      <c r="BG146" s="1"/>
      <c r="BK146" s="1"/>
      <c r="BL146" s="1"/>
      <c r="BM146" s="1"/>
      <c r="BN146" s="565"/>
      <c r="BP146" s="9">
        <v>1</v>
      </c>
    </row>
    <row r="147" spans="1:68" ht="21" customHeight="1">
      <c r="A147" s="147" t="str">
        <f>IF(ISBLANK(#REF!),"►",IFERROR(RIGHT(#REF!,LEN(#REF!)-FIND("Couleur",#REF!)+1),""))</f>
        <v/>
      </c>
      <c r="B147" s="274" t="s">
        <v>338</v>
      </c>
      <c r="C147" s="113">
        <v>2</v>
      </c>
      <c r="D147" s="113">
        <v>2</v>
      </c>
      <c r="E147" s="113">
        <v>2</v>
      </c>
      <c r="F147" s="113">
        <v>2</v>
      </c>
      <c r="G147" s="113">
        <v>2</v>
      </c>
      <c r="H147" s="113">
        <v>10</v>
      </c>
      <c r="I147" s="113">
        <v>12</v>
      </c>
      <c r="J147" s="113">
        <v>10</v>
      </c>
      <c r="K147" s="113">
        <v>3</v>
      </c>
      <c r="L147" s="113">
        <v>11</v>
      </c>
      <c r="M147" s="113">
        <v>11</v>
      </c>
      <c r="N147" s="113">
        <v>4</v>
      </c>
      <c r="O147" s="113">
        <v>11</v>
      </c>
      <c r="P147" s="113">
        <v>11</v>
      </c>
      <c r="Q147" s="113">
        <v>11</v>
      </c>
      <c r="R147" s="113">
        <v>12</v>
      </c>
      <c r="S147" s="115">
        <v>40</v>
      </c>
      <c r="V147" s="25" t="s">
        <v>905</v>
      </c>
      <c r="W147" s="11"/>
      <c r="X147" s="11"/>
      <c r="Y147" s="20"/>
      <c r="Z147" s="20"/>
      <c r="AA147" s="20"/>
      <c r="AB147" s="20"/>
      <c r="AM147" s="565"/>
      <c r="AN147" s="565"/>
      <c r="AO147" s="565"/>
      <c r="AP147" s="565"/>
      <c r="AQ147" s="565"/>
      <c r="AR147" s="565"/>
      <c r="AS147" s="565"/>
      <c r="AT147" s="565"/>
      <c r="AU147" s="389"/>
      <c r="AV147" s="389"/>
      <c r="AW147" s="497" t="s">
        <v>664</v>
      </c>
      <c r="AX147" s="389"/>
      <c r="AY147" s="389"/>
      <c r="AZ147" s="389"/>
      <c r="BA147" s="389"/>
      <c r="BB147" s="389"/>
      <c r="BD147" s="1"/>
      <c r="BE147" s="1"/>
      <c r="BF147" s="1"/>
      <c r="BG147" s="1"/>
      <c r="BK147" s="1"/>
      <c r="BL147" s="1"/>
      <c r="BM147" s="1"/>
      <c r="BN147" s="565"/>
      <c r="BP147" s="9">
        <v>1</v>
      </c>
    </row>
    <row r="148" spans="1:68" ht="21" customHeight="1" thickBot="1">
      <c r="A148" s="147" t="str">
        <f>IF(ISBLANK(#REF!),"►",IFERROR(RIGHT(#REF!,LEN(#REF!)-FIND("Couleur",#REF!)+1),""))</f>
        <v/>
      </c>
      <c r="B148" s="273" t="s">
        <v>338</v>
      </c>
      <c r="C148" s="272">
        <f t="shared" ref="C148:Q148" ca="1" si="42">CELL("largeur",C148)</f>
        <v>2</v>
      </c>
      <c r="D148" s="272">
        <f t="shared" ca="1" si="42"/>
        <v>2</v>
      </c>
      <c r="E148" s="272">
        <f t="shared" ca="1" si="42"/>
        <v>2</v>
      </c>
      <c r="F148" s="272">
        <f t="shared" ca="1" si="42"/>
        <v>2</v>
      </c>
      <c r="G148" s="272">
        <f t="shared" ca="1" si="42"/>
        <v>2</v>
      </c>
      <c r="H148" s="272">
        <f t="shared" ca="1" si="42"/>
        <v>10</v>
      </c>
      <c r="I148" s="272">
        <f t="shared" ca="1" si="42"/>
        <v>12</v>
      </c>
      <c r="J148" s="272">
        <f t="shared" ca="1" si="42"/>
        <v>10</v>
      </c>
      <c r="K148" s="272">
        <f t="shared" ca="1" si="42"/>
        <v>3</v>
      </c>
      <c r="L148" s="272">
        <f t="shared" ca="1" si="42"/>
        <v>11</v>
      </c>
      <c r="M148" s="272">
        <f t="shared" ca="1" si="42"/>
        <v>11</v>
      </c>
      <c r="N148" s="272">
        <f t="shared" ca="1" si="42"/>
        <v>4</v>
      </c>
      <c r="O148" s="272">
        <f t="shared" ca="1" si="42"/>
        <v>11</v>
      </c>
      <c r="P148" s="272">
        <f t="shared" ca="1" si="42"/>
        <v>11</v>
      </c>
      <c r="Q148" s="272">
        <f t="shared" ca="1" si="42"/>
        <v>11</v>
      </c>
      <c r="R148" s="272">
        <v>12</v>
      </c>
      <c r="S148" s="271">
        <f ca="1">CELL("largeur",S148)</f>
        <v>40</v>
      </c>
      <c r="V148" s="11" t="s">
        <v>906</v>
      </c>
      <c r="W148" s="11"/>
      <c r="X148" s="11"/>
      <c r="Y148" s="20"/>
      <c r="Z148" s="20"/>
      <c r="AA148" s="20"/>
      <c r="AB148" s="20"/>
      <c r="AM148" s="565"/>
      <c r="AN148" s="565"/>
      <c r="AO148" s="565"/>
      <c r="AP148" s="565"/>
      <c r="AQ148" s="565"/>
      <c r="AR148" s="565"/>
      <c r="AS148" s="565"/>
      <c r="AT148" s="565"/>
      <c r="AU148" s="389"/>
      <c r="AV148" s="389"/>
      <c r="AW148" s="498" t="s">
        <v>665</v>
      </c>
      <c r="AX148" s="389"/>
      <c r="AY148" s="389"/>
      <c r="AZ148" s="389"/>
      <c r="BA148" s="389"/>
      <c r="BB148" s="389"/>
      <c r="BD148" s="1"/>
      <c r="BE148" s="1"/>
      <c r="BF148" s="1"/>
      <c r="BG148" s="1"/>
      <c r="BK148" s="1"/>
      <c r="BL148" s="1"/>
      <c r="BM148" s="1"/>
      <c r="BN148" s="565"/>
      <c r="BP148" s="9">
        <v>1</v>
      </c>
    </row>
    <row r="149" spans="1:68" ht="21" customHeight="1" thickBot="1">
      <c r="A149" s="147" t="str">
        <f>IF(ISBLANK(#REF!),"►",IFERROR(RIGHT(#REF!,LEN(#REF!)-FIND("Couleur",#REF!)+1),""))</f>
        <v/>
      </c>
      <c r="H149" s="5"/>
      <c r="I149" s="5"/>
      <c r="J149" s="5"/>
      <c r="K149" s="5"/>
      <c r="L149" s="5"/>
      <c r="M149" s="5"/>
      <c r="N149" s="5"/>
      <c r="O149" s="5"/>
      <c r="P149" s="5"/>
      <c r="Q149" s="5"/>
      <c r="R149" s="5"/>
      <c r="S149" s="5"/>
      <c r="V149" s="11" t="s">
        <v>907</v>
      </c>
      <c r="W149" s="11"/>
      <c r="X149" s="11"/>
      <c r="Y149" s="20"/>
      <c r="Z149" s="20"/>
      <c r="AA149" s="20"/>
      <c r="AB149" s="20"/>
      <c r="AM149" s="565"/>
      <c r="AN149" s="565"/>
      <c r="AO149" s="565"/>
      <c r="AP149" s="565"/>
      <c r="AQ149" s="565"/>
      <c r="AR149" s="565"/>
      <c r="AS149" s="565"/>
      <c r="AT149" s="565"/>
      <c r="AU149" s="389"/>
      <c r="AV149" s="389"/>
      <c r="AW149" s="499" t="s">
        <v>666</v>
      </c>
      <c r="AX149" s="389"/>
      <c r="AY149" s="389"/>
      <c r="AZ149" s="389"/>
      <c r="BA149" s="389"/>
      <c r="BB149" s="389"/>
      <c r="BD149" s="1"/>
      <c r="BE149" s="1"/>
      <c r="BF149" s="1"/>
      <c r="BG149" s="1"/>
      <c r="BK149" s="1"/>
      <c r="BL149" s="1"/>
      <c r="BM149" s="1"/>
      <c r="BN149" s="565"/>
      <c r="BP149" s="9">
        <v>1</v>
      </c>
    </row>
    <row r="150" spans="1:68" ht="21" customHeight="1">
      <c r="A150" s="147" t="str">
        <f>IF(ISBLANK(#REF!),"►",IFERROR(RIGHT(#REF!,LEN(#REF!)-FIND("Couleur",#REF!)+1),""))</f>
        <v/>
      </c>
      <c r="B150" s="259" t="s">
        <v>338</v>
      </c>
      <c r="C150" s="258" t="str">
        <f>C157</f>
        <v>N.Nom de la recette.Avec ou sans alcool.Quand .Verre Flute(s).Famille à coller</v>
      </c>
      <c r="D150" s="258">
        <f>D157</f>
        <v>2</v>
      </c>
      <c r="E150" s="257" t="str">
        <f>E157</f>
        <v>Flute(s)</v>
      </c>
      <c r="F150" s="256">
        <f>F157</f>
        <v>12</v>
      </c>
      <c r="G150" s="255" t="str">
        <f>G157</f>
        <v>cl</v>
      </c>
      <c r="H150" s="1245" t="s">
        <v>773</v>
      </c>
      <c r="I150" s="1246"/>
      <c r="J150" s="1247" t="s">
        <v>772</v>
      </c>
      <c r="K150" s="1247"/>
      <c r="L150" s="1247"/>
      <c r="M150" s="1247"/>
      <c r="N150" s="1247"/>
      <c r="O150" s="1247"/>
      <c r="P150" s="1247"/>
      <c r="Q150" s="1247"/>
      <c r="R150" s="1247"/>
      <c r="S150" s="1249" t="s">
        <v>776</v>
      </c>
      <c r="V150" s="11" t="s">
        <v>908</v>
      </c>
      <c r="W150" s="11"/>
      <c r="X150" s="11"/>
      <c r="Y150" s="20"/>
      <c r="Z150" s="20"/>
      <c r="AA150" s="20"/>
      <c r="AB150" s="20"/>
      <c r="AM150" s="565"/>
      <c r="AN150" s="565"/>
      <c r="AO150" s="565"/>
      <c r="AP150" s="565"/>
      <c r="AQ150" s="565"/>
      <c r="AR150" s="565"/>
      <c r="AS150" s="565"/>
      <c r="AT150" s="565"/>
      <c r="AU150" s="389"/>
      <c r="AV150" s="389"/>
      <c r="AW150" s="500" t="s">
        <v>667</v>
      </c>
      <c r="AX150" s="389"/>
      <c r="AY150" s="389"/>
      <c r="AZ150" s="389"/>
      <c r="BA150" s="389"/>
      <c r="BB150" s="389"/>
      <c r="BD150" s="1"/>
      <c r="BE150" s="1"/>
      <c r="BF150" s="1"/>
      <c r="BG150" s="1"/>
      <c r="BK150" s="1"/>
      <c r="BL150" s="1"/>
      <c r="BM150" s="1"/>
      <c r="BN150" s="565"/>
      <c r="BP150" s="9">
        <v>1</v>
      </c>
    </row>
    <row r="151" spans="1:68" ht="21" customHeight="1">
      <c r="A151" s="147" t="str">
        <f>IF(ISBLANK(#REF!),"►",IFERROR(RIGHT(#REF!,LEN(#REF!)-FIND("Couleur",#REF!)+1),""))</f>
        <v/>
      </c>
      <c r="B151" s="342" t="s">
        <v>338</v>
      </c>
      <c r="C151" s="204" t="str">
        <f>C157</f>
        <v>N.Nom de la recette.Avec ou sans alcool.Quand .Verre Flute(s).Famille à coller</v>
      </c>
      <c r="D151" s="204">
        <f>D157</f>
        <v>2</v>
      </c>
      <c r="E151" s="203" t="str">
        <f>E157</f>
        <v>Flute(s)</v>
      </c>
      <c r="F151" s="202">
        <f>F157</f>
        <v>12</v>
      </c>
      <c r="G151" s="201" t="str">
        <f>G157</f>
        <v>cl</v>
      </c>
      <c r="H151" s="1251" t="s">
        <v>774</v>
      </c>
      <c r="I151" s="1252"/>
      <c r="J151" s="1248"/>
      <c r="K151" s="1248"/>
      <c r="L151" s="1248"/>
      <c r="M151" s="1248"/>
      <c r="N151" s="1248"/>
      <c r="O151" s="1248"/>
      <c r="P151" s="1248"/>
      <c r="Q151" s="1248"/>
      <c r="R151" s="1248"/>
      <c r="S151" s="1250"/>
      <c r="V151" s="11" t="s">
        <v>909</v>
      </c>
      <c r="W151" s="11"/>
      <c r="X151" s="11"/>
      <c r="Y151" s="20"/>
      <c r="Z151" s="20"/>
      <c r="AA151" s="20"/>
      <c r="AB151" s="20"/>
      <c r="AM151" s="565"/>
      <c r="AN151" s="565"/>
      <c r="AO151" s="565"/>
      <c r="AP151" s="565"/>
      <c r="AQ151" s="565"/>
      <c r="AR151" s="565"/>
      <c r="AS151" s="565"/>
      <c r="AT151" s="565"/>
      <c r="AU151" s="389"/>
      <c r="AV151" s="389"/>
      <c r="AW151" s="501" t="s">
        <v>668</v>
      </c>
      <c r="AX151" s="389"/>
      <c r="AY151" s="389"/>
      <c r="AZ151" s="389"/>
      <c r="BA151" s="389"/>
      <c r="BB151" s="389"/>
      <c r="BD151" s="1"/>
      <c r="BE151" s="1"/>
      <c r="BF151" s="1"/>
      <c r="BG151" s="1"/>
      <c r="BK151" s="1"/>
      <c r="BL151" s="1"/>
      <c r="BM151" s="1"/>
      <c r="BN151" s="565"/>
      <c r="BP151" s="9">
        <v>1</v>
      </c>
    </row>
    <row r="152" spans="1:68" ht="21" customHeight="1">
      <c r="A152" s="147" t="str">
        <f>IF(ISBLANK(#REF!),"►",IFERROR(RIGHT(#REF!,LEN(#REF!)-FIND("Couleur",#REF!)+1),""))</f>
        <v/>
      </c>
      <c r="B152" s="134" t="s">
        <v>338</v>
      </c>
      <c r="C152" s="204" t="str">
        <f>C157</f>
        <v>N.Nom de la recette.Avec ou sans alcool.Quand .Verre Flute(s).Famille à coller</v>
      </c>
      <c r="D152" s="204">
        <f>D157</f>
        <v>2</v>
      </c>
      <c r="E152" s="203" t="str">
        <f>E157</f>
        <v>Flute(s)</v>
      </c>
      <c r="F152" s="202">
        <f>F157</f>
        <v>12</v>
      </c>
      <c r="G152" s="201" t="str">
        <f>G157</f>
        <v>cl</v>
      </c>
      <c r="H152" s="1219" t="s">
        <v>769</v>
      </c>
      <c r="I152" s="1219"/>
      <c r="J152" s="337"/>
      <c r="K152" s="336" t="s">
        <v>418</v>
      </c>
      <c r="L152" s="232" t="s">
        <v>417</v>
      </c>
      <c r="M152" s="232"/>
      <c r="N152" s="232"/>
      <c r="O152" s="232"/>
      <c r="P152" s="232"/>
      <c r="Q152" s="232"/>
      <c r="R152" s="232"/>
      <c r="S152" s="231"/>
      <c r="V152" s="11"/>
      <c r="W152" s="11"/>
      <c r="X152" s="11"/>
      <c r="Y152" s="20"/>
      <c r="Z152" s="20"/>
      <c r="AA152" s="20"/>
      <c r="AB152" s="20"/>
      <c r="AM152" s="565"/>
      <c r="AN152" s="565"/>
      <c r="AO152" s="565"/>
      <c r="AP152" s="565"/>
      <c r="AQ152" s="565"/>
      <c r="AR152" s="565"/>
      <c r="AS152" s="565"/>
      <c r="AT152" s="565"/>
      <c r="AU152" s="389"/>
      <c r="AV152" s="389"/>
      <c r="AW152" s="502" t="s">
        <v>669</v>
      </c>
      <c r="AX152" s="389"/>
      <c r="AY152" s="389"/>
      <c r="AZ152" s="389"/>
      <c r="BA152" s="389"/>
      <c r="BB152" s="389"/>
      <c r="BD152" s="1"/>
      <c r="BE152" s="1"/>
      <c r="BF152" s="1"/>
      <c r="BG152" s="1"/>
      <c r="BK152" s="1"/>
      <c r="BL152" s="1"/>
      <c r="BM152" s="1"/>
      <c r="BN152" s="565"/>
      <c r="BP152" s="9">
        <v>1</v>
      </c>
    </row>
    <row r="153" spans="1:68" ht="21" customHeight="1">
      <c r="A153" s="147" t="str">
        <f>IF(ISBLANK(#REF!),"►",IFERROR(RIGHT(#REF!,LEN(#REF!)-FIND("Couleur",#REF!)+1),""))</f>
        <v/>
      </c>
      <c r="B153" s="134" t="s">
        <v>338</v>
      </c>
      <c r="C153" s="204" t="str">
        <f>C157</f>
        <v>N.Nom de la recette.Avec ou sans alcool.Quand .Verre Flute(s).Famille à coller</v>
      </c>
      <c r="D153" s="204">
        <f>D157</f>
        <v>2</v>
      </c>
      <c r="E153" s="203" t="str">
        <f>E157</f>
        <v>Flute(s)</v>
      </c>
      <c r="F153" s="202">
        <f>F157</f>
        <v>12</v>
      </c>
      <c r="G153" s="201" t="str">
        <f>G157</f>
        <v>cl</v>
      </c>
      <c r="H153" s="224" t="s">
        <v>411</v>
      </c>
      <c r="I153" s="334"/>
      <c r="J153" s="323"/>
      <c r="K153" s="323"/>
      <c r="L153" s="323"/>
      <c r="M153" s="323"/>
      <c r="N153" s="211"/>
      <c r="O153" s="223" t="s">
        <v>410</v>
      </c>
      <c r="P153" s="1241" t="s">
        <v>775</v>
      </c>
      <c r="Q153" s="1241"/>
      <c r="R153" s="1241"/>
      <c r="S153" s="1242"/>
      <c r="V153" s="25" t="s">
        <v>910</v>
      </c>
      <c r="W153" s="11"/>
      <c r="X153" s="11"/>
      <c r="Y153" s="20"/>
      <c r="Z153" s="20"/>
      <c r="AA153" s="20"/>
      <c r="AB153" s="20"/>
      <c r="AM153" s="565"/>
      <c r="AN153" s="565"/>
      <c r="AO153" s="565"/>
      <c r="AP153" s="565"/>
      <c r="AQ153" s="565"/>
      <c r="AR153" s="565"/>
      <c r="AS153" s="565"/>
      <c r="AT153" s="565"/>
      <c r="AU153" s="20"/>
      <c r="AV153" s="20"/>
      <c r="AW153" s="389"/>
      <c r="AX153" s="389"/>
      <c r="AY153" s="389"/>
      <c r="AZ153" s="389"/>
      <c r="BA153" s="389"/>
      <c r="BB153" s="389"/>
      <c r="BD153" s="1"/>
      <c r="BE153" s="1"/>
      <c r="BF153" s="1"/>
      <c r="BG153" s="1"/>
      <c r="BK153" s="1"/>
      <c r="BL153" s="1"/>
      <c r="BM153" s="1"/>
      <c r="BN153" s="565"/>
      <c r="BP153" s="9">
        <v>1</v>
      </c>
    </row>
    <row r="154" spans="1:68" ht="21" customHeight="1">
      <c r="A154" s="147" t="str">
        <f>IF(ISBLANK(#REF!),"►",IFERROR(RIGHT(#REF!,LEN(#REF!)-FIND("Couleur",#REF!)+1),""))</f>
        <v/>
      </c>
      <c r="B154" s="134" t="s">
        <v>338</v>
      </c>
      <c r="C154" s="204" t="str">
        <f>C157</f>
        <v>N.Nom de la recette.Avec ou sans alcool.Quand .Verre Flute(s).Famille à coller</v>
      </c>
      <c r="D154" s="204">
        <f>D157</f>
        <v>2</v>
      </c>
      <c r="E154" s="203" t="str">
        <f>E157</f>
        <v>Flute(s)</v>
      </c>
      <c r="F154" s="202">
        <f>F157</f>
        <v>12</v>
      </c>
      <c r="G154" s="201" t="str">
        <f>G157</f>
        <v>cl</v>
      </c>
      <c r="H154" s="216">
        <v>2</v>
      </c>
      <c r="I154" s="327" t="s">
        <v>415</v>
      </c>
      <c r="J154" s="324"/>
      <c r="K154" s="324"/>
      <c r="L154" s="324"/>
      <c r="M154" s="324"/>
      <c r="N154" s="215"/>
      <c r="O154" s="28"/>
      <c r="P154" s="1241"/>
      <c r="Q154" s="1241"/>
      <c r="R154" s="1241"/>
      <c r="S154" s="1242"/>
      <c r="V154" s="11" t="s">
        <v>906</v>
      </c>
      <c r="W154" s="11"/>
      <c r="X154" s="11"/>
      <c r="Y154" s="20"/>
      <c r="Z154" s="20"/>
      <c r="AA154" s="20"/>
      <c r="AB154" s="20"/>
      <c r="AM154" s="565"/>
      <c r="AN154" s="565"/>
      <c r="AO154" s="565"/>
      <c r="AP154" s="565"/>
      <c r="AQ154" s="565"/>
      <c r="AR154" s="565"/>
      <c r="AS154" s="565"/>
      <c r="AT154" s="565"/>
      <c r="AU154" s="1"/>
      <c r="AV154" s="1"/>
      <c r="BD154" s="1"/>
      <c r="BE154" s="1"/>
      <c r="BF154" s="1"/>
      <c r="BG154" s="1"/>
      <c r="BK154" s="1"/>
      <c r="BL154" s="1"/>
      <c r="BM154" s="1"/>
      <c r="BN154" s="565"/>
      <c r="BP154" s="9">
        <v>1</v>
      </c>
    </row>
    <row r="155" spans="1:68" ht="21" customHeight="1">
      <c r="A155" s="147" t="str">
        <f>IF(ISBLANK(#REF!),"►",IFERROR(RIGHT(#REF!,LEN(#REF!)-FIND("Couleur",#REF!)+1),""))</f>
        <v/>
      </c>
      <c r="B155" s="134" t="s">
        <v>338</v>
      </c>
      <c r="C155" s="204" t="str">
        <f>C157</f>
        <v>N.Nom de la recette.Avec ou sans alcool.Quand .Verre Flute(s).Famille à coller</v>
      </c>
      <c r="D155" s="204">
        <f>D157</f>
        <v>2</v>
      </c>
      <c r="E155" s="203" t="str">
        <f>E157</f>
        <v>Flute(s)</v>
      </c>
      <c r="F155" s="202">
        <f>F157</f>
        <v>12</v>
      </c>
      <c r="G155" s="201" t="str">
        <f>G157</f>
        <v>cl</v>
      </c>
      <c r="H155" s="325" t="str">
        <f>"❽ Volume servi par "&amp;I154</f>
        <v>❽ Volume servi par Flute(s)</v>
      </c>
      <c r="I155" s="324"/>
      <c r="J155" s="323"/>
      <c r="K155" s="320"/>
      <c r="L155" s="199" t="s">
        <v>403</v>
      </c>
      <c r="M155" s="319" t="s">
        <v>402</v>
      </c>
      <c r="N155" s="198"/>
      <c r="O155" s="197"/>
      <c r="P155" s="1243" t="str">
        <f>C157&amp;"  intensité"&amp;" "&amp;M155&amp;" "&amp;"coût"&amp;M156&amp;" "&amp;" "&amp;H152</f>
        <v>N.Nom de la recette.Avec ou sans alcool.Quand .Verre Flute(s).Famille à coller  intensité **** coût**  Couleur dominante</v>
      </c>
      <c r="Q155" s="1243"/>
      <c r="R155" s="1243"/>
      <c r="S155" s="1244"/>
      <c r="V155" s="11" t="s">
        <v>911</v>
      </c>
      <c r="W155" s="11"/>
      <c r="X155" s="11"/>
      <c r="Y155" s="20"/>
      <c r="Z155" s="20"/>
      <c r="AA155" s="20"/>
      <c r="AB155" s="20"/>
      <c r="AM155" s="565"/>
      <c r="AN155" s="565"/>
      <c r="AO155" s="565"/>
      <c r="AP155" s="565"/>
      <c r="AQ155" s="565"/>
      <c r="AR155" s="565"/>
      <c r="AS155" s="565"/>
      <c r="AT155" s="565"/>
      <c r="AU155" s="1"/>
      <c r="AV155" s="1"/>
      <c r="BD155" s="1"/>
      <c r="BE155" s="1"/>
      <c r="BF155" s="1"/>
      <c r="BG155" s="1"/>
      <c r="BK155" s="1"/>
      <c r="BL155" s="1"/>
      <c r="BM155" s="1"/>
      <c r="BN155" s="565"/>
      <c r="BP155" s="9">
        <v>1</v>
      </c>
    </row>
    <row r="156" spans="1:68" ht="21" customHeight="1">
      <c r="A156" s="147" t="str">
        <f>IF(ISBLANK(#REF!),"►",IFERROR(RIGHT(#REF!,LEN(#REF!)-FIND("Couleur",#REF!)+1),""))</f>
        <v/>
      </c>
      <c r="B156" s="134" t="s">
        <v>394</v>
      </c>
      <c r="C156" s="204" t="str">
        <f>C157</f>
        <v>N.Nom de la recette.Avec ou sans alcool.Quand .Verre Flute(s).Famille à coller</v>
      </c>
      <c r="D156" s="204">
        <f>D157</f>
        <v>2</v>
      </c>
      <c r="E156" s="203" t="str">
        <f>E157</f>
        <v>Flute(s)</v>
      </c>
      <c r="F156" s="202">
        <f>F157</f>
        <v>12</v>
      </c>
      <c r="G156" s="201" t="str">
        <f>G157</f>
        <v>cl</v>
      </c>
      <c r="H156" s="200">
        <v>12</v>
      </c>
      <c r="I156" s="104" t="s">
        <v>328</v>
      </c>
      <c r="J156" s="320"/>
      <c r="K156" s="320"/>
      <c r="L156" s="199" t="s">
        <v>398</v>
      </c>
      <c r="M156" s="319" t="s">
        <v>397</v>
      </c>
      <c r="N156" s="198"/>
      <c r="O156" s="197"/>
      <c r="P156" s="1243"/>
      <c r="Q156" s="1243"/>
      <c r="R156" s="1243"/>
      <c r="S156" s="1244"/>
      <c r="V156" s="11" t="s">
        <v>912</v>
      </c>
      <c r="W156" s="11"/>
      <c r="X156" s="11"/>
      <c r="Y156" s="20"/>
      <c r="Z156" s="20"/>
      <c r="AA156" s="20"/>
      <c r="AB156" s="20"/>
      <c r="AM156" s="565"/>
      <c r="AN156" s="565"/>
      <c r="AO156" s="565"/>
      <c r="AP156" s="565"/>
      <c r="AQ156" s="565"/>
      <c r="AR156" s="565"/>
      <c r="AS156" s="565"/>
      <c r="AT156" s="565"/>
      <c r="AU156" s="1"/>
      <c r="AV156" s="1"/>
      <c r="BD156" s="1"/>
      <c r="BE156" s="1"/>
      <c r="BF156" s="1"/>
      <c r="BG156" s="1"/>
      <c r="BK156" s="1"/>
      <c r="BL156" s="1"/>
      <c r="BM156" s="1"/>
      <c r="BN156" s="565"/>
      <c r="BP156" s="9">
        <v>1</v>
      </c>
    </row>
    <row r="157" spans="1:68" ht="21" customHeight="1">
      <c r="A157" s="147" t="str">
        <f>IF(ISBLANK(#REF!),"►",IFERROR(RIGHT(#REF!,LEN(#REF!)-FIND("Couleur",#REF!)+1),""))</f>
        <v/>
      </c>
      <c r="B157" s="134" t="s">
        <v>394</v>
      </c>
      <c r="C157" s="190" t="str">
        <f>UPPER(LEFT(J150,1)) &amp; "." &amp; UPPER(LEFT(J150,1)) &amp; LOWER(MID(J150,2,999)) &amp; "." &amp; UPPER(LEFT(H150,1)) &amp; LOWER(MID(H150,2,999)) &amp; "." &amp; UPPER(LEFT(H151,1)) &amp; LOWER(MID(H151,2,999)) &amp; "." &amp; "Verre " &amp; UPPER(LEFT(I154,1)) &amp; LOWER(MID(I154,2,999)) &amp; IF(LEFT(S150,1)=UPPER(LEFT(S150,1)),".","") &amp; UPPER(LEFT(S150,1)) &amp; LOWER(MID(S150,2,999))</f>
        <v>N.Nom de la recette.Avec ou sans alcool.Quand .Verre Flute(s).Famille à coller</v>
      </c>
      <c r="D157" s="189">
        <f>H154</f>
        <v>2</v>
      </c>
      <c r="E157" s="188" t="str">
        <f>I154</f>
        <v>Flute(s)</v>
      </c>
      <c r="F157" s="187">
        <f>H156</f>
        <v>12</v>
      </c>
      <c r="G157" s="186" t="str">
        <f>I156</f>
        <v>cl</v>
      </c>
      <c r="H157" s="185" t="str">
        <f>(H156*H154)&amp;" "&amp;I156</f>
        <v>24 cl</v>
      </c>
      <c r="I157" s="184" t="str">
        <f>"pour "&amp;H154&amp;" "&amp;I154</f>
        <v>pour 2 Flute(s)</v>
      </c>
      <c r="J157" s="184"/>
      <c r="K157" s="183" t="s">
        <v>393</v>
      </c>
      <c r="L157" s="183" t="s">
        <v>392</v>
      </c>
      <c r="M157" s="183" t="s">
        <v>391</v>
      </c>
      <c r="N157" s="183" t="s">
        <v>390</v>
      </c>
      <c r="O157" s="183" t="s">
        <v>389</v>
      </c>
      <c r="P157" s="183" t="s">
        <v>388</v>
      </c>
      <c r="Q157" s="183" t="s">
        <v>387</v>
      </c>
      <c r="R157" s="183" t="s">
        <v>386</v>
      </c>
      <c r="S157" s="182" t="s">
        <v>385</v>
      </c>
      <c r="V157" s="11" t="s">
        <v>913</v>
      </c>
      <c r="W157" s="11"/>
      <c r="X157" s="11"/>
      <c r="Y157" s="20"/>
      <c r="Z157" s="20"/>
      <c r="AA157" s="20"/>
      <c r="AB157" s="20"/>
      <c r="AM157" s="565"/>
      <c r="AN157" s="565"/>
      <c r="AO157" s="565"/>
      <c r="AP157" s="565"/>
      <c r="AQ157" s="565"/>
      <c r="AR157" s="565"/>
      <c r="AS157" s="565"/>
      <c r="AT157" s="565"/>
      <c r="AU157" s="1"/>
      <c r="AV157" s="1"/>
      <c r="BD157" s="1"/>
      <c r="BE157" s="1"/>
      <c r="BF157" s="1"/>
      <c r="BG157" s="1"/>
      <c r="BK157" s="1"/>
      <c r="BL157" s="1"/>
      <c r="BM157" s="1"/>
      <c r="BN157" s="565"/>
      <c r="BP157" s="9">
        <v>1</v>
      </c>
    </row>
    <row r="158" spans="1:68" ht="21" customHeight="1">
      <c r="A158" s="147" t="str">
        <f>IF(ISBLANK(#REF!),"►",IFERROR(RIGHT(#REF!,LEN(#REF!)-FIND("Couleur",#REF!)+1),""))</f>
        <v/>
      </c>
      <c r="B158" s="134" t="s">
        <v>338</v>
      </c>
      <c r="C158" s="119" t="str">
        <f>C157</f>
        <v>N.Nom de la recette.Avec ou sans alcool.Quand .Verre Flute(s).Famille à coller</v>
      </c>
      <c r="D158" s="119">
        <f>D157</f>
        <v>2</v>
      </c>
      <c r="E158" s="118" t="str">
        <f>E157</f>
        <v>Flute(s)</v>
      </c>
      <c r="F158" s="117">
        <f>F157</f>
        <v>12</v>
      </c>
      <c r="G158" s="116" t="str">
        <f>G157</f>
        <v>cl</v>
      </c>
      <c r="H158" s="1227" t="s">
        <v>381</v>
      </c>
      <c r="I158" s="1227"/>
      <c r="J158" s="1228"/>
      <c r="K158" s="177"/>
      <c r="L158" s="176" t="s">
        <v>380</v>
      </c>
      <c r="M158" s="1229" t="s">
        <v>379</v>
      </c>
      <c r="N158" s="175"/>
      <c r="O158" s="1231" t="s">
        <v>378</v>
      </c>
      <c r="P158" s="1233" t="s">
        <v>377</v>
      </c>
      <c r="Q158" s="1235" t="s">
        <v>376</v>
      </c>
      <c r="R158" s="1237" t="s">
        <v>375</v>
      </c>
      <c r="S158" s="174" t="s">
        <v>374</v>
      </c>
      <c r="V158" s="11"/>
      <c r="W158" s="11"/>
      <c r="X158" s="11"/>
      <c r="Y158" s="20"/>
      <c r="Z158" s="20"/>
      <c r="AA158" s="20"/>
      <c r="AB158" s="20"/>
      <c r="AM158" s="565"/>
      <c r="AN158" s="565"/>
      <c r="AO158" s="565"/>
      <c r="AP158" s="565"/>
      <c r="AQ158" s="565"/>
      <c r="AR158" s="565"/>
      <c r="AS158" s="565"/>
      <c r="AT158" s="565"/>
      <c r="AU158" s="1"/>
      <c r="AV158" s="1"/>
      <c r="BD158" s="1"/>
      <c r="BE158" s="1"/>
      <c r="BF158" s="1"/>
      <c r="BG158" s="1"/>
      <c r="BK158" s="1"/>
      <c r="BL158" s="1"/>
      <c r="BM158" s="1"/>
      <c r="BN158" s="565"/>
      <c r="BP158" s="9">
        <v>1</v>
      </c>
    </row>
    <row r="159" spans="1:68" ht="21" customHeight="1">
      <c r="A159" s="147" t="str">
        <f>IF(ISBLANK(#REF!),"►",IFERROR(RIGHT(#REF!,LEN(#REF!)-FIND("Couleur",#REF!)+1),""))</f>
        <v/>
      </c>
      <c r="B159" s="134" t="s">
        <v>338</v>
      </c>
      <c r="C159" s="119" t="str">
        <f>C157</f>
        <v>N.Nom de la recette.Avec ou sans alcool.Quand .Verre Flute(s).Famille à coller</v>
      </c>
      <c r="D159" s="119">
        <f>D157</f>
        <v>2</v>
      </c>
      <c r="E159" s="118" t="str">
        <f>E157</f>
        <v>Flute(s)</v>
      </c>
      <c r="F159" s="117">
        <f>F157</f>
        <v>12</v>
      </c>
      <c r="G159" s="116" t="str">
        <f>G157</f>
        <v>cl</v>
      </c>
      <c r="H159" s="1239"/>
      <c r="I159" s="1239"/>
      <c r="J159" s="1240"/>
      <c r="K159" s="165"/>
      <c r="L159" s="164" t="s">
        <v>368</v>
      </c>
      <c r="M159" s="1230"/>
      <c r="N159" s="163"/>
      <c r="O159" s="1232"/>
      <c r="P159" s="1234"/>
      <c r="Q159" s="1236"/>
      <c r="R159" s="1238"/>
      <c r="S159" s="162" t="s">
        <v>367</v>
      </c>
      <c r="V159" s="25" t="s">
        <v>914</v>
      </c>
      <c r="W159" s="11"/>
      <c r="X159" s="11"/>
      <c r="Y159" s="20"/>
      <c r="Z159" s="20"/>
      <c r="AA159" s="20"/>
      <c r="AB159" s="20"/>
      <c r="AM159" s="565"/>
      <c r="AN159" s="565"/>
      <c r="AO159" s="565"/>
      <c r="AP159" s="565"/>
      <c r="AQ159" s="565"/>
      <c r="AR159" s="565"/>
      <c r="AS159" s="565"/>
      <c r="AT159" s="565"/>
      <c r="AU159" s="1"/>
      <c r="AV159" s="1"/>
      <c r="BD159" s="1"/>
      <c r="BE159" s="1"/>
      <c r="BF159" s="1"/>
      <c r="BG159" s="1"/>
      <c r="BK159" s="1"/>
      <c r="BL159" s="1"/>
      <c r="BM159" s="1"/>
      <c r="BN159" s="565"/>
      <c r="BP159" s="9">
        <v>1</v>
      </c>
    </row>
    <row r="160" spans="1:68" ht="21" customHeight="1">
      <c r="A160" s="147" t="str">
        <f>IF(ISBLANK(#REF!),"►",IFERROR(RIGHT(#REF!,LEN(#REF!)-FIND("Couleur",#REF!)+1),""))</f>
        <v/>
      </c>
      <c r="B160" s="134" t="s">
        <v>338</v>
      </c>
      <c r="C160" s="119" t="str">
        <f>C157</f>
        <v>N.Nom de la recette.Avec ou sans alcool.Quand .Verre Flute(s).Famille à coller</v>
      </c>
      <c r="D160" s="119">
        <f>D157</f>
        <v>2</v>
      </c>
      <c r="E160" s="118" t="str">
        <f>E157</f>
        <v>Flute(s)</v>
      </c>
      <c r="F160" s="117">
        <f>F157</f>
        <v>12</v>
      </c>
      <c r="G160" s="116" t="str">
        <f>G157</f>
        <v>cl</v>
      </c>
      <c r="H160" s="1239"/>
      <c r="I160" s="1239"/>
      <c r="J160" s="1240"/>
      <c r="K160" s="145">
        <v>1</v>
      </c>
      <c r="L160" s="296"/>
      <c r="M160" s="295"/>
      <c r="N160" s="144"/>
      <c r="O160" s="294"/>
      <c r="P160" s="293"/>
      <c r="Q160" s="292"/>
      <c r="R160" s="291">
        <v>1</v>
      </c>
      <c r="S160" s="290"/>
      <c r="V160" s="11" t="s">
        <v>915</v>
      </c>
      <c r="W160" s="11"/>
      <c r="X160" s="11"/>
      <c r="Y160" s="20"/>
      <c r="Z160" s="20"/>
      <c r="AA160" s="20"/>
      <c r="AB160" s="20"/>
      <c r="AM160" s="565"/>
      <c r="AN160" s="565"/>
      <c r="AO160" s="565"/>
      <c r="AP160" s="565"/>
      <c r="AQ160" s="565"/>
      <c r="AR160" s="565"/>
      <c r="AS160" s="565"/>
      <c r="AT160" s="565"/>
      <c r="AU160" s="1"/>
      <c r="AV160" s="1"/>
      <c r="BD160" s="1"/>
      <c r="BE160" s="1"/>
      <c r="BF160" s="1"/>
      <c r="BG160" s="1"/>
      <c r="BK160" s="1"/>
      <c r="BL160" s="1"/>
      <c r="BM160" s="1"/>
      <c r="BN160" s="565"/>
      <c r="BP160" s="9">
        <v>1</v>
      </c>
    </row>
    <row r="161" spans="1:68" ht="21" customHeight="1">
      <c r="A161" s="147" t="str">
        <f>IF(ISBLANK(#REF!),"►",IFERROR(RIGHT(#REF!,LEN(#REF!)-FIND("Couleur",#REF!)+1),""))</f>
        <v/>
      </c>
      <c r="B161" s="146" t="str">
        <f t="shared" ref="B161:B166" si="43">IF(S161&lt;&gt;"","A","►")</f>
        <v>►</v>
      </c>
      <c r="C161" s="119" t="str">
        <f>C157</f>
        <v>N.Nom de la recette.Avec ou sans alcool.Quand .Verre Flute(s).Famille à coller</v>
      </c>
      <c r="D161" s="119">
        <f>D157</f>
        <v>2</v>
      </c>
      <c r="E161" s="118" t="str">
        <f>E157</f>
        <v>Flute(s)</v>
      </c>
      <c r="F161" s="117">
        <f>F157</f>
        <v>12</v>
      </c>
      <c r="G161" s="116" t="str">
        <f>G157</f>
        <v>cl</v>
      </c>
      <c r="H161" s="1239"/>
      <c r="I161" s="1239"/>
      <c r="J161" s="1240"/>
      <c r="K161" s="150">
        <v>2</v>
      </c>
      <c r="L161" s="296"/>
      <c r="M161" s="295"/>
      <c r="N161" s="144"/>
      <c r="O161" s="294"/>
      <c r="P161" s="293"/>
      <c r="Q161" s="292"/>
      <c r="R161" s="291">
        <v>1</v>
      </c>
      <c r="S161" s="290"/>
      <c r="V161" s="11" t="s">
        <v>916</v>
      </c>
      <c r="W161" s="11"/>
      <c r="X161" s="11"/>
      <c r="Y161" s="20"/>
      <c r="Z161" s="20"/>
      <c r="AA161" s="20"/>
      <c r="AB161" s="20"/>
      <c r="AM161" s="565"/>
      <c r="AN161" s="565"/>
      <c r="AO161" s="565"/>
      <c r="AP161" s="565"/>
      <c r="AQ161" s="565"/>
      <c r="AR161" s="565"/>
      <c r="AS161" s="565"/>
      <c r="AT161" s="565"/>
      <c r="BD161" s="1"/>
      <c r="BE161" s="1"/>
      <c r="BF161" s="1"/>
      <c r="BG161" s="1"/>
      <c r="BK161" s="1"/>
      <c r="BL161" s="1"/>
      <c r="BM161" s="1"/>
      <c r="BN161" s="565"/>
      <c r="BP161" s="9">
        <v>1</v>
      </c>
    </row>
    <row r="162" spans="1:68" ht="21" customHeight="1">
      <c r="A162" s="147" t="str">
        <f>IF(ISBLANK(#REF!),"►",IFERROR(RIGHT(#REF!,LEN(#REF!)-FIND("Couleur",#REF!)+1),""))</f>
        <v/>
      </c>
      <c r="B162" s="146" t="str">
        <f t="shared" si="43"/>
        <v>►</v>
      </c>
      <c r="C162" s="119" t="str">
        <f>C157</f>
        <v>N.Nom de la recette.Avec ou sans alcool.Quand .Verre Flute(s).Famille à coller</v>
      </c>
      <c r="D162" s="119">
        <f>D157</f>
        <v>2</v>
      </c>
      <c r="E162" s="118" t="str">
        <f>E157</f>
        <v>Flute(s)</v>
      </c>
      <c r="F162" s="117">
        <f>F157</f>
        <v>12</v>
      </c>
      <c r="G162" s="116" t="str">
        <f>G157</f>
        <v>cl</v>
      </c>
      <c r="H162" s="1239"/>
      <c r="I162" s="1239"/>
      <c r="J162" s="1240"/>
      <c r="K162" s="145">
        <v>3</v>
      </c>
      <c r="L162" s="296"/>
      <c r="M162" s="295"/>
      <c r="N162" s="144"/>
      <c r="O162" s="294"/>
      <c r="P162" s="293"/>
      <c r="Q162" s="292"/>
      <c r="R162" s="291">
        <v>1</v>
      </c>
      <c r="S162" s="298"/>
      <c r="V162" s="11" t="s">
        <v>917</v>
      </c>
      <c r="W162" s="11"/>
      <c r="X162" s="11"/>
      <c r="Y162" s="20"/>
      <c r="Z162" s="20"/>
      <c r="AA162" s="20"/>
      <c r="AB162" s="20"/>
      <c r="AM162" s="565"/>
      <c r="AN162" s="565"/>
      <c r="AO162" s="565"/>
      <c r="AP162" s="565"/>
      <c r="AQ162" s="565"/>
      <c r="AR162" s="565"/>
      <c r="AS162" s="565"/>
      <c r="AT162" s="565"/>
      <c r="BD162" s="1"/>
      <c r="BE162" s="1"/>
      <c r="BF162" s="1"/>
      <c r="BG162" s="1"/>
      <c r="BK162" s="1"/>
      <c r="BL162" s="1"/>
      <c r="BM162" s="1"/>
      <c r="BN162" s="565"/>
      <c r="BP162" s="9">
        <v>1</v>
      </c>
    </row>
    <row r="163" spans="1:68" ht="21" customHeight="1">
      <c r="A163" s="147" t="str">
        <f>IF(ISBLANK(#REF!),"►",IFERROR(RIGHT(#REF!,LEN(#REF!)-FIND("Couleur",#REF!)+1),""))</f>
        <v/>
      </c>
      <c r="B163" s="146" t="str">
        <f t="shared" si="43"/>
        <v>►</v>
      </c>
      <c r="C163" s="119" t="str">
        <f>C157</f>
        <v>N.Nom de la recette.Avec ou sans alcool.Quand .Verre Flute(s).Famille à coller</v>
      </c>
      <c r="D163" s="119">
        <f>D157</f>
        <v>2</v>
      </c>
      <c r="E163" s="118" t="str">
        <f>E157</f>
        <v>Flute(s)</v>
      </c>
      <c r="F163" s="117">
        <f>F157</f>
        <v>12</v>
      </c>
      <c r="G163" s="116" t="str">
        <f>G157</f>
        <v>cl</v>
      </c>
      <c r="H163" s="1239"/>
      <c r="I163" s="1239"/>
      <c r="J163" s="1240"/>
      <c r="K163" s="150">
        <v>4</v>
      </c>
      <c r="L163" s="296"/>
      <c r="M163" s="295"/>
      <c r="N163" s="144"/>
      <c r="O163" s="294"/>
      <c r="P163" s="293"/>
      <c r="Q163" s="292"/>
      <c r="R163" s="291">
        <v>1</v>
      </c>
      <c r="S163" s="298"/>
      <c r="V163" s="11" t="s">
        <v>918</v>
      </c>
      <c r="W163" s="11"/>
      <c r="X163" s="11"/>
      <c r="Y163" s="20"/>
      <c r="Z163" s="20"/>
      <c r="AA163" s="20"/>
      <c r="AB163" s="20"/>
      <c r="AM163" s="565"/>
      <c r="AN163" s="565"/>
      <c r="AO163" s="565"/>
      <c r="AP163" s="565"/>
      <c r="AQ163" s="565"/>
      <c r="AR163" s="565"/>
      <c r="AS163" s="565"/>
      <c r="AT163" s="565"/>
      <c r="BD163" s="1"/>
      <c r="BE163" s="1"/>
      <c r="BF163" s="1"/>
      <c r="BG163" s="1"/>
      <c r="BK163" s="1"/>
      <c r="BL163" s="1"/>
      <c r="BM163" s="1"/>
      <c r="BN163" s="565"/>
      <c r="BP163" s="9">
        <v>1</v>
      </c>
    </row>
    <row r="164" spans="1:68" ht="21" customHeight="1">
      <c r="A164" s="147" t="str">
        <f>IF(ISBLANK(#REF!),"►",IFERROR(RIGHT(#REF!,LEN(#REF!)-FIND("Couleur",#REF!)+1),""))</f>
        <v/>
      </c>
      <c r="B164" s="146" t="str">
        <f t="shared" si="43"/>
        <v>►</v>
      </c>
      <c r="C164" s="119" t="str">
        <f>C157</f>
        <v>N.Nom de la recette.Avec ou sans alcool.Quand .Verre Flute(s).Famille à coller</v>
      </c>
      <c r="D164" s="119">
        <f>D157</f>
        <v>2</v>
      </c>
      <c r="E164" s="118" t="str">
        <f>E157</f>
        <v>Flute(s)</v>
      </c>
      <c r="F164" s="117">
        <f>F157</f>
        <v>12</v>
      </c>
      <c r="G164" s="116" t="str">
        <f>G157</f>
        <v>cl</v>
      </c>
      <c r="H164" s="1239"/>
      <c r="I164" s="1239"/>
      <c r="J164" s="1240"/>
      <c r="K164" s="145">
        <v>5</v>
      </c>
      <c r="L164" s="296"/>
      <c r="M164" s="295"/>
      <c r="N164" s="144"/>
      <c r="O164" s="294"/>
      <c r="P164" s="293"/>
      <c r="Q164" s="292"/>
      <c r="R164" s="291">
        <v>1</v>
      </c>
      <c r="S164" s="290"/>
      <c r="V164" s="23"/>
      <c r="W164" s="11"/>
      <c r="X164" s="11"/>
      <c r="Y164" s="20"/>
      <c r="Z164" s="20"/>
      <c r="AA164" s="20"/>
      <c r="AB164" s="20"/>
      <c r="AM164" s="565"/>
      <c r="AN164" s="565"/>
      <c r="AO164" s="565"/>
      <c r="AP164" s="565"/>
      <c r="AQ164" s="565"/>
      <c r="AR164" s="565"/>
      <c r="AS164" s="565"/>
      <c r="AT164" s="565"/>
      <c r="BD164" s="1"/>
      <c r="BE164" s="1"/>
      <c r="BF164" s="1"/>
      <c r="BG164" s="1"/>
      <c r="BK164" s="1"/>
      <c r="BL164" s="1"/>
      <c r="BM164" s="1"/>
      <c r="BN164" s="565"/>
      <c r="BP164" s="9">
        <v>1</v>
      </c>
    </row>
    <row r="165" spans="1:68" ht="21" customHeight="1">
      <c r="A165" s="147" t="str">
        <f>IF(ISBLANK(#REF!),"►",IFERROR(RIGHT(#REF!,LEN(#REF!)-FIND("Couleur",#REF!)+1),""))</f>
        <v/>
      </c>
      <c r="B165" s="146" t="str">
        <f t="shared" si="43"/>
        <v>►</v>
      </c>
      <c r="C165" s="119" t="str">
        <f>C157</f>
        <v>N.Nom de la recette.Avec ou sans alcool.Quand .Verre Flute(s).Famille à coller</v>
      </c>
      <c r="D165" s="119">
        <f>D157</f>
        <v>2</v>
      </c>
      <c r="E165" s="118" t="str">
        <f>E157</f>
        <v>Flute(s)</v>
      </c>
      <c r="F165" s="117">
        <f>F157</f>
        <v>12</v>
      </c>
      <c r="G165" s="116" t="str">
        <f>G157</f>
        <v>cl</v>
      </c>
      <c r="H165" s="1239"/>
      <c r="I165" s="1239"/>
      <c r="J165" s="1240"/>
      <c r="K165" s="150">
        <v>6</v>
      </c>
      <c r="L165" s="296"/>
      <c r="M165" s="295"/>
      <c r="N165" s="144"/>
      <c r="O165" s="294"/>
      <c r="P165" s="293"/>
      <c r="Q165" s="292"/>
      <c r="R165" s="291">
        <v>1</v>
      </c>
      <c r="S165" s="290"/>
      <c r="V165" s="23" t="s">
        <v>919</v>
      </c>
      <c r="W165" s="11"/>
      <c r="X165" s="11"/>
      <c r="Y165" s="20"/>
      <c r="Z165" s="20"/>
      <c r="AA165" s="20"/>
      <c r="AB165" s="20"/>
      <c r="AM165" s="565"/>
      <c r="AN165" s="565"/>
      <c r="AO165" s="565"/>
      <c r="AP165" s="565"/>
      <c r="AQ165" s="565"/>
      <c r="AR165" s="565"/>
      <c r="AS165" s="565"/>
      <c r="AT165" s="565"/>
      <c r="BD165" s="1"/>
      <c r="BE165" s="1"/>
      <c r="BF165" s="1"/>
      <c r="BG165" s="1"/>
      <c r="BK165" s="1"/>
      <c r="BL165" s="1"/>
      <c r="BM165" s="1"/>
      <c r="BN165" s="565"/>
      <c r="BP165" s="9">
        <v>1</v>
      </c>
    </row>
    <row r="166" spans="1:68" ht="21" customHeight="1">
      <c r="A166" s="147" t="str">
        <f>IF(ISBLANK(#REF!),"►",IFERROR(RIGHT(#REF!,LEN(#REF!)-FIND("Couleur",#REF!)+1),""))</f>
        <v/>
      </c>
      <c r="B166" s="146" t="str">
        <f t="shared" si="43"/>
        <v>►</v>
      </c>
      <c r="C166" s="119" t="str">
        <f>C157</f>
        <v>N.Nom de la recette.Avec ou sans alcool.Quand .Verre Flute(s).Famille à coller</v>
      </c>
      <c r="D166" s="119">
        <f>D157</f>
        <v>2</v>
      </c>
      <c r="E166" s="118" t="str">
        <f>E157</f>
        <v>Flute(s)</v>
      </c>
      <c r="F166" s="117">
        <f>F157</f>
        <v>12</v>
      </c>
      <c r="G166" s="116" t="str">
        <f>G157</f>
        <v>cl</v>
      </c>
      <c r="H166" s="1239"/>
      <c r="I166" s="1239"/>
      <c r="J166" s="1240"/>
      <c r="K166" s="145">
        <v>7</v>
      </c>
      <c r="L166" s="296"/>
      <c r="M166" s="295"/>
      <c r="N166" s="144"/>
      <c r="O166" s="294"/>
      <c r="P166" s="293"/>
      <c r="Q166" s="292"/>
      <c r="R166" s="291">
        <v>1</v>
      </c>
      <c r="S166" s="290"/>
      <c r="V166" s="23"/>
      <c r="W166" s="11"/>
      <c r="X166" s="11"/>
      <c r="Y166" s="20"/>
      <c r="Z166" s="20"/>
      <c r="AA166" s="20"/>
      <c r="AB166" s="20"/>
      <c r="AM166" s="565"/>
      <c r="AN166" s="565"/>
      <c r="AO166" s="565"/>
      <c r="AP166" s="565"/>
      <c r="AQ166" s="565"/>
      <c r="AR166" s="565"/>
      <c r="AS166" s="565"/>
      <c r="AT166" s="565"/>
      <c r="BD166" s="1"/>
      <c r="BE166" s="1"/>
      <c r="BF166" s="1"/>
      <c r="BG166" s="1"/>
      <c r="BK166" s="1"/>
      <c r="BL166" s="1"/>
      <c r="BM166" s="1"/>
      <c r="BN166" s="565"/>
      <c r="BP166" s="9">
        <v>1</v>
      </c>
    </row>
    <row r="167" spans="1:68" ht="21" customHeight="1">
      <c r="A167" s="147" t="str">
        <f>IF(ISBLANK(#REF!),"►",IFERROR(RIGHT(#REF!,LEN(#REF!)-FIND("Couleur",#REF!)+1),""))</f>
        <v/>
      </c>
      <c r="B167" s="134" t="s">
        <v>338</v>
      </c>
      <c r="C167" s="119" t="str">
        <f>C157</f>
        <v>N.Nom de la recette.Avec ou sans alcool.Quand .Verre Flute(s).Famille à coller</v>
      </c>
      <c r="D167" s="119">
        <f>D157</f>
        <v>2</v>
      </c>
      <c r="E167" s="118" t="str">
        <f>E157</f>
        <v>Flute(s)</v>
      </c>
      <c r="F167" s="117">
        <f>F157</f>
        <v>12</v>
      </c>
      <c r="G167" s="116" t="str">
        <f>G157</f>
        <v>cl</v>
      </c>
      <c r="H167" s="132"/>
      <c r="I167" s="132" t="str">
        <f>"▼ colonne "&amp;SUBSTITUTE(ADDRESS(1,COLUMN(),4),"1","")</f>
        <v>▼ colonne I</v>
      </c>
      <c r="J167" s="132"/>
      <c r="K167" s="132"/>
      <c r="L167" s="132"/>
      <c r="M167" s="132"/>
      <c r="N167" s="132"/>
      <c r="O167" s="132"/>
      <c r="P167" s="132"/>
      <c r="Q167" s="133"/>
      <c r="R167" s="132"/>
      <c r="S167" s="131" t="str">
        <f>"colonne "&amp;SUBSTITUTE(ADDRESS(1,COLUMN(),4),"1","")&amp;" ▼"</f>
        <v>colonne S ▼</v>
      </c>
      <c r="V167" s="22" t="s">
        <v>920</v>
      </c>
      <c r="W167" s="11"/>
      <c r="X167" s="11"/>
      <c r="Y167" s="20"/>
      <c r="Z167" s="20"/>
      <c r="AA167" s="20"/>
      <c r="AB167" s="20"/>
      <c r="AM167" s="565"/>
      <c r="AN167" s="565"/>
      <c r="AO167" s="565"/>
      <c r="AP167" s="565"/>
      <c r="AQ167" s="565"/>
      <c r="AR167" s="565"/>
      <c r="AS167" s="565"/>
      <c r="AT167" s="565"/>
      <c r="BD167" s="1"/>
      <c r="BE167" s="1"/>
      <c r="BF167" s="1"/>
      <c r="BG167" s="1"/>
      <c r="BK167" s="1"/>
      <c r="BL167" s="1"/>
      <c r="BM167" s="1"/>
      <c r="BN167" s="565"/>
      <c r="BP167" s="9">
        <v>1</v>
      </c>
    </row>
    <row r="168" spans="1:68" ht="21" customHeight="1">
      <c r="A168" s="147" t="str">
        <f>IF(ISBLANK(#REF!),"►",IFERROR(RIGHT(#REF!,LEN(#REF!)-FIND("Couleur",#REF!)+1),""))</f>
        <v/>
      </c>
      <c r="B168" s="146" t="str">
        <f t="shared" ref="B168:B179" si="44">IF(OR(I168&lt;&gt; "",J168&lt;&gt;"",K168&lt;&gt; "",L168&lt;&gt; "",M168&lt;&gt; "",N168&lt;&gt; "",O168&lt;&gt;""),"A", "►")</f>
        <v>A</v>
      </c>
      <c r="C168" s="119" t="str">
        <f>C157</f>
        <v>N.Nom de la recette.Avec ou sans alcool.Quand .Verre Flute(s).Famille à coller</v>
      </c>
      <c r="D168" s="119">
        <f>D157</f>
        <v>2</v>
      </c>
      <c r="E168" s="118" t="str">
        <f>E157</f>
        <v>Flute(s)</v>
      </c>
      <c r="F168" s="117">
        <f>F157</f>
        <v>12</v>
      </c>
      <c r="G168" s="116" t="str">
        <f>G157</f>
        <v>cl</v>
      </c>
      <c r="H168" s="288">
        <v>0</v>
      </c>
      <c r="I168" s="267" t="s">
        <v>540</v>
      </c>
      <c r="J168" s="270"/>
      <c r="K168" s="270"/>
      <c r="L168" s="270"/>
      <c r="M168" s="270"/>
      <c r="N168" s="270"/>
      <c r="O168" s="270"/>
      <c r="P168" s="270"/>
      <c r="Q168" s="270"/>
      <c r="R168" s="270"/>
      <c r="S168" s="287" t="s">
        <v>537</v>
      </c>
      <c r="V168" s="11"/>
      <c r="W168" s="11"/>
      <c r="X168" s="11"/>
      <c r="Y168" s="20"/>
      <c r="Z168" s="20"/>
      <c r="AA168" s="20"/>
      <c r="AB168" s="20"/>
      <c r="AM168" s="565"/>
      <c r="AN168" s="565"/>
      <c r="AO168" s="565"/>
      <c r="AP168" s="565"/>
      <c r="AQ168" s="565"/>
      <c r="AR168" s="565"/>
      <c r="AS168" s="565"/>
      <c r="AT168" s="565"/>
      <c r="BD168" s="1"/>
      <c r="BE168" s="1"/>
      <c r="BF168" s="1"/>
      <c r="BG168" s="1"/>
      <c r="BK168" s="1"/>
      <c r="BL168" s="1"/>
      <c r="BM168" s="1"/>
      <c r="BN168" s="565"/>
      <c r="BP168" s="9">
        <v>1</v>
      </c>
    </row>
    <row r="169" spans="1:68" ht="21" customHeight="1">
      <c r="A169" s="147" t="str">
        <f>IF(ISBLANK(#REF!),"►",IFERROR(RIGHT(#REF!,LEN(#REF!)-FIND("Couleur",#REF!)+1),""))</f>
        <v/>
      </c>
      <c r="B169" s="146" t="str">
        <f t="shared" si="44"/>
        <v>►</v>
      </c>
      <c r="C169" s="119" t="str">
        <f>C157</f>
        <v>N.Nom de la recette.Avec ou sans alcool.Quand .Verre Flute(s).Famille à coller</v>
      </c>
      <c r="D169" s="119">
        <f>D157</f>
        <v>2</v>
      </c>
      <c r="E169" s="118" t="str">
        <f>E157</f>
        <v>Flute(s)</v>
      </c>
      <c r="F169" s="117">
        <f>F157</f>
        <v>12</v>
      </c>
      <c r="G169" s="116" t="str">
        <f>G157</f>
        <v>cl</v>
      </c>
      <c r="H169" s="285" t="str">
        <f>IF(ISBLANK(I169),"",MAX(H168:H168)+1)</f>
        <v/>
      </c>
      <c r="I169" s="284"/>
      <c r="J169" s="284"/>
      <c r="K169" s="284"/>
      <c r="L169" s="284"/>
      <c r="M169" s="284"/>
      <c r="N169" s="284"/>
      <c r="O169" s="284"/>
      <c r="P169" s="284"/>
      <c r="Q169" s="284"/>
      <c r="R169" s="284"/>
      <c r="S169" s="282"/>
      <c r="V169" s="11" t="s">
        <v>921</v>
      </c>
      <c r="W169" s="11"/>
      <c r="X169" s="11"/>
      <c r="Y169" s="20"/>
      <c r="Z169" s="20"/>
      <c r="AA169" s="20"/>
      <c r="AB169" s="20"/>
      <c r="AM169" s="565"/>
      <c r="AN169" s="565"/>
      <c r="AO169" s="565"/>
      <c r="AP169" s="565"/>
      <c r="AQ169" s="565"/>
      <c r="AR169" s="565"/>
      <c r="AS169" s="565"/>
      <c r="AT169" s="565"/>
      <c r="BB169" s="389"/>
      <c r="BD169" s="1"/>
      <c r="BE169" s="1"/>
      <c r="BF169" s="1"/>
      <c r="BG169" s="1"/>
      <c r="BK169" s="1"/>
      <c r="BL169" s="1"/>
      <c r="BM169" s="1"/>
      <c r="BN169" s="565"/>
      <c r="BP169" s="9">
        <v>1</v>
      </c>
    </row>
    <row r="170" spans="1:68" ht="21" customHeight="1">
      <c r="A170" s="147" t="str">
        <f>IF(ISBLANK(#REF!),"►",IFERROR(RIGHT(#REF!,LEN(#REF!)-FIND("Couleur",#REF!)+1),""))</f>
        <v/>
      </c>
      <c r="B170" s="146" t="str">
        <f t="shared" si="44"/>
        <v>►</v>
      </c>
      <c r="C170" s="119" t="str">
        <f>C157</f>
        <v>N.Nom de la recette.Avec ou sans alcool.Quand .Verre Flute(s).Famille à coller</v>
      </c>
      <c r="D170" s="119">
        <f>D157</f>
        <v>2</v>
      </c>
      <c r="E170" s="118" t="str">
        <f>E157</f>
        <v>Flute(s)</v>
      </c>
      <c r="F170" s="117">
        <f>F157</f>
        <v>12</v>
      </c>
      <c r="G170" s="116" t="str">
        <f>G157</f>
        <v>cl</v>
      </c>
      <c r="H170" s="285" t="str">
        <f>IF(ISBLANK(I170),"",MAX(H168:H169)+1)</f>
        <v/>
      </c>
      <c r="I170" s="284"/>
      <c r="J170" s="284"/>
      <c r="K170" s="284"/>
      <c r="L170" s="284"/>
      <c r="M170" s="284"/>
      <c r="N170" s="284"/>
      <c r="O170" s="284"/>
      <c r="P170" s="284"/>
      <c r="Q170" s="284"/>
      <c r="R170" s="284"/>
      <c r="S170" s="282"/>
      <c r="V170" s="11"/>
      <c r="W170" s="11"/>
      <c r="X170" s="11"/>
      <c r="Y170" s="20"/>
      <c r="Z170" s="20"/>
      <c r="AA170" s="20"/>
      <c r="AB170" s="20"/>
      <c r="AM170" s="565"/>
      <c r="AN170" s="565"/>
      <c r="AO170" s="565"/>
      <c r="AP170" s="565"/>
      <c r="AQ170" s="565"/>
      <c r="AR170" s="565"/>
      <c r="AS170" s="565"/>
      <c r="AT170" s="565"/>
      <c r="BB170" s="389"/>
      <c r="BD170" s="1"/>
      <c r="BE170" s="1"/>
      <c r="BF170" s="1"/>
      <c r="BG170" s="1"/>
      <c r="BK170" s="1"/>
      <c r="BL170" s="1"/>
      <c r="BM170" s="1"/>
      <c r="BN170" s="565"/>
      <c r="BP170" s="9">
        <v>1</v>
      </c>
    </row>
    <row r="171" spans="1:68" ht="21" customHeight="1">
      <c r="A171" s="147" t="str">
        <f>IF(ISBLANK(#REF!),"►",IFERROR(RIGHT(#REF!,LEN(#REF!)-FIND("Couleur",#REF!)+1),""))</f>
        <v/>
      </c>
      <c r="B171" s="146" t="str">
        <f t="shared" si="44"/>
        <v>►</v>
      </c>
      <c r="C171" s="119" t="str">
        <f>C157</f>
        <v>N.Nom de la recette.Avec ou sans alcool.Quand .Verre Flute(s).Famille à coller</v>
      </c>
      <c r="D171" s="119">
        <f>D157</f>
        <v>2</v>
      </c>
      <c r="E171" s="118" t="str">
        <f>E157</f>
        <v>Flute(s)</v>
      </c>
      <c r="F171" s="117">
        <f>F157</f>
        <v>12</v>
      </c>
      <c r="G171" s="116" t="str">
        <f>G157</f>
        <v>cl</v>
      </c>
      <c r="H171" s="285" t="str">
        <f>IF(ISBLANK(I171),"",MAX(H168:H170)+1)</f>
        <v/>
      </c>
      <c r="I171" s="284"/>
      <c r="J171" s="284"/>
      <c r="K171" s="284"/>
      <c r="L171" s="284"/>
      <c r="M171" s="284"/>
      <c r="N171" s="284"/>
      <c r="O171" s="284"/>
      <c r="P171" s="284"/>
      <c r="Q171" s="284"/>
      <c r="R171" s="284"/>
      <c r="S171" s="282"/>
      <c r="V171" s="25" t="s">
        <v>922</v>
      </c>
      <c r="W171" s="11"/>
      <c r="X171" s="11"/>
      <c r="Y171" s="20"/>
      <c r="Z171" s="20"/>
      <c r="AA171" s="20"/>
      <c r="AB171" s="20"/>
      <c r="AM171" s="565"/>
      <c r="AN171" s="565"/>
      <c r="AO171" s="565"/>
      <c r="AP171" s="565"/>
      <c r="AQ171" s="565"/>
      <c r="AR171" s="565"/>
      <c r="AS171" s="565"/>
      <c r="AT171" s="565"/>
      <c r="BB171" s="389"/>
      <c r="BD171" s="1"/>
      <c r="BE171" s="1"/>
      <c r="BF171" s="1"/>
      <c r="BG171" s="1"/>
      <c r="BK171" s="1"/>
      <c r="BL171" s="1"/>
      <c r="BM171" s="1"/>
      <c r="BN171" s="565"/>
      <c r="BP171" s="9">
        <v>1</v>
      </c>
    </row>
    <row r="172" spans="1:68" ht="21" customHeight="1">
      <c r="A172" s="147" t="str">
        <f>IF(ISBLANK(#REF!),"►",IFERROR(RIGHT(#REF!,LEN(#REF!)-FIND("Couleur",#REF!)+1),""))</f>
        <v/>
      </c>
      <c r="B172" s="146" t="str">
        <f t="shared" si="44"/>
        <v>►</v>
      </c>
      <c r="C172" s="119" t="str">
        <f>C157</f>
        <v>N.Nom de la recette.Avec ou sans alcool.Quand .Verre Flute(s).Famille à coller</v>
      </c>
      <c r="D172" s="119">
        <f>D157</f>
        <v>2</v>
      </c>
      <c r="E172" s="118" t="str">
        <f>E157</f>
        <v>Flute(s)</v>
      </c>
      <c r="F172" s="117">
        <f>F157</f>
        <v>12</v>
      </c>
      <c r="G172" s="116" t="str">
        <f>G157</f>
        <v>cl</v>
      </c>
      <c r="H172" s="285" t="str">
        <f>IF(ISBLANK(I172),"",MAX(H168:H171)+1)</f>
        <v/>
      </c>
      <c r="I172" s="284"/>
      <c r="J172" s="284"/>
      <c r="K172" s="284"/>
      <c r="L172" s="284"/>
      <c r="M172" s="284"/>
      <c r="N172" s="284"/>
      <c r="O172" s="284"/>
      <c r="P172" s="284"/>
      <c r="Q172" s="284"/>
      <c r="R172" s="284"/>
      <c r="S172" s="282"/>
      <c r="V172" s="660" t="s">
        <v>901</v>
      </c>
      <c r="W172" s="660" t="s">
        <v>923</v>
      </c>
      <c r="X172" s="660" t="s">
        <v>924</v>
      </c>
      <c r="Y172" s="20"/>
      <c r="Z172" s="20"/>
      <c r="AA172" s="20"/>
      <c r="AB172" s="20"/>
      <c r="AM172" s="565"/>
      <c r="AN172" s="565"/>
      <c r="AO172" s="565"/>
      <c r="AP172" s="565"/>
      <c r="AQ172" s="565"/>
      <c r="AR172" s="565"/>
      <c r="AS172" s="565"/>
      <c r="AT172" s="565"/>
      <c r="BB172" s="389"/>
      <c r="BD172" s="1"/>
      <c r="BE172" s="1"/>
      <c r="BF172" s="1"/>
      <c r="BG172" s="1"/>
      <c r="BK172" s="1"/>
      <c r="BL172" s="1"/>
      <c r="BM172" s="1"/>
      <c r="BN172" s="565"/>
      <c r="BP172" s="9">
        <v>1</v>
      </c>
    </row>
    <row r="173" spans="1:68" ht="21" customHeight="1">
      <c r="A173" s="147" t="str">
        <f>IF(ISBLANK(#REF!),"►",IFERROR(RIGHT(#REF!,LEN(#REF!)-FIND("Couleur",#REF!)+1),""))</f>
        <v/>
      </c>
      <c r="B173" s="146" t="str">
        <f t="shared" si="44"/>
        <v>►</v>
      </c>
      <c r="C173" s="119" t="str">
        <f>C157</f>
        <v>N.Nom de la recette.Avec ou sans alcool.Quand .Verre Flute(s).Famille à coller</v>
      </c>
      <c r="D173" s="119">
        <f>D157</f>
        <v>2</v>
      </c>
      <c r="E173" s="118" t="str">
        <f>E157</f>
        <v>Flute(s)</v>
      </c>
      <c r="F173" s="117">
        <f>F157</f>
        <v>12</v>
      </c>
      <c r="G173" s="116" t="str">
        <f>G157</f>
        <v>cl</v>
      </c>
      <c r="H173" s="285" t="str">
        <f>IF(ISBLANK(I173),"",MAX(H168:H172)+1)</f>
        <v/>
      </c>
      <c r="I173" s="284"/>
      <c r="J173" s="284"/>
      <c r="K173" s="284"/>
      <c r="L173" s="284"/>
      <c r="M173" s="284"/>
      <c r="N173" s="284"/>
      <c r="O173" s="284"/>
      <c r="P173" s="284"/>
      <c r="Q173" s="284"/>
      <c r="R173" s="284"/>
      <c r="S173" s="282"/>
      <c r="V173" s="661" t="s">
        <v>414</v>
      </c>
      <c r="W173" s="265" t="s">
        <v>925</v>
      </c>
      <c r="X173" s="265" t="s">
        <v>926</v>
      </c>
      <c r="Y173" s="20"/>
      <c r="Z173" s="20"/>
      <c r="AA173" s="20"/>
      <c r="AB173" s="20"/>
      <c r="AM173" s="565"/>
      <c r="AN173" s="565"/>
      <c r="AO173" s="565"/>
      <c r="AP173" s="565"/>
      <c r="AQ173" s="565"/>
      <c r="AR173" s="565"/>
      <c r="AS173" s="565"/>
      <c r="AT173" s="565"/>
      <c r="BB173" s="389"/>
      <c r="BD173" s="1"/>
      <c r="BE173" s="1"/>
      <c r="BF173" s="1"/>
      <c r="BG173" s="1"/>
      <c r="BK173" s="1"/>
      <c r="BL173" s="1"/>
      <c r="BM173" s="1"/>
      <c r="BN173" s="565"/>
      <c r="BP173" s="9">
        <v>1</v>
      </c>
    </row>
    <row r="174" spans="1:68" ht="21" customHeight="1">
      <c r="A174" s="147" t="str">
        <f>IF(ISBLANK(#REF!),"►",IFERROR(RIGHT(#REF!,LEN(#REF!)-FIND("Couleur",#REF!)+1),""))</f>
        <v/>
      </c>
      <c r="B174" s="146" t="str">
        <f t="shared" si="44"/>
        <v>►</v>
      </c>
      <c r="C174" s="119" t="str">
        <f>C157</f>
        <v>N.Nom de la recette.Avec ou sans alcool.Quand .Verre Flute(s).Famille à coller</v>
      </c>
      <c r="D174" s="119">
        <f>D157</f>
        <v>2</v>
      </c>
      <c r="E174" s="118" t="str">
        <f>E157</f>
        <v>Flute(s)</v>
      </c>
      <c r="F174" s="117">
        <f>F157</f>
        <v>12</v>
      </c>
      <c r="G174" s="116" t="str">
        <f>G157</f>
        <v>cl</v>
      </c>
      <c r="H174" s="285" t="str">
        <f>IF(ISBLANK(I174),"",MAX(H168:H173)+1)</f>
        <v/>
      </c>
      <c r="I174" s="284"/>
      <c r="J174" s="284"/>
      <c r="K174" s="284"/>
      <c r="L174" s="284"/>
      <c r="M174" s="284"/>
      <c r="N174" s="284"/>
      <c r="O174" s="284"/>
      <c r="P174" s="284"/>
      <c r="Q174" s="284"/>
      <c r="R174" s="284"/>
      <c r="S174" s="282"/>
      <c r="V174" s="661" t="s">
        <v>361</v>
      </c>
      <c r="W174" s="265" t="s">
        <v>925</v>
      </c>
      <c r="X174" s="265" t="s">
        <v>927</v>
      </c>
      <c r="Y174" s="20"/>
      <c r="Z174" s="20"/>
      <c r="AA174" s="20"/>
      <c r="AB174" s="20"/>
      <c r="AM174" s="565"/>
      <c r="AN174" s="565"/>
      <c r="AO174" s="565"/>
      <c r="AP174" s="565"/>
      <c r="AQ174" s="565"/>
      <c r="AR174" s="565"/>
      <c r="AS174" s="565"/>
      <c r="AT174" s="565"/>
      <c r="BB174" s="389"/>
      <c r="BD174" s="1"/>
      <c r="BE174" s="1"/>
      <c r="BF174" s="1"/>
      <c r="BG174" s="1"/>
      <c r="BK174" s="1"/>
      <c r="BL174" s="1"/>
      <c r="BM174" s="1"/>
      <c r="BN174" s="565"/>
      <c r="BP174" s="9">
        <v>1</v>
      </c>
    </row>
    <row r="175" spans="1:68" ht="21" customHeight="1">
      <c r="A175" s="147" t="str">
        <f>IF(ISBLANK(#REF!),"►",IFERROR(RIGHT(#REF!,LEN(#REF!)-FIND("Couleur",#REF!)+1),""))</f>
        <v/>
      </c>
      <c r="B175" s="146" t="str">
        <f t="shared" si="44"/>
        <v>►</v>
      </c>
      <c r="C175" s="119" t="str">
        <f>C157</f>
        <v>N.Nom de la recette.Avec ou sans alcool.Quand .Verre Flute(s).Famille à coller</v>
      </c>
      <c r="D175" s="119">
        <f>D157</f>
        <v>2</v>
      </c>
      <c r="E175" s="118" t="str">
        <f>E157</f>
        <v>Flute(s)</v>
      </c>
      <c r="F175" s="117">
        <f>F157</f>
        <v>12</v>
      </c>
      <c r="G175" s="116" t="str">
        <f>G157</f>
        <v>cl</v>
      </c>
      <c r="H175" s="285" t="str">
        <f>IF(ISBLANK(I175),"",MAX(H168:H174)+1)</f>
        <v/>
      </c>
      <c r="I175" s="284"/>
      <c r="J175" s="284"/>
      <c r="K175" s="284"/>
      <c r="L175" s="284"/>
      <c r="M175" s="284"/>
      <c r="N175" s="284"/>
      <c r="O175" s="284"/>
      <c r="P175" s="284"/>
      <c r="Q175" s="284"/>
      <c r="R175" s="284"/>
      <c r="S175" s="282"/>
      <c r="V175" s="661" t="s">
        <v>475</v>
      </c>
      <c r="W175" s="265" t="s">
        <v>925</v>
      </c>
      <c r="X175" s="265" t="s">
        <v>928</v>
      </c>
      <c r="Y175" s="20"/>
      <c r="Z175" s="20"/>
      <c r="AA175" s="20"/>
      <c r="AB175" s="20"/>
      <c r="AM175" s="565"/>
      <c r="AN175" s="565"/>
      <c r="AO175" s="565"/>
      <c r="AP175" s="565"/>
      <c r="AQ175" s="565"/>
      <c r="AR175" s="565"/>
      <c r="AS175" s="565"/>
      <c r="AT175" s="565"/>
      <c r="BB175" s="389"/>
      <c r="BD175" s="1"/>
      <c r="BE175" s="1"/>
      <c r="BF175" s="1"/>
      <c r="BG175" s="1"/>
      <c r="BK175" s="1"/>
      <c r="BL175" s="1"/>
      <c r="BM175" s="1"/>
      <c r="BN175" s="565"/>
      <c r="BP175" s="9">
        <v>1</v>
      </c>
    </row>
    <row r="176" spans="1:68" ht="21" customHeight="1">
      <c r="A176" s="147" t="str">
        <f>IF(ISBLANK(#REF!),"►",IFERROR(RIGHT(#REF!,LEN(#REF!)-FIND("Couleur",#REF!)+1),""))</f>
        <v/>
      </c>
      <c r="B176" s="146" t="str">
        <f t="shared" si="44"/>
        <v>►</v>
      </c>
      <c r="C176" s="119" t="str">
        <f>C157</f>
        <v>N.Nom de la recette.Avec ou sans alcool.Quand .Verre Flute(s).Famille à coller</v>
      </c>
      <c r="D176" s="119">
        <f>D157</f>
        <v>2</v>
      </c>
      <c r="E176" s="118" t="str">
        <f>E157</f>
        <v>Flute(s)</v>
      </c>
      <c r="F176" s="117">
        <f>F157</f>
        <v>12</v>
      </c>
      <c r="G176" s="116" t="str">
        <f>G157</f>
        <v>cl</v>
      </c>
      <c r="H176" s="285" t="str">
        <f>IF(ISBLANK(I176),"",MAX(H168:H175)+1)</f>
        <v/>
      </c>
      <c r="I176" s="284"/>
      <c r="J176" s="284"/>
      <c r="K176" s="284"/>
      <c r="L176" s="284"/>
      <c r="M176" s="284"/>
      <c r="N176" s="284"/>
      <c r="O176" s="284"/>
      <c r="P176" s="284"/>
      <c r="Q176" s="284"/>
      <c r="R176" s="284"/>
      <c r="S176" s="282"/>
      <c r="V176" s="20"/>
      <c r="W176" s="20"/>
      <c r="X176" s="20"/>
      <c r="Y176" s="20"/>
      <c r="Z176" s="20"/>
      <c r="AA176" s="20"/>
      <c r="AB176" s="20"/>
      <c r="AM176" s="565"/>
      <c r="AN176" s="565"/>
      <c r="AO176" s="565"/>
      <c r="AP176" s="565"/>
      <c r="AQ176" s="565"/>
      <c r="AR176" s="565"/>
      <c r="AS176" s="565"/>
      <c r="AT176" s="565"/>
      <c r="BB176" s="389"/>
      <c r="BD176" s="1"/>
      <c r="BE176" s="1"/>
      <c r="BF176" s="1"/>
      <c r="BG176" s="1"/>
      <c r="BK176" s="1"/>
      <c r="BL176" s="1"/>
      <c r="BM176" s="1"/>
      <c r="BN176" s="565"/>
      <c r="BP176" s="9">
        <v>1</v>
      </c>
    </row>
    <row r="177" spans="1:70" ht="21" customHeight="1">
      <c r="A177" s="147" t="str">
        <f>IF(ISBLANK(#REF!),"►",IFERROR(RIGHT(#REF!,LEN(#REF!)-FIND("Couleur",#REF!)+1),""))</f>
        <v/>
      </c>
      <c r="B177" s="146" t="str">
        <f t="shared" si="44"/>
        <v>►</v>
      </c>
      <c r="C177" s="119" t="str">
        <f>C157</f>
        <v>N.Nom de la recette.Avec ou sans alcool.Quand .Verre Flute(s).Famille à coller</v>
      </c>
      <c r="D177" s="119">
        <f>D157</f>
        <v>2</v>
      </c>
      <c r="E177" s="118" t="str">
        <f>E157</f>
        <v>Flute(s)</v>
      </c>
      <c r="F177" s="117">
        <f>F157</f>
        <v>12</v>
      </c>
      <c r="G177" s="116" t="str">
        <f>G157</f>
        <v>cl</v>
      </c>
      <c r="H177" s="285" t="str">
        <f>IF(ISBLANK(I177),"",MAX(H168:H176)+1)</f>
        <v/>
      </c>
      <c r="I177" s="284"/>
      <c r="J177" s="284"/>
      <c r="K177" s="284"/>
      <c r="L177" s="284"/>
      <c r="M177" s="284"/>
      <c r="N177" s="284"/>
      <c r="O177" s="284"/>
      <c r="P177" s="284"/>
      <c r="Q177" s="284"/>
      <c r="R177" s="284"/>
      <c r="S177" s="282"/>
      <c r="V177" s="1"/>
      <c r="W177" s="1"/>
      <c r="X177" s="1"/>
      <c r="Y177" s="1"/>
      <c r="AM177" s="565"/>
      <c r="AN177" s="565"/>
      <c r="AO177" s="565"/>
      <c r="AP177" s="565"/>
      <c r="AQ177" s="565"/>
      <c r="AR177" s="565"/>
      <c r="AS177" s="565"/>
      <c r="AT177" s="565"/>
      <c r="BD177" s="1"/>
      <c r="BE177" s="1"/>
      <c r="BF177" s="1"/>
      <c r="BG177" s="1"/>
      <c r="BK177" s="1"/>
      <c r="BL177" s="1"/>
      <c r="BM177" s="1"/>
      <c r="BN177" s="565"/>
      <c r="BP177" s="9">
        <v>1</v>
      </c>
    </row>
    <row r="178" spans="1:70" ht="21" customHeight="1">
      <c r="A178" s="147" t="str">
        <f>IF(ISBLANK(#REF!),"►",IFERROR(RIGHT(#REF!,LEN(#REF!)-FIND("Couleur",#REF!)+1),""))</f>
        <v/>
      </c>
      <c r="B178" s="146" t="str">
        <f t="shared" si="44"/>
        <v>►</v>
      </c>
      <c r="C178" s="119" t="str">
        <f>C157</f>
        <v>N.Nom de la recette.Avec ou sans alcool.Quand .Verre Flute(s).Famille à coller</v>
      </c>
      <c r="D178" s="119">
        <f>D157</f>
        <v>2</v>
      </c>
      <c r="E178" s="118" t="str">
        <f>E157</f>
        <v>Flute(s)</v>
      </c>
      <c r="F178" s="117">
        <f>F157</f>
        <v>12</v>
      </c>
      <c r="G178" s="116" t="str">
        <f>G157</f>
        <v>cl</v>
      </c>
      <c r="H178" s="1226" t="s">
        <v>516</v>
      </c>
      <c r="I178" s="280"/>
      <c r="J178" s="280"/>
      <c r="K178" s="280"/>
      <c r="L178" s="280"/>
      <c r="M178" s="280"/>
      <c r="N178" s="280"/>
      <c r="O178" s="280"/>
      <c r="P178" s="280"/>
      <c r="Q178" s="280"/>
      <c r="R178" s="280"/>
      <c r="S178" s="279"/>
      <c r="V178" s="1"/>
      <c r="W178" s="1"/>
      <c r="X178" s="1"/>
      <c r="Y178" s="1"/>
      <c r="AM178" s="565"/>
      <c r="AN178" s="565"/>
      <c r="AO178" s="565"/>
      <c r="AP178" s="565"/>
      <c r="AQ178" s="565"/>
      <c r="AR178" s="565"/>
      <c r="AS178" s="565"/>
      <c r="AT178" s="565"/>
      <c r="BD178" s="1"/>
      <c r="BE178" s="1"/>
      <c r="BF178" s="1"/>
      <c r="BG178" s="1"/>
      <c r="BK178" s="1"/>
      <c r="BL178" s="1"/>
      <c r="BM178" s="1"/>
      <c r="BN178" s="565"/>
      <c r="BP178" s="9">
        <v>1</v>
      </c>
    </row>
    <row r="179" spans="1:70" ht="21" customHeight="1">
      <c r="A179" s="147" t="str">
        <f>IF(ISBLANK(#REF!),"►",IFERROR(RIGHT(#REF!,LEN(#REF!)-FIND("Couleur",#REF!)+1),""))</f>
        <v/>
      </c>
      <c r="B179" s="146" t="str">
        <f t="shared" si="44"/>
        <v>►</v>
      </c>
      <c r="C179" s="119" t="str">
        <f>C157</f>
        <v>N.Nom de la recette.Avec ou sans alcool.Quand .Verre Flute(s).Famille à coller</v>
      </c>
      <c r="D179" s="119">
        <f>D157</f>
        <v>2</v>
      </c>
      <c r="E179" s="118" t="str">
        <f>E157</f>
        <v>Flute(s)</v>
      </c>
      <c r="F179" s="117">
        <f>F157</f>
        <v>12</v>
      </c>
      <c r="G179" s="116" t="str">
        <f>G157</f>
        <v>cl</v>
      </c>
      <c r="H179" s="1226"/>
      <c r="I179" s="280"/>
      <c r="J179" s="280"/>
      <c r="K179" s="280"/>
      <c r="L179" s="280"/>
      <c r="M179" s="280"/>
      <c r="N179" s="280"/>
      <c r="O179" s="280"/>
      <c r="P179" s="280"/>
      <c r="Q179" s="280"/>
      <c r="R179" s="280"/>
      <c r="S179" s="279"/>
      <c r="V179" s="1"/>
      <c r="W179" s="1"/>
      <c r="X179" s="1"/>
      <c r="Y179" s="1"/>
      <c r="AM179" s="565"/>
      <c r="AN179" s="565"/>
      <c r="AO179" s="565"/>
      <c r="AP179" s="565"/>
      <c r="AQ179" s="565"/>
      <c r="AR179" s="565"/>
      <c r="AS179" s="565"/>
      <c r="AT179" s="565"/>
      <c r="BD179" s="1"/>
      <c r="BE179" s="1"/>
      <c r="BF179" s="1"/>
      <c r="BG179" s="1"/>
      <c r="BK179" s="1"/>
      <c r="BL179" s="1"/>
      <c r="BM179" s="1"/>
      <c r="BN179" s="565"/>
      <c r="BP179" s="9">
        <v>1</v>
      </c>
    </row>
    <row r="180" spans="1:70" ht="21" customHeight="1">
      <c r="A180" s="147" t="str">
        <f>IF(ISBLANK(#REF!),"►",IFERROR(RIGHT(#REF!,LEN(#REF!)-FIND("Couleur",#REF!)+1),""))</f>
        <v/>
      </c>
      <c r="B180" s="274" t="s">
        <v>338</v>
      </c>
      <c r="C180" s="119" t="str">
        <f>C157</f>
        <v>N.Nom de la recette.Avec ou sans alcool.Quand .Verre Flute(s).Famille à coller</v>
      </c>
      <c r="D180" s="119">
        <f>D157</f>
        <v>2</v>
      </c>
      <c r="E180" s="118" t="str">
        <f>E157</f>
        <v>Flute(s)</v>
      </c>
      <c r="F180" s="117">
        <f>F157</f>
        <v>12</v>
      </c>
      <c r="G180" s="116" t="str">
        <f>G157</f>
        <v>cl</v>
      </c>
      <c r="H180" s="277" t="s">
        <v>509</v>
      </c>
      <c r="I180" s="122"/>
      <c r="J180" s="122"/>
      <c r="K180" s="122"/>
      <c r="L180" s="122"/>
      <c r="M180" s="122"/>
      <c r="N180" s="122"/>
      <c r="O180" s="122"/>
      <c r="P180" s="122"/>
      <c r="Q180" s="122"/>
      <c r="R180" s="122"/>
      <c r="S180" s="121"/>
      <c r="V180" s="1"/>
      <c r="W180" s="1"/>
      <c r="X180" s="1"/>
      <c r="Y180" s="1"/>
      <c r="AM180" s="565"/>
      <c r="AN180" s="565"/>
      <c r="AO180" s="565"/>
      <c r="AP180" s="565"/>
      <c r="AQ180" s="565"/>
      <c r="AR180" s="565"/>
      <c r="AS180" s="565"/>
      <c r="AT180" s="565"/>
      <c r="BD180" s="1"/>
      <c r="BE180" s="1"/>
      <c r="BF180" s="1"/>
      <c r="BG180" s="1"/>
      <c r="BK180" s="1"/>
      <c r="BL180" s="1"/>
      <c r="BM180" s="1"/>
      <c r="BN180" s="565"/>
      <c r="BP180" s="9">
        <v>1</v>
      </c>
    </row>
    <row r="181" spans="1:70" ht="21" customHeight="1">
      <c r="A181" s="147" t="str">
        <f>IF(ISBLANK(#REF!),"►",IFERROR(RIGHT(#REF!,LEN(#REF!)-FIND("Couleur",#REF!)+1),""))</f>
        <v/>
      </c>
      <c r="B181" s="274" t="s">
        <v>338</v>
      </c>
      <c r="C181" s="113">
        <v>2</v>
      </c>
      <c r="D181" s="113">
        <v>2</v>
      </c>
      <c r="E181" s="113">
        <v>2</v>
      </c>
      <c r="F181" s="113">
        <v>2</v>
      </c>
      <c r="G181" s="113">
        <v>2</v>
      </c>
      <c r="H181" s="113">
        <v>10</v>
      </c>
      <c r="I181" s="113">
        <v>12</v>
      </c>
      <c r="J181" s="113">
        <v>10</v>
      </c>
      <c r="K181" s="113">
        <v>3</v>
      </c>
      <c r="L181" s="113">
        <v>11</v>
      </c>
      <c r="M181" s="113">
        <v>11</v>
      </c>
      <c r="N181" s="113">
        <v>4</v>
      </c>
      <c r="O181" s="113">
        <v>11</v>
      </c>
      <c r="P181" s="113">
        <v>11</v>
      </c>
      <c r="Q181" s="113">
        <v>11</v>
      </c>
      <c r="R181" s="113">
        <v>12</v>
      </c>
      <c r="S181" s="115">
        <v>40</v>
      </c>
      <c r="V181" s="1"/>
      <c r="W181" s="1"/>
      <c r="X181" s="1"/>
      <c r="Y181" s="1"/>
      <c r="AM181" s="565"/>
      <c r="AN181" s="565"/>
      <c r="AO181" s="565"/>
      <c r="AP181" s="565"/>
      <c r="AQ181" s="565"/>
      <c r="AR181" s="565"/>
      <c r="AS181" s="565"/>
      <c r="AT181" s="565"/>
      <c r="BD181" s="1"/>
      <c r="BE181" s="1"/>
      <c r="BF181" s="1"/>
      <c r="BG181" s="1"/>
      <c r="BK181" s="1"/>
      <c r="BL181" s="1"/>
      <c r="BM181" s="1"/>
      <c r="BN181" s="565"/>
      <c r="BP181" s="9">
        <v>1</v>
      </c>
    </row>
    <row r="182" spans="1:70" ht="21" customHeight="1" thickBot="1">
      <c r="A182" s="147" t="str">
        <f>IF(ISBLANK(#REF!),"►",IFERROR(RIGHT(#REF!,LEN(#REF!)-FIND("Couleur",#REF!)+1),""))</f>
        <v/>
      </c>
      <c r="B182" s="273" t="s">
        <v>338</v>
      </c>
      <c r="C182" s="272">
        <f t="shared" ref="C182:Q182" ca="1" si="45">CELL("largeur",C182)</f>
        <v>2</v>
      </c>
      <c r="D182" s="272">
        <f t="shared" ca="1" si="45"/>
        <v>2</v>
      </c>
      <c r="E182" s="272">
        <f t="shared" ca="1" si="45"/>
        <v>2</v>
      </c>
      <c r="F182" s="272">
        <f t="shared" ca="1" si="45"/>
        <v>2</v>
      </c>
      <c r="G182" s="272">
        <f t="shared" ca="1" si="45"/>
        <v>2</v>
      </c>
      <c r="H182" s="272">
        <f t="shared" ca="1" si="45"/>
        <v>10</v>
      </c>
      <c r="I182" s="272">
        <f t="shared" ca="1" si="45"/>
        <v>12</v>
      </c>
      <c r="J182" s="272">
        <f t="shared" ca="1" si="45"/>
        <v>10</v>
      </c>
      <c r="K182" s="272">
        <f t="shared" ca="1" si="45"/>
        <v>3</v>
      </c>
      <c r="L182" s="272">
        <f t="shared" ca="1" si="45"/>
        <v>11</v>
      </c>
      <c r="M182" s="272">
        <f t="shared" ca="1" si="45"/>
        <v>11</v>
      </c>
      <c r="N182" s="272">
        <f t="shared" ca="1" si="45"/>
        <v>4</v>
      </c>
      <c r="O182" s="272">
        <f t="shared" ca="1" si="45"/>
        <v>11</v>
      </c>
      <c r="P182" s="272">
        <f t="shared" ca="1" si="45"/>
        <v>11</v>
      </c>
      <c r="Q182" s="272">
        <f t="shared" ca="1" si="45"/>
        <v>11</v>
      </c>
      <c r="R182" s="272">
        <v>12</v>
      </c>
      <c r="S182" s="271">
        <f ca="1">CELL("largeur",S182)</f>
        <v>40</v>
      </c>
      <c r="V182" s="1"/>
      <c r="W182" s="1"/>
      <c r="X182" s="1"/>
      <c r="Y182" s="1"/>
      <c r="AM182" s="565"/>
      <c r="AN182" s="565"/>
      <c r="AO182" s="565"/>
      <c r="AP182" s="565"/>
      <c r="AQ182" s="565"/>
      <c r="AR182" s="565"/>
      <c r="AS182" s="565"/>
      <c r="AT182" s="565"/>
      <c r="BD182" s="1"/>
      <c r="BE182" s="1"/>
      <c r="BF182" s="1"/>
      <c r="BG182" s="1"/>
      <c r="BK182" s="1"/>
      <c r="BL182" s="1"/>
      <c r="BM182" s="1"/>
      <c r="BN182" s="565"/>
      <c r="BP182" s="503" t="s">
        <v>670</v>
      </c>
    </row>
    <row r="183" spans="1:70" ht="21" customHeight="1">
      <c r="A183" s="9">
        <v>1</v>
      </c>
      <c r="B183" s="9">
        <v>1</v>
      </c>
      <c r="C183" s="9">
        <v>1</v>
      </c>
      <c r="D183" s="9">
        <v>1</v>
      </c>
      <c r="E183" s="9">
        <v>1</v>
      </c>
      <c r="F183" s="9">
        <v>1</v>
      </c>
      <c r="G183" s="9">
        <v>1</v>
      </c>
      <c r="H183" s="9">
        <v>1</v>
      </c>
      <c r="I183" s="9">
        <v>1</v>
      </c>
      <c r="J183" s="9">
        <v>1</v>
      </c>
      <c r="K183" s="9">
        <v>1</v>
      </c>
      <c r="L183" s="9">
        <v>1</v>
      </c>
      <c r="M183" s="9">
        <v>1</v>
      </c>
      <c r="N183" s="9">
        <v>1</v>
      </c>
      <c r="O183" s="9">
        <v>1</v>
      </c>
      <c r="P183" s="9">
        <v>1</v>
      </c>
      <c r="Q183" s="9">
        <v>1</v>
      </c>
      <c r="R183" s="9">
        <v>1</v>
      </c>
      <c r="S183" s="9">
        <v>1</v>
      </c>
      <c r="T183" s="9">
        <v>1</v>
      </c>
      <c r="U183" s="9">
        <v>1</v>
      </c>
      <c r="V183" s="9">
        <v>1</v>
      </c>
      <c r="W183" s="9">
        <v>1</v>
      </c>
      <c r="X183" s="9">
        <v>1</v>
      </c>
      <c r="Y183" s="9">
        <v>1</v>
      </c>
      <c r="Z183" s="9">
        <v>1</v>
      </c>
      <c r="AA183" s="9">
        <v>1</v>
      </c>
      <c r="AB183" s="9">
        <v>1</v>
      </c>
      <c r="AC183" s="9">
        <v>1</v>
      </c>
      <c r="AD183" s="9">
        <v>1</v>
      </c>
      <c r="AE183" s="9">
        <v>1</v>
      </c>
      <c r="AF183" s="9">
        <v>1</v>
      </c>
      <c r="AG183" s="9">
        <v>1</v>
      </c>
      <c r="AH183" s="9">
        <v>1</v>
      </c>
      <c r="AI183" s="9">
        <v>1</v>
      </c>
      <c r="AJ183" s="9">
        <v>1</v>
      </c>
      <c r="AK183" s="9">
        <v>1</v>
      </c>
      <c r="AL183" s="9">
        <v>1</v>
      </c>
      <c r="AM183" s="9">
        <v>1</v>
      </c>
      <c r="AN183" s="9">
        <v>1</v>
      </c>
      <c r="AO183" s="9">
        <v>1</v>
      </c>
      <c r="AP183" s="9">
        <v>1</v>
      </c>
      <c r="AQ183" s="9">
        <v>1</v>
      </c>
      <c r="AR183" s="9">
        <v>1</v>
      </c>
      <c r="AS183" s="9">
        <v>1</v>
      </c>
      <c r="AT183" s="9">
        <v>1</v>
      </c>
      <c r="AU183" s="9">
        <v>1</v>
      </c>
      <c r="AV183" s="9">
        <v>1</v>
      </c>
      <c r="AW183" s="9">
        <v>1</v>
      </c>
      <c r="AX183" s="9">
        <v>1</v>
      </c>
      <c r="AY183" s="9">
        <v>1</v>
      </c>
      <c r="AZ183" s="9">
        <v>1</v>
      </c>
      <c r="BA183" s="9">
        <v>1</v>
      </c>
      <c r="BB183" s="9">
        <v>1</v>
      </c>
      <c r="BC183" s="9">
        <v>1</v>
      </c>
      <c r="BD183" s="9">
        <v>1</v>
      </c>
      <c r="BE183" s="9">
        <v>1</v>
      </c>
      <c r="BF183" s="9">
        <v>1</v>
      </c>
      <c r="BG183" s="9">
        <v>1</v>
      </c>
      <c r="BH183" s="9">
        <v>1</v>
      </c>
      <c r="BI183" s="9">
        <v>1</v>
      </c>
      <c r="BJ183" s="9">
        <v>1</v>
      </c>
      <c r="BK183" s="9">
        <v>1</v>
      </c>
      <c r="BL183" s="9">
        <v>1</v>
      </c>
      <c r="BM183" s="9">
        <v>1</v>
      </c>
      <c r="BN183" s="9">
        <v>1</v>
      </c>
      <c r="BO183" s="9">
        <v>1</v>
      </c>
      <c r="BP183" s="8" t="str">
        <f>ADDRESS(ROW(),COLUMN(),4)</f>
        <v>BP183</v>
      </c>
      <c r="BQ183" s="7"/>
      <c r="BR183" s="6" t="str">
        <f>ADDRESS(ROW(),COLUMN(),4)</f>
        <v>BR183</v>
      </c>
    </row>
  </sheetData>
  <mergeCells count="346">
    <mergeCell ref="AU19:BB19"/>
    <mergeCell ref="AU20:AZ20"/>
    <mergeCell ref="Z12:AA12"/>
    <mergeCell ref="AB12:AB13"/>
    <mergeCell ref="AP17:AP18"/>
    <mergeCell ref="AR17:AR18"/>
    <mergeCell ref="AS17:AS18"/>
    <mergeCell ref="AP20:AP21"/>
    <mergeCell ref="AR20:AR21"/>
    <mergeCell ref="AS20:AS21"/>
    <mergeCell ref="H15:I15"/>
    <mergeCell ref="H16:I16"/>
    <mergeCell ref="P17:S18"/>
    <mergeCell ref="AU17:BB18"/>
    <mergeCell ref="B3:B8"/>
    <mergeCell ref="AU3:BB4"/>
    <mergeCell ref="AU5:BB5"/>
    <mergeCell ref="H14:I14"/>
    <mergeCell ref="J14:R15"/>
    <mergeCell ref="S14:S15"/>
    <mergeCell ref="AM15:AN15"/>
    <mergeCell ref="AF13:AF14"/>
    <mergeCell ref="AD13:AD14"/>
    <mergeCell ref="AJ17:AK17"/>
    <mergeCell ref="AJ18:AK18"/>
    <mergeCell ref="AM17:AN17"/>
    <mergeCell ref="AP14:AP15"/>
    <mergeCell ref="AJ15:AK15"/>
    <mergeCell ref="AJ16:AK16"/>
    <mergeCell ref="P19:S20"/>
    <mergeCell ref="AM29:AN29"/>
    <mergeCell ref="AJ21:AK21"/>
    <mergeCell ref="AJ22:AK22"/>
    <mergeCell ref="AJ23:AK23"/>
    <mergeCell ref="AM19:AN19"/>
    <mergeCell ref="AM23:AN23"/>
    <mergeCell ref="AM25:AN25"/>
    <mergeCell ref="AM27:AN27"/>
    <mergeCell ref="AM21:AN21"/>
    <mergeCell ref="AJ24:AK24"/>
    <mergeCell ref="AJ25:AK25"/>
    <mergeCell ref="AJ26:AK26"/>
    <mergeCell ref="AJ27:AK27"/>
    <mergeCell ref="AJ28:AK28"/>
    <mergeCell ref="AJ29:AK29"/>
    <mergeCell ref="AJ19:AK19"/>
    <mergeCell ref="AJ20:AK20"/>
    <mergeCell ref="H42:H43"/>
    <mergeCell ref="H48:I48"/>
    <mergeCell ref="J48:R49"/>
    <mergeCell ref="S48:S49"/>
    <mergeCell ref="H22:J22"/>
    <mergeCell ref="M22:M23"/>
    <mergeCell ref="O22:O23"/>
    <mergeCell ref="P22:P23"/>
    <mergeCell ref="Q22:Q23"/>
    <mergeCell ref="R22:R23"/>
    <mergeCell ref="H23:J30"/>
    <mergeCell ref="P51:S52"/>
    <mergeCell ref="P53:S54"/>
    <mergeCell ref="AU53:BB53"/>
    <mergeCell ref="AU54:BB54"/>
    <mergeCell ref="AX55:BB59"/>
    <mergeCell ref="H49:I49"/>
    <mergeCell ref="H50:I50"/>
    <mergeCell ref="AJ48:AK48"/>
    <mergeCell ref="AJ49:AK49"/>
    <mergeCell ref="H56:J56"/>
    <mergeCell ref="M56:M57"/>
    <mergeCell ref="O56:O57"/>
    <mergeCell ref="P56:P57"/>
    <mergeCell ref="Q56:Q57"/>
    <mergeCell ref="R56:R57"/>
    <mergeCell ref="H57:J64"/>
    <mergeCell ref="AU61:AV64"/>
    <mergeCell ref="AJ50:AK50"/>
    <mergeCell ref="AJ51:AK51"/>
    <mergeCell ref="AJ54:AK54"/>
    <mergeCell ref="AJ55:AK55"/>
    <mergeCell ref="AJ62:AK62"/>
    <mergeCell ref="AJ63:AK63"/>
    <mergeCell ref="AJ64:AK64"/>
    <mergeCell ref="AW69:AW70"/>
    <mergeCell ref="AW71:AW72"/>
    <mergeCell ref="H76:H77"/>
    <mergeCell ref="H82:I82"/>
    <mergeCell ref="J82:R83"/>
    <mergeCell ref="S82:S83"/>
    <mergeCell ref="H83:I83"/>
    <mergeCell ref="AJ74:AK74"/>
    <mergeCell ref="AJ75:AK75"/>
    <mergeCell ref="AJ76:AK76"/>
    <mergeCell ref="AJ77:AK77"/>
    <mergeCell ref="AJ78:AK78"/>
    <mergeCell ref="AJ79:AK79"/>
    <mergeCell ref="AP77:AP78"/>
    <mergeCell ref="AR77:AR78"/>
    <mergeCell ref="AS77:AS78"/>
    <mergeCell ref="AP80:AP81"/>
    <mergeCell ref="AR80:AR81"/>
    <mergeCell ref="AS80:AS81"/>
    <mergeCell ref="AP83:AP84"/>
    <mergeCell ref="AP74:AP75"/>
    <mergeCell ref="AR74:AR75"/>
    <mergeCell ref="AS74:AS75"/>
    <mergeCell ref="AR83:AR84"/>
    <mergeCell ref="H90:J90"/>
    <mergeCell ref="M90:M91"/>
    <mergeCell ref="O90:O91"/>
    <mergeCell ref="P90:P91"/>
    <mergeCell ref="Q90:Q91"/>
    <mergeCell ref="R90:R91"/>
    <mergeCell ref="H91:J98"/>
    <mergeCell ref="H84:I84"/>
    <mergeCell ref="P85:S86"/>
    <mergeCell ref="P87:S88"/>
    <mergeCell ref="O124:O125"/>
    <mergeCell ref="P124:P125"/>
    <mergeCell ref="Q124:Q125"/>
    <mergeCell ref="R124:R125"/>
    <mergeCell ref="H125:J132"/>
    <mergeCell ref="H118:I118"/>
    <mergeCell ref="P119:S120"/>
    <mergeCell ref="P121:S122"/>
    <mergeCell ref="H110:H111"/>
    <mergeCell ref="H116:I116"/>
    <mergeCell ref="J116:R117"/>
    <mergeCell ref="S116:S117"/>
    <mergeCell ref="H117:I117"/>
    <mergeCell ref="AM30:AN30"/>
    <mergeCell ref="W12:W13"/>
    <mergeCell ref="X12:X13"/>
    <mergeCell ref="Y12:Y13"/>
    <mergeCell ref="H178:H179"/>
    <mergeCell ref="H158:J158"/>
    <mergeCell ref="M158:M159"/>
    <mergeCell ref="O158:O159"/>
    <mergeCell ref="P158:P159"/>
    <mergeCell ref="Q158:Q159"/>
    <mergeCell ref="R158:R159"/>
    <mergeCell ref="H159:J166"/>
    <mergeCell ref="H152:I152"/>
    <mergeCell ref="P153:S154"/>
    <mergeCell ref="P155:S156"/>
    <mergeCell ref="H144:H145"/>
    <mergeCell ref="H150:I150"/>
    <mergeCell ref="J150:R151"/>
    <mergeCell ref="S150:S151"/>
    <mergeCell ref="H151:I151"/>
    <mergeCell ref="AJ41:AK41"/>
    <mergeCell ref="AJ30:AK30"/>
    <mergeCell ref="H124:J124"/>
    <mergeCell ref="M124:M125"/>
    <mergeCell ref="AJ31:AK31"/>
    <mergeCell ref="AJ32:AK32"/>
    <mergeCell ref="AJ33:AK33"/>
    <mergeCell ref="AJ34:AK34"/>
    <mergeCell ref="AJ35:AK35"/>
    <mergeCell ref="AJ52:AK52"/>
    <mergeCell ref="AJ53:AK53"/>
    <mergeCell ref="AJ42:AK42"/>
    <mergeCell ref="AJ43:AK43"/>
    <mergeCell ref="AJ44:AK44"/>
    <mergeCell ref="AJ45:AK45"/>
    <mergeCell ref="AJ46:AK46"/>
    <mergeCell ref="AJ47:AK47"/>
    <mergeCell ref="AJ36:AK36"/>
    <mergeCell ref="AJ37:AK37"/>
    <mergeCell ref="AJ38:AK38"/>
    <mergeCell ref="AJ39:AK39"/>
    <mergeCell ref="AJ40:AK40"/>
    <mergeCell ref="AJ65:AK65"/>
    <mergeCell ref="AJ66:AK66"/>
    <mergeCell ref="AJ67:AK67"/>
    <mergeCell ref="AJ56:AK56"/>
    <mergeCell ref="AJ57:AK57"/>
    <mergeCell ref="AJ58:AK58"/>
    <mergeCell ref="AJ59:AK59"/>
    <mergeCell ref="AJ60:AK60"/>
    <mergeCell ref="AJ61:AK61"/>
    <mergeCell ref="AJ68:AK68"/>
    <mergeCell ref="AJ69:AK69"/>
    <mergeCell ref="AJ70:AK70"/>
    <mergeCell ref="AJ71:AK71"/>
    <mergeCell ref="AJ72:AK72"/>
    <mergeCell ref="AJ73:AK73"/>
    <mergeCell ref="AJ86:AK86"/>
    <mergeCell ref="AJ87:AK87"/>
    <mergeCell ref="AJ88:AK88"/>
    <mergeCell ref="AJ89:AK89"/>
    <mergeCell ref="AJ90:AK90"/>
    <mergeCell ref="AJ91:AK91"/>
    <mergeCell ref="AJ80:AK80"/>
    <mergeCell ref="AJ81:AK81"/>
    <mergeCell ref="AJ82:AK82"/>
    <mergeCell ref="AJ83:AK83"/>
    <mergeCell ref="AJ84:AK84"/>
    <mergeCell ref="AJ85:AK85"/>
    <mergeCell ref="AJ98:AK98"/>
    <mergeCell ref="AJ99:AK99"/>
    <mergeCell ref="AJ100:AK100"/>
    <mergeCell ref="AJ101:AK101"/>
    <mergeCell ref="AJ102:AK102"/>
    <mergeCell ref="AJ103:AK103"/>
    <mergeCell ref="AJ92:AK92"/>
    <mergeCell ref="AJ93:AK93"/>
    <mergeCell ref="AJ94:AK94"/>
    <mergeCell ref="AJ95:AK95"/>
    <mergeCell ref="AJ96:AK96"/>
    <mergeCell ref="AJ97:AK97"/>
    <mergeCell ref="AJ110:AK110"/>
    <mergeCell ref="AJ111:AK111"/>
    <mergeCell ref="AJ112:AK112"/>
    <mergeCell ref="AJ113:AK113"/>
    <mergeCell ref="AJ114:AK114"/>
    <mergeCell ref="AJ115:AK115"/>
    <mergeCell ref="AJ104:AK104"/>
    <mergeCell ref="AJ105:AK105"/>
    <mergeCell ref="AJ106:AK106"/>
    <mergeCell ref="AJ107:AK107"/>
    <mergeCell ref="AJ108:AK108"/>
    <mergeCell ref="AJ109:AK109"/>
    <mergeCell ref="AJ122:AK122"/>
    <mergeCell ref="AJ123:AK123"/>
    <mergeCell ref="AJ124:AK124"/>
    <mergeCell ref="AJ125:AK125"/>
    <mergeCell ref="AJ126:AK126"/>
    <mergeCell ref="AJ127:AK127"/>
    <mergeCell ref="AJ116:AK116"/>
    <mergeCell ref="AJ117:AK117"/>
    <mergeCell ref="AJ118:AK118"/>
    <mergeCell ref="AJ119:AK119"/>
    <mergeCell ref="AJ120:AK120"/>
    <mergeCell ref="AJ121:AK121"/>
    <mergeCell ref="AR23:AR24"/>
    <mergeCell ref="AS23:AS24"/>
    <mergeCell ref="AP26:AP27"/>
    <mergeCell ref="AR26:AR27"/>
    <mergeCell ref="AS26:AS27"/>
    <mergeCell ref="AP29:AP30"/>
    <mergeCell ref="AR29:AR30"/>
    <mergeCell ref="AS29:AS30"/>
    <mergeCell ref="AP32:AP33"/>
    <mergeCell ref="AR32:AR33"/>
    <mergeCell ref="AS32:AS33"/>
    <mergeCell ref="AP23:AP24"/>
    <mergeCell ref="AR35:AR36"/>
    <mergeCell ref="AS35:AS36"/>
    <mergeCell ref="AP38:AP39"/>
    <mergeCell ref="AR38:AR39"/>
    <mergeCell ref="AS38:AS39"/>
    <mergeCell ref="AP41:AP42"/>
    <mergeCell ref="AR41:AR42"/>
    <mergeCell ref="AS41:AS42"/>
    <mergeCell ref="AP44:AP45"/>
    <mergeCell ref="AR44:AR45"/>
    <mergeCell ref="AS44:AS45"/>
    <mergeCell ref="AP35:AP36"/>
    <mergeCell ref="AP47:AP48"/>
    <mergeCell ref="AR47:AR48"/>
    <mergeCell ref="AS47:AS48"/>
    <mergeCell ref="AP50:AP51"/>
    <mergeCell ref="AR50:AR51"/>
    <mergeCell ref="AS50:AS51"/>
    <mergeCell ref="AP53:AP54"/>
    <mergeCell ref="AR53:AR54"/>
    <mergeCell ref="AS53:AS54"/>
    <mergeCell ref="AP56:AP57"/>
    <mergeCell ref="AR56:AR57"/>
    <mergeCell ref="AS56:AS57"/>
    <mergeCell ref="AP59:AP60"/>
    <mergeCell ref="AR59:AR60"/>
    <mergeCell ref="AS59:AS60"/>
    <mergeCell ref="AP62:AP63"/>
    <mergeCell ref="AR62:AR63"/>
    <mergeCell ref="AS62:AS63"/>
    <mergeCell ref="AP65:AP66"/>
    <mergeCell ref="AR65:AR66"/>
    <mergeCell ref="AS65:AS66"/>
    <mergeCell ref="AP68:AP69"/>
    <mergeCell ref="AR68:AR69"/>
    <mergeCell ref="AS68:AS69"/>
    <mergeCell ref="AP71:AP72"/>
    <mergeCell ref="AR71:AR72"/>
    <mergeCell ref="AS71:AS72"/>
    <mergeCell ref="AP86:AP87"/>
    <mergeCell ref="AR86:AR87"/>
    <mergeCell ref="AS86:AS87"/>
    <mergeCell ref="AP89:AP90"/>
    <mergeCell ref="AR89:AR90"/>
    <mergeCell ref="AS89:AS90"/>
    <mergeCell ref="AP92:AP93"/>
    <mergeCell ref="AR92:AR93"/>
    <mergeCell ref="AS92:AS93"/>
    <mergeCell ref="AP119:AP120"/>
    <mergeCell ref="AR119:AR120"/>
    <mergeCell ref="AS119:AS120"/>
    <mergeCell ref="AP116:AP117"/>
    <mergeCell ref="AR116:AR117"/>
    <mergeCell ref="AS116:AS117"/>
    <mergeCell ref="AP95:AP96"/>
    <mergeCell ref="AR95:AR96"/>
    <mergeCell ref="AS95:AS96"/>
    <mergeCell ref="AP98:AP99"/>
    <mergeCell ref="AR98:AR99"/>
    <mergeCell ref="AS98:AS99"/>
    <mergeCell ref="AP101:AP102"/>
    <mergeCell ref="AR101:AR102"/>
    <mergeCell ref="AS101:AS102"/>
    <mergeCell ref="BE62:BH63"/>
    <mergeCell ref="AP110:AP111"/>
    <mergeCell ref="AR110:AR111"/>
    <mergeCell ref="AS110:AS111"/>
    <mergeCell ref="AP113:AP114"/>
    <mergeCell ref="AR113:AR114"/>
    <mergeCell ref="AS113:AS114"/>
    <mergeCell ref="BE54:BI55"/>
    <mergeCell ref="BD14:BI16"/>
    <mergeCell ref="BD17:BI20"/>
    <mergeCell ref="BD21:BI22"/>
    <mergeCell ref="BD31:BE31"/>
    <mergeCell ref="BD32:BE32"/>
    <mergeCell ref="BD33:BE33"/>
    <mergeCell ref="BD34:BE34"/>
    <mergeCell ref="BD35:BE35"/>
    <mergeCell ref="BI36:BI37"/>
    <mergeCell ref="AP104:AP105"/>
    <mergeCell ref="AR104:AR105"/>
    <mergeCell ref="AS104:AS105"/>
    <mergeCell ref="AP107:AP108"/>
    <mergeCell ref="AR107:AR108"/>
    <mergeCell ref="AS107:AS108"/>
    <mergeCell ref="AS83:AS84"/>
    <mergeCell ref="BK14:BN14"/>
    <mergeCell ref="BK28:BN28"/>
    <mergeCell ref="BK42:BN42"/>
    <mergeCell ref="BH38:BH39"/>
    <mergeCell ref="BF31:BH32"/>
    <mergeCell ref="BI31:BI32"/>
    <mergeCell ref="BD46:BD47"/>
    <mergeCell ref="BE46:BE47"/>
    <mergeCell ref="BF46:BF47"/>
    <mergeCell ref="BG46:BG47"/>
    <mergeCell ref="BH46:BH47"/>
    <mergeCell ref="BI38:BI39"/>
    <mergeCell ref="BD40:BD41"/>
  </mergeCells>
  <hyperlinks>
    <hyperlink ref="AY13" r:id="rId1" xr:uid="{20458AD4-47B4-41A5-9A51-41B48C7D00E7}"/>
    <hyperlink ref="AV13" r:id="rId2" xr:uid="{52216362-26F3-4C36-9BFB-A1DED0AC4589}"/>
    <hyperlink ref="AY12" r:id="rId3" xr:uid="{FFB968B9-E676-4A60-BDE1-FA1EB87F8C52}"/>
    <hyperlink ref="AV12" r:id="rId4" xr:uid="{B4D3F863-A2F7-4606-B7EB-1E80717DEDFB}"/>
    <hyperlink ref="AV14" r:id="rId5" location="imgrc=p_KRM0lJYwUdjM" display="https://www.google.com/search?q=ambiance+bar+%C3%A0+cocktail+chic&amp;client=firefox-b-d&amp;sxsrf=AJOqlzVEiEJaAfiPksk2m0DNcA5tfwxmgw:1674116619047&amp;source=lnms&amp;tbm=isch&amp;sa=X&amp;ved=2ahUKEwj6_o-zmtP8AhXHUKQEHUKRDNEQ_AUoAXoECAEQAw&amp;biw=1472&amp;bih=726&amp;dpr=1.3#imgrc=p_KRM0lJYwUdjM" xr:uid="{1CB6F269-B77A-475E-B589-96451296D292}"/>
    <hyperlink ref="AX9" r:id="rId6" xr:uid="{7C8868CB-EE7F-45F5-9760-7E520B0FB3B8}"/>
    <hyperlink ref="AR14" r:id="rId7" xr:uid="{89B8BB1A-7CDF-46C7-BF0F-DAA5C655568D}"/>
    <hyperlink ref="BE79" r:id="rId8" xr:uid="{43B7540C-20EF-4328-8865-5E9B768D07A1}"/>
  </hyperlinks>
  <printOptions horizontalCentered="1"/>
  <pageMargins left="0.31496062992125984" right="0.11811023622047245" top="0.15748031496062992" bottom="0.15748031496062992" header="0.11811023622047245" footer="0.11811023622047245"/>
  <pageSetup paperSize="9" scale="54"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B243-218C-4566-AC46-0765AF6E91B7}">
  <sheetPr>
    <pageSetUpPr fitToPage="1"/>
  </sheetPr>
  <dimension ref="A1:BT154"/>
  <sheetViews>
    <sheetView showZeros="0" zoomScaleNormal="100" workbookViewId="0">
      <selection activeCell="M14" sqref="M14"/>
    </sheetView>
  </sheetViews>
  <sheetFormatPr baseColWidth="10" defaultColWidth="11.42578125" defaultRowHeight="15"/>
  <cols>
    <col min="1" max="1" width="3.5703125" style="1" customWidth="1"/>
    <col min="2" max="2" width="40.7109375" style="4" customWidth="1"/>
    <col min="3" max="3" width="6.140625" style="4" customWidth="1"/>
    <col min="4" max="4" width="12.7109375" style="4" customWidth="1"/>
    <col min="5" max="5" width="25.7109375" style="4" customWidth="1"/>
    <col min="6" max="6" width="23.7109375" style="4" customWidth="1"/>
    <col min="7" max="7" width="7.7109375" style="4" customWidth="1"/>
    <col min="8" max="8" width="13.5703125" style="4" customWidth="1"/>
    <col min="9" max="9" width="12.7109375" style="4" customWidth="1"/>
    <col min="10" max="10" width="9.85546875" style="4" customWidth="1"/>
    <col min="11" max="11" width="11.7109375" style="4" customWidth="1"/>
    <col min="12" max="12" width="13.85546875" style="4" customWidth="1"/>
    <col min="13" max="13" width="16.140625" style="1" customWidth="1"/>
    <col min="14" max="14" width="3.7109375" style="5" customWidth="1"/>
    <col min="15" max="19" width="2.7109375" style="5" customWidth="1"/>
    <col min="20" max="20" width="10.7109375" style="1" customWidth="1"/>
    <col min="21" max="21" width="12.7109375" style="1" customWidth="1"/>
    <col min="22" max="22" width="10.7109375" style="1" customWidth="1"/>
    <col min="23" max="23" width="3.85546875" style="1" customWidth="1"/>
    <col min="24" max="25" width="11.7109375" style="1" customWidth="1"/>
    <col min="26" max="26" width="4.5703125" style="1" customWidth="1"/>
    <col min="27" max="27" width="12" style="1" customWidth="1"/>
    <col min="28" max="29" width="11.7109375" style="1" customWidth="1"/>
    <col min="30" max="30" width="8.140625" style="1" customWidth="1"/>
    <col min="31" max="31" width="40.7109375" style="1" customWidth="1"/>
    <col min="32" max="32" width="21.5703125" style="1" customWidth="1"/>
    <col min="33" max="33" width="31.140625" style="1" customWidth="1"/>
    <col min="34" max="34" width="11.42578125" style="1" customWidth="1"/>
    <col min="35" max="35" width="17.42578125" style="1" customWidth="1"/>
    <col min="36" max="37" width="18" style="1" customWidth="1"/>
    <col min="38" max="38" width="14.42578125" style="1" customWidth="1"/>
    <col min="39" max="39" width="11.42578125" style="1" customWidth="1"/>
    <col min="40" max="40" width="14.7109375" style="2" customWidth="1"/>
    <col min="41" max="41" width="21.7109375" style="2" customWidth="1"/>
    <col min="42" max="42" width="18.85546875" style="2" customWidth="1"/>
    <col min="43" max="43" width="17.42578125" style="1" customWidth="1"/>
    <col min="44" max="46" width="11.42578125" style="1"/>
    <col min="47" max="47" width="17.5703125" style="1" customWidth="1"/>
    <col min="48" max="48" width="11.42578125" style="1"/>
    <col min="49" max="49" width="28.85546875" style="1" customWidth="1"/>
    <col min="50" max="50" width="25.85546875" style="3" customWidth="1"/>
    <col min="51" max="51" width="17.42578125" style="3" customWidth="1"/>
    <col min="52" max="52" width="27" style="3" customWidth="1"/>
    <col min="53" max="53" width="9.7109375" style="3" customWidth="1"/>
    <col min="54" max="54" width="11.7109375" style="3" customWidth="1"/>
    <col min="55" max="55" width="11.140625" style="3" customWidth="1"/>
    <col min="56" max="59" width="9.7109375" style="3" customWidth="1"/>
    <col min="60" max="60" width="56.7109375" style="1" customWidth="1"/>
    <col min="61" max="61" width="11.42578125" style="1" customWidth="1"/>
    <col min="62" max="62" width="11.7109375" style="2" customWidth="1"/>
    <col min="63" max="63" width="14.7109375" style="2" customWidth="1"/>
    <col min="64" max="65" width="11.7109375" style="2" customWidth="1"/>
    <col min="66" max="66" width="11.7109375" style="1" customWidth="1"/>
    <col min="67" max="67" width="12.7109375" style="1" customWidth="1"/>
    <col min="68" max="68" width="40.7109375" style="1" customWidth="1"/>
    <col min="69" max="69" width="11.42578125" style="1"/>
    <col min="70" max="70" width="8.140625" style="1" customWidth="1"/>
    <col min="71" max="71" width="11.42578125" style="1"/>
    <col min="72" max="72" width="42.28515625" style="1" customWidth="1"/>
    <col min="73" max="16384" width="11.42578125" style="1"/>
  </cols>
  <sheetData>
    <row r="1" spans="2:72" ht="17.25" thickTop="1" thickBot="1">
      <c r="B1" s="366" t="str">
        <f>SUBSTITUTE(ADDRESS(1,COLUMN(),4),"1","")</f>
        <v>B</v>
      </c>
      <c r="C1" s="366" t="str">
        <f t="shared" ref="C1:L1" si="0">SUBSTITUTE(ADDRESS(1,COLUMN(),4),"1","")</f>
        <v>C</v>
      </c>
      <c r="D1" s="366" t="str">
        <f t="shared" si="0"/>
        <v>D</v>
      </c>
      <c r="E1" s="366" t="str">
        <f t="shared" si="0"/>
        <v>E</v>
      </c>
      <c r="F1" s="366" t="str">
        <f t="shared" si="0"/>
        <v>F</v>
      </c>
      <c r="G1" s="366" t="str">
        <f t="shared" si="0"/>
        <v>G</v>
      </c>
      <c r="H1" s="366" t="str">
        <f t="shared" si="0"/>
        <v>H</v>
      </c>
      <c r="I1" s="366" t="str">
        <f t="shared" si="0"/>
        <v>I</v>
      </c>
      <c r="J1" s="366" t="str">
        <f t="shared" si="0"/>
        <v>J</v>
      </c>
      <c r="K1" s="366" t="str">
        <f t="shared" si="0"/>
        <v>K</v>
      </c>
      <c r="L1" s="366" t="str">
        <f t="shared" si="0"/>
        <v>L</v>
      </c>
      <c r="N1" s="368" t="str">
        <f>SUBSTITUTE(ADDRESS(1,COLUMN(),4),"1","")</f>
        <v>N</v>
      </c>
      <c r="O1" s="368" t="str">
        <f>SUBSTITUTE(ADDRESS(1,COLUMN(),4),"1","")</f>
        <v>O</v>
      </c>
      <c r="P1" s="368" t="str">
        <f>SUBSTITUTE(ADDRESS(1,COLUMN(),4),"1","")</f>
        <v>P</v>
      </c>
      <c r="Q1" s="368" t="str">
        <f>SUBSTITUTE(ADDRESS(1,COLUMN(),4),"1","")</f>
        <v>Q</v>
      </c>
      <c r="R1" s="368" t="str">
        <f t="shared" ref="R1:AE1" si="1">SUBSTITUTE(ADDRESS(1,COLUMN(),4),"1","")</f>
        <v>R</v>
      </c>
      <c r="S1" s="368" t="str">
        <f t="shared" si="1"/>
        <v>S</v>
      </c>
      <c r="T1" s="368" t="str">
        <f t="shared" si="1"/>
        <v>T</v>
      </c>
      <c r="U1" s="368" t="str">
        <f t="shared" si="1"/>
        <v>U</v>
      </c>
      <c r="V1" s="368" t="str">
        <f t="shared" si="1"/>
        <v>V</v>
      </c>
      <c r="W1" s="368" t="str">
        <f t="shared" si="1"/>
        <v>W</v>
      </c>
      <c r="X1" s="368" t="str">
        <f t="shared" si="1"/>
        <v>X</v>
      </c>
      <c r="Y1" s="368" t="str">
        <f t="shared" si="1"/>
        <v>Y</v>
      </c>
      <c r="Z1" s="368" t="str">
        <f t="shared" si="1"/>
        <v>Z</v>
      </c>
      <c r="AA1" s="368" t="str">
        <f t="shared" si="1"/>
        <v>AA</v>
      </c>
      <c r="AB1" s="368" t="str">
        <f t="shared" si="1"/>
        <v>AB</v>
      </c>
      <c r="AC1" s="368" t="str">
        <f t="shared" si="1"/>
        <v>AC</v>
      </c>
      <c r="AD1" s="368" t="str">
        <f t="shared" si="1"/>
        <v>AD</v>
      </c>
      <c r="AE1" s="368" t="str">
        <f t="shared" si="1"/>
        <v>AE</v>
      </c>
      <c r="AF1" s="349"/>
      <c r="AG1" s="367" t="str">
        <f t="shared" ref="AG1:AU1" si="2">SUBSTITUTE(ADDRESS(1,COLUMN(),4),"1","")</f>
        <v>AG</v>
      </c>
      <c r="AH1" s="367" t="str">
        <f t="shared" si="2"/>
        <v>AH</v>
      </c>
      <c r="AI1" s="367" t="str">
        <f t="shared" si="2"/>
        <v>AI</v>
      </c>
      <c r="AJ1" s="367" t="str">
        <f t="shared" si="2"/>
        <v>AJ</v>
      </c>
      <c r="AK1" s="367" t="str">
        <f t="shared" si="2"/>
        <v>AK</v>
      </c>
      <c r="AL1" s="367" t="str">
        <f t="shared" si="2"/>
        <v>AL</v>
      </c>
      <c r="AM1" s="367" t="str">
        <f t="shared" si="2"/>
        <v>AM</v>
      </c>
      <c r="AN1" s="367" t="str">
        <f t="shared" si="2"/>
        <v>AN</v>
      </c>
      <c r="AO1" s="367" t="str">
        <f t="shared" si="2"/>
        <v>AO</v>
      </c>
      <c r="AP1" s="367" t="str">
        <f t="shared" si="2"/>
        <v>AP</v>
      </c>
      <c r="AQ1" s="367" t="str">
        <f t="shared" si="2"/>
        <v>AQ</v>
      </c>
      <c r="AR1" s="367" t="str">
        <f t="shared" si="2"/>
        <v>AR</v>
      </c>
      <c r="AS1" s="367" t="str">
        <f t="shared" si="2"/>
        <v>AS</v>
      </c>
      <c r="AT1" s="367" t="str">
        <f t="shared" si="2"/>
        <v>AT</v>
      </c>
      <c r="AU1" s="367" t="str">
        <f t="shared" si="2"/>
        <v>AU</v>
      </c>
      <c r="AX1" s="367" t="str">
        <f t="shared" ref="AX1:BH1" si="3">SUBSTITUTE(ADDRESS(1,COLUMN(),4),"1","")</f>
        <v>AX</v>
      </c>
      <c r="AY1" s="367" t="str">
        <f t="shared" si="3"/>
        <v>AY</v>
      </c>
      <c r="AZ1" s="367" t="str">
        <f t="shared" si="3"/>
        <v>AZ</v>
      </c>
      <c r="BA1" s="367" t="str">
        <f t="shared" si="3"/>
        <v>BA</v>
      </c>
      <c r="BB1" s="367" t="str">
        <f t="shared" si="3"/>
        <v>BB</v>
      </c>
      <c r="BC1" s="367" t="str">
        <f t="shared" si="3"/>
        <v>BC</v>
      </c>
      <c r="BD1" s="367" t="str">
        <f t="shared" si="3"/>
        <v>BD</v>
      </c>
      <c r="BE1" s="367" t="str">
        <f t="shared" si="3"/>
        <v>BE</v>
      </c>
      <c r="BF1" s="367" t="str">
        <f t="shared" si="3"/>
        <v>BF</v>
      </c>
      <c r="BG1" s="367" t="str">
        <f t="shared" si="3"/>
        <v>BG</v>
      </c>
      <c r="BH1" s="367" t="str">
        <f t="shared" si="3"/>
        <v>BH</v>
      </c>
      <c r="BJ1" s="367" t="str">
        <f t="shared" ref="BJ1:BP1" si="4">SUBSTITUTE(ADDRESS(1,COLUMN(),4),"1","")</f>
        <v>BJ</v>
      </c>
      <c r="BK1" s="367" t="str">
        <f t="shared" si="4"/>
        <v>BK</v>
      </c>
      <c r="BL1" s="367" t="str">
        <f t="shared" si="4"/>
        <v>BL</v>
      </c>
      <c r="BM1" s="367" t="str">
        <f t="shared" si="4"/>
        <v>BM</v>
      </c>
      <c r="BN1" s="367" t="str">
        <f t="shared" si="4"/>
        <v>BN</v>
      </c>
      <c r="BO1" s="367" t="str">
        <f t="shared" si="4"/>
        <v>BO</v>
      </c>
      <c r="BP1" s="367" t="str">
        <f t="shared" si="4"/>
        <v>BP</v>
      </c>
      <c r="BQ1" s="356"/>
      <c r="BR1" s="9">
        <v>1</v>
      </c>
      <c r="BS1" s="365" t="str">
        <f>SUBSTITUTE(ADDRESS(1,COLUMN(),4),"1","")</f>
        <v>BS</v>
      </c>
      <c r="BT1" s="364" t="str">
        <f>SUBSTITUTE(ADDRESS(1,COLUMN(),4),"1","")</f>
        <v>BT</v>
      </c>
    </row>
    <row r="2" spans="2:72" ht="18" customHeight="1" thickBot="1">
      <c r="B2" s="362">
        <f ca="1">CELL("largeur",B2)</f>
        <v>40</v>
      </c>
      <c r="C2" s="362">
        <f t="shared" ref="C2:L2" ca="1" si="5">CELL("largeur",C2)</f>
        <v>5</v>
      </c>
      <c r="D2" s="362">
        <f t="shared" ca="1" si="5"/>
        <v>12</v>
      </c>
      <c r="E2" s="362">
        <f t="shared" ca="1" si="5"/>
        <v>25</v>
      </c>
      <c r="F2" s="362">
        <f t="shared" ca="1" si="5"/>
        <v>23</v>
      </c>
      <c r="G2" s="362">
        <f t="shared" ca="1" si="5"/>
        <v>7</v>
      </c>
      <c r="H2" s="362">
        <f t="shared" ca="1" si="5"/>
        <v>13</v>
      </c>
      <c r="I2" s="362">
        <f t="shared" ca="1" si="5"/>
        <v>12</v>
      </c>
      <c r="J2" s="362">
        <f t="shared" ca="1" si="5"/>
        <v>9</v>
      </c>
      <c r="K2" s="362">
        <f t="shared" ca="1" si="5"/>
        <v>11</v>
      </c>
      <c r="L2" s="362">
        <f t="shared" ca="1" si="5"/>
        <v>13</v>
      </c>
      <c r="N2" s="363">
        <f ca="1">CELL("largeur",N2)</f>
        <v>3</v>
      </c>
      <c r="O2" s="363">
        <f ca="1">CELL("largeur",O2)</f>
        <v>2</v>
      </c>
      <c r="P2" s="363">
        <f ca="1">CELL("largeur",P2)</f>
        <v>2</v>
      </c>
      <c r="Q2" s="363">
        <f ca="1">CELL("largeur",Q2)</f>
        <v>2</v>
      </c>
      <c r="R2" s="363">
        <f t="shared" ref="R2:AE2" ca="1" si="6">CELL("largeur",R2)</f>
        <v>2</v>
      </c>
      <c r="S2" s="363">
        <f t="shared" ca="1" si="6"/>
        <v>2</v>
      </c>
      <c r="T2" s="363">
        <f t="shared" ca="1" si="6"/>
        <v>10</v>
      </c>
      <c r="U2" s="363">
        <f t="shared" ca="1" si="6"/>
        <v>12</v>
      </c>
      <c r="V2" s="363">
        <f t="shared" ca="1" si="6"/>
        <v>10</v>
      </c>
      <c r="W2" s="363">
        <f t="shared" ca="1" si="6"/>
        <v>3</v>
      </c>
      <c r="X2" s="363">
        <f t="shared" ca="1" si="6"/>
        <v>11</v>
      </c>
      <c r="Y2" s="363">
        <f t="shared" ca="1" si="6"/>
        <v>11</v>
      </c>
      <c r="Z2" s="363">
        <f t="shared" ca="1" si="6"/>
        <v>4</v>
      </c>
      <c r="AA2" s="363">
        <f t="shared" ca="1" si="6"/>
        <v>11</v>
      </c>
      <c r="AB2" s="363">
        <f t="shared" ca="1" si="6"/>
        <v>11</v>
      </c>
      <c r="AC2" s="363">
        <f t="shared" ca="1" si="6"/>
        <v>11</v>
      </c>
      <c r="AD2" s="363">
        <f t="shared" ca="1" si="6"/>
        <v>7</v>
      </c>
      <c r="AE2" s="363">
        <f t="shared" ca="1" si="6"/>
        <v>40</v>
      </c>
      <c r="AF2" s="349"/>
      <c r="AG2" s="362">
        <f t="shared" ref="AG2:AU2" ca="1" si="7">CELL("largeur",AG2)</f>
        <v>30</v>
      </c>
      <c r="AH2" s="362">
        <f t="shared" ca="1" si="7"/>
        <v>11</v>
      </c>
      <c r="AI2" s="362">
        <f t="shared" ca="1" si="7"/>
        <v>17</v>
      </c>
      <c r="AJ2" s="362">
        <f t="shared" ca="1" si="7"/>
        <v>17</v>
      </c>
      <c r="AK2" s="362">
        <f t="shared" ca="1" si="7"/>
        <v>17</v>
      </c>
      <c r="AL2" s="362">
        <f t="shared" ca="1" si="7"/>
        <v>14</v>
      </c>
      <c r="AM2" s="362">
        <f t="shared" ca="1" si="7"/>
        <v>11</v>
      </c>
      <c r="AN2" s="362">
        <f t="shared" ca="1" si="7"/>
        <v>14</v>
      </c>
      <c r="AO2" s="362">
        <f t="shared" ca="1" si="7"/>
        <v>21</v>
      </c>
      <c r="AP2" s="362">
        <f t="shared" ca="1" si="7"/>
        <v>18</v>
      </c>
      <c r="AQ2" s="362">
        <f t="shared" ca="1" si="7"/>
        <v>17</v>
      </c>
      <c r="AR2" s="362">
        <f t="shared" ca="1" si="7"/>
        <v>11</v>
      </c>
      <c r="AS2" s="362">
        <f t="shared" ca="1" si="7"/>
        <v>11</v>
      </c>
      <c r="AT2" s="362">
        <f t="shared" ca="1" si="7"/>
        <v>11</v>
      </c>
      <c r="AU2" s="362">
        <f t="shared" ca="1" si="7"/>
        <v>17</v>
      </c>
      <c r="AX2" s="362">
        <f t="shared" ref="AX2:BH2" ca="1" si="8">CELL("largeur",AX2)</f>
        <v>25</v>
      </c>
      <c r="AY2" s="362">
        <f t="shared" ca="1" si="8"/>
        <v>17</v>
      </c>
      <c r="AZ2" s="362">
        <f t="shared" ca="1" si="8"/>
        <v>26</v>
      </c>
      <c r="BA2" s="362">
        <f t="shared" ca="1" si="8"/>
        <v>9</v>
      </c>
      <c r="BB2" s="362">
        <f t="shared" ca="1" si="8"/>
        <v>11</v>
      </c>
      <c r="BC2" s="362">
        <f t="shared" ca="1" si="8"/>
        <v>10</v>
      </c>
      <c r="BD2" s="362">
        <f t="shared" ca="1" si="8"/>
        <v>9</v>
      </c>
      <c r="BE2" s="362">
        <f t="shared" ca="1" si="8"/>
        <v>9</v>
      </c>
      <c r="BF2" s="362">
        <f t="shared" ca="1" si="8"/>
        <v>9</v>
      </c>
      <c r="BG2" s="362">
        <f t="shared" ca="1" si="8"/>
        <v>9</v>
      </c>
      <c r="BH2" s="362">
        <f t="shared" ca="1" si="8"/>
        <v>56</v>
      </c>
      <c r="BI2" s="20"/>
      <c r="BJ2" s="362">
        <f t="shared" ref="BJ2:BP2" ca="1" si="9">CELL("largeur",BJ2)</f>
        <v>11</v>
      </c>
      <c r="BK2" s="362">
        <f t="shared" ca="1" si="9"/>
        <v>14</v>
      </c>
      <c r="BL2" s="362">
        <f t="shared" ca="1" si="9"/>
        <v>11</v>
      </c>
      <c r="BM2" s="362">
        <f t="shared" ca="1" si="9"/>
        <v>11</v>
      </c>
      <c r="BN2" s="362">
        <f t="shared" ca="1" si="9"/>
        <v>11</v>
      </c>
      <c r="BO2" s="362">
        <f t="shared" ca="1" si="9"/>
        <v>12</v>
      </c>
      <c r="BP2" s="362">
        <f t="shared" ca="1" si="9"/>
        <v>40</v>
      </c>
      <c r="BQ2" s="356"/>
      <c r="BR2" s="9">
        <v>1</v>
      </c>
      <c r="BS2" s="360"/>
      <c r="BT2" s="360" t="s">
        <v>591</v>
      </c>
    </row>
    <row r="3" spans="2:72" s="356" customFormat="1" ht="24.95" customHeight="1">
      <c r="B3" s="796"/>
      <c r="C3" s="358"/>
      <c r="D3" s="358"/>
      <c r="E3" s="358"/>
      <c r="F3" s="358"/>
      <c r="G3" s="358"/>
      <c r="H3" s="358"/>
      <c r="I3" s="358"/>
      <c r="J3" s="358"/>
      <c r="K3" s="1329" t="s">
        <v>933</v>
      </c>
      <c r="L3" s="1330"/>
      <c r="N3" s="1281" t="s">
        <v>590</v>
      </c>
      <c r="O3" s="553"/>
      <c r="P3" s="553"/>
      <c r="Q3" s="553"/>
      <c r="R3" s="553"/>
      <c r="S3" s="553"/>
      <c r="T3" s="358"/>
      <c r="U3" s="358"/>
      <c r="V3" s="358"/>
      <c r="W3" s="358"/>
      <c r="X3" s="358"/>
      <c r="Y3" s="358"/>
      <c r="Z3" s="358"/>
      <c r="AA3" s="794" t="s">
        <v>932</v>
      </c>
      <c r="AB3" s="794"/>
      <c r="AC3" s="358"/>
      <c r="AD3" s="358"/>
      <c r="AE3" s="580"/>
      <c r="AF3" s="349"/>
      <c r="AG3" s="357"/>
      <c r="AH3" s="357"/>
      <c r="AI3" s="357"/>
      <c r="AJ3" s="357"/>
      <c r="AK3" s="357"/>
      <c r="AL3" s="357"/>
      <c r="AM3" s="357"/>
      <c r="AN3" s="357"/>
      <c r="AO3" s="357"/>
      <c r="AP3" s="357"/>
      <c r="AQ3" s="357"/>
      <c r="AR3" s="357"/>
      <c r="AS3" s="357"/>
      <c r="AT3" s="357"/>
      <c r="AU3" s="357"/>
      <c r="AX3" s="357"/>
      <c r="AY3" s="357"/>
      <c r="AZ3" s="357"/>
      <c r="BA3" s="357"/>
      <c r="BB3" s="357"/>
      <c r="BC3" s="357"/>
      <c r="BD3" s="357"/>
      <c r="BE3" s="357"/>
      <c r="BF3" s="357"/>
      <c r="BG3" s="357"/>
      <c r="BH3" s="357"/>
      <c r="BR3" s="9">
        <v>1</v>
      </c>
      <c r="BS3" s="348" cm="1">
        <f t="array" aca="1" ref="BS3" ca="1">COUNTA(N1:BR154+COUNTBLANK(N1:BR154))</f>
        <v>8778</v>
      </c>
      <c r="BT3" s="347" t="e">
        <f>"cellules entre"&amp;" " &amp;#REF!&amp;" et  "&amp;BR154</f>
        <v>#REF!</v>
      </c>
    </row>
    <row r="4" spans="2:72" customFormat="1" ht="24.95" customHeight="1">
      <c r="B4" s="797"/>
      <c r="C4" s="354"/>
      <c r="D4" s="354"/>
      <c r="E4" s="817" t="s">
        <v>1246</v>
      </c>
      <c r="F4" s="818" t="s">
        <v>1247</v>
      </c>
      <c r="G4" s="354"/>
      <c r="H4" s="354"/>
      <c r="I4" s="354"/>
      <c r="J4" s="354"/>
      <c r="K4" s="1331">
        <v>1</v>
      </c>
      <c r="L4" s="1332"/>
      <c r="N4" s="1282"/>
      <c r="O4" s="803"/>
      <c r="P4" s="803"/>
      <c r="Q4" s="803"/>
      <c r="R4" s="803"/>
      <c r="S4" s="803"/>
      <c r="T4" s="355"/>
      <c r="U4" s="354"/>
      <c r="V4" s="354"/>
      <c r="W4" s="354"/>
      <c r="X4" s="354"/>
      <c r="Y4" s="354"/>
      <c r="Z4" s="354"/>
      <c r="AA4" s="663" t="s">
        <v>1063</v>
      </c>
      <c r="AB4" s="663"/>
      <c r="AC4" s="354"/>
      <c r="AD4" s="354"/>
      <c r="AE4" s="581"/>
      <c r="AF4" s="349"/>
      <c r="AG4" s="11"/>
      <c r="AH4" s="11"/>
      <c r="AI4" s="11"/>
      <c r="AJ4" s="11"/>
      <c r="AK4" s="11"/>
      <c r="AL4" s="11"/>
      <c r="AM4" s="11"/>
      <c r="AN4" s="11"/>
      <c r="AO4" s="11"/>
      <c r="AP4" s="11"/>
      <c r="AQ4" s="11"/>
      <c r="AR4" s="11"/>
      <c r="AS4" s="11"/>
      <c r="AT4" s="11"/>
      <c r="AU4" s="11"/>
      <c r="AX4" s="11"/>
      <c r="AY4" s="11"/>
      <c r="AZ4" s="11"/>
      <c r="BA4" s="11"/>
      <c r="BB4" s="11"/>
      <c r="BC4" s="11"/>
      <c r="BD4" s="11"/>
      <c r="BE4" s="11"/>
      <c r="BF4" s="11"/>
      <c r="BG4" s="11"/>
      <c r="BH4" s="11"/>
      <c r="BR4" s="9">
        <v>1</v>
      </c>
      <c r="BS4" s="348">
        <f ca="1">COUNTA(N1:BR154)</f>
        <v>2383</v>
      </c>
      <c r="BT4" s="347" t="s">
        <v>589</v>
      </c>
    </row>
    <row r="5" spans="2:72" customFormat="1" ht="24.95" customHeight="1">
      <c r="B5" s="800"/>
      <c r="C5" s="799" t="s">
        <v>1065</v>
      </c>
      <c r="D5" s="354"/>
      <c r="E5" s="354"/>
      <c r="F5" s="354"/>
      <c r="G5" s="354"/>
      <c r="H5" s="354"/>
      <c r="I5" s="354"/>
      <c r="J5" s="354"/>
      <c r="K5" s="1331"/>
      <c r="L5" s="1332"/>
      <c r="N5" s="1282"/>
      <c r="O5" s="803"/>
      <c r="P5" s="803"/>
      <c r="Q5" s="803"/>
      <c r="R5" s="803"/>
      <c r="S5" s="803"/>
      <c r="T5" s="793" t="s">
        <v>1050</v>
      </c>
      <c r="U5" s="793"/>
      <c r="V5" s="354"/>
      <c r="W5" s="354"/>
      <c r="X5" s="354"/>
      <c r="Y5" s="354"/>
      <c r="Z5" s="354"/>
      <c r="AA5" s="664" t="s">
        <v>416</v>
      </c>
      <c r="AB5" s="664"/>
      <c r="AC5" s="354"/>
      <c r="AD5" s="354"/>
      <c r="AE5" s="581"/>
      <c r="AF5" s="349"/>
      <c r="AG5" s="11"/>
      <c r="AH5" s="11"/>
      <c r="AI5" s="11"/>
      <c r="AJ5" s="11"/>
      <c r="AK5" s="11"/>
      <c r="AL5" s="11"/>
      <c r="AM5" s="11"/>
      <c r="AN5" s="11"/>
      <c r="AO5" s="11"/>
      <c r="AP5" s="11"/>
      <c r="AQ5" s="11"/>
      <c r="AR5" s="11"/>
      <c r="AS5" s="11"/>
      <c r="AT5" s="11"/>
      <c r="AU5" s="11"/>
      <c r="AX5" s="11"/>
      <c r="AY5" s="11"/>
      <c r="AZ5" s="11"/>
      <c r="BA5" s="11"/>
      <c r="BB5" s="11"/>
      <c r="BC5" s="11"/>
      <c r="BD5" s="11"/>
      <c r="BE5" s="11"/>
      <c r="BF5" s="11"/>
      <c r="BG5" s="11"/>
      <c r="BH5" s="11"/>
      <c r="BR5" s="9">
        <v>1</v>
      </c>
      <c r="BS5" s="348">
        <f ca="1">COUNTBLANK(N1:BR154)</f>
        <v>6404</v>
      </c>
      <c r="BT5" s="347" t="s">
        <v>588</v>
      </c>
    </row>
    <row r="6" spans="2:72" customFormat="1" ht="24.95" customHeight="1">
      <c r="B6" s="797"/>
      <c r="C6" s="354" t="s">
        <v>1084</v>
      </c>
      <c r="D6" s="354"/>
      <c r="E6" s="354"/>
      <c r="F6" s="354"/>
      <c r="G6" s="354"/>
      <c r="H6" s="354"/>
      <c r="I6" s="354"/>
      <c r="J6" s="354"/>
      <c r="K6" s="1331"/>
      <c r="L6" s="1332"/>
      <c r="N6" s="1282"/>
      <c r="O6" s="803"/>
      <c r="P6" s="803"/>
      <c r="Q6" s="803"/>
      <c r="R6" s="803"/>
      <c r="S6" s="803"/>
      <c r="T6" s="355"/>
      <c r="U6" s="354"/>
      <c r="V6" s="354"/>
      <c r="W6" s="354"/>
      <c r="X6" s="354"/>
      <c r="Y6" s="354"/>
      <c r="Z6" s="354"/>
      <c r="AA6" s="665" t="str">
        <f>$G$14</f>
        <v>⓬ Vous versez quel volume par ►Trembler(s)</v>
      </c>
      <c r="AB6" s="665"/>
      <c r="AC6" s="354"/>
      <c r="AD6" s="354"/>
      <c r="AE6" s="581"/>
      <c r="AF6" s="349"/>
      <c r="AG6" s="11"/>
      <c r="AH6" s="11"/>
      <c r="AI6" s="11"/>
      <c r="AJ6" s="11"/>
      <c r="AK6" s="11"/>
      <c r="AL6" s="11"/>
      <c r="AM6" s="11"/>
      <c r="AN6" s="11"/>
      <c r="AO6" s="11"/>
      <c r="AP6" s="11"/>
      <c r="AQ6" s="11"/>
      <c r="AR6" s="11"/>
      <c r="AS6" s="11"/>
      <c r="AT6" s="11"/>
      <c r="AU6" s="11"/>
      <c r="AX6" s="11"/>
      <c r="AY6" s="11"/>
      <c r="AZ6" s="11"/>
      <c r="BA6" s="11"/>
      <c r="BB6" s="11"/>
      <c r="BC6" s="11"/>
      <c r="BD6" s="11"/>
      <c r="BE6" s="11"/>
      <c r="BF6" s="11"/>
      <c r="BG6" s="11"/>
      <c r="BH6" s="11"/>
      <c r="BR6" s="9">
        <v>1</v>
      </c>
      <c r="BS6" s="348">
        <f>SUM(BR1:BR152)+2</f>
        <v>154</v>
      </c>
      <c r="BT6" s="347" t="s">
        <v>587</v>
      </c>
    </row>
    <row r="7" spans="2:72" customFormat="1" ht="24.95" customHeight="1">
      <c r="B7" s="797"/>
      <c r="C7" s="799" t="str">
        <f>"MODE D'EMPLOI "&amp;BJ10</f>
        <v>MODE D'EMPLOI ▼ colonne BJ</v>
      </c>
      <c r="D7" s="354"/>
      <c r="E7" s="354"/>
      <c r="F7" s="354"/>
      <c r="G7" s="354"/>
      <c r="H7" s="354"/>
      <c r="I7" s="354"/>
      <c r="J7" s="354"/>
      <c r="K7" s="1331"/>
      <c r="L7" s="1332"/>
      <c r="N7" s="1282"/>
      <c r="O7" s="803"/>
      <c r="P7" s="803"/>
      <c r="Q7" s="803"/>
      <c r="R7" s="803"/>
      <c r="S7" s="803"/>
      <c r="T7" s="355"/>
      <c r="U7" s="354"/>
      <c r="V7" s="354"/>
      <c r="W7" s="354"/>
      <c r="X7" s="354"/>
      <c r="Y7" s="354"/>
      <c r="Z7" s="354"/>
      <c r="AA7" s="666" t="s">
        <v>384</v>
      </c>
      <c r="AB7" s="666"/>
      <c r="AC7" s="354"/>
      <c r="AD7" s="354"/>
      <c r="AE7" s="581"/>
      <c r="AF7" s="349"/>
      <c r="AG7" s="11"/>
      <c r="AH7" s="11"/>
      <c r="AI7" s="11"/>
      <c r="AJ7" s="11"/>
      <c r="AK7" s="11"/>
      <c r="AL7" s="11"/>
      <c r="AM7" s="11"/>
      <c r="AN7" s="11"/>
      <c r="AO7" s="11"/>
      <c r="AP7" s="11"/>
      <c r="AQ7" s="11"/>
      <c r="AR7" s="11"/>
      <c r="AS7" s="11"/>
      <c r="AT7" s="11"/>
      <c r="AU7" s="11"/>
      <c r="AX7" s="11"/>
      <c r="AY7" s="11"/>
      <c r="AZ7" s="11"/>
      <c r="BA7" s="11"/>
      <c r="BB7" s="11"/>
      <c r="BC7" s="11"/>
      <c r="BD7" s="11"/>
      <c r="BE7" s="11"/>
      <c r="BF7" s="11"/>
      <c r="BG7" s="11"/>
      <c r="BH7" s="11"/>
      <c r="BR7" s="9">
        <v>1</v>
      </c>
      <c r="BS7" s="348">
        <f>SUM(N154:BQ154)+1</f>
        <v>57</v>
      </c>
      <c r="BT7" s="347" t="s">
        <v>585</v>
      </c>
    </row>
    <row r="8" spans="2:72" customFormat="1" ht="24.95" customHeight="1" thickBot="1">
      <c r="B8" s="798"/>
      <c r="C8" s="352"/>
      <c r="D8" s="352"/>
      <c r="E8" s="352"/>
      <c r="F8" s="352"/>
      <c r="G8" s="352"/>
      <c r="H8" s="352"/>
      <c r="I8" s="352"/>
      <c r="J8" s="352"/>
      <c r="K8" s="1333"/>
      <c r="L8" s="1334"/>
      <c r="N8" s="1283"/>
      <c r="O8" s="802">
        <v>2</v>
      </c>
      <c r="P8" s="802">
        <v>2</v>
      </c>
      <c r="Q8" s="802">
        <v>2</v>
      </c>
      <c r="R8" s="802">
        <v>2</v>
      </c>
      <c r="S8" s="802">
        <v>2</v>
      </c>
      <c r="T8" s="380"/>
      <c r="U8" s="352"/>
      <c r="V8" s="352"/>
      <c r="W8" s="352"/>
      <c r="X8" s="352"/>
      <c r="Y8" s="352"/>
      <c r="Z8" s="352"/>
      <c r="AA8" s="352"/>
      <c r="AB8" s="352"/>
      <c r="AC8" s="352"/>
      <c r="AD8" s="352"/>
      <c r="AE8" s="582"/>
      <c r="AF8" s="349"/>
      <c r="AG8" s="11"/>
      <c r="AH8" s="11"/>
      <c r="AI8" s="11"/>
      <c r="AJ8" s="11"/>
      <c r="AK8" s="11"/>
      <c r="AL8" s="11"/>
      <c r="AM8" s="11"/>
      <c r="AN8" s="11"/>
      <c r="AO8" s="11"/>
      <c r="AP8" s="11"/>
      <c r="AQ8" s="11"/>
      <c r="AR8" s="11"/>
      <c r="AS8" s="11"/>
      <c r="AT8" s="11"/>
      <c r="AU8" s="11"/>
      <c r="AX8" s="11"/>
      <c r="AY8" s="11"/>
      <c r="AZ8" s="11"/>
      <c r="BA8" s="11"/>
      <c r="BB8" s="11"/>
      <c r="BC8" s="11"/>
      <c r="BD8" s="11"/>
      <c r="BE8" s="11"/>
      <c r="BF8" s="11"/>
      <c r="BG8" s="11"/>
      <c r="BH8" s="11"/>
      <c r="BR8" s="9">
        <v>1</v>
      </c>
    </row>
    <row r="9" spans="2:72" customFormat="1" ht="27" customHeight="1">
      <c r="B9" s="1118"/>
      <c r="C9" s="349"/>
      <c r="D9" s="349"/>
      <c r="E9" s="349"/>
      <c r="F9" s="349"/>
      <c r="G9" s="349"/>
      <c r="H9" s="349"/>
      <c r="I9" s="349"/>
      <c r="J9" s="349"/>
      <c r="K9" s="349"/>
      <c r="L9" s="349"/>
      <c r="N9" s="351" t="s">
        <v>586</v>
      </c>
      <c r="O9" s="350" t="str">
        <f ca="1">CELL("nomfichier")</f>
        <v>D:\Desktop\BAR\[BAR.1.2.FICHE.xlsx]Nota.du.04.Juin.2025</v>
      </c>
      <c r="P9" s="350"/>
      <c r="X9" s="11"/>
      <c r="Y9" s="11"/>
      <c r="Z9" s="11"/>
      <c r="AA9" s="11"/>
      <c r="AB9" s="11"/>
      <c r="AC9" s="11"/>
      <c r="AD9" s="11"/>
      <c r="AE9" s="11"/>
      <c r="AF9" s="349"/>
      <c r="AG9" s="11"/>
      <c r="AH9" s="11"/>
      <c r="AI9" s="11"/>
      <c r="AJ9" s="11"/>
      <c r="AK9" s="11"/>
      <c r="AL9" s="11"/>
      <c r="AM9" s="11"/>
      <c r="AN9" s="11"/>
      <c r="AO9" s="11"/>
      <c r="AP9" s="11"/>
      <c r="AQ9" s="11"/>
      <c r="AR9" s="11"/>
      <c r="AS9" s="11"/>
      <c r="AT9" s="11"/>
      <c r="AU9" s="11"/>
      <c r="AX9" s="339" t="s">
        <v>583</v>
      </c>
      <c r="AY9" s="11"/>
      <c r="AZ9" s="11"/>
      <c r="BA9" s="11"/>
      <c r="BB9" s="11"/>
      <c r="BC9" s="11"/>
      <c r="BD9" s="11"/>
      <c r="BE9" s="11"/>
      <c r="BF9" s="11"/>
      <c r="BG9" s="11"/>
      <c r="BH9" s="11"/>
      <c r="BR9" s="9">
        <v>1</v>
      </c>
      <c r="BS9" s="1"/>
      <c r="BT9" s="1"/>
    </row>
    <row r="10" spans="2:72" ht="24" customHeight="1" thickBot="1">
      <c r="B10" s="403" t="str">
        <f>"▼ "&amp;"colonne "&amp;SUBSTITUTE(ADDRESS(1,COLUMN(),4),"1","")</f>
        <v>▼ colonne B</v>
      </c>
      <c r="C10" s="181"/>
      <c r="D10" s="181"/>
      <c r="E10" s="181"/>
      <c r="F10" s="181"/>
      <c r="G10" s="181"/>
      <c r="H10" s="181"/>
      <c r="I10" s="181"/>
      <c r="J10" s="181"/>
      <c r="K10" s="181"/>
      <c r="L10" s="343" t="str">
        <f>"colonne "&amp;SUBSTITUTE(ADDRESS(1,COLUMN(),4),"1","")&amp;"  ▼ "</f>
        <v xml:space="preserve">colonne L  ▼ </v>
      </c>
      <c r="N10" s="403" t="str">
        <f>"▼ "&amp;"colonne "&amp;SUBSTITUTE(ADDRESS(1,COLUMN(),4),"1","")</f>
        <v>▼ colonne N</v>
      </c>
      <c r="O10" s="404"/>
      <c r="P10" s="404"/>
      <c r="Q10" s="404"/>
      <c r="R10" s="404"/>
      <c r="S10" s="404"/>
      <c r="T10" s="276" t="str">
        <f t="shared" ref="T10:U10" si="10">SUBSTITUTE(ADDRESS(1,COLUMN(),4),"1","")</f>
        <v>T</v>
      </c>
      <c r="U10" s="276" t="str">
        <f t="shared" si="10"/>
        <v>U</v>
      </c>
      <c r="V10" s="345"/>
      <c r="W10" s="345"/>
      <c r="X10" s="345"/>
      <c r="Y10" s="345"/>
      <c r="Z10" s="345"/>
      <c r="AA10" s="345"/>
      <c r="AB10" s="345"/>
      <c r="AC10" s="406"/>
      <c r="AD10" s="345"/>
      <c r="AE10" s="343" t="str">
        <f>"colonne "&amp;SUBSTITUTE(ADDRESS(1,COLUMN(),4),"1","")&amp;"  ▼ "</f>
        <v xml:space="preserve">colonne AE  ▼ </v>
      </c>
      <c r="AF10" s="344"/>
      <c r="AG10" s="229" t="s">
        <v>1959</v>
      </c>
      <c r="AH10" s="20"/>
      <c r="AI10" s="20"/>
      <c r="AJ10" s="20"/>
      <c r="AK10" s="20"/>
      <c r="AL10" s="20"/>
      <c r="AM10" s="20"/>
      <c r="AN10" s="156"/>
      <c r="AO10" s="156"/>
      <c r="AP10" s="156"/>
      <c r="AQ10" s="20"/>
      <c r="AR10" s="20"/>
      <c r="AS10" s="20"/>
      <c r="AT10" s="20"/>
      <c r="AU10" s="20"/>
      <c r="AX10" s="339" t="str">
        <f>BB14&amp;" "&amp;BC14</f>
        <v>Modifiez en ml les volumes qui ne vous conviennent pas Colonne BC</v>
      </c>
      <c r="AY10" s="20"/>
      <c r="AZ10" s="20"/>
      <c r="BA10" s="20"/>
      <c r="BB10" s="20"/>
      <c r="BC10" s="20"/>
      <c r="BD10" s="20"/>
      <c r="BE10" s="20"/>
      <c r="BF10" s="20"/>
      <c r="BG10" s="20"/>
      <c r="BH10" s="20"/>
      <c r="BJ10" s="624" t="str">
        <f>"▼ colonne "&amp;SUBSTITUTE(ADDRESS(1,COLUMN(),4),"1","")</f>
        <v>▼ colonne BJ</v>
      </c>
      <c r="BK10" s="624"/>
      <c r="BN10" s="2"/>
      <c r="BO10" s="2"/>
      <c r="BR10" s="9">
        <v>1</v>
      </c>
    </row>
    <row r="11" spans="2:72" ht="21" customHeight="1">
      <c r="B11" s="1321" t="str">
        <f>V11&amp;" "&amp;T11&amp;" "&amp;T12&amp;" "&amp;T13&amp;"  intensité"&amp;" "&amp;Y17&amp;" "&amp;"coût unitaire"&amp;" "&amp;L20&amp; "€"&amp;" "&amp;" servi en"&amp;" "&amp;I13</f>
        <v>NOM DE LA RECETTE Avec ou sans Alcool Quand  Couleur dominante  intensité ** coût unitaire 0€  servi en Trembler(s)</v>
      </c>
      <c r="C11" s="1322"/>
      <c r="D11" s="1322"/>
      <c r="E11" s="1322"/>
      <c r="F11" s="1322"/>
      <c r="G11" s="1322"/>
      <c r="H11" s="1322"/>
      <c r="I11" s="1322"/>
      <c r="J11" s="254" t="s">
        <v>432</v>
      </c>
      <c r="K11" s="1325" t="str">
        <f>AE11</f>
        <v>FAMILLE à coller</v>
      </c>
      <c r="L11" s="1326"/>
      <c r="N11" s="259" t="s">
        <v>338</v>
      </c>
      <c r="O11" s="258" t="str">
        <f>O18</f>
        <v>N.Nom de la recette.Avec ou sans alcool.Quand .Verre Flute(s).Famille à coller</v>
      </c>
      <c r="P11" s="258">
        <f>P18</f>
        <v>1</v>
      </c>
      <c r="Q11" s="257" t="str">
        <f>Q18</f>
        <v>Flute(s)</v>
      </c>
      <c r="R11" s="256">
        <f>R18</f>
        <v>12</v>
      </c>
      <c r="S11" s="255" t="str">
        <f>S18</f>
        <v>cl</v>
      </c>
      <c r="T11" s="1245" t="s">
        <v>773</v>
      </c>
      <c r="U11" s="1246"/>
      <c r="V11" s="1247" t="s">
        <v>772</v>
      </c>
      <c r="W11" s="1247"/>
      <c r="X11" s="1247"/>
      <c r="Y11" s="1247"/>
      <c r="Z11" s="1247"/>
      <c r="AA11" s="1247"/>
      <c r="AB11" s="1247"/>
      <c r="AC11" s="1247"/>
      <c r="AD11" s="1247"/>
      <c r="AE11" s="1249" t="s">
        <v>776</v>
      </c>
      <c r="AG11" s="253" t="s">
        <v>427</v>
      </c>
      <c r="AH11" s="252" t="s">
        <v>431</v>
      </c>
      <c r="AI11" s="249" t="s">
        <v>429</v>
      </c>
      <c r="AJ11" s="251" t="s">
        <v>426</v>
      </c>
      <c r="AK11" s="250" t="s">
        <v>430</v>
      </c>
      <c r="AL11" s="249" t="s">
        <v>429</v>
      </c>
      <c r="AM11" s="248" t="s">
        <v>428</v>
      </c>
      <c r="AN11" s="247" t="s">
        <v>427</v>
      </c>
      <c r="AO11" s="246" t="str">
        <f>AG13</f>
        <v>Volume saisi 0 ml pour 1 Flute(s)</v>
      </c>
      <c r="AP11" s="245"/>
      <c r="AQ11" s="244"/>
      <c r="AR11" s="243"/>
      <c r="AS11" s="242" t="s">
        <v>426</v>
      </c>
      <c r="AT11" s="241" t="str">
        <f>AJ13</f>
        <v>1 Trembler(s) de 15 cl</v>
      </c>
      <c r="AU11" s="240"/>
      <c r="AX11" s="341" t="s">
        <v>584</v>
      </c>
      <c r="AY11" s="340"/>
      <c r="AZ11" s="338"/>
      <c r="BA11" s="338"/>
      <c r="BB11" s="338"/>
      <c r="BC11" s="338"/>
      <c r="BD11" s="338"/>
      <c r="BE11" s="338"/>
      <c r="BF11" s="338"/>
      <c r="BG11" s="338"/>
      <c r="BH11" s="338"/>
      <c r="BJ11" s="1172" t="s">
        <v>582</v>
      </c>
      <c r="BK11" s="1173"/>
      <c r="BL11" s="1173"/>
      <c r="BM11" s="1173"/>
      <c r="BN11" s="1173"/>
      <c r="BO11" s="1173"/>
      <c r="BP11" s="1174"/>
      <c r="BR11" s="9">
        <v>1</v>
      </c>
    </row>
    <row r="12" spans="2:72" ht="21" customHeight="1">
      <c r="B12" s="1323"/>
      <c r="C12" s="1324"/>
      <c r="D12" s="1324"/>
      <c r="E12" s="1324"/>
      <c r="F12" s="1324"/>
      <c r="G12" s="1324"/>
      <c r="H12" s="1324"/>
      <c r="I12" s="1324"/>
      <c r="J12" s="518">
        <f>IFERROR(SUM(I21:I27)/SUM(D21:D27)*100,0)</f>
        <v>0</v>
      </c>
      <c r="K12" s="1327"/>
      <c r="L12" s="1328"/>
      <c r="N12" s="342" t="s">
        <v>338</v>
      </c>
      <c r="O12" s="204" t="str">
        <f>O18</f>
        <v>N.Nom de la recette.Avec ou sans alcool.Quand .Verre Flute(s).Famille à coller</v>
      </c>
      <c r="P12" s="204">
        <f>P18</f>
        <v>1</v>
      </c>
      <c r="Q12" s="203" t="str">
        <f>Q18</f>
        <v>Flute(s)</v>
      </c>
      <c r="R12" s="202">
        <f>R18</f>
        <v>12</v>
      </c>
      <c r="S12" s="201" t="str">
        <f>S18</f>
        <v>cl</v>
      </c>
      <c r="T12" s="1251" t="s">
        <v>774</v>
      </c>
      <c r="U12" s="1252"/>
      <c r="V12" s="1248"/>
      <c r="W12" s="1248"/>
      <c r="X12" s="1248"/>
      <c r="Y12" s="1248"/>
      <c r="Z12" s="1248"/>
      <c r="AA12" s="1248"/>
      <c r="AB12" s="1248"/>
      <c r="AC12" s="1248"/>
      <c r="AD12" s="1248"/>
      <c r="AE12" s="1250"/>
      <c r="AG12" s="239" t="str">
        <f t="shared" ref="AG12:AM12" si="11">SUBSTITUTE(ADDRESS(1,COLUMN(),4),"1","")</f>
        <v>AG</v>
      </c>
      <c r="AH12" s="238" t="str">
        <f t="shared" si="11"/>
        <v>AH</v>
      </c>
      <c r="AI12" s="235" t="str">
        <f t="shared" si="11"/>
        <v>AI</v>
      </c>
      <c r="AJ12" s="237" t="str">
        <f t="shared" si="11"/>
        <v>AJ</v>
      </c>
      <c r="AK12" s="236" t="str">
        <f t="shared" si="11"/>
        <v>AK</v>
      </c>
      <c r="AL12" s="235" t="str">
        <f t="shared" si="11"/>
        <v>AL</v>
      </c>
      <c r="AM12" s="234" t="str">
        <f t="shared" si="11"/>
        <v>AM</v>
      </c>
      <c r="AN12" s="233"/>
      <c r="AO12" s="233"/>
      <c r="AP12" s="233"/>
      <c r="AQ12" s="194"/>
      <c r="AR12" s="233"/>
      <c r="AS12" s="219"/>
      <c r="AT12" s="154"/>
      <c r="AU12" s="153"/>
      <c r="AX12" s="341" t="s">
        <v>581</v>
      </c>
      <c r="AY12" s="340"/>
      <c r="AZ12" s="338"/>
      <c r="BA12" s="338"/>
      <c r="BB12" s="338"/>
      <c r="BC12" s="338"/>
      <c r="BD12" s="338"/>
      <c r="BE12" s="338"/>
      <c r="BF12" s="338"/>
      <c r="BG12" s="338"/>
      <c r="BH12" s="338"/>
      <c r="BJ12" s="1175"/>
      <c r="BK12" s="1176"/>
      <c r="BL12" s="1176"/>
      <c r="BM12" s="1176"/>
      <c r="BN12" s="1176"/>
      <c r="BO12" s="1176"/>
      <c r="BP12" s="1177"/>
      <c r="BR12" s="9">
        <v>1</v>
      </c>
    </row>
    <row r="13" spans="2:72" ht="21" customHeight="1">
      <c r="B13" s="548" t="str">
        <f>IFERROR(IF(AP28&lt;&gt;INDEX($BC$17:$BC$145,MATCH(Q19,$AX$17:$AX$145,0)),"⚠️ Vérifiez : le total saisi = "&amp;AP28&amp;" ml (colonne "&amp;AP19&amp;")","✅ OK volume saisi = "&amp;AP28&amp;" ml (colonne "&amp;AP19&amp;")"),"⚠️ Erreur : valeur non trouvée")</f>
        <v>⚠️ Vérifiez : le total saisi = 0 ml (colonne AP)</v>
      </c>
      <c r="C13" s="208"/>
      <c r="D13" s="208"/>
      <c r="E13" s="208"/>
      <c r="F13" s="208"/>
      <c r="G13" s="547" t="s">
        <v>416</v>
      </c>
      <c r="H13" s="230">
        <v>1</v>
      </c>
      <c r="I13" s="626" t="s">
        <v>361</v>
      </c>
      <c r="J13" s="630" t="s">
        <v>818</v>
      </c>
      <c r="K13" s="627">
        <f>IFERROR(INDEX($BB$17:$BB$145, MATCH(I13, $AX$17:$AX$145, 0)), 0)*H13</f>
        <v>25</v>
      </c>
      <c r="L13" s="625">
        <f>K13/100</f>
        <v>0.25</v>
      </c>
      <c r="N13" s="134" t="s">
        <v>338</v>
      </c>
      <c r="O13" s="204" t="str">
        <f>O18</f>
        <v>N.Nom de la recette.Avec ou sans alcool.Quand .Verre Flute(s).Famille à coller</v>
      </c>
      <c r="P13" s="204">
        <f>P18</f>
        <v>1</v>
      </c>
      <c r="Q13" s="203" t="str">
        <f>Q18</f>
        <v>Flute(s)</v>
      </c>
      <c r="R13" s="202">
        <f>R18</f>
        <v>12</v>
      </c>
      <c r="S13" s="201" t="str">
        <f>S18</f>
        <v>cl</v>
      </c>
      <c r="T13" s="1219" t="s">
        <v>769</v>
      </c>
      <c r="U13" s="1219"/>
      <c r="V13" s="337"/>
      <c r="W13" s="336" t="s">
        <v>418</v>
      </c>
      <c r="X13" s="232" t="s">
        <v>777</v>
      </c>
      <c r="Y13" s="232"/>
      <c r="Z13" s="232"/>
      <c r="AA13" s="232"/>
      <c r="AB13" s="232"/>
      <c r="AC13" s="232"/>
      <c r="AD13" s="232"/>
      <c r="AE13" s="231"/>
      <c r="AG13" s="229" t="str">
        <f>IF(OR(ISBLANK(T15), ISBLANK(U15), ISBLANK(T17), ISBLANK(U17)), "","Volume saisi "&amp; AP28 &amp; " ml pour "  &amp; T15 &amp; " " &amp; U15)</f>
        <v>Volume saisi 0 ml pour 1 Flute(s)</v>
      </c>
      <c r="AH13" s="227">
        <f>IFERROR(IF(ISBLANK(H13),"",INDEX($BG$17:$BG$145,MATCH(Q13,$AX$17:$AX$145,0)))*P13,0)</f>
        <v>180</v>
      </c>
      <c r="AI13" s="226">
        <f>IFERROR(IF(ISBLANK(H13),"",INDEX($BC$17:$BC$145,MATCH(S13,$AX$17:$AX$145,0)))*R13*P13,0)</f>
        <v>120</v>
      </c>
      <c r="AJ13" s="228" t="str">
        <f>IF(OR(ISBLANK(H13), ISBLANK(I13), ISBLANK(H14), ISBLANK(I14)), "", H13 &amp; " " &amp; I13 &amp; " de " &amp; H14 &amp; " " &amp; I14)</f>
        <v>1 Trembler(s) de 15 cl</v>
      </c>
      <c r="AK13" s="227">
        <f>IFERROR(IF(ISBLANK(H13),"",INDEX($BG$17:$BG$145,MATCH(I13,$AX$17:$AX$145,0)))*H13,0)</f>
        <v>300</v>
      </c>
      <c r="AL13" s="226">
        <f>IF(ISBLANK(H13),"",INDEX($BC$17:$BC$145,MATCH(I14,$AX$17:$AX$145,0))*H14*H13)</f>
        <v>150</v>
      </c>
      <c r="AM13" s="225">
        <f>IFERROR(AL13/AI13,0)</f>
        <v>1.25</v>
      </c>
      <c r="AN13" s="642" t="str">
        <f>AP19&amp;"= "</f>
        <v xml:space="preserve">AP= </v>
      </c>
      <c r="AO13" s="779" t="str">
        <f>"recherche de "&amp;AB18&amp;" dans la table de conversion et multilcation par  "&amp;AA18</f>
        <v>recherche de Col.13 dans la table de conversion et multilcation par  Col.12</v>
      </c>
      <c r="AP13" s="194"/>
      <c r="AQ13" s="194"/>
      <c r="AR13" s="780"/>
      <c r="AS13" s="219"/>
      <c r="AT13" s="154"/>
      <c r="AU13" s="153"/>
      <c r="AX13" s="335" t="s">
        <v>580</v>
      </c>
      <c r="AY13" s="335"/>
      <c r="AZ13" s="335"/>
      <c r="BA13" s="335"/>
      <c r="BB13" s="335"/>
      <c r="BC13" s="335"/>
      <c r="BD13" s="335"/>
      <c r="BE13" s="335"/>
      <c r="BF13" s="335"/>
      <c r="BG13" s="335"/>
      <c r="BH13" s="335"/>
      <c r="BJ13" s="1175"/>
      <c r="BK13" s="1176"/>
      <c r="BL13" s="1176"/>
      <c r="BM13" s="1176"/>
      <c r="BN13" s="1176"/>
      <c r="BO13" s="1176"/>
      <c r="BP13" s="1177"/>
      <c r="BR13" s="9">
        <v>1</v>
      </c>
    </row>
    <row r="14" spans="2:72" ht="21" customHeight="1">
      <c r="B14" s="548" t="str">
        <f>"Volume d'1 "&amp;Q14&amp;" "&amp;IFERROR(IF(ISBLANK(H13),"",INDEX($BC$17:$BC$145,MATCH(Q14,$AX$17:$AX$145,0))),0)&amp;" ml"</f>
        <v>Volume d'1 Flute(s) 120 ml</v>
      </c>
      <c r="C14" s="208"/>
      <c r="D14" s="208"/>
      <c r="E14" s="208"/>
      <c r="F14" s="208"/>
      <c r="G14" s="222" t="str">
        <f>"⓬ Vous versez quel volume par ►"&amp;I13</f>
        <v>⓬ Vous versez quel volume par ►Trembler(s)</v>
      </c>
      <c r="H14" s="200">
        <v>15</v>
      </c>
      <c r="I14" s="104" t="s">
        <v>328</v>
      </c>
      <c r="J14" s="631" t="s">
        <v>819</v>
      </c>
      <c r="K14" s="627">
        <f>IFERROR(INDEX($BB$17:$BB$145, MATCH(I14, $AX$17:$AX$145, 0)), 0)*H14</f>
        <v>15</v>
      </c>
      <c r="L14" s="625">
        <f>K14/100</f>
        <v>0.15</v>
      </c>
      <c r="N14" s="134" t="s">
        <v>338</v>
      </c>
      <c r="O14" s="204" t="str">
        <f>O18</f>
        <v>N.Nom de la recette.Avec ou sans alcool.Quand .Verre Flute(s).Famille à coller</v>
      </c>
      <c r="P14" s="204">
        <f>P18</f>
        <v>1</v>
      </c>
      <c r="Q14" s="203" t="str">
        <f>Q18</f>
        <v>Flute(s)</v>
      </c>
      <c r="R14" s="202">
        <f>R18</f>
        <v>12</v>
      </c>
      <c r="S14" s="201" t="str">
        <f>S18</f>
        <v>cl</v>
      </c>
      <c r="T14" s="224" t="s">
        <v>411</v>
      </c>
      <c r="U14" s="334"/>
      <c r="V14" s="323"/>
      <c r="W14" s="323"/>
      <c r="X14" s="323"/>
      <c r="Y14" s="323"/>
      <c r="Z14" s="211"/>
      <c r="AA14" s="223" t="s">
        <v>410</v>
      </c>
      <c r="AB14" s="1241" t="s">
        <v>775</v>
      </c>
      <c r="AC14" s="1241"/>
      <c r="AD14" s="1241"/>
      <c r="AE14" s="1242"/>
      <c r="AG14" s="143" t="str">
        <f t="shared" ref="AG14:AL14" si="12">AG13</f>
        <v>Volume saisi 0 ml pour 1 Flute(s)</v>
      </c>
      <c r="AH14" s="333">
        <f t="shared" si="12"/>
        <v>180</v>
      </c>
      <c r="AI14" s="333">
        <f t="shared" si="12"/>
        <v>120</v>
      </c>
      <c r="AJ14" s="141" t="str">
        <f t="shared" si="12"/>
        <v>1 Trembler(s) de 15 cl</v>
      </c>
      <c r="AK14" s="136">
        <f t="shared" si="12"/>
        <v>300</v>
      </c>
      <c r="AL14" s="332">
        <f t="shared" si="12"/>
        <v>150</v>
      </c>
      <c r="AM14" s="152">
        <f t="shared" ref="AM14:AM27" si="13">IFERROR(AL14/AI14,0)</f>
        <v>1.25</v>
      </c>
      <c r="AN14" s="642" t="str">
        <f>AQ19&amp;"= "</f>
        <v xml:space="preserve">AQ= </v>
      </c>
      <c r="AO14" s="643" t="str">
        <f>"volumes de l'Auteur pour "&amp;AQ28&amp;" ml"</f>
        <v>volumes de l'Auteur pour 0 ml</v>
      </c>
      <c r="AP14" s="20"/>
      <c r="AQ14" s="20"/>
      <c r="AR14" s="20"/>
      <c r="AS14" s="219"/>
      <c r="AT14" s="154"/>
      <c r="AU14" s="153"/>
      <c r="AX14" s="27"/>
      <c r="AY14" s="328"/>
      <c r="AZ14" s="328"/>
      <c r="BA14" s="328"/>
      <c r="BB14" s="331" t="s">
        <v>579</v>
      </c>
      <c r="BC14" s="330" t="str">
        <f>SUBSTITUTE(ADDRESS(1,COLUMN(),4),"1","")</f>
        <v>BC</v>
      </c>
      <c r="BD14" s="329" t="s">
        <v>566</v>
      </c>
      <c r="BE14" s="328"/>
      <c r="BF14" s="328"/>
      <c r="BG14" s="328"/>
      <c r="BH14" s="328"/>
      <c r="BJ14" s="1178" t="s">
        <v>1051</v>
      </c>
      <c r="BK14" s="1179"/>
      <c r="BL14" s="1179"/>
      <c r="BM14" s="1179"/>
      <c r="BN14" s="1179"/>
      <c r="BO14" s="1179"/>
      <c r="BP14" s="1180"/>
      <c r="BR14" s="9">
        <v>1</v>
      </c>
    </row>
    <row r="15" spans="2:72" ht="21" customHeight="1">
      <c r="B15" s="549" t="str">
        <f>IF(ISBLANK(H13), "", IF(K14&lt;=B16, "✔ OK pour de/des verre(s) " &amp; I13 &amp; " de " &amp; B16&amp; " cl (volume versé : "&amp;K14&amp; " cl)", "❌ Trop plein pour " &amp; I13 &amp; " de " &amp;B16&amp; " cl (volume utilisé : " &amp; (K14*H13) &amp; " cl)"))</f>
        <v>✔ OK pour de/des verre(s) Trembler(s) de 25 cl cl (volume versé : 15 cl)</v>
      </c>
      <c r="C15" s="214"/>
      <c r="D15" s="208"/>
      <c r="E15" s="20"/>
      <c r="F15" s="20"/>
      <c r="G15" s="213"/>
      <c r="H15" s="181"/>
      <c r="I15" s="212" t="str">
        <f>IFERROR(IF(K14&gt;I16,B19,IF(I16&gt;K14,C19,IF(I16=K14,D19))),0)</f>
        <v>Vous servez plus que l'Auteur qui avait prévu 12 cl</v>
      </c>
      <c r="J15" s="630" t="s">
        <v>816</v>
      </c>
      <c r="K15" s="627">
        <f>K14*H13</f>
        <v>15</v>
      </c>
      <c r="L15" s="625">
        <f>L14*H13</f>
        <v>0.15</v>
      </c>
      <c r="N15" s="134" t="s">
        <v>338</v>
      </c>
      <c r="O15" s="204" t="str">
        <f>O18</f>
        <v>N.Nom de la recette.Avec ou sans alcool.Quand .Verre Flute(s).Famille à coller</v>
      </c>
      <c r="P15" s="204">
        <f>P18</f>
        <v>1</v>
      </c>
      <c r="Q15" s="203" t="str">
        <f>Q18</f>
        <v>Flute(s)</v>
      </c>
      <c r="R15" s="202">
        <f>R18</f>
        <v>12</v>
      </c>
      <c r="S15" s="201" t="str">
        <f>S18</f>
        <v>cl</v>
      </c>
      <c r="T15" s="216">
        <v>1</v>
      </c>
      <c r="U15" s="327" t="s">
        <v>415</v>
      </c>
      <c r="V15" s="324"/>
      <c r="W15" s="324"/>
      <c r="X15" s="324"/>
      <c r="Y15" s="324"/>
      <c r="Z15" s="215"/>
      <c r="AA15" s="28"/>
      <c r="AB15" s="1241"/>
      <c r="AC15" s="1241"/>
      <c r="AD15" s="1241"/>
      <c r="AE15" s="1242"/>
      <c r="AG15" s="143" t="str">
        <f t="shared" ref="AG15:AL15" si="14">AG13</f>
        <v>Volume saisi 0 ml pour 1 Flute(s)</v>
      </c>
      <c r="AH15" s="142">
        <f t="shared" si="14"/>
        <v>180</v>
      </c>
      <c r="AI15" s="142">
        <f t="shared" si="14"/>
        <v>120</v>
      </c>
      <c r="AJ15" s="141" t="str">
        <f t="shared" si="14"/>
        <v>1 Trembler(s) de 15 cl</v>
      </c>
      <c r="AK15" s="136">
        <f t="shared" si="14"/>
        <v>300</v>
      </c>
      <c r="AL15" s="140">
        <f t="shared" si="14"/>
        <v>150</v>
      </c>
      <c r="AM15" s="152">
        <f t="shared" si="13"/>
        <v>1.25</v>
      </c>
      <c r="AN15" s="641" t="str">
        <f>AS19&amp;"= "</f>
        <v xml:space="preserve">AS= </v>
      </c>
      <c r="AO15" s="643" t="str">
        <f>"volumes de l'Auteur X par le coef. " &amp; TEXT(AM15, "0.00")</f>
        <v>volumes de l'Auteur X par le coef. 1.25</v>
      </c>
      <c r="AP15" s="20"/>
      <c r="AQ15" s="20"/>
      <c r="AR15" s="20"/>
      <c r="AS15" s="154"/>
      <c r="AT15" s="154"/>
      <c r="AU15" s="153"/>
      <c r="AX15" s="326" t="s">
        <v>578</v>
      </c>
      <c r="AY15" s="1220" t="s">
        <v>577</v>
      </c>
      <c r="AZ15" s="1315" t="s">
        <v>576</v>
      </c>
      <c r="BA15" s="1315" t="s">
        <v>575</v>
      </c>
      <c r="BB15" s="1222" t="s">
        <v>574</v>
      </c>
      <c r="BC15" s="1224" t="s">
        <v>429</v>
      </c>
      <c r="BD15" s="1317" t="s">
        <v>573</v>
      </c>
      <c r="BE15" s="1302" t="s">
        <v>572</v>
      </c>
      <c r="BF15" s="1302"/>
      <c r="BG15" s="1319" t="s">
        <v>430</v>
      </c>
      <c r="BH15" s="1220" t="s">
        <v>571</v>
      </c>
      <c r="BJ15" s="1178"/>
      <c r="BK15" s="1179"/>
      <c r="BL15" s="1179"/>
      <c r="BM15" s="1179"/>
      <c r="BN15" s="1179"/>
      <c r="BO15" s="1179"/>
      <c r="BP15" s="1180"/>
      <c r="BR15" s="9">
        <v>1</v>
      </c>
    </row>
    <row r="16" spans="2:72" ht="21" customHeight="1">
      <c r="B16" s="628" t="str">
        <f>IFERROR(INDEX($BB$17:$BB$145, MATCH(I13, $AX$17:$AX$145, 0)), 0)&amp;" cl"</f>
        <v>25 cl</v>
      </c>
      <c r="C16" s="210"/>
      <c r="D16" s="208"/>
      <c r="E16" s="209"/>
      <c r="F16" s="209"/>
      <c r="G16" s="209"/>
      <c r="H16" s="630" t="s">
        <v>817</v>
      </c>
      <c r="I16" s="632">
        <f>IF(ISBLANK(H13),"",INDEX($BC$17:$BC$145,MATCH(S16,$AX$17:$AX$145,0))*R16/10)</f>
        <v>12</v>
      </c>
      <c r="J16" s="208"/>
      <c r="K16" s="208"/>
      <c r="L16" s="220"/>
      <c r="N16" s="134" t="s">
        <v>338</v>
      </c>
      <c r="O16" s="204" t="str">
        <f>O18</f>
        <v>N.Nom de la recette.Avec ou sans alcool.Quand .Verre Flute(s).Famille à coller</v>
      </c>
      <c r="P16" s="204">
        <f>P18</f>
        <v>1</v>
      </c>
      <c r="Q16" s="203" t="str">
        <f>Q18</f>
        <v>Flute(s)</v>
      </c>
      <c r="R16" s="202">
        <f>R18</f>
        <v>12</v>
      </c>
      <c r="S16" s="201" t="str">
        <f>S18</f>
        <v>cl</v>
      </c>
      <c r="T16" s="325" t="str">
        <f>"❽ Volume servi par "&amp;U15</f>
        <v>❽ Volume servi par Flute(s)</v>
      </c>
      <c r="U16" s="324"/>
      <c r="V16" s="323"/>
      <c r="W16" s="320"/>
      <c r="X16" s="199" t="s">
        <v>403</v>
      </c>
      <c r="Y16" s="319" t="s">
        <v>402</v>
      </c>
      <c r="Z16" s="198"/>
      <c r="AA16" s="197"/>
      <c r="AB16" s="1243" t="str">
        <f>O18&amp;"  intensité"&amp;" "&amp;Y16&amp;" "&amp;"coût"&amp;Y17&amp;" "&amp;" "&amp;T13</f>
        <v>N.Nom de la recette.Avec ou sans alcool.Quand .Verre Flute(s).Famille à coller  intensité **** coût**  Couleur dominante</v>
      </c>
      <c r="AC16" s="1243"/>
      <c r="AD16" s="1243"/>
      <c r="AE16" s="1244"/>
      <c r="AG16" s="143" t="str">
        <f t="shared" ref="AG16:AL16" si="15">AG13</f>
        <v>Volume saisi 0 ml pour 1 Flute(s)</v>
      </c>
      <c r="AH16" s="142">
        <f t="shared" si="15"/>
        <v>180</v>
      </c>
      <c r="AI16" s="142">
        <f t="shared" si="15"/>
        <v>120</v>
      </c>
      <c r="AJ16" s="141" t="str">
        <f t="shared" si="15"/>
        <v>1 Trembler(s) de 15 cl</v>
      </c>
      <c r="AK16" s="136">
        <f t="shared" si="15"/>
        <v>300</v>
      </c>
      <c r="AL16" s="140">
        <f t="shared" si="15"/>
        <v>150</v>
      </c>
      <c r="AM16" s="152">
        <f t="shared" si="13"/>
        <v>1.25</v>
      </c>
      <c r="AN16" s="20"/>
      <c r="AO16" s="20"/>
      <c r="AP16" s="20"/>
      <c r="AQ16" s="20"/>
      <c r="AR16" s="20"/>
      <c r="AS16" s="154"/>
      <c r="AT16" s="154"/>
      <c r="AU16" s="153"/>
      <c r="AX16" s="322" t="s">
        <v>1178</v>
      </c>
      <c r="AY16" s="1221"/>
      <c r="AZ16" s="1316"/>
      <c r="BA16" s="1316"/>
      <c r="BB16" s="1223"/>
      <c r="BC16" s="1225"/>
      <c r="BD16" s="1318"/>
      <c r="BE16" s="321" t="s">
        <v>326</v>
      </c>
      <c r="BF16" s="321" t="s">
        <v>328</v>
      </c>
      <c r="BG16" s="1304"/>
      <c r="BH16" s="1221"/>
      <c r="BJ16" s="1178"/>
      <c r="BK16" s="1179"/>
      <c r="BL16" s="1179"/>
      <c r="BM16" s="1179"/>
      <c r="BN16" s="1179"/>
      <c r="BO16" s="1179"/>
      <c r="BP16" s="1180"/>
      <c r="BR16" s="9">
        <v>1</v>
      </c>
    </row>
    <row r="17" spans="1:70" ht="21" customHeight="1">
      <c r="B17" s="1309" t="str">
        <f>AB14</f>
        <v>Type de cocktail:</v>
      </c>
      <c r="C17" s="1310"/>
      <c r="D17" s="1310"/>
      <c r="E17" s="1310"/>
      <c r="F17" s="1310"/>
      <c r="G17" s="1311"/>
      <c r="H17" s="196"/>
      <c r="I17" s="196"/>
      <c r="J17" s="196"/>
      <c r="K17" s="196"/>
      <c r="L17" s="195"/>
      <c r="N17" s="134" t="s">
        <v>338</v>
      </c>
      <c r="O17" s="204" t="str">
        <f>O18</f>
        <v>N.Nom de la recette.Avec ou sans alcool.Quand .Verre Flute(s).Famille à coller</v>
      </c>
      <c r="P17" s="204">
        <f>P18</f>
        <v>1</v>
      </c>
      <c r="Q17" s="203" t="str">
        <f>Q18</f>
        <v>Flute(s)</v>
      </c>
      <c r="R17" s="202">
        <f>R18</f>
        <v>12</v>
      </c>
      <c r="S17" s="201" t="str">
        <f>S18</f>
        <v>cl</v>
      </c>
      <c r="T17" s="200">
        <v>12</v>
      </c>
      <c r="U17" s="104" t="s">
        <v>328</v>
      </c>
      <c r="V17" s="320"/>
      <c r="W17" s="320"/>
      <c r="X17" s="199" t="s">
        <v>398</v>
      </c>
      <c r="Y17" s="319" t="s">
        <v>397</v>
      </c>
      <c r="Z17" s="198"/>
      <c r="AA17" s="197"/>
      <c r="AB17" s="1243"/>
      <c r="AC17" s="1243"/>
      <c r="AD17" s="1243"/>
      <c r="AE17" s="1244"/>
      <c r="AG17" s="143" t="str">
        <f t="shared" ref="AG17:AL17" si="16">AG13</f>
        <v>Volume saisi 0 ml pour 1 Flute(s)</v>
      </c>
      <c r="AH17" s="142">
        <f t="shared" si="16"/>
        <v>180</v>
      </c>
      <c r="AI17" s="142">
        <f t="shared" si="16"/>
        <v>120</v>
      </c>
      <c r="AJ17" s="141" t="str">
        <f t="shared" si="16"/>
        <v>1 Trembler(s) de 15 cl</v>
      </c>
      <c r="AK17" s="136">
        <f t="shared" si="16"/>
        <v>300</v>
      </c>
      <c r="AL17" s="140">
        <f t="shared" si="16"/>
        <v>150</v>
      </c>
      <c r="AM17" s="152">
        <f t="shared" si="13"/>
        <v>1.25</v>
      </c>
      <c r="AN17" s="194"/>
      <c r="AO17" s="194"/>
      <c r="AP17" s="1320" t="str">
        <f>AP19&amp;" =  Volumes saisis colonnes "&amp;SUBSTITUTE(ADDRESS(1,COLUMN(AA21),4),"1","")&amp;" et "&amp;SUBSTITUTE(ADDRESS(1,COLUMN(AB21),4),"1","")</f>
        <v>AP =  Volumes saisis colonnes AA et AB</v>
      </c>
      <c r="AQ17" s="194"/>
      <c r="AR17" s="194"/>
      <c r="AS17" s="154"/>
      <c r="AT17" s="154"/>
      <c r="AU17" s="153"/>
      <c r="AV17" s="67" t="str">
        <f>"ligne "&amp;ROW()</f>
        <v>ligne 17</v>
      </c>
      <c r="AW17" s="654" t="s">
        <v>867</v>
      </c>
      <c r="AX17" s="120" t="s">
        <v>483</v>
      </c>
      <c r="AY17" s="667">
        <f t="shared" ref="AY17:AY80" si="17">BC17 / 1000</f>
        <v>0.25</v>
      </c>
      <c r="AZ17" s="318" t="s">
        <v>282</v>
      </c>
      <c r="BA17" s="317">
        <f t="shared" ref="BA17:BA80" si="18">ROUND(1/AY17,0)</f>
        <v>4</v>
      </c>
      <c r="BB17" s="313">
        <f t="shared" ref="BB17:BB80" si="19">BC17/10</f>
        <v>25</v>
      </c>
      <c r="BC17" s="316">
        <v>250</v>
      </c>
      <c r="BD17" s="315">
        <v>200</v>
      </c>
      <c r="BE17" s="314">
        <v>300</v>
      </c>
      <c r="BF17" s="651">
        <f t="shared" ref="BF17:BF72" si="20">BE17/10</f>
        <v>30</v>
      </c>
      <c r="BG17" s="312">
        <v>300</v>
      </c>
      <c r="BH17" s="311" t="s">
        <v>482</v>
      </c>
      <c r="BJ17" s="1178"/>
      <c r="BK17" s="1179"/>
      <c r="BL17" s="1179"/>
      <c r="BM17" s="1179"/>
      <c r="BN17" s="1179"/>
      <c r="BO17" s="1179"/>
      <c r="BP17" s="1180"/>
      <c r="BR17" s="9">
        <v>1</v>
      </c>
    </row>
    <row r="18" spans="1:70" ht="21" customHeight="1">
      <c r="B18" s="1312"/>
      <c r="C18" s="1313"/>
      <c r="D18" s="1313"/>
      <c r="E18" s="1313"/>
      <c r="F18" s="1313"/>
      <c r="G18" s="1314"/>
      <c r="H18" s="181"/>
      <c r="I18" s="181"/>
      <c r="J18" s="181"/>
      <c r="K18" s="181"/>
      <c r="L18" s="550" t="s">
        <v>384</v>
      </c>
      <c r="N18" s="134" t="s">
        <v>338</v>
      </c>
      <c r="O18" s="190" t="str">
        <f>UPPER(LEFT(V11,1)) &amp; "." &amp; UPPER(LEFT(V11,1)) &amp; LOWER(MID(V11,2,999)) &amp; "." &amp; UPPER(LEFT(T11,1)) &amp; LOWER(MID(T11,2,999)) &amp; "." &amp; UPPER(LEFT(T12,1)) &amp; LOWER(MID(T12,2,999)) &amp; "." &amp; "Verre " &amp; UPPER(LEFT(U15,1)) &amp; LOWER(MID(U15,2,999)) &amp; IF(LEFT(AE11,1)=UPPER(LEFT(AE11,1)),".","") &amp; UPPER(LEFT(AE11,1)) &amp; LOWER(MID(AE11,2,999))</f>
        <v>N.Nom de la recette.Avec ou sans alcool.Quand .Verre Flute(s).Famille à coller</v>
      </c>
      <c r="P18" s="189">
        <f>T15</f>
        <v>1</v>
      </c>
      <c r="Q18" s="188" t="str">
        <f>U15</f>
        <v>Flute(s)</v>
      </c>
      <c r="R18" s="187">
        <f>T17</f>
        <v>12</v>
      </c>
      <c r="S18" s="186" t="str">
        <f>U17</f>
        <v>cl</v>
      </c>
      <c r="T18" s="185" t="str">
        <f>(T17*T15)&amp;" "&amp;U17</f>
        <v>12 cl</v>
      </c>
      <c r="U18" s="184" t="str">
        <f>"pour "&amp;T15&amp;" "&amp;U15</f>
        <v>pour 1 Flute(s)</v>
      </c>
      <c r="V18" s="184"/>
      <c r="W18" s="183" t="s">
        <v>393</v>
      </c>
      <c r="X18" s="183" t="s">
        <v>392</v>
      </c>
      <c r="Y18" s="183" t="s">
        <v>391</v>
      </c>
      <c r="Z18" s="183" t="s">
        <v>390</v>
      </c>
      <c r="AA18" s="183" t="s">
        <v>389</v>
      </c>
      <c r="AB18" s="183" t="s">
        <v>388</v>
      </c>
      <c r="AC18" s="183" t="s">
        <v>387</v>
      </c>
      <c r="AD18" s="183" t="s">
        <v>386</v>
      </c>
      <c r="AE18" s="182" t="s">
        <v>385</v>
      </c>
      <c r="AG18" s="143" t="str">
        <f t="shared" ref="AG18:AL18" si="21">AG13</f>
        <v>Volume saisi 0 ml pour 1 Flute(s)</v>
      </c>
      <c r="AH18" s="142">
        <f t="shared" si="21"/>
        <v>180</v>
      </c>
      <c r="AI18" s="142">
        <f t="shared" si="21"/>
        <v>120</v>
      </c>
      <c r="AJ18" s="141" t="str">
        <f t="shared" si="21"/>
        <v>1 Trembler(s) de 15 cl</v>
      </c>
      <c r="AK18" s="136">
        <f t="shared" si="21"/>
        <v>300</v>
      </c>
      <c r="AL18" s="140">
        <f t="shared" si="21"/>
        <v>150</v>
      </c>
      <c r="AM18" s="152">
        <f t="shared" si="13"/>
        <v>1.25</v>
      </c>
      <c r="AN18" s="20"/>
      <c r="AO18" s="194"/>
      <c r="AP18" s="1320"/>
      <c r="AQ18" s="194"/>
      <c r="AR18" s="194"/>
      <c r="AS18" s="154"/>
      <c r="AT18" s="154"/>
      <c r="AU18" s="153"/>
      <c r="AW18" s="654" t="s">
        <v>867</v>
      </c>
      <c r="AX18" s="120" t="s">
        <v>481</v>
      </c>
      <c r="AY18" s="94">
        <f t="shared" si="17"/>
        <v>0.18</v>
      </c>
      <c r="AZ18" s="93" t="s">
        <v>282</v>
      </c>
      <c r="BA18" s="75">
        <f t="shared" si="18"/>
        <v>6</v>
      </c>
      <c r="BB18" s="74">
        <f t="shared" si="19"/>
        <v>18</v>
      </c>
      <c r="BC18" s="92">
        <v>180</v>
      </c>
      <c r="BD18" s="72">
        <v>150</v>
      </c>
      <c r="BE18" s="71">
        <v>240</v>
      </c>
      <c r="BF18" s="79">
        <f t="shared" si="20"/>
        <v>24</v>
      </c>
      <c r="BG18" s="96">
        <v>240</v>
      </c>
      <c r="BH18" s="88" t="s">
        <v>480</v>
      </c>
      <c r="BJ18" s="1181" t="s">
        <v>566</v>
      </c>
      <c r="BK18" s="1182"/>
      <c r="BL18" s="1182"/>
      <c r="BM18" s="1182"/>
      <c r="BN18" s="1182"/>
      <c r="BO18" s="1182"/>
      <c r="BP18" s="1183"/>
      <c r="BR18" s="9">
        <v>1</v>
      </c>
    </row>
    <row r="19" spans="1:70" ht="21" customHeight="1">
      <c r="B19" s="173" t="str">
        <f>"Vous servez plus que l'Auteur qui avait prévu "&amp;I16&amp;" cl"</f>
        <v>Vous servez plus que l'Auteur qui avait prévu 12 cl</v>
      </c>
      <c r="C19" s="172" t="str">
        <f>"Vous servez moins que l'Auteur qui avait prévu "&amp;I16&amp;" cl"</f>
        <v>Vous servez moins que l'Auteur qui avait prévu 12 cl</v>
      </c>
      <c r="D19" s="172" t="s">
        <v>373</v>
      </c>
      <c r="E19" s="171"/>
      <c r="F19" s="171"/>
      <c r="G19" s="171"/>
      <c r="H19" s="171"/>
      <c r="I19" s="170"/>
      <c r="J19" s="170"/>
      <c r="K19" s="551" t="s">
        <v>372</v>
      </c>
      <c r="L19" s="169" t="s">
        <v>371</v>
      </c>
      <c r="N19" s="134" t="s">
        <v>338</v>
      </c>
      <c r="O19" s="119" t="str">
        <f>O18</f>
        <v>N.Nom de la recette.Avec ou sans alcool.Quand .Verre Flute(s).Famille à coller</v>
      </c>
      <c r="P19" s="119">
        <f>P18</f>
        <v>1</v>
      </c>
      <c r="Q19" s="118" t="str">
        <f>Q18</f>
        <v>Flute(s)</v>
      </c>
      <c r="R19" s="117">
        <f>R18</f>
        <v>12</v>
      </c>
      <c r="S19" s="116" t="str">
        <f>S18</f>
        <v>cl</v>
      </c>
      <c r="T19" s="1227" t="s">
        <v>381</v>
      </c>
      <c r="U19" s="1227"/>
      <c r="V19" s="1228"/>
      <c r="W19" s="177"/>
      <c r="X19" s="176" t="s">
        <v>380</v>
      </c>
      <c r="Y19" s="1229" t="s">
        <v>379</v>
      </c>
      <c r="Z19" s="175"/>
      <c r="AA19" s="1231" t="s">
        <v>378</v>
      </c>
      <c r="AB19" s="1233" t="s">
        <v>377</v>
      </c>
      <c r="AC19" s="1235" t="s">
        <v>376</v>
      </c>
      <c r="AD19" s="1237" t="s">
        <v>375</v>
      </c>
      <c r="AE19" s="174" t="s">
        <v>374</v>
      </c>
      <c r="AG19" s="143" t="str">
        <f t="shared" ref="AG19:AL19" si="22">AG13</f>
        <v>Volume saisi 0 ml pour 1 Flute(s)</v>
      </c>
      <c r="AH19" s="142">
        <f t="shared" si="22"/>
        <v>180</v>
      </c>
      <c r="AI19" s="142">
        <f t="shared" si="22"/>
        <v>120</v>
      </c>
      <c r="AJ19" s="141" t="str">
        <f t="shared" si="22"/>
        <v>1 Trembler(s) de 15 cl</v>
      </c>
      <c r="AK19" s="136">
        <f t="shared" si="22"/>
        <v>300</v>
      </c>
      <c r="AL19" s="140">
        <f t="shared" si="22"/>
        <v>150</v>
      </c>
      <c r="AM19" s="152">
        <f t="shared" si="13"/>
        <v>1.25</v>
      </c>
      <c r="AN19" s="167" t="str">
        <f t="shared" ref="AN19:AT19" si="23">SUBSTITUTE(ADDRESS(1,COLUMN(),4),"1","")</f>
        <v>AN</v>
      </c>
      <c r="AO19" s="167" t="str">
        <f t="shared" si="23"/>
        <v>AO</v>
      </c>
      <c r="AP19" s="168" t="str">
        <f t="shared" si="23"/>
        <v>AP</v>
      </c>
      <c r="AQ19" s="168" t="str">
        <f>SUBSTITUTE(ADDRESS(1,COLUMN(),4),"1","")</f>
        <v>AQ</v>
      </c>
      <c r="AR19" s="167" t="str">
        <f t="shared" si="23"/>
        <v>AR</v>
      </c>
      <c r="AS19" s="166" t="str">
        <f t="shared" si="23"/>
        <v>AS</v>
      </c>
      <c r="AT19" s="644" t="str">
        <f t="shared" si="23"/>
        <v>AT</v>
      </c>
      <c r="AU19" s="810" t="str">
        <f>"1"&amp;" "&amp;I13</f>
        <v>1 Trembler(s)</v>
      </c>
      <c r="AW19" s="654" t="s">
        <v>867</v>
      </c>
      <c r="AX19" s="120" t="s">
        <v>38</v>
      </c>
      <c r="AY19" s="94">
        <f t="shared" si="17"/>
        <v>0.25</v>
      </c>
      <c r="AZ19" s="93" t="s">
        <v>282</v>
      </c>
      <c r="BA19" s="75">
        <f t="shared" si="18"/>
        <v>4</v>
      </c>
      <c r="BB19" s="74">
        <f t="shared" si="19"/>
        <v>25</v>
      </c>
      <c r="BC19" s="92">
        <v>250</v>
      </c>
      <c r="BD19" s="72">
        <v>200</v>
      </c>
      <c r="BE19" s="71">
        <v>300</v>
      </c>
      <c r="BF19" s="79">
        <f t="shared" si="20"/>
        <v>30</v>
      </c>
      <c r="BG19" s="96">
        <v>300</v>
      </c>
      <c r="BH19" s="88" t="s">
        <v>465</v>
      </c>
      <c r="BJ19" s="1181"/>
      <c r="BK19" s="1182"/>
      <c r="BL19" s="1182"/>
      <c r="BM19" s="1182"/>
      <c r="BN19" s="1182"/>
      <c r="BO19" s="1182"/>
      <c r="BP19" s="1183"/>
      <c r="BR19" s="9">
        <v>1</v>
      </c>
    </row>
    <row r="20" spans="1:70" ht="21" customHeight="1">
      <c r="B20" s="161"/>
      <c r="C20" s="160"/>
      <c r="D20" s="158"/>
      <c r="E20" s="158"/>
      <c r="F20" s="513" t="str">
        <f>I16&amp;" "&amp;I14&amp;" arrondi à ▼"</f>
        <v>12 cl arrondi à ▼</v>
      </c>
      <c r="G20" s="158"/>
      <c r="H20" s="158"/>
      <c r="I20" s="159" t="s">
        <v>366</v>
      </c>
      <c r="J20" s="516" t="s">
        <v>365</v>
      </c>
      <c r="K20" s="517"/>
      <c r="L20" s="514">
        <f>ROUND(L28/H13,2)</f>
        <v>0</v>
      </c>
      <c r="N20" s="134" t="s">
        <v>338</v>
      </c>
      <c r="O20" s="119" t="str">
        <f>O18</f>
        <v>N.Nom de la recette.Avec ou sans alcool.Quand .Verre Flute(s).Famille à coller</v>
      </c>
      <c r="P20" s="119">
        <f>P18</f>
        <v>1</v>
      </c>
      <c r="Q20" s="118" t="str">
        <f>Q18</f>
        <v>Flute(s)</v>
      </c>
      <c r="R20" s="117">
        <f>R18</f>
        <v>12</v>
      </c>
      <c r="S20" s="116" t="str">
        <f>S18</f>
        <v>cl</v>
      </c>
      <c r="T20" s="1239"/>
      <c r="U20" s="1239"/>
      <c r="V20" s="1240"/>
      <c r="W20" s="165"/>
      <c r="X20" s="164" t="s">
        <v>368</v>
      </c>
      <c r="Y20" s="1230"/>
      <c r="Z20" s="163"/>
      <c r="AA20" s="1232"/>
      <c r="AB20" s="1234"/>
      <c r="AC20" s="1236"/>
      <c r="AD20" s="1238"/>
      <c r="AE20" s="162" t="s">
        <v>367</v>
      </c>
      <c r="AG20" s="143" t="str">
        <f t="shared" ref="AG20:AL20" si="24">AG13</f>
        <v>Volume saisi 0 ml pour 1 Flute(s)</v>
      </c>
      <c r="AH20" s="142">
        <f t="shared" si="24"/>
        <v>180</v>
      </c>
      <c r="AI20" s="142">
        <f t="shared" si="24"/>
        <v>120</v>
      </c>
      <c r="AJ20" s="141" t="str">
        <f t="shared" si="24"/>
        <v>1 Trembler(s) de 15 cl</v>
      </c>
      <c r="AK20" s="136">
        <f t="shared" si="24"/>
        <v>300</v>
      </c>
      <c r="AL20" s="140">
        <f t="shared" si="24"/>
        <v>150</v>
      </c>
      <c r="AM20" s="152">
        <f t="shared" si="13"/>
        <v>1.25</v>
      </c>
      <c r="AN20" s="157"/>
      <c r="AO20" s="157"/>
      <c r="AP20" s="156"/>
      <c r="AQ20" s="20"/>
      <c r="AR20" s="20"/>
      <c r="AS20" s="155" t="s">
        <v>364</v>
      </c>
      <c r="AT20" s="154"/>
      <c r="AU20" s="810" t="str">
        <f>"de "&amp;H14&amp;" "&amp;I14</f>
        <v>de 15 cl</v>
      </c>
      <c r="AW20" s="655" t="s">
        <v>884</v>
      </c>
      <c r="AX20" s="120" t="s">
        <v>425</v>
      </c>
      <c r="AY20" s="94">
        <f t="shared" si="17"/>
        <v>0.35</v>
      </c>
      <c r="AZ20" s="93" t="s">
        <v>282</v>
      </c>
      <c r="BA20" s="75">
        <f t="shared" si="18"/>
        <v>3</v>
      </c>
      <c r="BB20" s="74">
        <f t="shared" si="19"/>
        <v>35</v>
      </c>
      <c r="BC20" s="92">
        <v>350</v>
      </c>
      <c r="BD20" s="72">
        <v>300</v>
      </c>
      <c r="BE20" s="71">
        <v>400</v>
      </c>
      <c r="BF20" s="79">
        <f t="shared" si="20"/>
        <v>40</v>
      </c>
      <c r="BG20" s="96">
        <v>400</v>
      </c>
      <c r="BH20" s="88" t="s">
        <v>424</v>
      </c>
      <c r="BJ20" s="310"/>
      <c r="BK20" s="309"/>
      <c r="BL20" s="309"/>
      <c r="BM20" s="309"/>
      <c r="BN20" s="309"/>
      <c r="BO20"/>
      <c r="BP20" s="297"/>
      <c r="BR20" s="9">
        <v>1</v>
      </c>
    </row>
    <row r="21" spans="1:70" ht="21" customHeight="1">
      <c r="B21" s="522" t="str">
        <f>IF(ISBLANK(AE21),"",IF(H13&gt;0,AE21,""))</f>
        <v/>
      </c>
      <c r="C21" s="523">
        <f>IF(ISBLANK(H13),"",INDEX($BC$17:$BC$145,MATCH(I14,$AX$17:$AX$145,0)))</f>
        <v>10</v>
      </c>
      <c r="D21" s="524" t="str">
        <f t="shared" ref="D21:D27" si="25">IF(AS21=0,"",AS21)</f>
        <v/>
      </c>
      <c r="E21" s="525" t="str">
        <f>IF(AS21=0,"",IF(ISBLANK(H13),"",TEXT(D21/10,"0.0")&amp;" cl ► "&amp;TEXT(D21/1000,"0.000")&amp;" L"))</f>
        <v/>
      </c>
      <c r="F21" s="526" t="str">
        <f>IF(OR(AS21=0, ISBLANK(AB21)), "", IF(ROUND(AS21/AS28*10*2, 0)/2=0, AA21 &amp; " " &amp; AB21, "► ≈ " &amp; MIN(ROUND(AS21/AS28*10*2, 0)/2, 10) &amp; "/10"))</f>
        <v/>
      </c>
      <c r="G21" s="527" t="str">
        <f t="shared" ref="G21:G27" si="26">IF(ISBLANK(X21),"",X21*AM21)</f>
        <v/>
      </c>
      <c r="H21" s="528">
        <f>IF(ISBLANK(H13),"",Y21)</f>
        <v>0</v>
      </c>
      <c r="I21" s="543" t="str">
        <f t="shared" ref="I21:I27" si="27">IF(ISBLANK(AC21),"",D21*AC21/100)</f>
        <v/>
      </c>
      <c r="J21" s="529">
        <f t="shared" ref="J21:J27" si="28">AC21</f>
        <v>0</v>
      </c>
      <c r="K21" s="530">
        <v>1</v>
      </c>
      <c r="L21" s="531">
        <f t="shared" ref="L21:L27" si="29">IFERROR(IF(ISBLANK(X21),(D21/1000)*K21,G21*K21),0)</f>
        <v>0</v>
      </c>
      <c r="N21" s="134" t="s">
        <v>338</v>
      </c>
      <c r="O21" s="119" t="str">
        <f>O18</f>
        <v>N.Nom de la recette.Avec ou sans alcool.Quand .Verre Flute(s).Famille à coller</v>
      </c>
      <c r="P21" s="119">
        <f>P18</f>
        <v>1</v>
      </c>
      <c r="Q21" s="118" t="str">
        <f>Q18</f>
        <v>Flute(s)</v>
      </c>
      <c r="R21" s="117">
        <f>R18</f>
        <v>12</v>
      </c>
      <c r="S21" s="116" t="str">
        <f>S18</f>
        <v>cl</v>
      </c>
      <c r="T21" s="1239"/>
      <c r="U21" s="1239"/>
      <c r="V21" s="1240"/>
      <c r="W21" s="145">
        <v>1</v>
      </c>
      <c r="X21" s="296"/>
      <c r="Y21" s="295"/>
      <c r="Z21" s="144"/>
      <c r="AA21" s="294"/>
      <c r="AB21" s="293"/>
      <c r="AC21" s="292"/>
      <c r="AD21" s="291">
        <v>1</v>
      </c>
      <c r="AE21" s="290"/>
      <c r="AG21" s="143" t="str">
        <f t="shared" ref="AG21:AL21" si="30">AG13</f>
        <v>Volume saisi 0 ml pour 1 Flute(s)</v>
      </c>
      <c r="AH21" s="142">
        <f t="shared" si="30"/>
        <v>180</v>
      </c>
      <c r="AI21" s="142">
        <f t="shared" si="30"/>
        <v>120</v>
      </c>
      <c r="AJ21" s="141" t="str">
        <f t="shared" si="30"/>
        <v>1 Trembler(s) de 15 cl</v>
      </c>
      <c r="AK21" s="136">
        <f t="shared" si="30"/>
        <v>300</v>
      </c>
      <c r="AL21" s="140">
        <f t="shared" si="30"/>
        <v>150</v>
      </c>
      <c r="AM21" s="152">
        <f t="shared" si="13"/>
        <v>1.25</v>
      </c>
      <c r="AN21" s="151">
        <v>1</v>
      </c>
      <c r="AO21" s="137">
        <f t="shared" ref="AO21:AO27" si="31">AE21</f>
        <v>0</v>
      </c>
      <c r="AP21" s="633">
        <f t="shared" ref="AP21:AP27" si="32">IF(ISBLANK(AA21),0,IFERROR(INDEX($BC$17:$BC$145,MATCH(AB21,$AX$17:$AX$145,0))*AA21,""))</f>
        <v>0</v>
      </c>
      <c r="AQ21" s="637">
        <f>IFERROR((AP21/AP28)*AI21,0)</f>
        <v>0</v>
      </c>
      <c r="AR21" s="638">
        <f>AQ21/1000</f>
        <v>0</v>
      </c>
      <c r="AS21" s="135">
        <f>AQ21*AM21</f>
        <v>0</v>
      </c>
      <c r="AT21" s="636">
        <f>AS21/1000</f>
        <v>0</v>
      </c>
      <c r="AU21" s="811">
        <f>AS21/H13</f>
        <v>0</v>
      </c>
      <c r="AW21" s="655" t="s">
        <v>884</v>
      </c>
      <c r="AX21" s="120" t="s">
        <v>344</v>
      </c>
      <c r="AY21" s="94">
        <f t="shared" si="17"/>
        <v>0.18</v>
      </c>
      <c r="AZ21" s="93" t="s">
        <v>282</v>
      </c>
      <c r="BA21" s="75">
        <f t="shared" si="18"/>
        <v>6</v>
      </c>
      <c r="BB21" s="74">
        <f t="shared" si="19"/>
        <v>18</v>
      </c>
      <c r="BC21" s="92">
        <v>180</v>
      </c>
      <c r="BD21" s="72">
        <v>150</v>
      </c>
      <c r="BE21" s="71">
        <v>220</v>
      </c>
      <c r="BF21" s="79">
        <f t="shared" si="20"/>
        <v>22</v>
      </c>
      <c r="BG21" s="96">
        <v>220</v>
      </c>
      <c r="BH21" s="88" t="s">
        <v>343</v>
      </c>
      <c r="BJ21" s="307" t="s">
        <v>317</v>
      </c>
      <c r="BK21" s="306" t="s">
        <v>559</v>
      </c>
      <c r="BL21" s="305" t="s">
        <v>558</v>
      </c>
      <c r="BM21" s="120" t="s">
        <v>415</v>
      </c>
      <c r="BN21" s="305" t="s">
        <v>557</v>
      </c>
      <c r="BO21" s="305" t="s">
        <v>556</v>
      </c>
      <c r="BP21" s="299" t="s">
        <v>1043</v>
      </c>
      <c r="BR21" s="9">
        <v>1</v>
      </c>
    </row>
    <row r="22" spans="1:70" ht="21" customHeight="1">
      <c r="B22" s="532" t="str">
        <f>IF(ISBLANK(AE22),"",IF(H13&gt;0,AE22,""))</f>
        <v/>
      </c>
      <c r="C22" s="533">
        <f>IF(ISBLANK(H13),"",INDEX($BC$17:$BC$145,MATCH(I14,$AX$17:$AX$145,0)))</f>
        <v>10</v>
      </c>
      <c r="D22" s="534" t="str">
        <f t="shared" si="25"/>
        <v/>
      </c>
      <c r="E22" s="535" t="str">
        <f>IF(AS22=0,"",IF(ISBLANK(H13),"",TEXT(D22/10,"0.0")&amp;" cl ► "&amp;TEXT(D22/1000,"0.000")&amp;" L"))</f>
        <v/>
      </c>
      <c r="F22" s="536" t="str">
        <f>IF(OR(AS22=0, ISBLANK(AB22)), "", IF(ROUND(AS22/AS28*10*2, 0)/2=0, AA22 &amp; " " &amp; AB22, "► ≈ " &amp; MIN(ROUND(AS22/AS28*10*2, 0)/2, 10) &amp; "/10"))</f>
        <v/>
      </c>
      <c r="G22" s="537" t="str">
        <f t="shared" si="26"/>
        <v/>
      </c>
      <c r="H22" s="538">
        <f>IF(ISBLANK(H13),"",Y22)</f>
        <v>0</v>
      </c>
      <c r="I22" s="544" t="str">
        <f t="shared" si="27"/>
        <v/>
      </c>
      <c r="J22" s="539">
        <f t="shared" si="28"/>
        <v>0</v>
      </c>
      <c r="K22" s="530">
        <v>1</v>
      </c>
      <c r="L22" s="531">
        <f t="shared" si="29"/>
        <v>0</v>
      </c>
      <c r="N22" s="146" t="str">
        <f t="shared" ref="N22:N27" si="33">IF(AE22&lt;&gt;"","A","►")</f>
        <v>►</v>
      </c>
      <c r="O22" s="119" t="str">
        <f>O18</f>
        <v>N.Nom de la recette.Avec ou sans alcool.Quand .Verre Flute(s).Famille à coller</v>
      </c>
      <c r="P22" s="119">
        <f>P18</f>
        <v>1</v>
      </c>
      <c r="Q22" s="118" t="str">
        <f>Q18</f>
        <v>Flute(s)</v>
      </c>
      <c r="R22" s="117">
        <f>R18</f>
        <v>12</v>
      </c>
      <c r="S22" s="116" t="str">
        <f>S18</f>
        <v>cl</v>
      </c>
      <c r="T22" s="1239"/>
      <c r="U22" s="1239"/>
      <c r="V22" s="1240"/>
      <c r="W22" s="150">
        <v>2</v>
      </c>
      <c r="X22" s="296"/>
      <c r="Y22" s="295"/>
      <c r="Z22" s="144"/>
      <c r="AA22" s="294"/>
      <c r="AB22" s="293"/>
      <c r="AC22" s="292"/>
      <c r="AD22" s="291">
        <v>1</v>
      </c>
      <c r="AE22" s="290"/>
      <c r="AG22" s="143" t="str">
        <f t="shared" ref="AG22:AL22" si="34">AG13</f>
        <v>Volume saisi 0 ml pour 1 Flute(s)</v>
      </c>
      <c r="AH22" s="142">
        <f t="shared" si="34"/>
        <v>180</v>
      </c>
      <c r="AI22" s="142">
        <f t="shared" si="34"/>
        <v>120</v>
      </c>
      <c r="AJ22" s="141" t="str">
        <f t="shared" si="34"/>
        <v>1 Trembler(s) de 15 cl</v>
      </c>
      <c r="AK22" s="136">
        <f t="shared" si="34"/>
        <v>300</v>
      </c>
      <c r="AL22" s="140">
        <f t="shared" si="34"/>
        <v>150</v>
      </c>
      <c r="AM22" s="139">
        <f t="shared" si="13"/>
        <v>1.25</v>
      </c>
      <c r="AN22" s="149">
        <v>2</v>
      </c>
      <c r="AO22" s="148">
        <f t="shared" si="31"/>
        <v>0</v>
      </c>
      <c r="AP22" s="633">
        <f t="shared" si="32"/>
        <v>0</v>
      </c>
      <c r="AQ22" s="637">
        <f>IFERROR((AP22/AP28)*AI22,0)</f>
        <v>0</v>
      </c>
      <c r="AR22" s="638">
        <f t="shared" ref="AR22:AR27" si="35">AQ22/1000</f>
        <v>0</v>
      </c>
      <c r="AS22" s="135">
        <f t="shared" ref="AS22:AS27" si="36">AQ22*AM22</f>
        <v>0</v>
      </c>
      <c r="AT22" s="636">
        <f t="shared" ref="AT22:AT27" si="37">AS22/1000</f>
        <v>0</v>
      </c>
      <c r="AU22" s="811">
        <f>AS22/H13</f>
        <v>0</v>
      </c>
      <c r="AW22" s="656" t="s">
        <v>826</v>
      </c>
      <c r="AX22" s="120" t="s">
        <v>565</v>
      </c>
      <c r="AY22" s="94">
        <f t="shared" si="17"/>
        <v>0.12</v>
      </c>
      <c r="AZ22" s="93" t="s">
        <v>282</v>
      </c>
      <c r="BA22" s="75">
        <f t="shared" si="18"/>
        <v>8</v>
      </c>
      <c r="BB22" s="74">
        <f t="shared" si="19"/>
        <v>12</v>
      </c>
      <c r="BC22" s="92">
        <v>120</v>
      </c>
      <c r="BD22" s="72">
        <v>100</v>
      </c>
      <c r="BE22" s="71">
        <v>150</v>
      </c>
      <c r="BF22" s="79">
        <f t="shared" si="20"/>
        <v>15</v>
      </c>
      <c r="BG22" s="96">
        <v>150</v>
      </c>
      <c r="BH22" s="88" t="s">
        <v>564</v>
      </c>
      <c r="BJ22" s="303">
        <v>0.1</v>
      </c>
      <c r="BK22" s="302">
        <f>BK23 / 1000</f>
        <v>0.24</v>
      </c>
      <c r="BL22" s="302">
        <f>BL23 / 1000</f>
        <v>0.02</v>
      </c>
      <c r="BM22" s="302">
        <f>BM23 / 1000</f>
        <v>0.12</v>
      </c>
      <c r="BN22" s="302">
        <f>BN23 / 1000</f>
        <v>0.15</v>
      </c>
      <c r="BO22" s="302">
        <f>BO23 / 1000</f>
        <v>0.25</v>
      </c>
      <c r="BP22" s="301" t="s">
        <v>553</v>
      </c>
      <c r="BR22" s="9">
        <v>1</v>
      </c>
    </row>
    <row r="23" spans="1:70" ht="21" customHeight="1">
      <c r="B23" s="522" t="str">
        <f>IF(ISBLANK(AE23),"",IF(H13&gt;0,AE23,""))</f>
        <v/>
      </c>
      <c r="C23" s="523">
        <f>IF(ISBLANK(H13),"",INDEX($BC$17:$BC$145,MATCH(I14,$AX$17:$AX$145,0)))</f>
        <v>10</v>
      </c>
      <c r="D23" s="540" t="str">
        <f t="shared" si="25"/>
        <v/>
      </c>
      <c r="E23" s="541" t="str">
        <f>IF(AS23=0,"",IF(ISBLANK(H13),"",TEXT(D23/10,"0.0")&amp;" cl ► "&amp;TEXT(D23/1000,"0.000")&amp;" L"))</f>
        <v/>
      </c>
      <c r="F23" s="526" t="str">
        <f>IF(OR(AS23=0, ISBLANK(AB23)), "", IF(ROUND(AS23/AS28*10*2, 0)/2=0, AA23 &amp; " " &amp; AB23, "► ≈ " &amp; MIN(ROUND(AS23/AS28*10*2, 0)/2, 10) &amp; "/10"))</f>
        <v/>
      </c>
      <c r="G23" s="542" t="str">
        <f t="shared" si="26"/>
        <v/>
      </c>
      <c r="H23" s="528">
        <f>IF(ISBLANK(H13),"",Y23)</f>
        <v>0</v>
      </c>
      <c r="I23" s="543" t="str">
        <f t="shared" si="27"/>
        <v/>
      </c>
      <c r="J23" s="529">
        <f t="shared" si="28"/>
        <v>0</v>
      </c>
      <c r="K23" s="530">
        <v>1</v>
      </c>
      <c r="L23" s="531">
        <f t="shared" si="29"/>
        <v>0</v>
      </c>
      <c r="N23" s="146" t="str">
        <f t="shared" si="33"/>
        <v>►</v>
      </c>
      <c r="O23" s="119" t="str">
        <f>O18</f>
        <v>N.Nom de la recette.Avec ou sans alcool.Quand .Verre Flute(s).Famille à coller</v>
      </c>
      <c r="P23" s="119">
        <f>P18</f>
        <v>1</v>
      </c>
      <c r="Q23" s="118" t="str">
        <f>Q18</f>
        <v>Flute(s)</v>
      </c>
      <c r="R23" s="117">
        <f>R18</f>
        <v>12</v>
      </c>
      <c r="S23" s="116" t="str">
        <f>S18</f>
        <v>cl</v>
      </c>
      <c r="T23" s="1239"/>
      <c r="U23" s="1239"/>
      <c r="V23" s="1240"/>
      <c r="W23" s="145">
        <v>3</v>
      </c>
      <c r="X23" s="296"/>
      <c r="Y23" s="295"/>
      <c r="Z23" s="781"/>
      <c r="AA23" s="294"/>
      <c r="AB23" s="293"/>
      <c r="AC23" s="292"/>
      <c r="AD23" s="291">
        <v>1</v>
      </c>
      <c r="AE23" s="298"/>
      <c r="AG23" s="143" t="str">
        <f t="shared" ref="AG23:AL23" si="38">AG13</f>
        <v>Volume saisi 0 ml pour 1 Flute(s)</v>
      </c>
      <c r="AH23" s="142">
        <f t="shared" si="38"/>
        <v>180</v>
      </c>
      <c r="AI23" s="142">
        <f t="shared" si="38"/>
        <v>120</v>
      </c>
      <c r="AJ23" s="141" t="str">
        <f t="shared" si="38"/>
        <v>1 Trembler(s) de 15 cl</v>
      </c>
      <c r="AK23" s="136">
        <f t="shared" si="38"/>
        <v>300</v>
      </c>
      <c r="AL23" s="140">
        <f t="shared" si="38"/>
        <v>150</v>
      </c>
      <c r="AM23" s="139">
        <f t="shared" si="13"/>
        <v>1.25</v>
      </c>
      <c r="AN23" s="138">
        <v>3</v>
      </c>
      <c r="AO23" s="137">
        <f t="shared" si="31"/>
        <v>0</v>
      </c>
      <c r="AP23" s="633">
        <f t="shared" si="32"/>
        <v>0</v>
      </c>
      <c r="AQ23" s="637">
        <f>IFERROR((AP23/AP28)*AI23,0)</f>
        <v>0</v>
      </c>
      <c r="AR23" s="638">
        <f t="shared" si="35"/>
        <v>0</v>
      </c>
      <c r="AS23" s="135">
        <f t="shared" si="36"/>
        <v>0</v>
      </c>
      <c r="AT23" s="636">
        <f t="shared" si="37"/>
        <v>0</v>
      </c>
      <c r="AU23" s="811">
        <f>AS23/H13</f>
        <v>0</v>
      </c>
      <c r="AW23" s="656" t="s">
        <v>826</v>
      </c>
      <c r="AX23" s="120" t="s">
        <v>555</v>
      </c>
      <c r="AY23" s="94">
        <f t="shared" si="17"/>
        <v>0.3</v>
      </c>
      <c r="AZ23" s="93" t="s">
        <v>282</v>
      </c>
      <c r="BA23" s="75">
        <f t="shared" si="18"/>
        <v>3</v>
      </c>
      <c r="BB23" s="74">
        <f t="shared" si="19"/>
        <v>30</v>
      </c>
      <c r="BC23" s="92">
        <v>300</v>
      </c>
      <c r="BD23" s="72">
        <v>250</v>
      </c>
      <c r="BE23" s="71">
        <v>350</v>
      </c>
      <c r="BF23" s="79">
        <f t="shared" si="20"/>
        <v>35</v>
      </c>
      <c r="BG23" s="96">
        <v>350</v>
      </c>
      <c r="BH23" s="88" t="s">
        <v>554</v>
      </c>
      <c r="BJ23" s="300"/>
      <c r="BK23" s="92">
        <v>240</v>
      </c>
      <c r="BL23" s="92">
        <v>20</v>
      </c>
      <c r="BM23" s="92">
        <v>120</v>
      </c>
      <c r="BN23" s="92">
        <v>150</v>
      </c>
      <c r="BO23" s="92">
        <v>250</v>
      </c>
      <c r="BP23" s="299" t="s">
        <v>1044</v>
      </c>
      <c r="BR23" s="9">
        <v>1</v>
      </c>
    </row>
    <row r="24" spans="1:70" ht="21" customHeight="1">
      <c r="B24" s="532" t="str">
        <f>IF(ISBLANK(AE24),"",IF(H13&gt;0,AE24,""))</f>
        <v/>
      </c>
      <c r="C24" s="533">
        <f>IF(ISBLANK(H13),"",INDEX($BC$17:$BC$145,MATCH(I14,$AX$17:$AX$145,0)))</f>
        <v>10</v>
      </c>
      <c r="D24" s="534" t="str">
        <f t="shared" si="25"/>
        <v/>
      </c>
      <c r="E24" s="535" t="str">
        <f>IF(AS24=0,"",IF(ISBLANK(H13),"",TEXT(D24/10,"0.0")&amp;" cl ► "&amp;TEXT(D24/1000,"0.000")&amp;" L"))</f>
        <v/>
      </c>
      <c r="F24" s="536" t="str">
        <f>IF(OR(AS24=0, ISBLANK(AB24)), "", IF(ROUND(AS24/AS28*10*2, 0)/2=0, AA24 &amp; " " &amp; AB24, "► ≈ " &amp; MIN(ROUND(AS24/AS28*10*2, 0)/2, 10) &amp; "/10"))</f>
        <v/>
      </c>
      <c r="G24" s="537" t="str">
        <f t="shared" si="26"/>
        <v/>
      </c>
      <c r="H24" s="538">
        <f>IF(ISBLANK(H13),"",Y24)</f>
        <v>0</v>
      </c>
      <c r="I24" s="544" t="str">
        <f t="shared" si="27"/>
        <v/>
      </c>
      <c r="J24" s="539">
        <f t="shared" si="28"/>
        <v>0</v>
      </c>
      <c r="K24" s="530">
        <v>1</v>
      </c>
      <c r="L24" s="531">
        <f t="shared" si="29"/>
        <v>0</v>
      </c>
      <c r="N24" s="146" t="str">
        <f t="shared" si="33"/>
        <v>►</v>
      </c>
      <c r="O24" s="119" t="str">
        <f>O18</f>
        <v>N.Nom de la recette.Avec ou sans alcool.Quand .Verre Flute(s).Famille à coller</v>
      </c>
      <c r="P24" s="119">
        <f>P18</f>
        <v>1</v>
      </c>
      <c r="Q24" s="118" t="str">
        <f>Q18</f>
        <v>Flute(s)</v>
      </c>
      <c r="R24" s="117">
        <f>R18</f>
        <v>12</v>
      </c>
      <c r="S24" s="116" t="str">
        <f>S18</f>
        <v>cl</v>
      </c>
      <c r="T24" s="1239"/>
      <c r="U24" s="1239"/>
      <c r="V24" s="1240"/>
      <c r="W24" s="150">
        <v>4</v>
      </c>
      <c r="X24" s="296"/>
      <c r="Y24" s="295"/>
      <c r="Z24" s="144"/>
      <c r="AA24" s="294"/>
      <c r="AB24" s="293"/>
      <c r="AC24" s="292"/>
      <c r="AD24" s="291">
        <v>1</v>
      </c>
      <c r="AE24" s="298"/>
      <c r="AG24" s="143" t="str">
        <f t="shared" ref="AG24:AL24" si="39">AG13</f>
        <v>Volume saisi 0 ml pour 1 Flute(s)</v>
      </c>
      <c r="AH24" s="142">
        <f t="shared" si="39"/>
        <v>180</v>
      </c>
      <c r="AI24" s="142">
        <f t="shared" si="39"/>
        <v>120</v>
      </c>
      <c r="AJ24" s="141" t="str">
        <f t="shared" si="39"/>
        <v>1 Trembler(s) de 15 cl</v>
      </c>
      <c r="AK24" s="136">
        <f t="shared" si="39"/>
        <v>300</v>
      </c>
      <c r="AL24" s="140">
        <f t="shared" si="39"/>
        <v>150</v>
      </c>
      <c r="AM24" s="139">
        <f t="shared" si="13"/>
        <v>1.25</v>
      </c>
      <c r="AN24" s="149">
        <v>4</v>
      </c>
      <c r="AO24" s="148">
        <f t="shared" si="31"/>
        <v>0</v>
      </c>
      <c r="AP24" s="633">
        <f t="shared" si="32"/>
        <v>0</v>
      </c>
      <c r="AQ24" s="637">
        <f>IFERROR((AP24/AP28)*AI24,0)</f>
        <v>0</v>
      </c>
      <c r="AR24" s="638">
        <f t="shared" si="35"/>
        <v>0</v>
      </c>
      <c r="AS24" s="135">
        <f t="shared" si="36"/>
        <v>0</v>
      </c>
      <c r="AT24" s="636">
        <f t="shared" si="37"/>
        <v>0</v>
      </c>
      <c r="AU24" s="811">
        <f>AS24/H13</f>
        <v>0</v>
      </c>
      <c r="AW24" s="656" t="s">
        <v>826</v>
      </c>
      <c r="AX24" s="120" t="s">
        <v>534</v>
      </c>
      <c r="AY24" s="94">
        <f t="shared" si="17"/>
        <v>1E-3</v>
      </c>
      <c r="AZ24" s="93" t="s">
        <v>282</v>
      </c>
      <c r="BA24" s="75">
        <f t="shared" si="18"/>
        <v>1000</v>
      </c>
      <c r="BB24" s="74">
        <f t="shared" si="19"/>
        <v>0.1</v>
      </c>
      <c r="BC24" s="92">
        <v>1</v>
      </c>
      <c r="BD24" s="72">
        <v>1</v>
      </c>
      <c r="BE24" s="71">
        <v>1</v>
      </c>
      <c r="BF24" s="74">
        <f t="shared" si="20"/>
        <v>0.1</v>
      </c>
      <c r="BG24" s="96">
        <v>1</v>
      </c>
      <c r="BH24" s="88" t="s">
        <v>533</v>
      </c>
      <c r="BJ24" s="218"/>
      <c r="BK24" s="11"/>
      <c r="BL24" s="11"/>
      <c r="BM24" s="11"/>
      <c r="BN24" s="11"/>
      <c r="BO24"/>
      <c r="BP24" s="297"/>
      <c r="BR24" s="9">
        <v>1</v>
      </c>
    </row>
    <row r="25" spans="1:70" ht="21" customHeight="1">
      <c r="B25" s="522" t="str">
        <f>IF(ISBLANK(AE25),"",IF(H13&gt;0,AE25,""))</f>
        <v/>
      </c>
      <c r="C25" s="523">
        <f>IF(ISBLANK(H13),"",INDEX($BC$17:$BC$145,MATCH(I14,$AX$17:$AX$145,0)))</f>
        <v>10</v>
      </c>
      <c r="D25" s="524" t="str">
        <f t="shared" si="25"/>
        <v/>
      </c>
      <c r="E25" s="525" t="str">
        <f>IF(AS25=0,"",IF(ISBLANK(H13),"",TEXT(D25/10,"0.0")&amp;" cl ► "&amp;TEXT(D25/1000,"0.000")&amp;" L"))</f>
        <v/>
      </c>
      <c r="F25" s="526" t="str">
        <f>IF(OR(AS25=0, ISBLANK(AB25)), "", IF(ROUND(AS25/AS28*10*2, 0)/2=0, AA25 &amp; " " &amp; AB25, "► ≈ " &amp; MIN(ROUND(AS25/AS28*10*2, 0)/2, 10) &amp; "/10"))</f>
        <v/>
      </c>
      <c r="G25" s="542" t="str">
        <f t="shared" si="26"/>
        <v/>
      </c>
      <c r="H25" s="528">
        <f>IF(ISBLANK(H13),"",Y25)</f>
        <v>0</v>
      </c>
      <c r="I25" s="543" t="str">
        <f t="shared" si="27"/>
        <v/>
      </c>
      <c r="J25" s="529">
        <f t="shared" si="28"/>
        <v>0</v>
      </c>
      <c r="K25" s="530">
        <v>1</v>
      </c>
      <c r="L25" s="531">
        <f t="shared" si="29"/>
        <v>0</v>
      </c>
      <c r="N25" s="146" t="str">
        <f t="shared" si="33"/>
        <v>►</v>
      </c>
      <c r="O25" s="119" t="str">
        <f>O18</f>
        <v>N.Nom de la recette.Avec ou sans alcool.Quand .Verre Flute(s).Famille à coller</v>
      </c>
      <c r="P25" s="119">
        <f>P18</f>
        <v>1</v>
      </c>
      <c r="Q25" s="118" t="str">
        <f>Q18</f>
        <v>Flute(s)</v>
      </c>
      <c r="R25" s="117">
        <f>R18</f>
        <v>12</v>
      </c>
      <c r="S25" s="116" t="str">
        <f>S18</f>
        <v>cl</v>
      </c>
      <c r="T25" s="1239"/>
      <c r="U25" s="1239"/>
      <c r="V25" s="1240"/>
      <c r="W25" s="145">
        <v>5</v>
      </c>
      <c r="X25" s="296"/>
      <c r="Y25" s="295"/>
      <c r="Z25" s="144"/>
      <c r="AA25" s="294"/>
      <c r="AB25" s="293"/>
      <c r="AC25" s="292"/>
      <c r="AD25" s="291">
        <v>1</v>
      </c>
      <c r="AE25" s="290"/>
      <c r="AG25" s="143" t="str">
        <f t="shared" ref="AG25:AL25" si="40">AG13</f>
        <v>Volume saisi 0 ml pour 1 Flute(s)</v>
      </c>
      <c r="AH25" s="142">
        <f t="shared" si="40"/>
        <v>180</v>
      </c>
      <c r="AI25" s="142">
        <f t="shared" si="40"/>
        <v>120</v>
      </c>
      <c r="AJ25" s="141" t="str">
        <f t="shared" si="40"/>
        <v>1 Trembler(s) de 15 cl</v>
      </c>
      <c r="AK25" s="136">
        <f t="shared" si="40"/>
        <v>300</v>
      </c>
      <c r="AL25" s="140">
        <f t="shared" si="40"/>
        <v>150</v>
      </c>
      <c r="AM25" s="139">
        <f t="shared" si="13"/>
        <v>1.25</v>
      </c>
      <c r="AN25" s="138">
        <v>5</v>
      </c>
      <c r="AO25" s="137">
        <f t="shared" si="31"/>
        <v>0</v>
      </c>
      <c r="AP25" s="633">
        <f t="shared" si="32"/>
        <v>0</v>
      </c>
      <c r="AQ25" s="637">
        <f>IFERROR((AP25/AP28)*AI25,0)</f>
        <v>0</v>
      </c>
      <c r="AR25" s="638">
        <f t="shared" si="35"/>
        <v>0</v>
      </c>
      <c r="AS25" s="135">
        <f t="shared" si="36"/>
        <v>0</v>
      </c>
      <c r="AT25" s="636">
        <f t="shared" si="37"/>
        <v>0</v>
      </c>
      <c r="AU25" s="811">
        <f>AS25/H13</f>
        <v>0</v>
      </c>
      <c r="AW25" s="656" t="s">
        <v>826</v>
      </c>
      <c r="AX25" s="120" t="s">
        <v>500</v>
      </c>
      <c r="AY25" s="94">
        <f t="shared" si="17"/>
        <v>0.25</v>
      </c>
      <c r="AZ25" s="93" t="s">
        <v>282</v>
      </c>
      <c r="BA25" s="75">
        <f t="shared" si="18"/>
        <v>4</v>
      </c>
      <c r="BB25" s="74">
        <f t="shared" si="19"/>
        <v>25</v>
      </c>
      <c r="BC25" s="92">
        <v>250</v>
      </c>
      <c r="BD25" s="72">
        <v>200</v>
      </c>
      <c r="BE25" s="71">
        <v>300</v>
      </c>
      <c r="BF25" s="79">
        <f t="shared" si="20"/>
        <v>30</v>
      </c>
      <c r="BG25" s="96">
        <v>300</v>
      </c>
      <c r="BH25" s="88" t="s">
        <v>499</v>
      </c>
      <c r="BJ25" s="263"/>
      <c r="BK25" s="262"/>
      <c r="BL25" s="262"/>
      <c r="BM25" s="262"/>
      <c r="BN25" s="262"/>
      <c r="BO25" s="262"/>
      <c r="BP25" s="261"/>
      <c r="BR25" s="9">
        <v>1</v>
      </c>
    </row>
    <row r="26" spans="1:70" ht="21" customHeight="1">
      <c r="B26" s="532" t="str">
        <f>IF(ISBLANK(AE26),"",IF(H13&gt;0,AE26,""))</f>
        <v/>
      </c>
      <c r="C26" s="533">
        <f>IF(ISBLANK(H13),"",INDEX($BC$17:$BC$145,MATCH(I14,$AX$17:$AX$145,0)))</f>
        <v>10</v>
      </c>
      <c r="D26" s="534" t="str">
        <f t="shared" si="25"/>
        <v/>
      </c>
      <c r="E26" s="535" t="str">
        <f>IF(AS26=0,"",IF(ISBLANK(H13),"",TEXT(D26/10,"0.0")&amp;" cl ► "&amp;TEXT(D26/1000,"0.000")&amp;" L"))</f>
        <v/>
      </c>
      <c r="F26" s="536" t="str">
        <f>IF(OR(AS26=0, ISBLANK(AB26)), "", IF(ROUND(AS26/AS28*10*2, 0)/2=0, AA26 &amp; " " &amp; AB26, "► ≈ " &amp; MIN(ROUND(AS26/AS28*10*2, 0)/2, 10) &amp; "/10"))</f>
        <v/>
      </c>
      <c r="G26" s="537" t="str">
        <f t="shared" si="26"/>
        <v/>
      </c>
      <c r="H26" s="538">
        <f>IF(ISBLANK(H13),"",Y26)</f>
        <v>0</v>
      </c>
      <c r="I26" s="544" t="str">
        <f t="shared" si="27"/>
        <v/>
      </c>
      <c r="J26" s="539">
        <f t="shared" si="28"/>
        <v>0</v>
      </c>
      <c r="K26" s="530">
        <v>1</v>
      </c>
      <c r="L26" s="531">
        <f t="shared" si="29"/>
        <v>0</v>
      </c>
      <c r="N26" s="146" t="str">
        <f t="shared" si="33"/>
        <v>►</v>
      </c>
      <c r="O26" s="119" t="str">
        <f>O18</f>
        <v>N.Nom de la recette.Avec ou sans alcool.Quand .Verre Flute(s).Famille à coller</v>
      </c>
      <c r="P26" s="119">
        <f>P18</f>
        <v>1</v>
      </c>
      <c r="Q26" s="118" t="str">
        <f>Q18</f>
        <v>Flute(s)</v>
      </c>
      <c r="R26" s="117">
        <f>R18</f>
        <v>12</v>
      </c>
      <c r="S26" s="116" t="str">
        <f>S18</f>
        <v>cl</v>
      </c>
      <c r="T26" s="1239"/>
      <c r="U26" s="1239"/>
      <c r="V26" s="1240"/>
      <c r="W26" s="150">
        <v>6</v>
      </c>
      <c r="X26" s="296"/>
      <c r="Y26" s="295"/>
      <c r="Z26" s="144"/>
      <c r="AA26" s="294"/>
      <c r="AB26" s="293"/>
      <c r="AC26" s="292"/>
      <c r="AD26" s="291">
        <v>1</v>
      </c>
      <c r="AE26" s="290"/>
      <c r="AG26" s="143" t="str">
        <f t="shared" ref="AG26:AL26" si="41">AG13</f>
        <v>Volume saisi 0 ml pour 1 Flute(s)</v>
      </c>
      <c r="AH26" s="142">
        <f t="shared" si="41"/>
        <v>180</v>
      </c>
      <c r="AI26" s="142">
        <f t="shared" si="41"/>
        <v>120</v>
      </c>
      <c r="AJ26" s="141" t="str">
        <f t="shared" si="41"/>
        <v>1 Trembler(s) de 15 cl</v>
      </c>
      <c r="AK26" s="136">
        <f t="shared" si="41"/>
        <v>300</v>
      </c>
      <c r="AL26" s="140">
        <f t="shared" si="41"/>
        <v>150</v>
      </c>
      <c r="AM26" s="139">
        <f t="shared" si="13"/>
        <v>1.25</v>
      </c>
      <c r="AN26" s="149">
        <v>6</v>
      </c>
      <c r="AO26" s="148">
        <f t="shared" si="31"/>
        <v>0</v>
      </c>
      <c r="AP26" s="633">
        <f t="shared" si="32"/>
        <v>0</v>
      </c>
      <c r="AQ26" s="637">
        <f>IFERROR((AP26/AP28)*AI26,0)</f>
        <v>0</v>
      </c>
      <c r="AR26" s="638">
        <f t="shared" si="35"/>
        <v>0</v>
      </c>
      <c r="AS26" s="135">
        <f t="shared" si="36"/>
        <v>0</v>
      </c>
      <c r="AT26" s="636">
        <f t="shared" si="37"/>
        <v>0</v>
      </c>
      <c r="AU26" s="811">
        <f>AS26/H13</f>
        <v>0</v>
      </c>
      <c r="AW26" s="656" t="s">
        <v>826</v>
      </c>
      <c r="AX26" s="120" t="s">
        <v>475</v>
      </c>
      <c r="AY26" s="94">
        <f t="shared" si="17"/>
        <v>0.4</v>
      </c>
      <c r="AZ26" s="93" t="s">
        <v>282</v>
      </c>
      <c r="BA26" s="75">
        <f t="shared" si="18"/>
        <v>3</v>
      </c>
      <c r="BB26" s="74">
        <f t="shared" si="19"/>
        <v>40</v>
      </c>
      <c r="BC26" s="92">
        <v>400</v>
      </c>
      <c r="BD26" s="72">
        <v>350</v>
      </c>
      <c r="BE26" s="71">
        <v>470</v>
      </c>
      <c r="BF26" s="79">
        <f t="shared" si="20"/>
        <v>47</v>
      </c>
      <c r="BG26" s="96">
        <v>470</v>
      </c>
      <c r="BH26" s="88" t="s">
        <v>474</v>
      </c>
      <c r="BJ26" s="218"/>
      <c r="BK26" s="11"/>
      <c r="BL26" s="11"/>
      <c r="BM26" s="11"/>
      <c r="BN26" s="11"/>
      <c r="BO26" s="11"/>
      <c r="BP26" s="217"/>
      <c r="BR26" s="9">
        <v>1</v>
      </c>
    </row>
    <row r="27" spans="1:70" ht="21" customHeight="1">
      <c r="B27" s="522" t="str">
        <f>IF(ISBLANK(AE27),"",IF(H13&gt;0,AE27,""))</f>
        <v/>
      </c>
      <c r="C27" s="523">
        <f>IF(ISBLANK(H13),"",INDEX($BC$17:$BC$145,MATCH(I14,$AX$17:$AX$145,0)))</f>
        <v>10</v>
      </c>
      <c r="D27" s="524" t="str">
        <f t="shared" si="25"/>
        <v/>
      </c>
      <c r="E27" s="525" t="str">
        <f>IF(AS27=0,"",IF(ISBLANK(H13),"",TEXT(D27/10,"0.0")&amp;" cl ► "&amp;TEXT(D27/1000,"0.000")&amp;" L"))</f>
        <v/>
      </c>
      <c r="F27" s="526" t="str">
        <f>IF(OR(AS27=0, ISBLANK(AB27)), "", IF(ROUND(AS27/AS28*10*2, 0)/2=0, AA27 &amp; " " &amp; AB27, "► ≈ " &amp; MIN(ROUND(AS27/AS28*10*2, 0)/2, 10) &amp; "/10"))</f>
        <v/>
      </c>
      <c r="G27" s="542" t="str">
        <f t="shared" si="26"/>
        <v/>
      </c>
      <c r="H27" s="528">
        <f>IF(ISBLANK(H13),"",Y27)</f>
        <v>0</v>
      </c>
      <c r="I27" s="543" t="str">
        <f t="shared" si="27"/>
        <v/>
      </c>
      <c r="J27" s="529">
        <f t="shared" si="28"/>
        <v>0</v>
      </c>
      <c r="K27" s="530">
        <v>1</v>
      </c>
      <c r="L27" s="531">
        <f t="shared" si="29"/>
        <v>0</v>
      </c>
      <c r="N27" s="146" t="str">
        <f t="shared" si="33"/>
        <v>►</v>
      </c>
      <c r="O27" s="119" t="str">
        <f>O18</f>
        <v>N.Nom de la recette.Avec ou sans alcool.Quand .Verre Flute(s).Famille à coller</v>
      </c>
      <c r="P27" s="119">
        <f>P18</f>
        <v>1</v>
      </c>
      <c r="Q27" s="118" t="str">
        <f>Q18</f>
        <v>Flute(s)</v>
      </c>
      <c r="R27" s="117">
        <f>R18</f>
        <v>12</v>
      </c>
      <c r="S27" s="116" t="str">
        <f>S18</f>
        <v>cl</v>
      </c>
      <c r="T27" s="1239"/>
      <c r="U27" s="1239"/>
      <c r="V27" s="1240"/>
      <c r="W27" s="145">
        <v>7</v>
      </c>
      <c r="X27" s="296"/>
      <c r="Y27" s="295"/>
      <c r="Z27" s="144"/>
      <c r="AA27" s="294"/>
      <c r="AB27" s="293"/>
      <c r="AC27" s="292"/>
      <c r="AD27" s="291">
        <v>1</v>
      </c>
      <c r="AE27" s="290"/>
      <c r="AG27" s="143" t="str">
        <f t="shared" ref="AG27:AL27" si="42">AG13</f>
        <v>Volume saisi 0 ml pour 1 Flute(s)</v>
      </c>
      <c r="AH27" s="142">
        <f t="shared" si="42"/>
        <v>180</v>
      </c>
      <c r="AI27" s="142">
        <f t="shared" si="42"/>
        <v>120</v>
      </c>
      <c r="AJ27" s="141" t="str">
        <f t="shared" si="42"/>
        <v>1 Trembler(s) de 15 cl</v>
      </c>
      <c r="AK27" s="136">
        <f t="shared" si="42"/>
        <v>300</v>
      </c>
      <c r="AL27" s="140">
        <f t="shared" si="42"/>
        <v>150</v>
      </c>
      <c r="AM27" s="139">
        <f t="shared" si="13"/>
        <v>1.25</v>
      </c>
      <c r="AN27" s="138">
        <v>7</v>
      </c>
      <c r="AO27" s="137">
        <f t="shared" si="31"/>
        <v>0</v>
      </c>
      <c r="AP27" s="633">
        <f t="shared" si="32"/>
        <v>0</v>
      </c>
      <c r="AQ27" s="637">
        <f>IFERROR((AP27/AP28)*AI27,0)</f>
        <v>0</v>
      </c>
      <c r="AR27" s="638">
        <f t="shared" si="35"/>
        <v>0</v>
      </c>
      <c r="AS27" s="135">
        <f t="shared" si="36"/>
        <v>0</v>
      </c>
      <c r="AT27" s="636">
        <f t="shared" si="37"/>
        <v>0</v>
      </c>
      <c r="AU27" s="811">
        <f>AS27/H13</f>
        <v>0</v>
      </c>
      <c r="AW27" s="656" t="s">
        <v>826</v>
      </c>
      <c r="AX27" s="120" t="s">
        <v>472</v>
      </c>
      <c r="AY27" s="94">
        <f t="shared" si="17"/>
        <v>0.03</v>
      </c>
      <c r="AZ27" s="93" t="s">
        <v>282</v>
      </c>
      <c r="BA27" s="75">
        <f t="shared" si="18"/>
        <v>33</v>
      </c>
      <c r="BB27" s="74">
        <f t="shared" si="19"/>
        <v>3</v>
      </c>
      <c r="BC27" s="92">
        <v>30</v>
      </c>
      <c r="BD27" s="72">
        <v>25</v>
      </c>
      <c r="BE27" s="71">
        <v>40</v>
      </c>
      <c r="BF27" s="79">
        <f t="shared" si="20"/>
        <v>4</v>
      </c>
      <c r="BG27" s="96">
        <v>40</v>
      </c>
      <c r="BH27" s="88" t="s">
        <v>471</v>
      </c>
      <c r="BJ27" s="268" t="s">
        <v>543</v>
      </c>
      <c r="BK27" s="267" t="s">
        <v>1052</v>
      </c>
      <c r="BL27" s="11"/>
      <c r="BM27" s="11"/>
      <c r="BN27" s="11"/>
      <c r="BO27" s="11"/>
      <c r="BP27" s="217"/>
      <c r="BR27" s="9">
        <v>1</v>
      </c>
    </row>
    <row r="28" spans="1:70" ht="21" customHeight="1">
      <c r="B28" s="519"/>
      <c r="C28" s="129"/>
      <c r="D28" s="545">
        <f>SUM(D21:D27)</f>
        <v>0</v>
      </c>
      <c r="E28" s="129"/>
      <c r="F28" s="129"/>
      <c r="G28" s="130"/>
      <c r="H28" s="520"/>
      <c r="I28" s="546">
        <f>IFERROR(SUM(I21:I27)/SUM(D21:D27)*100,0)</f>
        <v>0</v>
      </c>
      <c r="J28" s="521"/>
      <c r="K28" s="129" t="s">
        <v>345</v>
      </c>
      <c r="L28" s="515">
        <f>SUM(L21:L27)</f>
        <v>0</v>
      </c>
      <c r="N28" s="134" t="s">
        <v>338</v>
      </c>
      <c r="O28" s="119" t="str">
        <f>O18</f>
        <v>N.Nom de la recette.Avec ou sans alcool.Quand .Verre Flute(s).Famille à coller</v>
      </c>
      <c r="P28" s="119">
        <f>P18</f>
        <v>1</v>
      </c>
      <c r="Q28" s="118" t="str">
        <f>Q18</f>
        <v>Flute(s)</v>
      </c>
      <c r="R28" s="117">
        <f>R18</f>
        <v>12</v>
      </c>
      <c r="S28" s="116" t="str">
        <f>S18</f>
        <v>cl</v>
      </c>
      <c r="T28" s="132"/>
      <c r="U28" s="132" t="str">
        <f>"▼ colonne "&amp;SUBSTITUTE(ADDRESS(1,COLUMN(),4),"1","")</f>
        <v>▼ colonne U</v>
      </c>
      <c r="V28" s="132"/>
      <c r="W28" s="132"/>
      <c r="X28" s="132"/>
      <c r="Y28" s="132"/>
      <c r="Z28" s="132"/>
      <c r="AA28" s="132"/>
      <c r="AB28" s="132"/>
      <c r="AC28" s="133"/>
      <c r="AD28" s="132"/>
      <c r="AE28" s="131" t="str">
        <f>"colonne "&amp;SUBSTITUTE(ADDRESS(1,COLUMN(),4),"1","")&amp;" ▼"</f>
        <v>colonne AE ▼</v>
      </c>
      <c r="AG28" s="128"/>
      <c r="AH28" s="126"/>
      <c r="AI28" s="126"/>
      <c r="AJ28" s="127"/>
      <c r="AK28" s="127"/>
      <c r="AL28" s="126"/>
      <c r="AM28" s="125"/>
      <c r="AN28" s="124"/>
      <c r="AO28" s="124"/>
      <c r="AP28" s="634">
        <f t="shared" ref="AP28:AU28" si="43">SUM(AP21:AP27)</f>
        <v>0</v>
      </c>
      <c r="AQ28" s="123">
        <f t="shared" si="43"/>
        <v>0</v>
      </c>
      <c r="AR28" s="640">
        <f t="shared" si="43"/>
        <v>0</v>
      </c>
      <c r="AS28" s="123">
        <f t="shared" si="43"/>
        <v>0</v>
      </c>
      <c r="AT28" s="635">
        <f t="shared" si="43"/>
        <v>0</v>
      </c>
      <c r="AU28" s="639">
        <f t="shared" si="43"/>
        <v>0</v>
      </c>
      <c r="AW28" s="656" t="s">
        <v>826</v>
      </c>
      <c r="AX28" s="120" t="s">
        <v>444</v>
      </c>
      <c r="AY28" s="94">
        <f t="shared" si="17"/>
        <v>0.15</v>
      </c>
      <c r="AZ28" s="93" t="s">
        <v>282</v>
      </c>
      <c r="BA28" s="75">
        <f t="shared" si="18"/>
        <v>7</v>
      </c>
      <c r="BB28" s="74">
        <f t="shared" si="19"/>
        <v>15</v>
      </c>
      <c r="BC28" s="92">
        <v>150</v>
      </c>
      <c r="BD28" s="72">
        <v>120</v>
      </c>
      <c r="BE28" s="71">
        <v>180</v>
      </c>
      <c r="BF28" s="79">
        <f t="shared" si="20"/>
        <v>18</v>
      </c>
      <c r="BG28" s="96">
        <v>180</v>
      </c>
      <c r="BH28" s="88" t="s">
        <v>443</v>
      </c>
      <c r="BJ28" s="218"/>
      <c r="BK28" s="393" t="s">
        <v>496</v>
      </c>
      <c r="BL28" s="11"/>
      <c r="BM28" s="11"/>
      <c r="BN28" s="11"/>
      <c r="BO28" s="11"/>
      <c r="BP28" s="217"/>
      <c r="BR28" s="9">
        <v>1</v>
      </c>
    </row>
    <row r="29" spans="1:70" ht="21" customHeight="1">
      <c r="A29" s="804"/>
      <c r="B29" s="267" t="s">
        <v>540</v>
      </c>
      <c r="C29" s="270"/>
      <c r="D29" s="270"/>
      <c r="E29" s="270"/>
      <c r="F29" s="270"/>
      <c r="G29" s="552" t="s">
        <v>1057</v>
      </c>
      <c r="H29" s="270"/>
      <c r="I29" s="270"/>
      <c r="J29" s="270"/>
      <c r="K29" s="270"/>
      <c r="L29" s="287" t="s">
        <v>537</v>
      </c>
      <c r="N29" s="146" t="str">
        <f t="shared" ref="N29:N40" si="44">IF(OR(U29&lt;&gt; "",V29&lt;&gt;"",W29&lt;&gt; "",X29&lt;&gt; "",Y29&lt;&gt; "",Z29&lt;&gt; "",AA29&lt;&gt;""),"A", "►")</f>
        <v>A</v>
      </c>
      <c r="O29" s="119" t="str">
        <f>O18</f>
        <v>N.Nom de la recette.Avec ou sans alcool.Quand .Verre Flute(s).Famille à coller</v>
      </c>
      <c r="P29" s="119">
        <f>P18</f>
        <v>1</v>
      </c>
      <c r="Q29" s="118" t="str">
        <f>Q18</f>
        <v>Flute(s)</v>
      </c>
      <c r="R29" s="117">
        <f>R18</f>
        <v>12</v>
      </c>
      <c r="S29" s="116" t="str">
        <f>S18</f>
        <v>cl</v>
      </c>
      <c r="T29" s="288">
        <v>0</v>
      </c>
      <c r="U29" s="267" t="s">
        <v>540</v>
      </c>
      <c r="V29" s="270"/>
      <c r="W29" s="270"/>
      <c r="X29" s="270"/>
      <c r="Y29" s="270"/>
      <c r="Z29" s="270"/>
      <c r="AA29" s="270"/>
      <c r="AB29" s="270"/>
      <c r="AC29" s="270"/>
      <c r="AD29" s="270"/>
      <c r="AE29" s="287" t="s">
        <v>537</v>
      </c>
      <c r="AF29" s="504"/>
      <c r="AG29" s="506"/>
      <c r="AH29" s="507"/>
      <c r="AI29" s="507"/>
      <c r="AJ29" s="507"/>
      <c r="AK29" s="507"/>
      <c r="AL29" s="507"/>
      <c r="AM29" s="507"/>
      <c r="AN29" s="507"/>
      <c r="AO29" s="507"/>
      <c r="AP29" s="507"/>
      <c r="AQ29" s="507"/>
      <c r="AR29" s="507"/>
      <c r="AS29" s="507"/>
      <c r="AT29" s="507"/>
      <c r="AU29" s="511"/>
      <c r="AW29" s="656" t="s">
        <v>826</v>
      </c>
      <c r="AX29" s="120" t="s">
        <v>440</v>
      </c>
      <c r="AY29" s="94">
        <f t="shared" si="17"/>
        <v>0.15</v>
      </c>
      <c r="AZ29" s="93" t="s">
        <v>282</v>
      </c>
      <c r="BA29" s="75">
        <f t="shared" si="18"/>
        <v>7</v>
      </c>
      <c r="BB29" s="74">
        <f t="shared" si="19"/>
        <v>15</v>
      </c>
      <c r="BC29" s="92">
        <v>150</v>
      </c>
      <c r="BD29" s="72">
        <v>120</v>
      </c>
      <c r="BE29" s="71">
        <v>180</v>
      </c>
      <c r="BF29" s="79">
        <f t="shared" si="20"/>
        <v>18</v>
      </c>
      <c r="BG29" s="96">
        <v>180</v>
      </c>
      <c r="BH29" s="88" t="s">
        <v>439</v>
      </c>
      <c r="BJ29" s="218"/>
      <c r="BK29" s="393" t="s">
        <v>493</v>
      </c>
      <c r="BL29" s="11"/>
      <c r="BM29" s="11"/>
      <c r="BN29" s="11"/>
      <c r="BO29" s="11"/>
      <c r="BP29" s="217"/>
      <c r="BR29" s="9">
        <v>1</v>
      </c>
    </row>
    <row r="30" spans="1:70" ht="21" customHeight="1" thickBot="1">
      <c r="A30" s="804"/>
      <c r="B30" s="284"/>
      <c r="C30" s="284"/>
      <c r="D30" s="284"/>
      <c r="E30" s="284"/>
      <c r="F30" s="284"/>
      <c r="G30" s="284"/>
      <c r="H30" s="284"/>
      <c r="I30" s="284"/>
      <c r="J30" s="284"/>
      <c r="K30" s="284"/>
      <c r="L30" s="282"/>
      <c r="N30" s="146" t="str">
        <f t="shared" si="44"/>
        <v>►</v>
      </c>
      <c r="O30" s="119" t="str">
        <f>O18</f>
        <v>N.Nom de la recette.Avec ou sans alcool.Quand .Verre Flute(s).Famille à coller</v>
      </c>
      <c r="P30" s="119">
        <f>P18</f>
        <v>1</v>
      </c>
      <c r="Q30" s="118" t="str">
        <f>Q18</f>
        <v>Flute(s)</v>
      </c>
      <c r="R30" s="117">
        <f>R18</f>
        <v>12</v>
      </c>
      <c r="S30" s="116" t="str">
        <f>S18</f>
        <v>cl</v>
      </c>
      <c r="T30" s="285" t="str">
        <f>IF(ISBLANK(U30),"",MAX(T29:T29)+1)</f>
        <v/>
      </c>
      <c r="U30" s="284"/>
      <c r="V30" s="284"/>
      <c r="W30" s="284"/>
      <c r="X30" s="284"/>
      <c r="Y30" s="284"/>
      <c r="Z30" s="284"/>
      <c r="AA30" s="284"/>
      <c r="AB30" s="284"/>
      <c r="AC30" s="284"/>
      <c r="AD30" s="284"/>
      <c r="AE30" s="282"/>
      <c r="AF30" s="504"/>
      <c r="AG30" s="508"/>
      <c r="AH30" s="509"/>
      <c r="AI30" s="509"/>
      <c r="AJ30" s="509"/>
      <c r="AK30" s="509"/>
      <c r="AL30" s="509"/>
      <c r="AM30" s="509"/>
      <c r="AN30" s="509"/>
      <c r="AO30" s="509"/>
      <c r="AP30" s="509"/>
      <c r="AQ30" s="509"/>
      <c r="AR30" s="509"/>
      <c r="AS30" s="509"/>
      <c r="AT30" s="509"/>
      <c r="AU30" s="512"/>
      <c r="AW30" s="656" t="s">
        <v>826</v>
      </c>
      <c r="AX30" s="120" t="s">
        <v>414</v>
      </c>
      <c r="AY30" s="94">
        <f t="shared" si="17"/>
        <v>0.15</v>
      </c>
      <c r="AZ30" s="93" t="s">
        <v>282</v>
      </c>
      <c r="BA30" s="75">
        <f t="shared" si="18"/>
        <v>7</v>
      </c>
      <c r="BB30" s="74">
        <f t="shared" si="19"/>
        <v>15</v>
      </c>
      <c r="BC30" s="92">
        <v>150</v>
      </c>
      <c r="BD30" s="72">
        <v>120</v>
      </c>
      <c r="BE30" s="71">
        <v>180</v>
      </c>
      <c r="BF30" s="79">
        <f t="shared" si="20"/>
        <v>18</v>
      </c>
      <c r="BG30" s="96">
        <v>180</v>
      </c>
      <c r="BH30" s="88" t="s">
        <v>413</v>
      </c>
      <c r="BJ30" s="403" t="s">
        <v>1053</v>
      </c>
      <c r="BK30" s="289"/>
      <c r="BL30" s="11"/>
      <c r="BM30" s="11"/>
      <c r="BN30" s="11"/>
      <c r="BP30" s="275" t="s">
        <v>1054</v>
      </c>
      <c r="BR30" s="9">
        <v>1</v>
      </c>
    </row>
    <row r="31" spans="1:70" ht="21" customHeight="1">
      <c r="A31" s="804"/>
      <c r="B31" s="284"/>
      <c r="C31" s="284"/>
      <c r="D31" s="284"/>
      <c r="E31" s="284"/>
      <c r="F31" s="284"/>
      <c r="G31" s="284"/>
      <c r="H31" s="284"/>
      <c r="I31" s="284"/>
      <c r="J31" s="284"/>
      <c r="K31" s="284"/>
      <c r="L31" s="282"/>
      <c r="N31" s="146" t="str">
        <f t="shared" si="44"/>
        <v>►</v>
      </c>
      <c r="O31" s="119" t="str">
        <f>O18</f>
        <v>N.Nom de la recette.Avec ou sans alcool.Quand .Verre Flute(s).Famille à coller</v>
      </c>
      <c r="P31" s="119">
        <f>P18</f>
        <v>1</v>
      </c>
      <c r="Q31" s="118" t="str">
        <f>Q18</f>
        <v>Flute(s)</v>
      </c>
      <c r="R31" s="117">
        <f>R18</f>
        <v>12</v>
      </c>
      <c r="S31" s="116" t="str">
        <f>S18</f>
        <v>cl</v>
      </c>
      <c r="T31" s="285" t="str">
        <f>IF(ISBLANK(U31),"",MAX(T29:T30)+1)</f>
        <v/>
      </c>
      <c r="U31" s="284"/>
      <c r="V31" s="284"/>
      <c r="W31" s="284"/>
      <c r="X31" s="284"/>
      <c r="Y31" s="284"/>
      <c r="Z31" s="284"/>
      <c r="AA31" s="284"/>
      <c r="AB31" s="284"/>
      <c r="AC31" s="284"/>
      <c r="AD31" s="284"/>
      <c r="AE31" s="282"/>
      <c r="AF31" s="504"/>
      <c r="AG31" s="508"/>
      <c r="AH31" s="509"/>
      <c r="AI31" s="509"/>
      <c r="AJ31" s="509"/>
      <c r="AK31" s="509"/>
      <c r="AL31" s="509"/>
      <c r="AM31" s="509"/>
      <c r="AN31" s="509"/>
      <c r="AO31" s="509"/>
      <c r="AP31" s="509"/>
      <c r="AQ31" s="509"/>
      <c r="AR31" s="509"/>
      <c r="AS31" s="509"/>
      <c r="AT31" s="509"/>
      <c r="AU31" s="512"/>
      <c r="AW31" s="656" t="s">
        <v>826</v>
      </c>
      <c r="AX31" s="120" t="s">
        <v>408</v>
      </c>
      <c r="AY31" s="94">
        <f t="shared" si="17"/>
        <v>4.0000000000000001E-3</v>
      </c>
      <c r="AZ31" s="93" t="s">
        <v>282</v>
      </c>
      <c r="BA31" s="75">
        <f t="shared" si="18"/>
        <v>250</v>
      </c>
      <c r="BB31" s="74">
        <f t="shared" si="19"/>
        <v>0.4</v>
      </c>
      <c r="BC31" s="92">
        <v>4</v>
      </c>
      <c r="BD31" s="72">
        <v>3</v>
      </c>
      <c r="BE31" s="71">
        <v>5</v>
      </c>
      <c r="BF31" s="74">
        <f t="shared" si="20"/>
        <v>0.5</v>
      </c>
      <c r="BG31" s="96">
        <v>6</v>
      </c>
      <c r="BH31" s="88" t="s">
        <v>407</v>
      </c>
      <c r="BJ31" s="259" t="s">
        <v>338</v>
      </c>
      <c r="BK31" s="1184" t="s">
        <v>433</v>
      </c>
      <c r="BL31" s="1185"/>
      <c r="BM31" s="1305" t="s">
        <v>504</v>
      </c>
      <c r="BN31" s="1305"/>
      <c r="BO31" s="1305"/>
      <c r="BP31" s="1307" t="s">
        <v>503</v>
      </c>
      <c r="BR31" s="9">
        <v>1</v>
      </c>
    </row>
    <row r="32" spans="1:70" ht="21" customHeight="1">
      <c r="A32" s="804"/>
      <c r="B32" s="284"/>
      <c r="C32" s="284"/>
      <c r="D32" s="284"/>
      <c r="E32" s="284"/>
      <c r="F32" s="284"/>
      <c r="G32" s="284"/>
      <c r="H32" s="284"/>
      <c r="I32" s="284"/>
      <c r="J32" s="284"/>
      <c r="K32" s="284"/>
      <c r="L32" s="282"/>
      <c r="N32" s="146" t="str">
        <f t="shared" si="44"/>
        <v>►</v>
      </c>
      <c r="O32" s="119" t="str">
        <f>O18</f>
        <v>N.Nom de la recette.Avec ou sans alcool.Quand .Verre Flute(s).Famille à coller</v>
      </c>
      <c r="P32" s="119">
        <f>P18</f>
        <v>1</v>
      </c>
      <c r="Q32" s="118" t="str">
        <f>Q18</f>
        <v>Flute(s)</v>
      </c>
      <c r="R32" s="117">
        <f>R18</f>
        <v>12</v>
      </c>
      <c r="S32" s="116" t="str">
        <f>S18</f>
        <v>cl</v>
      </c>
      <c r="T32" s="285" t="str">
        <f>IF(ISBLANK(U32),"",MAX(T29:T31)+1)</f>
        <v/>
      </c>
      <c r="U32" s="284"/>
      <c r="V32" s="284"/>
      <c r="W32" s="284"/>
      <c r="X32" s="284"/>
      <c r="Y32" s="284"/>
      <c r="Z32" s="284"/>
      <c r="AA32" s="284"/>
      <c r="AB32" s="284"/>
      <c r="AC32" s="284"/>
      <c r="AD32" s="284"/>
      <c r="AE32" s="282"/>
      <c r="AF32" s="505"/>
      <c r="AG32" s="510"/>
      <c r="AH32" s="509"/>
      <c r="AI32" s="509"/>
      <c r="AJ32" s="509"/>
      <c r="AK32" s="509"/>
      <c r="AL32" s="509"/>
      <c r="AM32" s="509"/>
      <c r="AN32" s="509"/>
      <c r="AO32" s="509"/>
      <c r="AP32" s="509"/>
      <c r="AQ32" s="509"/>
      <c r="AR32" s="509"/>
      <c r="AS32" s="509"/>
      <c r="AT32" s="509"/>
      <c r="AU32" s="512"/>
      <c r="AW32" s="656" t="s">
        <v>826</v>
      </c>
      <c r="AX32" s="120" t="s">
        <v>401</v>
      </c>
      <c r="AY32" s="94">
        <f t="shared" si="17"/>
        <v>4.4999999999999998E-2</v>
      </c>
      <c r="AZ32" s="93" t="s">
        <v>282</v>
      </c>
      <c r="BA32" s="75">
        <f t="shared" si="18"/>
        <v>22</v>
      </c>
      <c r="BB32" s="74">
        <f t="shared" si="19"/>
        <v>4.5</v>
      </c>
      <c r="BC32" s="92">
        <v>45</v>
      </c>
      <c r="BD32" s="72">
        <v>40</v>
      </c>
      <c r="BE32" s="71">
        <v>60</v>
      </c>
      <c r="BF32" s="79">
        <f t="shared" si="20"/>
        <v>6</v>
      </c>
      <c r="BG32" s="96">
        <v>60</v>
      </c>
      <c r="BH32" s="88" t="s">
        <v>400</v>
      </c>
      <c r="BJ32" s="134" t="s">
        <v>338</v>
      </c>
      <c r="BK32" s="1188" t="s">
        <v>422</v>
      </c>
      <c r="BL32" s="1189"/>
      <c r="BM32" s="1306"/>
      <c r="BN32" s="1306"/>
      <c r="BO32" s="1306"/>
      <c r="BP32" s="1308"/>
      <c r="BR32" s="9">
        <v>1</v>
      </c>
    </row>
    <row r="33" spans="1:70" ht="21" customHeight="1">
      <c r="A33" s="804"/>
      <c r="B33" s="284"/>
      <c r="C33" s="284"/>
      <c r="D33" s="284"/>
      <c r="E33" s="284"/>
      <c r="F33" s="284"/>
      <c r="G33" s="284"/>
      <c r="H33" s="284"/>
      <c r="I33" s="284"/>
      <c r="J33" s="284"/>
      <c r="K33" s="284"/>
      <c r="L33" s="282"/>
      <c r="N33" s="146" t="str">
        <f t="shared" si="44"/>
        <v>►</v>
      </c>
      <c r="O33" s="119" t="str">
        <f>O18</f>
        <v>N.Nom de la recette.Avec ou sans alcool.Quand .Verre Flute(s).Famille à coller</v>
      </c>
      <c r="P33" s="119">
        <f>P18</f>
        <v>1</v>
      </c>
      <c r="Q33" s="118" t="str">
        <f>Q18</f>
        <v>Flute(s)</v>
      </c>
      <c r="R33" s="117">
        <f>R18</f>
        <v>12</v>
      </c>
      <c r="S33" s="116" t="str">
        <f>S18</f>
        <v>cl</v>
      </c>
      <c r="T33" s="285" t="str">
        <f>IF(ISBLANK(U33),"",MAX(T29:T32)+1)</f>
        <v/>
      </c>
      <c r="U33" s="284"/>
      <c r="V33" s="284"/>
      <c r="W33" s="284"/>
      <c r="X33" s="284"/>
      <c r="Y33" s="284"/>
      <c r="Z33" s="284"/>
      <c r="AA33" s="284"/>
      <c r="AB33" s="284"/>
      <c r="AC33" s="284"/>
      <c r="AD33" s="284"/>
      <c r="AE33" s="282"/>
      <c r="AF33" s="504"/>
      <c r="AG33" s="508"/>
      <c r="AH33" s="509"/>
      <c r="AI33" s="509"/>
      <c r="AJ33" s="509"/>
      <c r="AK33" s="509"/>
      <c r="AL33" s="509"/>
      <c r="AM33" s="509"/>
      <c r="AN33" s="509"/>
      <c r="AO33" s="509"/>
      <c r="AP33" s="509"/>
      <c r="AQ33" s="509"/>
      <c r="AR33" s="509"/>
      <c r="AS33" s="509"/>
      <c r="AT33" s="509"/>
      <c r="AU33" s="512"/>
      <c r="AW33" s="656" t="s">
        <v>826</v>
      </c>
      <c r="AX33" s="120" t="s">
        <v>363</v>
      </c>
      <c r="AY33" s="94">
        <f t="shared" si="17"/>
        <v>1.5E-3</v>
      </c>
      <c r="AZ33" s="93" t="s">
        <v>282</v>
      </c>
      <c r="BA33" s="75">
        <f t="shared" si="18"/>
        <v>667</v>
      </c>
      <c r="BB33" s="74">
        <f t="shared" si="19"/>
        <v>0.15</v>
      </c>
      <c r="BC33" s="92">
        <v>1.5</v>
      </c>
      <c r="BD33" s="72">
        <v>1</v>
      </c>
      <c r="BE33" s="71">
        <v>2</v>
      </c>
      <c r="BF33" s="74">
        <f t="shared" si="20"/>
        <v>0.2</v>
      </c>
      <c r="BG33" s="96">
        <v>2</v>
      </c>
      <c r="BH33" s="88" t="s">
        <v>362</v>
      </c>
      <c r="BJ33" s="218"/>
      <c r="BK33" s="11"/>
      <c r="BL33" s="11"/>
      <c r="BM33" s="11"/>
      <c r="BN33" s="11"/>
      <c r="BO33" s="11"/>
      <c r="BP33" s="217"/>
      <c r="BR33" s="9">
        <v>1</v>
      </c>
    </row>
    <row r="34" spans="1:70" ht="21" customHeight="1">
      <c r="A34" s="804"/>
      <c r="B34" s="284"/>
      <c r="C34" s="284"/>
      <c r="D34" s="284"/>
      <c r="E34" s="284"/>
      <c r="F34" s="284"/>
      <c r="G34" s="284"/>
      <c r="H34" s="284"/>
      <c r="I34" s="284"/>
      <c r="J34" s="284"/>
      <c r="K34" s="284"/>
      <c r="L34" s="282"/>
      <c r="N34" s="146" t="str">
        <f t="shared" si="44"/>
        <v>►</v>
      </c>
      <c r="O34" s="119" t="str">
        <f>O18</f>
        <v>N.Nom de la recette.Avec ou sans alcool.Quand .Verre Flute(s).Famille à coller</v>
      </c>
      <c r="P34" s="119">
        <f>P18</f>
        <v>1</v>
      </c>
      <c r="Q34" s="118" t="str">
        <f>Q18</f>
        <v>Flute(s)</v>
      </c>
      <c r="R34" s="117">
        <f>R18</f>
        <v>12</v>
      </c>
      <c r="S34" s="116" t="str">
        <f>S18</f>
        <v>cl</v>
      </c>
      <c r="T34" s="285" t="str">
        <f>IF(ISBLANK(U34),"",MAX(T29:T33)+1)</f>
        <v/>
      </c>
      <c r="U34" s="284"/>
      <c r="V34" s="284"/>
      <c r="W34" s="284"/>
      <c r="X34" s="284"/>
      <c r="Y34" s="284"/>
      <c r="Z34" s="284"/>
      <c r="AA34" s="284"/>
      <c r="AB34" s="284"/>
      <c r="AC34" s="284"/>
      <c r="AD34" s="284"/>
      <c r="AE34" s="282"/>
      <c r="AF34" s="504"/>
      <c r="AG34" s="508"/>
      <c r="AH34" s="509"/>
      <c r="AI34" s="509"/>
      <c r="AJ34" s="509"/>
      <c r="AK34" s="509"/>
      <c r="AL34" s="509"/>
      <c r="AM34" s="509"/>
      <c r="AN34" s="509"/>
      <c r="AO34" s="509"/>
      <c r="AP34" s="509"/>
      <c r="AQ34" s="509"/>
      <c r="AR34" s="509"/>
      <c r="AS34" s="509"/>
      <c r="AT34" s="509"/>
      <c r="AU34" s="512"/>
      <c r="AW34" s="656" t="s">
        <v>826</v>
      </c>
      <c r="AX34" s="120" t="s">
        <v>361</v>
      </c>
      <c r="AY34" s="94">
        <f t="shared" si="17"/>
        <v>0.25</v>
      </c>
      <c r="AZ34" s="93" t="s">
        <v>282</v>
      </c>
      <c r="BA34" s="75">
        <f t="shared" si="18"/>
        <v>4</v>
      </c>
      <c r="BB34" s="74">
        <f t="shared" si="19"/>
        <v>25</v>
      </c>
      <c r="BC34" s="92">
        <v>250</v>
      </c>
      <c r="BD34" s="72">
        <v>200</v>
      </c>
      <c r="BE34" s="71">
        <v>300</v>
      </c>
      <c r="BF34" s="79">
        <f t="shared" si="20"/>
        <v>30</v>
      </c>
      <c r="BG34" s="96">
        <v>300</v>
      </c>
      <c r="BH34" s="88" t="s">
        <v>360</v>
      </c>
      <c r="BJ34" s="218"/>
      <c r="BK34" s="410"/>
      <c r="BL34" s="11"/>
      <c r="BM34" s="11"/>
      <c r="BN34" s="11"/>
      <c r="BO34" s="11"/>
      <c r="BP34" s="217"/>
      <c r="BR34" s="9">
        <v>1</v>
      </c>
    </row>
    <row r="35" spans="1:70" ht="21" customHeight="1">
      <c r="A35" s="804"/>
      <c r="B35" s="284"/>
      <c r="C35" s="284"/>
      <c r="D35" s="284"/>
      <c r="E35" s="284"/>
      <c r="F35" s="284"/>
      <c r="G35" s="284"/>
      <c r="H35" s="284"/>
      <c r="I35" s="284"/>
      <c r="J35" s="284"/>
      <c r="K35" s="284"/>
      <c r="L35" s="282"/>
      <c r="N35" s="146" t="str">
        <f t="shared" si="44"/>
        <v>►</v>
      </c>
      <c r="O35" s="119" t="str">
        <f>O18</f>
        <v>N.Nom de la recette.Avec ou sans alcool.Quand .Verre Flute(s).Famille à coller</v>
      </c>
      <c r="P35" s="119">
        <f>P18</f>
        <v>1</v>
      </c>
      <c r="Q35" s="118" t="str">
        <f>Q18</f>
        <v>Flute(s)</v>
      </c>
      <c r="R35" s="117">
        <f>R18</f>
        <v>12</v>
      </c>
      <c r="S35" s="116" t="str">
        <f>S18</f>
        <v>cl</v>
      </c>
      <c r="T35" s="285" t="str">
        <f>IF(ISBLANK(U35),"",MAX(T29:T34)+1)</f>
        <v/>
      </c>
      <c r="U35" s="284"/>
      <c r="V35" s="284"/>
      <c r="W35" s="284"/>
      <c r="X35" s="284"/>
      <c r="Y35" s="284"/>
      <c r="Z35" s="284"/>
      <c r="AA35" s="284"/>
      <c r="AB35" s="284"/>
      <c r="AC35" s="284"/>
      <c r="AD35" s="284"/>
      <c r="AE35" s="282"/>
      <c r="AF35" s="504"/>
      <c r="AG35" s="508"/>
      <c r="AH35" s="509"/>
      <c r="AI35" s="509"/>
      <c r="AJ35" s="509"/>
      <c r="AK35" s="509"/>
      <c r="AL35" s="509"/>
      <c r="AM35" s="509"/>
      <c r="AN35" s="509"/>
      <c r="AO35" s="509"/>
      <c r="AP35" s="509"/>
      <c r="AQ35" s="509"/>
      <c r="AR35" s="509"/>
      <c r="AS35" s="509"/>
      <c r="AT35" s="509"/>
      <c r="AU35" s="512"/>
      <c r="AW35" s="657" t="s">
        <v>845</v>
      </c>
      <c r="AX35" s="120" t="s">
        <v>561</v>
      </c>
      <c r="AY35" s="94">
        <f t="shared" si="17"/>
        <v>0.24</v>
      </c>
      <c r="AZ35" s="93" t="s">
        <v>282</v>
      </c>
      <c r="BA35" s="75">
        <f t="shared" si="18"/>
        <v>4</v>
      </c>
      <c r="BB35" s="74">
        <f t="shared" si="19"/>
        <v>24</v>
      </c>
      <c r="BC35" s="92">
        <v>240</v>
      </c>
      <c r="BD35" s="72">
        <v>200</v>
      </c>
      <c r="BE35" s="71">
        <v>280</v>
      </c>
      <c r="BF35" s="79">
        <f t="shared" si="20"/>
        <v>28</v>
      </c>
      <c r="BG35" s="96">
        <v>280</v>
      </c>
      <c r="BH35" s="88" t="s">
        <v>560</v>
      </c>
      <c r="BJ35" s="263"/>
      <c r="BK35" s="262"/>
      <c r="BL35" s="286"/>
      <c r="BM35" s="286"/>
      <c r="BN35" s="286"/>
      <c r="BO35" s="262"/>
      <c r="BP35" s="261"/>
      <c r="BQ35"/>
      <c r="BR35" s="9">
        <v>1</v>
      </c>
    </row>
    <row r="36" spans="1:70" ht="21" customHeight="1">
      <c r="A36" s="804"/>
      <c r="B36" s="284"/>
      <c r="C36" s="284"/>
      <c r="D36" s="284"/>
      <c r="E36" s="284"/>
      <c r="F36" s="284"/>
      <c r="G36" s="284"/>
      <c r="H36" s="284"/>
      <c r="I36" s="284"/>
      <c r="J36" s="284"/>
      <c r="K36" s="284"/>
      <c r="L36" s="282"/>
      <c r="N36" s="146" t="str">
        <f t="shared" si="44"/>
        <v>►</v>
      </c>
      <c r="O36" s="119" t="str">
        <f>O18</f>
        <v>N.Nom de la recette.Avec ou sans alcool.Quand .Verre Flute(s).Famille à coller</v>
      </c>
      <c r="P36" s="119">
        <f>P18</f>
        <v>1</v>
      </c>
      <c r="Q36" s="118" t="str">
        <f>Q18</f>
        <v>Flute(s)</v>
      </c>
      <c r="R36" s="117">
        <f>R18</f>
        <v>12</v>
      </c>
      <c r="S36" s="116" t="str">
        <f>S18</f>
        <v>cl</v>
      </c>
      <c r="T36" s="285" t="str">
        <f>IF(ISBLANK(U36),"",MAX(T29:T35)+1)</f>
        <v/>
      </c>
      <c r="U36" s="284"/>
      <c r="V36" s="284"/>
      <c r="W36" s="284"/>
      <c r="X36" s="284"/>
      <c r="Y36" s="284"/>
      <c r="Z36" s="284"/>
      <c r="AA36" s="284"/>
      <c r="AB36" s="284"/>
      <c r="AC36" s="284"/>
      <c r="AD36" s="284"/>
      <c r="AE36" s="282"/>
      <c r="AF36" s="504"/>
      <c r="AG36" s="508"/>
      <c r="AH36" s="509"/>
      <c r="AI36" s="509"/>
      <c r="AJ36" s="509"/>
      <c r="AK36" s="509"/>
      <c r="AL36" s="509"/>
      <c r="AM36" s="509"/>
      <c r="AN36" s="509"/>
      <c r="AO36" s="509"/>
      <c r="AP36" s="509"/>
      <c r="AQ36" s="509"/>
      <c r="AR36" s="509"/>
      <c r="AS36" s="509"/>
      <c r="AT36" s="509"/>
      <c r="AU36" s="512"/>
      <c r="AW36" s="657" t="s">
        <v>845</v>
      </c>
      <c r="AX36" s="120" t="s">
        <v>552</v>
      </c>
      <c r="AY36" s="94">
        <f t="shared" si="17"/>
        <v>0.35</v>
      </c>
      <c r="AZ36" s="93" t="s">
        <v>282</v>
      </c>
      <c r="BA36" s="75">
        <f t="shared" si="18"/>
        <v>3</v>
      </c>
      <c r="BB36" s="74">
        <f t="shared" si="19"/>
        <v>35</v>
      </c>
      <c r="BC36" s="92">
        <v>350</v>
      </c>
      <c r="BD36" s="72">
        <v>300</v>
      </c>
      <c r="BE36" s="71">
        <v>410</v>
      </c>
      <c r="BF36" s="79">
        <f t="shared" si="20"/>
        <v>41</v>
      </c>
      <c r="BG36" s="96">
        <v>410</v>
      </c>
      <c r="BH36" s="88" t="s">
        <v>551</v>
      </c>
      <c r="BJ36" s="218"/>
      <c r="BK36" s="281"/>
      <c r="BL36" s="11"/>
      <c r="BM36" s="11"/>
      <c r="BN36" s="11"/>
      <c r="BO36" s="11"/>
      <c r="BP36" s="217"/>
      <c r="BR36" s="9">
        <v>1</v>
      </c>
    </row>
    <row r="37" spans="1:70" ht="21" customHeight="1">
      <c r="A37" s="804"/>
      <c r="B37" s="284"/>
      <c r="C37" s="284"/>
      <c r="D37" s="284"/>
      <c r="E37" s="284"/>
      <c r="F37" s="284"/>
      <c r="G37" s="284"/>
      <c r="H37" s="284"/>
      <c r="I37" s="284"/>
      <c r="J37" s="284"/>
      <c r="K37" s="284"/>
      <c r="L37" s="282"/>
      <c r="N37" s="146" t="str">
        <f t="shared" si="44"/>
        <v>►</v>
      </c>
      <c r="O37" s="119" t="str">
        <f>O18</f>
        <v>N.Nom de la recette.Avec ou sans alcool.Quand .Verre Flute(s).Famille à coller</v>
      </c>
      <c r="P37" s="119">
        <f>P18</f>
        <v>1</v>
      </c>
      <c r="Q37" s="118" t="str">
        <f>Q18</f>
        <v>Flute(s)</v>
      </c>
      <c r="R37" s="117">
        <f>R18</f>
        <v>12</v>
      </c>
      <c r="S37" s="116" t="str">
        <f>S18</f>
        <v>cl</v>
      </c>
      <c r="T37" s="285" t="str">
        <f>IF(ISBLANK(U37),"",MAX(T29:T36)+1)</f>
        <v/>
      </c>
      <c r="U37" s="284"/>
      <c r="V37" s="284"/>
      <c r="W37" s="284"/>
      <c r="X37" s="284"/>
      <c r="Y37" s="284"/>
      <c r="Z37" s="284"/>
      <c r="AA37" s="284"/>
      <c r="AB37" s="284"/>
      <c r="AC37" s="284"/>
      <c r="AD37" s="284"/>
      <c r="AE37" s="282"/>
      <c r="AF37" s="504"/>
      <c r="AG37" s="508"/>
      <c r="AH37" s="509"/>
      <c r="AI37" s="509"/>
      <c r="AJ37" s="509"/>
      <c r="AK37" s="509"/>
      <c r="AL37" s="509"/>
      <c r="AM37" s="509"/>
      <c r="AN37" s="509"/>
      <c r="AO37" s="509"/>
      <c r="AP37" s="509"/>
      <c r="AQ37" s="509"/>
      <c r="AR37" s="509"/>
      <c r="AS37" s="509"/>
      <c r="AT37" s="509"/>
      <c r="AU37" s="512"/>
      <c r="AW37" s="657" t="s">
        <v>845</v>
      </c>
      <c r="AX37" s="120" t="s">
        <v>550</v>
      </c>
      <c r="AY37" s="94">
        <f t="shared" si="17"/>
        <v>0.35</v>
      </c>
      <c r="AZ37" s="93" t="s">
        <v>282</v>
      </c>
      <c r="BA37" s="75">
        <f t="shared" si="18"/>
        <v>3</v>
      </c>
      <c r="BB37" s="74">
        <f t="shared" si="19"/>
        <v>35</v>
      </c>
      <c r="BC37" s="92">
        <v>350</v>
      </c>
      <c r="BD37" s="72">
        <v>300</v>
      </c>
      <c r="BE37" s="71">
        <v>410</v>
      </c>
      <c r="BF37" s="79">
        <f t="shared" si="20"/>
        <v>41</v>
      </c>
      <c r="BG37" s="96">
        <v>410</v>
      </c>
      <c r="BH37" s="88" t="s">
        <v>549</v>
      </c>
      <c r="BJ37" s="268" t="s">
        <v>524</v>
      </c>
      <c r="BK37" s="267" t="s">
        <v>1055</v>
      </c>
      <c r="BL37" s="11"/>
      <c r="BM37" s="11"/>
      <c r="BN37" s="11"/>
      <c r="BO37" s="11"/>
      <c r="BP37" s="217"/>
      <c r="BR37" s="9">
        <v>1</v>
      </c>
    </row>
    <row r="38" spans="1:70" ht="21" customHeight="1">
      <c r="A38" s="804"/>
      <c r="B38" s="284"/>
      <c r="C38" s="284"/>
      <c r="D38" s="284"/>
      <c r="E38" s="284"/>
      <c r="F38" s="284"/>
      <c r="G38" s="284"/>
      <c r="H38" s="284"/>
      <c r="I38" s="284"/>
      <c r="J38" s="284"/>
      <c r="K38" s="284"/>
      <c r="L38" s="282"/>
      <c r="N38" s="146" t="str">
        <f t="shared" si="44"/>
        <v>►</v>
      </c>
      <c r="O38" s="119" t="str">
        <f>O18</f>
        <v>N.Nom de la recette.Avec ou sans alcool.Quand .Verre Flute(s).Famille à coller</v>
      </c>
      <c r="P38" s="119">
        <f>P18</f>
        <v>1</v>
      </c>
      <c r="Q38" s="118" t="str">
        <f>Q18</f>
        <v>Flute(s)</v>
      </c>
      <c r="R38" s="117">
        <f>R18</f>
        <v>12</v>
      </c>
      <c r="S38" s="116" t="str">
        <f>S18</f>
        <v>cl</v>
      </c>
      <c r="T38" s="285" t="str">
        <f>IF(ISBLANK(U38),"",MAX(T29:T37)+1)</f>
        <v/>
      </c>
      <c r="U38" s="284"/>
      <c r="V38" s="284"/>
      <c r="W38" s="284"/>
      <c r="X38" s="284"/>
      <c r="Y38" s="284"/>
      <c r="Z38" s="284"/>
      <c r="AA38" s="284"/>
      <c r="AB38" s="284"/>
      <c r="AC38" s="284"/>
      <c r="AD38" s="284"/>
      <c r="AE38" s="282"/>
      <c r="AF38" s="504"/>
      <c r="AG38" s="508"/>
      <c r="AH38" s="509"/>
      <c r="AI38" s="509"/>
      <c r="AJ38" s="509"/>
      <c r="AK38" s="509"/>
      <c r="AL38" s="509"/>
      <c r="AM38" s="509"/>
      <c r="AN38" s="509"/>
      <c r="AO38" s="509"/>
      <c r="AP38" s="509"/>
      <c r="AQ38" s="509"/>
      <c r="AR38" s="509"/>
      <c r="AS38" s="509"/>
      <c r="AT38" s="509"/>
      <c r="AU38" s="512"/>
      <c r="AW38" s="657" t="s">
        <v>845</v>
      </c>
      <c r="AX38" s="120" t="s">
        <v>548</v>
      </c>
      <c r="AY38" s="94">
        <f t="shared" si="17"/>
        <v>0.3</v>
      </c>
      <c r="AZ38" s="93" t="s">
        <v>282</v>
      </c>
      <c r="BA38" s="75">
        <f t="shared" si="18"/>
        <v>3</v>
      </c>
      <c r="BB38" s="74">
        <f t="shared" si="19"/>
        <v>30</v>
      </c>
      <c r="BC38" s="92">
        <v>300</v>
      </c>
      <c r="BD38" s="72">
        <v>250</v>
      </c>
      <c r="BE38" s="71">
        <v>360</v>
      </c>
      <c r="BF38" s="79">
        <f t="shared" si="20"/>
        <v>36</v>
      </c>
      <c r="BG38" s="96">
        <v>360</v>
      </c>
      <c r="BH38" s="88" t="s">
        <v>547</v>
      </c>
      <c r="BJ38" s="218"/>
      <c r="BK38" s="281"/>
      <c r="BL38" s="11"/>
      <c r="BM38" s="11"/>
      <c r="BN38" s="11"/>
      <c r="BO38" s="11"/>
      <c r="BP38" s="217"/>
      <c r="BR38" s="9">
        <v>1</v>
      </c>
    </row>
    <row r="39" spans="1:70" ht="21" customHeight="1">
      <c r="A39" s="804"/>
      <c r="B39" s="280"/>
      <c r="C39" s="280"/>
      <c r="D39" s="280"/>
      <c r="E39" s="280"/>
      <c r="F39" s="280"/>
      <c r="G39" s="280"/>
      <c r="H39" s="280"/>
      <c r="I39" s="280"/>
      <c r="J39" s="280"/>
      <c r="K39" s="280"/>
      <c r="L39" s="279"/>
      <c r="N39" s="146" t="str">
        <f t="shared" si="44"/>
        <v>►</v>
      </c>
      <c r="O39" s="119" t="str">
        <f>O18</f>
        <v>N.Nom de la recette.Avec ou sans alcool.Quand .Verre Flute(s).Famille à coller</v>
      </c>
      <c r="P39" s="119">
        <f>P18</f>
        <v>1</v>
      </c>
      <c r="Q39" s="118" t="str">
        <f>Q18</f>
        <v>Flute(s)</v>
      </c>
      <c r="R39" s="117">
        <f>R18</f>
        <v>12</v>
      </c>
      <c r="S39" s="116" t="str">
        <f>S18</f>
        <v>cl</v>
      </c>
      <c r="T39" s="1226" t="s">
        <v>516</v>
      </c>
      <c r="U39" s="280"/>
      <c r="V39" s="280"/>
      <c r="W39" s="280"/>
      <c r="X39" s="280"/>
      <c r="Y39" s="280"/>
      <c r="Z39" s="280"/>
      <c r="AA39" s="280"/>
      <c r="AB39" s="280"/>
      <c r="AC39" s="280"/>
      <c r="AD39" s="280"/>
      <c r="AE39" s="279"/>
      <c r="AF39" s="504"/>
      <c r="AG39" s="508"/>
      <c r="AH39" s="509"/>
      <c r="AI39" s="509"/>
      <c r="AJ39" s="509"/>
      <c r="AK39" s="509"/>
      <c r="AL39" s="509"/>
      <c r="AM39" s="509"/>
      <c r="AN39" s="509"/>
      <c r="AO39" s="509"/>
      <c r="AP39" s="509"/>
      <c r="AQ39" s="509"/>
      <c r="AR39" s="509"/>
      <c r="AS39" s="509"/>
      <c r="AT39" s="509"/>
      <c r="AU39" s="512"/>
      <c r="AW39" s="657" t="s">
        <v>845</v>
      </c>
      <c r="AX39" s="120" t="s">
        <v>536</v>
      </c>
      <c r="AY39" s="94">
        <f t="shared" si="17"/>
        <v>0.24</v>
      </c>
      <c r="AZ39" s="93" t="s">
        <v>282</v>
      </c>
      <c r="BA39" s="75">
        <f t="shared" si="18"/>
        <v>4</v>
      </c>
      <c r="BB39" s="74">
        <f t="shared" si="19"/>
        <v>24</v>
      </c>
      <c r="BC39" s="92">
        <v>240</v>
      </c>
      <c r="BD39" s="72">
        <v>200</v>
      </c>
      <c r="BE39" s="71">
        <v>280</v>
      </c>
      <c r="BF39" s="79">
        <f t="shared" si="20"/>
        <v>28</v>
      </c>
      <c r="BG39" s="96">
        <v>280</v>
      </c>
      <c r="BH39" s="88" t="s">
        <v>535</v>
      </c>
      <c r="BJ39" s="218"/>
      <c r="BK39" s="11"/>
      <c r="BL39" s="11"/>
      <c r="BM39" s="11"/>
      <c r="BN39" s="547" t="str">
        <f t="shared" ref="BN39:BP40" si="45">G13</f>
        <v>⓫ COMPOSITION  Dupliquée pour ►</v>
      </c>
      <c r="BO39" s="230">
        <f t="shared" si="45"/>
        <v>1</v>
      </c>
      <c r="BP39" s="801" t="str">
        <f t="shared" si="45"/>
        <v>Trembler(s)</v>
      </c>
      <c r="BR39" s="9">
        <v>1</v>
      </c>
    </row>
    <row r="40" spans="1:70" ht="21" customHeight="1">
      <c r="A40" s="804"/>
      <c r="B40" s="280"/>
      <c r="C40" s="280"/>
      <c r="D40" s="280"/>
      <c r="E40" s="280"/>
      <c r="F40" s="280"/>
      <c r="G40" s="280"/>
      <c r="H40" s="280"/>
      <c r="I40" s="280"/>
      <c r="J40" s="280"/>
      <c r="K40" s="280"/>
      <c r="L40" s="279"/>
      <c r="N40" s="146" t="str">
        <f t="shared" si="44"/>
        <v>►</v>
      </c>
      <c r="O40" s="119" t="str">
        <f>O18</f>
        <v>N.Nom de la recette.Avec ou sans alcool.Quand .Verre Flute(s).Famille à coller</v>
      </c>
      <c r="P40" s="119">
        <f>P18</f>
        <v>1</v>
      </c>
      <c r="Q40" s="118" t="str">
        <f>Q18</f>
        <v>Flute(s)</v>
      </c>
      <c r="R40" s="117">
        <f>R18</f>
        <v>12</v>
      </c>
      <c r="S40" s="116" t="str">
        <f>S18</f>
        <v>cl</v>
      </c>
      <c r="T40" s="1226"/>
      <c r="U40" s="280"/>
      <c r="V40" s="280"/>
      <c r="W40" s="280"/>
      <c r="X40" s="280"/>
      <c r="Y40" s="280"/>
      <c r="Z40" s="280"/>
      <c r="AA40" s="280"/>
      <c r="AB40" s="280"/>
      <c r="AC40" s="280"/>
      <c r="AD40" s="280"/>
      <c r="AE40" s="279"/>
      <c r="AF40" s="504"/>
      <c r="AG40" s="508"/>
      <c r="AH40" s="509"/>
      <c r="AI40" s="509"/>
      <c r="AJ40" s="509"/>
      <c r="AK40" s="509"/>
      <c r="AL40" s="509"/>
      <c r="AM40" s="509"/>
      <c r="AN40" s="509"/>
      <c r="AO40" s="509"/>
      <c r="AP40" s="509"/>
      <c r="AQ40" s="509"/>
      <c r="AR40" s="509"/>
      <c r="AS40" s="509"/>
      <c r="AT40" s="509"/>
      <c r="AU40" s="512"/>
      <c r="AW40" s="657" t="s">
        <v>845</v>
      </c>
      <c r="AX40" s="120" t="s">
        <v>473</v>
      </c>
      <c r="AY40" s="94">
        <f t="shared" si="17"/>
        <v>0.2</v>
      </c>
      <c r="AZ40" s="93" t="s">
        <v>282</v>
      </c>
      <c r="BA40" s="75">
        <f t="shared" si="18"/>
        <v>5</v>
      </c>
      <c r="BB40" s="74">
        <f t="shared" si="19"/>
        <v>20</v>
      </c>
      <c r="BC40" s="92">
        <v>200</v>
      </c>
      <c r="BD40" s="72">
        <v>180</v>
      </c>
      <c r="BE40" s="71">
        <v>250</v>
      </c>
      <c r="BF40" s="79">
        <f t="shared" si="20"/>
        <v>25</v>
      </c>
      <c r="BG40" s="96">
        <v>250</v>
      </c>
      <c r="BH40" s="88" t="s">
        <v>523</v>
      </c>
      <c r="BJ40" s="218"/>
      <c r="BM40" s="11"/>
      <c r="BN40" s="222" t="str">
        <f t="shared" si="45"/>
        <v>⓬ Vous versez quel volume par ►Trembler(s)</v>
      </c>
      <c r="BO40" s="221">
        <f t="shared" si="45"/>
        <v>15</v>
      </c>
      <c r="BP40" s="603" t="str">
        <f t="shared" si="45"/>
        <v>cl</v>
      </c>
      <c r="BR40" s="9">
        <v>1</v>
      </c>
    </row>
    <row r="41" spans="1:70" ht="21" customHeight="1">
      <c r="A41" s="804"/>
      <c r="B41" s="122"/>
      <c r="C41" s="122"/>
      <c r="D41" s="122"/>
      <c r="E41" s="122"/>
      <c r="F41" s="122"/>
      <c r="G41" s="122"/>
      <c r="H41" s="122"/>
      <c r="I41" s="122"/>
      <c r="J41" s="122"/>
      <c r="K41" s="122"/>
      <c r="L41" s="121"/>
      <c r="N41" s="274" t="s">
        <v>338</v>
      </c>
      <c r="O41" s="119" t="str">
        <f>O18</f>
        <v>N.Nom de la recette.Avec ou sans alcool.Quand .Verre Flute(s).Famille à coller</v>
      </c>
      <c r="P41" s="119">
        <f>P18</f>
        <v>1</v>
      </c>
      <c r="Q41" s="118" t="str">
        <f>Q18</f>
        <v>Flute(s)</v>
      </c>
      <c r="R41" s="117">
        <f>R18</f>
        <v>12</v>
      </c>
      <c r="S41" s="116" t="str">
        <f>S18</f>
        <v>cl</v>
      </c>
      <c r="T41" s="277" t="s">
        <v>509</v>
      </c>
      <c r="U41" s="122"/>
      <c r="V41" s="122"/>
      <c r="W41" s="122"/>
      <c r="X41" s="122"/>
      <c r="Y41" s="122"/>
      <c r="Z41" s="122"/>
      <c r="AA41" s="122"/>
      <c r="AB41" s="122"/>
      <c r="AC41" s="122"/>
      <c r="AD41" s="122"/>
      <c r="AE41" s="121"/>
      <c r="AF41" s="504"/>
      <c r="AG41" s="508"/>
      <c r="AH41" s="509"/>
      <c r="AI41" s="509"/>
      <c r="AJ41" s="509"/>
      <c r="AK41" s="509"/>
      <c r="AL41" s="509"/>
      <c r="AM41" s="509"/>
      <c r="AN41" s="509"/>
      <c r="AO41" s="509"/>
      <c r="AP41" s="509"/>
      <c r="AQ41" s="509"/>
      <c r="AR41" s="509"/>
      <c r="AS41" s="509"/>
      <c r="AT41" s="509"/>
      <c r="AU41" s="512"/>
      <c r="AW41" s="657" t="s">
        <v>845</v>
      </c>
      <c r="AX41" s="120" t="s">
        <v>520</v>
      </c>
      <c r="AY41" s="94">
        <f t="shared" si="17"/>
        <v>0.15</v>
      </c>
      <c r="AZ41" s="93" t="s">
        <v>282</v>
      </c>
      <c r="BA41" s="75">
        <f t="shared" si="18"/>
        <v>7</v>
      </c>
      <c r="BB41" s="74">
        <f t="shared" si="19"/>
        <v>15</v>
      </c>
      <c r="BC41" s="92">
        <v>150</v>
      </c>
      <c r="BD41" s="72">
        <v>120</v>
      </c>
      <c r="BE41" s="71">
        <v>180</v>
      </c>
      <c r="BF41" s="79">
        <f t="shared" si="20"/>
        <v>18</v>
      </c>
      <c r="BG41" s="96">
        <v>180</v>
      </c>
      <c r="BH41" s="88" t="s">
        <v>519</v>
      </c>
      <c r="BJ41" s="218"/>
      <c r="BK41" s="156"/>
      <c r="BL41" s="156"/>
      <c r="BM41" s="11"/>
      <c r="BN41" s="11"/>
      <c r="BO41" s="11"/>
      <c r="BP41" s="217"/>
      <c r="BR41" s="9">
        <v>1</v>
      </c>
    </row>
    <row r="42" spans="1:70" ht="21" customHeight="1">
      <c r="A42" s="804"/>
      <c r="B42" s="113">
        <v>40</v>
      </c>
      <c r="C42" s="113">
        <v>5</v>
      </c>
      <c r="D42" s="113">
        <v>12</v>
      </c>
      <c r="E42" s="113">
        <v>25</v>
      </c>
      <c r="F42" s="113">
        <v>23</v>
      </c>
      <c r="G42" s="113">
        <v>7</v>
      </c>
      <c r="H42" s="113">
        <v>13</v>
      </c>
      <c r="I42" s="113">
        <v>12</v>
      </c>
      <c r="J42" s="113">
        <v>9</v>
      </c>
      <c r="K42" s="113">
        <v>12</v>
      </c>
      <c r="L42" s="115">
        <v>13</v>
      </c>
      <c r="N42" s="274" t="s">
        <v>338</v>
      </c>
      <c r="O42" s="113">
        <v>2</v>
      </c>
      <c r="P42" s="113">
        <v>2</v>
      </c>
      <c r="Q42" s="113">
        <v>2</v>
      </c>
      <c r="R42" s="113">
        <v>2</v>
      </c>
      <c r="S42" s="113">
        <v>2</v>
      </c>
      <c r="T42" s="113">
        <v>10</v>
      </c>
      <c r="U42" s="113">
        <v>12</v>
      </c>
      <c r="V42" s="113">
        <v>10</v>
      </c>
      <c r="W42" s="113">
        <v>3</v>
      </c>
      <c r="X42" s="113">
        <v>11</v>
      </c>
      <c r="Y42" s="113">
        <v>11</v>
      </c>
      <c r="Z42" s="113">
        <v>4</v>
      </c>
      <c r="AA42" s="113">
        <v>11</v>
      </c>
      <c r="AB42" s="113">
        <v>11</v>
      </c>
      <c r="AC42" s="113">
        <v>11</v>
      </c>
      <c r="AD42" s="113">
        <v>12</v>
      </c>
      <c r="AE42" s="115">
        <v>40</v>
      </c>
      <c r="AF42" s="504"/>
      <c r="AG42" s="114">
        <v>14</v>
      </c>
      <c r="AH42" s="113">
        <v>11</v>
      </c>
      <c r="AI42" s="113">
        <v>17</v>
      </c>
      <c r="AJ42" s="113">
        <v>17</v>
      </c>
      <c r="AK42" s="113">
        <v>17</v>
      </c>
      <c r="AL42" s="113">
        <v>14</v>
      </c>
      <c r="AM42" s="113">
        <v>11</v>
      </c>
      <c r="AN42" s="113">
        <v>14</v>
      </c>
      <c r="AO42" s="113">
        <v>21</v>
      </c>
      <c r="AP42" s="113">
        <v>18</v>
      </c>
      <c r="AQ42" s="113">
        <v>17</v>
      </c>
      <c r="AR42" s="113">
        <v>11</v>
      </c>
      <c r="AS42" s="113">
        <v>11</v>
      </c>
      <c r="AT42" s="113">
        <v>11</v>
      </c>
      <c r="AU42" s="112">
        <v>17</v>
      </c>
      <c r="AW42" s="657" t="s">
        <v>845</v>
      </c>
      <c r="AX42" s="120" t="s">
        <v>518</v>
      </c>
      <c r="AY42" s="94">
        <f t="shared" si="17"/>
        <v>0.18</v>
      </c>
      <c r="AZ42" s="93" t="s">
        <v>282</v>
      </c>
      <c r="BA42" s="75">
        <f t="shared" si="18"/>
        <v>6</v>
      </c>
      <c r="BB42" s="74">
        <f t="shared" si="19"/>
        <v>18</v>
      </c>
      <c r="BC42" s="92">
        <v>180</v>
      </c>
      <c r="BD42" s="72">
        <v>150</v>
      </c>
      <c r="BE42" s="71">
        <v>210</v>
      </c>
      <c r="BF42" s="79">
        <f t="shared" si="20"/>
        <v>21</v>
      </c>
      <c r="BG42" s="96">
        <v>210</v>
      </c>
      <c r="BH42" s="88" t="s">
        <v>517</v>
      </c>
      <c r="BJ42" s="218"/>
      <c r="BK42" s="156"/>
      <c r="BL42" s="156"/>
      <c r="BM42" s="11"/>
      <c r="BN42" s="331" t="s">
        <v>384</v>
      </c>
      <c r="BO42" s="601" t="s">
        <v>1056</v>
      </c>
      <c r="BP42" s="217"/>
      <c r="BR42" s="9">
        <v>1</v>
      </c>
    </row>
    <row r="43" spans="1:70" ht="21" customHeight="1" thickBot="1">
      <c r="A43" s="804"/>
      <c r="B43" s="272">
        <f t="shared" ref="B43:J43" ca="1" si="46">CELL("largeur",B43)</f>
        <v>40</v>
      </c>
      <c r="C43" s="272">
        <f t="shared" ca="1" si="46"/>
        <v>5</v>
      </c>
      <c r="D43" s="272">
        <f t="shared" ca="1" si="46"/>
        <v>12</v>
      </c>
      <c r="E43" s="272">
        <f t="shared" ca="1" si="46"/>
        <v>25</v>
      </c>
      <c r="F43" s="272">
        <f t="shared" ca="1" si="46"/>
        <v>23</v>
      </c>
      <c r="G43" s="272">
        <f t="shared" ca="1" si="46"/>
        <v>7</v>
      </c>
      <c r="H43" s="272">
        <f t="shared" ca="1" si="46"/>
        <v>13</v>
      </c>
      <c r="I43" s="272">
        <f t="shared" ca="1" si="46"/>
        <v>12</v>
      </c>
      <c r="J43" s="272">
        <f t="shared" ca="1" si="46"/>
        <v>9</v>
      </c>
      <c r="K43" s="272">
        <v>12</v>
      </c>
      <c r="L43" s="271">
        <f ca="1">CELL("largeur",L43)</f>
        <v>13</v>
      </c>
      <c r="N43" s="273" t="s">
        <v>338</v>
      </c>
      <c r="O43" s="272">
        <f t="shared" ref="O43:AC43" ca="1" si="47">CELL("largeur",O43)</f>
        <v>2</v>
      </c>
      <c r="P43" s="272">
        <f t="shared" ca="1" si="47"/>
        <v>2</v>
      </c>
      <c r="Q43" s="272">
        <f t="shared" ca="1" si="47"/>
        <v>2</v>
      </c>
      <c r="R43" s="272">
        <f t="shared" ca="1" si="47"/>
        <v>2</v>
      </c>
      <c r="S43" s="272">
        <f t="shared" ca="1" si="47"/>
        <v>2</v>
      </c>
      <c r="T43" s="272">
        <f t="shared" ca="1" si="47"/>
        <v>10</v>
      </c>
      <c r="U43" s="272">
        <f t="shared" ca="1" si="47"/>
        <v>12</v>
      </c>
      <c r="V43" s="272">
        <f t="shared" ca="1" si="47"/>
        <v>10</v>
      </c>
      <c r="W43" s="272">
        <f t="shared" ca="1" si="47"/>
        <v>3</v>
      </c>
      <c r="X43" s="272">
        <f t="shared" ca="1" si="47"/>
        <v>11</v>
      </c>
      <c r="Y43" s="272">
        <f t="shared" ca="1" si="47"/>
        <v>11</v>
      </c>
      <c r="Z43" s="272">
        <f t="shared" ca="1" si="47"/>
        <v>4</v>
      </c>
      <c r="AA43" s="272">
        <f t="shared" ca="1" si="47"/>
        <v>11</v>
      </c>
      <c r="AB43" s="272">
        <f t="shared" ca="1" si="47"/>
        <v>11</v>
      </c>
      <c r="AC43" s="272">
        <f t="shared" ca="1" si="47"/>
        <v>11</v>
      </c>
      <c r="AD43" s="272">
        <v>12</v>
      </c>
      <c r="AE43" s="271">
        <f ca="1">CELL("largeur",AE43)</f>
        <v>40</v>
      </c>
      <c r="AF43" s="504"/>
      <c r="AG43" s="111">
        <f t="shared" ref="AG43:AU43" ca="1" si="48">CELL("largeur",AG43)</f>
        <v>30</v>
      </c>
      <c r="AH43" s="110">
        <f t="shared" ca="1" si="48"/>
        <v>11</v>
      </c>
      <c r="AI43" s="110">
        <f t="shared" ca="1" si="48"/>
        <v>17</v>
      </c>
      <c r="AJ43" s="110">
        <f t="shared" ca="1" si="48"/>
        <v>17</v>
      </c>
      <c r="AK43" s="110">
        <f t="shared" ca="1" si="48"/>
        <v>17</v>
      </c>
      <c r="AL43" s="110">
        <f t="shared" ca="1" si="48"/>
        <v>14</v>
      </c>
      <c r="AM43" s="110">
        <f t="shared" ca="1" si="48"/>
        <v>11</v>
      </c>
      <c r="AN43" s="110">
        <f t="shared" ca="1" si="48"/>
        <v>14</v>
      </c>
      <c r="AO43" s="110">
        <f t="shared" ca="1" si="48"/>
        <v>21</v>
      </c>
      <c r="AP43" s="110">
        <f t="shared" ca="1" si="48"/>
        <v>18</v>
      </c>
      <c r="AQ43" s="110">
        <f t="shared" ca="1" si="48"/>
        <v>17</v>
      </c>
      <c r="AR43" s="110">
        <f t="shared" ca="1" si="48"/>
        <v>11</v>
      </c>
      <c r="AS43" s="110">
        <f t="shared" ca="1" si="48"/>
        <v>11</v>
      </c>
      <c r="AT43" s="110">
        <f t="shared" ca="1" si="48"/>
        <v>11</v>
      </c>
      <c r="AU43" s="109">
        <f t="shared" ca="1" si="48"/>
        <v>17</v>
      </c>
      <c r="AW43" s="657" t="s">
        <v>845</v>
      </c>
      <c r="AX43" s="120" t="s">
        <v>514</v>
      </c>
      <c r="AY43" s="94">
        <f t="shared" si="17"/>
        <v>0.15</v>
      </c>
      <c r="AZ43" s="93" t="s">
        <v>282</v>
      </c>
      <c r="BA43" s="75">
        <f t="shared" si="18"/>
        <v>7</v>
      </c>
      <c r="BB43" s="74">
        <f t="shared" si="19"/>
        <v>15</v>
      </c>
      <c r="BC43" s="92">
        <v>150</v>
      </c>
      <c r="BD43" s="72">
        <v>120</v>
      </c>
      <c r="BE43" s="71">
        <v>180</v>
      </c>
      <c r="BF43" s="79">
        <f t="shared" si="20"/>
        <v>18</v>
      </c>
      <c r="BG43" s="96">
        <v>180</v>
      </c>
      <c r="BH43" s="88" t="s">
        <v>513</v>
      </c>
      <c r="BJ43" s="218"/>
      <c r="BK43" s="156"/>
      <c r="BL43" s="156"/>
      <c r="BM43" s="11"/>
      <c r="BN43" s="11"/>
      <c r="BO43" s="530">
        <v>1</v>
      </c>
      <c r="BP43" s="217"/>
      <c r="BR43" s="9">
        <v>1</v>
      </c>
    </row>
    <row r="44" spans="1:70" ht="21" customHeight="1" thickBot="1">
      <c r="B44" s="5"/>
      <c r="C44" s="5"/>
      <c r="D44" s="5"/>
      <c r="E44" s="5"/>
      <c r="F44" s="5"/>
      <c r="G44" s="5"/>
      <c r="H44" s="5"/>
      <c r="I44" s="5"/>
      <c r="J44" s="5"/>
      <c r="K44" s="5"/>
      <c r="L44" s="5"/>
      <c r="T44" s="5"/>
      <c r="U44" s="5"/>
      <c r="V44" s="5"/>
      <c r="W44" s="5"/>
      <c r="X44" s="5"/>
      <c r="Y44" s="5"/>
      <c r="Z44" s="5"/>
      <c r="AA44" s="5"/>
      <c r="AB44" s="5"/>
      <c r="AC44" s="5"/>
      <c r="AD44" s="5"/>
      <c r="AE44" s="5"/>
      <c r="AG44" s="5"/>
      <c r="AH44" s="5"/>
      <c r="AI44" s="5"/>
      <c r="AJ44" s="5"/>
      <c r="AK44" s="5"/>
      <c r="AL44" s="5"/>
      <c r="AM44" s="5"/>
      <c r="AN44" s="5"/>
      <c r="AO44" s="5"/>
      <c r="AP44" s="5"/>
      <c r="AQ44" s="5"/>
      <c r="AR44" s="5"/>
      <c r="AS44" s="5"/>
      <c r="AT44" s="5"/>
      <c r="AU44" s="5"/>
      <c r="AW44" s="657" t="s">
        <v>845</v>
      </c>
      <c r="AX44" s="120" t="s">
        <v>450</v>
      </c>
      <c r="AY44" s="94">
        <f t="shared" si="17"/>
        <v>2.5000000000000001E-2</v>
      </c>
      <c r="AZ44" s="93" t="s">
        <v>282</v>
      </c>
      <c r="BA44" s="75">
        <f t="shared" si="18"/>
        <v>40</v>
      </c>
      <c r="BB44" s="74">
        <f t="shared" si="19"/>
        <v>2.5</v>
      </c>
      <c r="BC44" s="92">
        <v>25</v>
      </c>
      <c r="BD44" s="72">
        <v>20</v>
      </c>
      <c r="BE44" s="71">
        <v>30</v>
      </c>
      <c r="BF44" s="79">
        <f t="shared" si="20"/>
        <v>3</v>
      </c>
      <c r="BG44" s="96">
        <v>30</v>
      </c>
      <c r="BH44" s="88" t="s">
        <v>449</v>
      </c>
      <c r="BJ44" s="218"/>
      <c r="BK44" s="281"/>
      <c r="BL44" s="11"/>
      <c r="BM44" s="11"/>
      <c r="BN44" s="11"/>
      <c r="BO44" s="11"/>
      <c r="BP44" s="217"/>
      <c r="BR44" s="9">
        <v>1</v>
      </c>
    </row>
    <row r="45" spans="1:70" ht="21" customHeight="1">
      <c r="B45" s="1"/>
      <c r="C45" s="1"/>
      <c r="D45" s="1"/>
      <c r="E45" s="1"/>
      <c r="F45" s="1"/>
      <c r="G45" s="1"/>
      <c r="H45" s="1"/>
      <c r="I45" s="1"/>
      <c r="J45" s="1"/>
      <c r="K45" s="1"/>
      <c r="L45" s="1"/>
      <c r="O45" s="1"/>
      <c r="P45" s="1"/>
      <c r="Q45" s="1"/>
      <c r="R45" s="1"/>
      <c r="S45" s="1"/>
      <c r="AE45" s="1295" t="s">
        <v>969</v>
      </c>
      <c r="AN45" s="1"/>
      <c r="AO45" s="1"/>
      <c r="AP45" s="1"/>
      <c r="AW45" s="657" t="s">
        <v>845</v>
      </c>
      <c r="AX45" s="120" t="s">
        <v>448</v>
      </c>
      <c r="AY45" s="94">
        <f t="shared" si="17"/>
        <v>0.35</v>
      </c>
      <c r="AZ45" s="93" t="s">
        <v>282</v>
      </c>
      <c r="BA45" s="75">
        <f t="shared" si="18"/>
        <v>3</v>
      </c>
      <c r="BB45" s="74">
        <f t="shared" si="19"/>
        <v>35</v>
      </c>
      <c r="BC45" s="92">
        <v>350</v>
      </c>
      <c r="BD45" s="72">
        <v>300</v>
      </c>
      <c r="BE45" s="71">
        <v>400</v>
      </c>
      <c r="BF45" s="79">
        <f t="shared" si="20"/>
        <v>40</v>
      </c>
      <c r="BG45" s="96">
        <v>400</v>
      </c>
      <c r="BH45" s="88" t="s">
        <v>447</v>
      </c>
      <c r="BJ45" s="263"/>
      <c r="BK45" s="262"/>
      <c r="BL45" s="262"/>
      <c r="BM45" s="262"/>
      <c r="BN45" s="262"/>
      <c r="BO45" s="262"/>
      <c r="BP45" s="261"/>
      <c r="BR45" s="9">
        <v>1</v>
      </c>
    </row>
    <row r="46" spans="1:70" ht="21" customHeight="1">
      <c r="B46" s="1"/>
      <c r="C46" s="1"/>
      <c r="D46" s="1"/>
      <c r="E46" s="1"/>
      <c r="F46" s="1"/>
      <c r="G46" s="1"/>
      <c r="H46" s="1"/>
      <c r="I46" s="1"/>
      <c r="J46" s="1"/>
      <c r="K46" s="1"/>
      <c r="L46" s="1"/>
      <c r="O46" s="1"/>
      <c r="P46" s="1"/>
      <c r="Q46" s="1"/>
      <c r="R46" s="1"/>
      <c r="S46" s="1"/>
      <c r="AE46" s="1296"/>
      <c r="AN46" s="1"/>
      <c r="AO46" s="1"/>
      <c r="AP46" s="1"/>
      <c r="AW46" s="657" t="s">
        <v>845</v>
      </c>
      <c r="AX46" s="120" t="s">
        <v>446</v>
      </c>
      <c r="AY46" s="94">
        <f t="shared" si="17"/>
        <v>0.24</v>
      </c>
      <c r="AZ46" s="93" t="s">
        <v>282</v>
      </c>
      <c r="BA46" s="75">
        <f t="shared" si="18"/>
        <v>4</v>
      </c>
      <c r="BB46" s="74">
        <f t="shared" si="19"/>
        <v>24</v>
      </c>
      <c r="BC46" s="92">
        <v>240</v>
      </c>
      <c r="BD46" s="72">
        <v>200</v>
      </c>
      <c r="BE46" s="71">
        <v>300</v>
      </c>
      <c r="BF46" s="79">
        <f t="shared" si="20"/>
        <v>30</v>
      </c>
      <c r="BG46" s="96">
        <v>300</v>
      </c>
      <c r="BH46" s="88" t="s">
        <v>445</v>
      </c>
      <c r="BJ46" s="218"/>
      <c r="BK46" s="11"/>
      <c r="BL46" s="11"/>
      <c r="BM46" s="11"/>
      <c r="BN46" s="11"/>
      <c r="BO46" s="11"/>
      <c r="BP46" s="217"/>
      <c r="BR46" s="9">
        <v>1</v>
      </c>
    </row>
    <row r="47" spans="1:70" ht="21" customHeight="1">
      <c r="B47" s="1"/>
      <c r="C47" s="1"/>
      <c r="D47" s="1"/>
      <c r="E47" s="1"/>
      <c r="F47" s="1"/>
      <c r="G47" s="1"/>
      <c r="H47" s="1"/>
      <c r="I47" s="1"/>
      <c r="J47" s="1"/>
      <c r="K47" s="1"/>
      <c r="L47" s="1"/>
      <c r="O47" s="1"/>
      <c r="P47" s="1"/>
      <c r="Q47" s="1"/>
      <c r="R47" s="1"/>
      <c r="S47" s="1"/>
      <c r="AE47" s="3"/>
      <c r="AN47" s="1"/>
      <c r="AO47" s="1"/>
      <c r="AP47" s="1"/>
      <c r="AW47" s="657" t="s">
        <v>845</v>
      </c>
      <c r="AX47" s="120" t="s">
        <v>436</v>
      </c>
      <c r="AY47" s="94">
        <f t="shared" si="17"/>
        <v>0.25</v>
      </c>
      <c r="AZ47" s="93" t="s">
        <v>282</v>
      </c>
      <c r="BA47" s="75">
        <f t="shared" si="18"/>
        <v>4</v>
      </c>
      <c r="BB47" s="74">
        <f t="shared" si="19"/>
        <v>25</v>
      </c>
      <c r="BC47" s="92">
        <v>250</v>
      </c>
      <c r="BD47" s="72">
        <v>200</v>
      </c>
      <c r="BE47" s="71">
        <v>300</v>
      </c>
      <c r="BF47" s="79">
        <f t="shared" si="20"/>
        <v>30</v>
      </c>
      <c r="BG47" s="96">
        <v>300</v>
      </c>
      <c r="BH47" s="88" t="s">
        <v>435</v>
      </c>
      <c r="BJ47" s="604" t="s">
        <v>1058</v>
      </c>
      <c r="BK47" s="11"/>
      <c r="BL47" s="11"/>
      <c r="BM47" s="11"/>
      <c r="BN47" s="11"/>
      <c r="BO47" s="11"/>
      <c r="BP47" s="217"/>
      <c r="BR47" s="9">
        <v>1</v>
      </c>
    </row>
    <row r="48" spans="1:70" ht="21" customHeight="1">
      <c r="B48" s="1"/>
      <c r="C48" s="1"/>
      <c r="D48" s="1"/>
      <c r="E48" s="1"/>
      <c r="F48" s="1"/>
      <c r="G48" s="1"/>
      <c r="H48" s="1"/>
      <c r="I48" s="1"/>
      <c r="J48" s="1"/>
      <c r="K48" s="1"/>
      <c r="L48" s="1"/>
      <c r="O48" s="1"/>
      <c r="P48" s="1"/>
      <c r="Q48" s="1"/>
      <c r="R48" s="1"/>
      <c r="S48" s="1"/>
      <c r="AE48" s="1193" t="s">
        <v>896</v>
      </c>
      <c r="AN48" s="1"/>
      <c r="AO48" s="1"/>
      <c r="AP48" s="1"/>
      <c r="AW48" s="657" t="s">
        <v>845</v>
      </c>
      <c r="AX48" s="120" t="s">
        <v>421</v>
      </c>
      <c r="AY48" s="94">
        <f t="shared" si="17"/>
        <v>0.15</v>
      </c>
      <c r="AZ48" s="93" t="s">
        <v>282</v>
      </c>
      <c r="BA48" s="75">
        <f t="shared" si="18"/>
        <v>7</v>
      </c>
      <c r="BB48" s="74">
        <f t="shared" si="19"/>
        <v>15</v>
      </c>
      <c r="BC48" s="92">
        <v>150</v>
      </c>
      <c r="BD48" s="72">
        <v>120</v>
      </c>
      <c r="BE48" s="71">
        <v>180</v>
      </c>
      <c r="BF48" s="79">
        <f t="shared" si="20"/>
        <v>18</v>
      </c>
      <c r="BG48" s="96">
        <v>180</v>
      </c>
      <c r="BH48" s="88" t="s">
        <v>420</v>
      </c>
      <c r="BJ48" s="218"/>
      <c r="BK48" s="11"/>
      <c r="BL48" s="11"/>
      <c r="BM48" s="11"/>
      <c r="BN48" s="11"/>
      <c r="BO48" s="11"/>
      <c r="BP48" s="217"/>
      <c r="BR48" s="9">
        <v>1</v>
      </c>
    </row>
    <row r="49" spans="2:70" ht="21" customHeight="1">
      <c r="B49" s="1"/>
      <c r="C49" s="1"/>
      <c r="D49" s="1"/>
      <c r="E49" s="1"/>
      <c r="F49" s="1"/>
      <c r="G49" s="1"/>
      <c r="H49" s="1"/>
      <c r="I49" s="1"/>
      <c r="J49" s="1"/>
      <c r="K49" s="1"/>
      <c r="L49" s="1"/>
      <c r="O49" s="1"/>
      <c r="P49" s="1"/>
      <c r="Q49" s="1"/>
      <c r="R49" s="1"/>
      <c r="S49" s="1"/>
      <c r="AE49" s="1193"/>
      <c r="AN49" s="1"/>
      <c r="AO49" s="1"/>
      <c r="AP49" s="1"/>
      <c r="AW49" s="657" t="s">
        <v>845</v>
      </c>
      <c r="AX49" s="120" t="s">
        <v>383</v>
      </c>
      <c r="AY49" s="94">
        <f t="shared" si="17"/>
        <v>0.4</v>
      </c>
      <c r="AZ49" s="93" t="s">
        <v>282</v>
      </c>
      <c r="BA49" s="75">
        <f t="shared" si="18"/>
        <v>3</v>
      </c>
      <c r="BB49" s="74">
        <f t="shared" si="19"/>
        <v>40</v>
      </c>
      <c r="BC49" s="92">
        <v>400</v>
      </c>
      <c r="BD49" s="72">
        <v>350</v>
      </c>
      <c r="BE49" s="71">
        <v>470</v>
      </c>
      <c r="BF49" s="79">
        <f t="shared" si="20"/>
        <v>47</v>
      </c>
      <c r="BG49" s="96">
        <v>470</v>
      </c>
      <c r="BH49" s="88" t="s">
        <v>382</v>
      </c>
      <c r="BJ49" s="207"/>
      <c r="BK49" s="156"/>
      <c r="BL49" s="607" t="s">
        <v>1057</v>
      </c>
      <c r="BM49" s="156"/>
      <c r="BN49" s="20"/>
      <c r="BO49" s="20"/>
      <c r="BP49" s="205"/>
      <c r="BR49" s="9">
        <v>1</v>
      </c>
    </row>
    <row r="50" spans="2:70" ht="21" customHeight="1" thickBot="1">
      <c r="B50" s="1"/>
      <c r="C50" s="1"/>
      <c r="D50" s="1"/>
      <c r="E50" s="1"/>
      <c r="F50" s="1"/>
      <c r="G50" s="1"/>
      <c r="H50" s="1"/>
      <c r="I50" s="1"/>
      <c r="J50" s="1"/>
      <c r="K50" s="1"/>
      <c r="L50" s="1"/>
      <c r="O50" s="1"/>
      <c r="P50" s="1"/>
      <c r="Q50" s="1"/>
      <c r="R50" s="1"/>
      <c r="S50" s="1"/>
      <c r="AE50"/>
      <c r="AN50" s="1"/>
      <c r="AO50" s="1"/>
      <c r="AP50" s="1"/>
      <c r="AW50" s="657" t="s">
        <v>845</v>
      </c>
      <c r="AX50" s="120" t="s">
        <v>370</v>
      </c>
      <c r="AY50" s="94">
        <f t="shared" si="17"/>
        <v>0.25</v>
      </c>
      <c r="AZ50" s="93" t="s">
        <v>282</v>
      </c>
      <c r="BA50" s="75">
        <f t="shared" si="18"/>
        <v>4</v>
      </c>
      <c r="BB50" s="74">
        <f t="shared" si="19"/>
        <v>25</v>
      </c>
      <c r="BC50" s="92">
        <v>250</v>
      </c>
      <c r="BD50" s="72">
        <v>200</v>
      </c>
      <c r="BE50" s="71">
        <v>300</v>
      </c>
      <c r="BF50" s="79">
        <f t="shared" si="20"/>
        <v>30</v>
      </c>
      <c r="BG50" s="96">
        <v>300</v>
      </c>
      <c r="BH50" s="88" t="s">
        <v>369</v>
      </c>
      <c r="BJ50" s="263"/>
      <c r="BK50" s="262"/>
      <c r="BL50" s="262"/>
      <c r="BM50" s="262"/>
      <c r="BN50" s="262"/>
      <c r="BO50" s="262"/>
      <c r="BP50" s="261"/>
      <c r="BR50" s="9">
        <v>1</v>
      </c>
    </row>
    <row r="51" spans="2:70" ht="21" customHeight="1">
      <c r="B51" s="1"/>
      <c r="C51" s="1"/>
      <c r="D51" s="1"/>
      <c r="E51" s="1"/>
      <c r="F51" s="1"/>
      <c r="G51" s="1"/>
      <c r="H51" s="1"/>
      <c r="I51" s="1"/>
      <c r="J51" s="1"/>
      <c r="K51" s="1"/>
      <c r="L51" s="1"/>
      <c r="O51" s="1"/>
      <c r="P51" s="1"/>
      <c r="Q51" s="1"/>
      <c r="R51" s="1"/>
      <c r="S51" s="1"/>
      <c r="AE51" s="1196" t="s">
        <v>679</v>
      </c>
      <c r="AN51" s="1"/>
      <c r="AO51" s="1"/>
      <c r="AP51" s="1"/>
      <c r="AW51" s="658" t="s">
        <v>902</v>
      </c>
      <c r="AX51" s="120" t="s">
        <v>569</v>
      </c>
      <c r="AY51" s="94">
        <f t="shared" si="17"/>
        <v>5.0000000000000001E-3</v>
      </c>
      <c r="AZ51" s="93" t="s">
        <v>282</v>
      </c>
      <c r="BA51" s="75">
        <f t="shared" si="18"/>
        <v>200</v>
      </c>
      <c r="BB51" s="74">
        <f t="shared" si="19"/>
        <v>0.5</v>
      </c>
      <c r="BC51" s="92">
        <v>5</v>
      </c>
      <c r="BD51" s="72">
        <v>4</v>
      </c>
      <c r="BE51" s="71">
        <v>6</v>
      </c>
      <c r="BF51" s="74">
        <f t="shared" si="20"/>
        <v>0.6</v>
      </c>
      <c r="BG51" s="96">
        <v>8</v>
      </c>
      <c r="BH51" s="88" t="s">
        <v>501</v>
      </c>
      <c r="BJ51" s="266"/>
      <c r="BK51" s="265"/>
      <c r="BL51" s="265"/>
      <c r="BM51" s="265"/>
      <c r="BN51" s="265"/>
      <c r="BO51" s="265"/>
      <c r="BP51" s="264"/>
      <c r="BR51" s="9">
        <v>1</v>
      </c>
    </row>
    <row r="52" spans="2:70" ht="21" customHeight="1">
      <c r="B52" s="1"/>
      <c r="C52" s="1"/>
      <c r="D52" s="1"/>
      <c r="E52" s="1"/>
      <c r="F52" s="1"/>
      <c r="G52" s="1"/>
      <c r="H52" s="1"/>
      <c r="I52" s="1"/>
      <c r="J52" s="1"/>
      <c r="K52" s="1"/>
      <c r="L52" s="1"/>
      <c r="O52" s="1"/>
      <c r="P52" s="1"/>
      <c r="Q52" s="1"/>
      <c r="R52" s="1"/>
      <c r="S52" s="1"/>
      <c r="AE52" s="1197"/>
      <c r="AN52" s="1"/>
      <c r="AO52" s="1"/>
      <c r="AP52" s="1"/>
      <c r="AW52" s="658" t="s">
        <v>902</v>
      </c>
      <c r="AX52" s="120" t="s">
        <v>568</v>
      </c>
      <c r="AY52" s="94">
        <f t="shared" si="17"/>
        <v>0.25</v>
      </c>
      <c r="AZ52" s="93" t="s">
        <v>282</v>
      </c>
      <c r="BA52" s="75">
        <f t="shared" si="18"/>
        <v>4</v>
      </c>
      <c r="BB52" s="74">
        <f t="shared" si="19"/>
        <v>25</v>
      </c>
      <c r="BC52" s="92">
        <v>250</v>
      </c>
      <c r="BD52" s="72">
        <v>200</v>
      </c>
      <c r="BE52" s="71">
        <v>300</v>
      </c>
      <c r="BF52" s="79">
        <f t="shared" si="20"/>
        <v>30</v>
      </c>
      <c r="BG52" s="96">
        <v>300</v>
      </c>
      <c r="BH52" s="88" t="s">
        <v>567</v>
      </c>
      <c r="BJ52" s="266"/>
      <c r="BK52" s="605" t="s">
        <v>1060</v>
      </c>
      <c r="BL52" s="265"/>
      <c r="BM52" s="265"/>
      <c r="BN52" s="265"/>
      <c r="BO52" s="265"/>
      <c r="BP52" s="264"/>
      <c r="BR52" s="9">
        <v>1</v>
      </c>
    </row>
    <row r="53" spans="2:70" ht="21" customHeight="1">
      <c r="B53" s="1"/>
      <c r="C53" s="1"/>
      <c r="D53" s="1"/>
      <c r="E53" s="1"/>
      <c r="F53" s="1"/>
      <c r="G53" s="1"/>
      <c r="H53" s="1"/>
      <c r="I53" s="1"/>
      <c r="J53" s="1"/>
      <c r="K53" s="1"/>
      <c r="L53" s="1"/>
      <c r="O53" s="1"/>
      <c r="P53" s="1"/>
      <c r="Q53" s="1"/>
      <c r="R53" s="1"/>
      <c r="S53" s="1"/>
      <c r="AE53"/>
      <c r="AN53" s="1"/>
      <c r="AO53" s="1"/>
      <c r="AP53" s="1"/>
      <c r="AW53" s="658" t="s">
        <v>902</v>
      </c>
      <c r="AX53" s="120" t="s">
        <v>563</v>
      </c>
      <c r="AY53" s="94">
        <f t="shared" si="17"/>
        <v>0.35</v>
      </c>
      <c r="AZ53" s="93" t="s">
        <v>282</v>
      </c>
      <c r="BA53" s="75">
        <f t="shared" si="18"/>
        <v>3</v>
      </c>
      <c r="BB53" s="74">
        <f t="shared" si="19"/>
        <v>35</v>
      </c>
      <c r="BC53" s="92">
        <v>350</v>
      </c>
      <c r="BD53" s="72">
        <v>300</v>
      </c>
      <c r="BE53" s="71">
        <v>400</v>
      </c>
      <c r="BF53" s="79">
        <f t="shared" si="20"/>
        <v>40</v>
      </c>
      <c r="BG53" s="96">
        <v>400</v>
      </c>
      <c r="BH53" s="88" t="s">
        <v>562</v>
      </c>
      <c r="BJ53" s="266"/>
      <c r="BK53" s="605"/>
      <c r="BL53" s="265"/>
      <c r="BM53" s="265"/>
      <c r="BN53" s="265"/>
      <c r="BO53" s="265"/>
      <c r="BP53" s="264"/>
      <c r="BR53" s="9">
        <v>1</v>
      </c>
    </row>
    <row r="54" spans="2:70" ht="21" customHeight="1">
      <c r="B54" s="1"/>
      <c r="C54" s="1"/>
      <c r="D54" s="1"/>
      <c r="E54" s="1"/>
      <c r="F54" s="1"/>
      <c r="G54" s="1"/>
      <c r="H54" s="1"/>
      <c r="I54" s="1"/>
      <c r="J54" s="1"/>
      <c r="K54" s="1"/>
      <c r="L54" s="1"/>
      <c r="O54" s="1"/>
      <c r="P54" s="1"/>
      <c r="Q54" s="1"/>
      <c r="R54" s="1"/>
      <c r="S54" s="1"/>
      <c r="AE54" s="1193" t="s">
        <v>826</v>
      </c>
      <c r="AN54" s="1"/>
      <c r="AO54" s="1"/>
      <c r="AP54" s="1"/>
      <c r="AW54" s="658" t="s">
        <v>902</v>
      </c>
      <c r="AX54" s="120" t="s">
        <v>546</v>
      </c>
      <c r="AY54" s="94">
        <f t="shared" si="17"/>
        <v>0.4</v>
      </c>
      <c r="AZ54" s="93" t="s">
        <v>282</v>
      </c>
      <c r="BA54" s="75">
        <f t="shared" si="18"/>
        <v>3</v>
      </c>
      <c r="BB54" s="74">
        <f t="shared" si="19"/>
        <v>40</v>
      </c>
      <c r="BC54" s="92">
        <v>400</v>
      </c>
      <c r="BD54" s="72">
        <v>350</v>
      </c>
      <c r="BE54" s="71">
        <v>470</v>
      </c>
      <c r="BF54" s="79">
        <f t="shared" si="20"/>
        <v>47</v>
      </c>
      <c r="BG54" s="96">
        <v>470</v>
      </c>
      <c r="BH54" s="88" t="s">
        <v>341</v>
      </c>
      <c r="BJ54" s="266"/>
      <c r="BK54" s="605" t="s">
        <v>1059</v>
      </c>
      <c r="BL54" s="265"/>
      <c r="BM54" s="265"/>
      <c r="BN54" s="265"/>
      <c r="BO54" s="265"/>
      <c r="BP54" s="264"/>
      <c r="BR54" s="9">
        <v>1</v>
      </c>
    </row>
    <row r="55" spans="2:70" ht="21" customHeight="1">
      <c r="B55" s="1"/>
      <c r="C55" s="1"/>
      <c r="D55" s="1"/>
      <c r="E55" s="1"/>
      <c r="F55" s="1"/>
      <c r="G55" s="1"/>
      <c r="H55" s="1"/>
      <c r="I55" s="1"/>
      <c r="J55" s="1"/>
      <c r="K55" s="1"/>
      <c r="L55" s="1"/>
      <c r="O55" s="1"/>
      <c r="P55" s="1"/>
      <c r="Q55" s="1"/>
      <c r="R55" s="1"/>
      <c r="S55" s="1"/>
      <c r="AE55" s="1193"/>
      <c r="AN55" s="1"/>
      <c r="AO55" s="1"/>
      <c r="AP55" s="1"/>
      <c r="AW55" s="658" t="s">
        <v>902</v>
      </c>
      <c r="AX55" s="120" t="s">
        <v>545</v>
      </c>
      <c r="AY55" s="94">
        <f t="shared" si="17"/>
        <v>0.18</v>
      </c>
      <c r="AZ55" s="93" t="s">
        <v>282</v>
      </c>
      <c r="BA55" s="75">
        <f t="shared" si="18"/>
        <v>6</v>
      </c>
      <c r="BB55" s="74">
        <f t="shared" si="19"/>
        <v>18</v>
      </c>
      <c r="BC55" s="92">
        <v>180</v>
      </c>
      <c r="BD55" s="72">
        <v>150</v>
      </c>
      <c r="BE55" s="71">
        <v>210</v>
      </c>
      <c r="BF55" s="79">
        <f t="shared" si="20"/>
        <v>21</v>
      </c>
      <c r="BG55" s="96">
        <v>210</v>
      </c>
      <c r="BH55" s="36" t="s">
        <v>544</v>
      </c>
      <c r="BJ55" s="266"/>
      <c r="BK55" s="605"/>
      <c r="BL55" s="265"/>
      <c r="BM55" s="265"/>
      <c r="BN55" s="265"/>
      <c r="BO55" s="265"/>
      <c r="BP55" s="264"/>
      <c r="BR55" s="9">
        <v>1</v>
      </c>
    </row>
    <row r="56" spans="2:70" ht="21" customHeight="1" thickBot="1">
      <c r="B56" s="1"/>
      <c r="C56" s="1"/>
      <c r="D56" s="1"/>
      <c r="E56" s="1"/>
      <c r="F56" s="1"/>
      <c r="G56" s="1"/>
      <c r="H56" s="1"/>
      <c r="I56" s="1"/>
      <c r="J56" s="1"/>
      <c r="K56" s="1"/>
      <c r="L56" s="1"/>
      <c r="O56" s="1"/>
      <c r="P56" s="1"/>
      <c r="Q56" s="1"/>
      <c r="R56" s="1"/>
      <c r="S56" s="1"/>
      <c r="AE56"/>
      <c r="AN56" s="1"/>
      <c r="AO56" s="1"/>
      <c r="AP56" s="1"/>
      <c r="AW56" s="658" t="s">
        <v>902</v>
      </c>
      <c r="AX56" s="120" t="s">
        <v>542</v>
      </c>
      <c r="AY56" s="94">
        <f t="shared" si="17"/>
        <v>0.24</v>
      </c>
      <c r="AZ56" s="93" t="s">
        <v>282</v>
      </c>
      <c r="BA56" s="75">
        <f t="shared" si="18"/>
        <v>4</v>
      </c>
      <c r="BB56" s="74">
        <f t="shared" si="19"/>
        <v>24</v>
      </c>
      <c r="BC56" s="92">
        <v>240</v>
      </c>
      <c r="BD56" s="72">
        <v>230</v>
      </c>
      <c r="BE56" s="71">
        <v>250</v>
      </c>
      <c r="BF56" s="79">
        <f t="shared" si="20"/>
        <v>25</v>
      </c>
      <c r="BG56" s="96">
        <v>250</v>
      </c>
      <c r="BH56" s="88" t="s">
        <v>541</v>
      </c>
      <c r="BJ56" s="266"/>
      <c r="BK56" s="605" t="s">
        <v>646</v>
      </c>
      <c r="BL56" s="265"/>
      <c r="BM56" s="265"/>
      <c r="BN56" s="265"/>
      <c r="BO56" s="265"/>
      <c r="BP56" s="264"/>
      <c r="BR56" s="9">
        <v>1</v>
      </c>
    </row>
    <row r="57" spans="2:70" ht="21" customHeight="1">
      <c r="B57" s="1"/>
      <c r="C57" s="1"/>
      <c r="D57" s="1"/>
      <c r="E57" s="1"/>
      <c r="F57" s="1"/>
      <c r="G57" s="1"/>
      <c r="H57" s="1"/>
      <c r="I57" s="1"/>
      <c r="J57" s="1"/>
      <c r="K57" s="1"/>
      <c r="L57" s="1"/>
      <c r="O57" s="1"/>
      <c r="P57" s="1"/>
      <c r="Q57" s="1"/>
      <c r="R57" s="1"/>
      <c r="S57" s="1"/>
      <c r="AE57" s="1212" t="s">
        <v>503</v>
      </c>
      <c r="AN57" s="1"/>
      <c r="AO57" s="1"/>
      <c r="AP57" s="1"/>
      <c r="AW57" s="658" t="s">
        <v>902</v>
      </c>
      <c r="AX57" s="120" t="s">
        <v>539</v>
      </c>
      <c r="AY57" s="94">
        <f t="shared" si="17"/>
        <v>0.24</v>
      </c>
      <c r="AZ57" s="93" t="s">
        <v>282</v>
      </c>
      <c r="BA57" s="75">
        <f t="shared" si="18"/>
        <v>4</v>
      </c>
      <c r="BB57" s="74">
        <f t="shared" si="19"/>
        <v>24</v>
      </c>
      <c r="BC57" s="92">
        <v>240</v>
      </c>
      <c r="BD57" s="72">
        <v>180</v>
      </c>
      <c r="BE57" s="71">
        <v>300</v>
      </c>
      <c r="BF57" s="79">
        <f t="shared" si="20"/>
        <v>30</v>
      </c>
      <c r="BG57" s="96">
        <v>360</v>
      </c>
      <c r="BH57" s="88" t="s">
        <v>538</v>
      </c>
      <c r="BJ57" s="266"/>
      <c r="BK57" s="605" t="s">
        <v>1061</v>
      </c>
      <c r="BL57" s="265"/>
      <c r="BM57" s="265"/>
      <c r="BN57" s="265"/>
      <c r="BO57" s="265"/>
      <c r="BP57" s="264"/>
      <c r="BR57" s="9">
        <v>1</v>
      </c>
    </row>
    <row r="58" spans="2:70" ht="21" customHeight="1">
      <c r="B58" s="1"/>
      <c r="C58" s="1"/>
      <c r="D58" s="1"/>
      <c r="E58" s="1"/>
      <c r="F58" s="1"/>
      <c r="G58" s="1"/>
      <c r="H58" s="1"/>
      <c r="I58" s="1"/>
      <c r="J58" s="1"/>
      <c r="K58" s="1"/>
      <c r="L58" s="1"/>
      <c r="O58" s="1"/>
      <c r="P58" s="1"/>
      <c r="Q58" s="1"/>
      <c r="R58" s="1"/>
      <c r="S58" s="1"/>
      <c r="AE58" s="1213"/>
      <c r="AN58" s="1"/>
      <c r="AO58" s="1"/>
      <c r="AP58" s="1"/>
      <c r="AW58" s="658" t="s">
        <v>902</v>
      </c>
      <c r="AX58" s="120" t="s">
        <v>531</v>
      </c>
      <c r="AY58" s="94">
        <f t="shared" si="17"/>
        <v>4.4999999999999998E-2</v>
      </c>
      <c r="AZ58" s="93" t="s">
        <v>282</v>
      </c>
      <c r="BA58" s="75">
        <f t="shared" si="18"/>
        <v>22</v>
      </c>
      <c r="BB58" s="74">
        <f t="shared" si="19"/>
        <v>4.5</v>
      </c>
      <c r="BC58" s="92">
        <v>45</v>
      </c>
      <c r="BD58" s="72">
        <v>34</v>
      </c>
      <c r="BE58" s="71">
        <v>56</v>
      </c>
      <c r="BF58" s="74">
        <f t="shared" si="20"/>
        <v>5.6</v>
      </c>
      <c r="BG58" s="96">
        <v>68</v>
      </c>
      <c r="BH58" s="88" t="s">
        <v>530</v>
      </c>
      <c r="BJ58" s="266"/>
      <c r="BK58" s="605"/>
      <c r="BL58" s="265"/>
      <c r="BM58" s="265"/>
      <c r="BN58" s="265"/>
      <c r="BO58" s="265"/>
      <c r="BP58" s="264"/>
      <c r="BR58" s="9">
        <v>1</v>
      </c>
    </row>
    <row r="59" spans="2:70" ht="21" customHeight="1" thickBot="1">
      <c r="B59" s="1"/>
      <c r="C59" s="1"/>
      <c r="D59" s="1"/>
      <c r="E59" s="1"/>
      <c r="F59" s="1"/>
      <c r="G59" s="1"/>
      <c r="H59" s="1"/>
      <c r="I59" s="1"/>
      <c r="J59" s="1"/>
      <c r="K59" s="1"/>
      <c r="L59" s="1"/>
      <c r="O59" s="1"/>
      <c r="P59" s="1"/>
      <c r="Q59" s="1"/>
      <c r="R59" s="1"/>
      <c r="S59" s="1"/>
      <c r="AE59"/>
      <c r="AN59" s="1"/>
      <c r="AO59" s="1"/>
      <c r="AP59" s="1"/>
      <c r="AW59" s="658" t="s">
        <v>902</v>
      </c>
      <c r="AX59" s="120" t="s">
        <v>528</v>
      </c>
      <c r="AY59" s="94">
        <f t="shared" si="17"/>
        <v>4.4999999999999998E-2</v>
      </c>
      <c r="AZ59" s="93" t="s">
        <v>282</v>
      </c>
      <c r="BA59" s="75">
        <f t="shared" si="18"/>
        <v>22</v>
      </c>
      <c r="BB59" s="74">
        <f t="shared" si="19"/>
        <v>4.5</v>
      </c>
      <c r="BC59" s="92">
        <v>45</v>
      </c>
      <c r="BD59" s="72">
        <v>30</v>
      </c>
      <c r="BE59" s="71">
        <v>60</v>
      </c>
      <c r="BF59" s="74">
        <f t="shared" si="20"/>
        <v>6</v>
      </c>
      <c r="BG59" s="96">
        <v>60</v>
      </c>
      <c r="BH59" s="88" t="s">
        <v>527</v>
      </c>
      <c r="BJ59" s="266"/>
      <c r="BK59" s="605" t="s">
        <v>1062</v>
      </c>
      <c r="BL59" s="265"/>
      <c r="BM59" s="265"/>
      <c r="BN59" s="265"/>
      <c r="BO59" s="265"/>
      <c r="BP59" s="264"/>
      <c r="BR59" s="9">
        <v>1</v>
      </c>
    </row>
    <row r="60" spans="2:70" ht="21" customHeight="1">
      <c r="B60" s="1"/>
      <c r="C60" s="1"/>
      <c r="D60" s="1"/>
      <c r="E60" s="1"/>
      <c r="F60" s="1"/>
      <c r="G60" s="1"/>
      <c r="H60" s="1"/>
      <c r="I60" s="1"/>
      <c r="J60" s="1"/>
      <c r="K60" s="1"/>
      <c r="L60" s="1"/>
      <c r="O60" s="1"/>
      <c r="P60" s="1"/>
      <c r="Q60" s="1"/>
      <c r="R60" s="1"/>
      <c r="S60" s="1"/>
      <c r="AE60" s="1214" t="s">
        <v>688</v>
      </c>
      <c r="AN60" s="1"/>
      <c r="AO60" s="1"/>
      <c r="AP60" s="1"/>
      <c r="AW60" s="658" t="s">
        <v>902</v>
      </c>
      <c r="AX60" s="120" t="s">
        <v>526</v>
      </c>
      <c r="AY60" s="94">
        <f t="shared" si="17"/>
        <v>0.06</v>
      </c>
      <c r="AZ60" s="93" t="s">
        <v>282</v>
      </c>
      <c r="BA60" s="75">
        <f t="shared" si="18"/>
        <v>17</v>
      </c>
      <c r="BB60" s="74">
        <f t="shared" si="19"/>
        <v>6</v>
      </c>
      <c r="BC60" s="92">
        <v>60</v>
      </c>
      <c r="BD60" s="72">
        <v>45</v>
      </c>
      <c r="BE60" s="71">
        <v>75</v>
      </c>
      <c r="BF60" s="79">
        <f t="shared" si="20"/>
        <v>7.5</v>
      </c>
      <c r="BG60" s="96">
        <v>90</v>
      </c>
      <c r="BH60" s="88" t="s">
        <v>525</v>
      </c>
      <c r="BJ60" s="266"/>
      <c r="BK60" s="605"/>
      <c r="BL60" s="265"/>
      <c r="BM60" s="265"/>
      <c r="BN60" s="265"/>
      <c r="BO60" s="265"/>
      <c r="BP60" s="264"/>
      <c r="BR60" s="9">
        <v>1</v>
      </c>
    </row>
    <row r="61" spans="2:70" ht="21" customHeight="1">
      <c r="B61" s="1"/>
      <c r="C61" s="1"/>
      <c r="D61" s="1"/>
      <c r="E61" s="1"/>
      <c r="F61" s="1"/>
      <c r="G61" s="1"/>
      <c r="H61" s="1"/>
      <c r="I61" s="1"/>
      <c r="J61" s="1"/>
      <c r="K61" s="1"/>
      <c r="L61" s="1"/>
      <c r="O61" s="1"/>
      <c r="P61" s="1"/>
      <c r="Q61" s="1"/>
      <c r="R61" s="1"/>
      <c r="S61" s="1"/>
      <c r="AE61" s="1215"/>
      <c r="AN61" s="1"/>
      <c r="AO61" s="1"/>
      <c r="AP61" s="1"/>
      <c r="AW61" s="658" t="s">
        <v>902</v>
      </c>
      <c r="AX61" s="120" t="s">
        <v>522</v>
      </c>
      <c r="AY61" s="94">
        <f t="shared" si="17"/>
        <v>0.18</v>
      </c>
      <c r="AZ61" s="93" t="s">
        <v>282</v>
      </c>
      <c r="BA61" s="75">
        <f t="shared" si="18"/>
        <v>6</v>
      </c>
      <c r="BB61" s="74">
        <f t="shared" si="19"/>
        <v>18</v>
      </c>
      <c r="BC61" s="92">
        <v>180</v>
      </c>
      <c r="BD61" s="72">
        <v>150</v>
      </c>
      <c r="BE61" s="71">
        <v>210</v>
      </c>
      <c r="BF61" s="79">
        <f t="shared" si="20"/>
        <v>21</v>
      </c>
      <c r="BG61" s="96">
        <v>210</v>
      </c>
      <c r="BH61" s="88" t="s">
        <v>521</v>
      </c>
      <c r="BJ61" s="263"/>
      <c r="BK61" s="262"/>
      <c r="BL61" s="262"/>
      <c r="BM61" s="262"/>
      <c r="BN61" s="262"/>
      <c r="BO61" s="262"/>
      <c r="BP61" s="261"/>
      <c r="BR61" s="9">
        <v>1</v>
      </c>
    </row>
    <row r="62" spans="2:70" ht="21" customHeight="1" thickBot="1">
      <c r="B62" s="1"/>
      <c r="C62" s="1"/>
      <c r="D62" s="1"/>
      <c r="E62" s="1"/>
      <c r="F62" s="1"/>
      <c r="G62" s="1"/>
      <c r="H62" s="1"/>
      <c r="I62" s="1"/>
      <c r="J62" s="1"/>
      <c r="K62" s="1"/>
      <c r="L62" s="1"/>
      <c r="O62" s="1"/>
      <c r="P62" s="1"/>
      <c r="Q62" s="1"/>
      <c r="R62" s="1"/>
      <c r="S62" s="1"/>
      <c r="AE62"/>
      <c r="AN62" s="1"/>
      <c r="AO62" s="1"/>
      <c r="AP62" s="1"/>
      <c r="AW62" s="658" t="s">
        <v>902</v>
      </c>
      <c r="AX62" s="120" t="s">
        <v>415</v>
      </c>
      <c r="AY62" s="94">
        <f t="shared" si="17"/>
        <v>0.12</v>
      </c>
      <c r="AZ62" s="93" t="s">
        <v>282</v>
      </c>
      <c r="BA62" s="75">
        <f t="shared" si="18"/>
        <v>8</v>
      </c>
      <c r="BB62" s="74">
        <f t="shared" si="19"/>
        <v>12</v>
      </c>
      <c r="BC62" s="92">
        <v>120</v>
      </c>
      <c r="BD62" s="72">
        <v>90</v>
      </c>
      <c r="BE62" s="71">
        <v>150</v>
      </c>
      <c r="BF62" s="79">
        <f t="shared" si="20"/>
        <v>15</v>
      </c>
      <c r="BG62" s="96">
        <v>180</v>
      </c>
      <c r="BH62" s="88" t="s">
        <v>511</v>
      </c>
      <c r="BJ62" s="218"/>
      <c r="BK62" s="11"/>
      <c r="BL62" s="11"/>
      <c r="BM62" s="11"/>
      <c r="BN62" s="11"/>
      <c r="BO62" s="11"/>
      <c r="BP62" s="217"/>
      <c r="BR62" s="9">
        <v>1</v>
      </c>
    </row>
    <row r="63" spans="2:70" ht="21" customHeight="1">
      <c r="B63" s="1"/>
      <c r="C63" s="1"/>
      <c r="D63" s="1"/>
      <c r="E63" s="1"/>
      <c r="F63" s="1"/>
      <c r="G63" s="1"/>
      <c r="H63" s="1"/>
      <c r="I63" s="1"/>
      <c r="J63" s="1"/>
      <c r="K63" s="1"/>
      <c r="L63" s="1"/>
      <c r="O63" s="1"/>
      <c r="P63" s="1"/>
      <c r="Q63" s="1"/>
      <c r="R63" s="1"/>
      <c r="S63" s="1"/>
      <c r="AE63" s="1216" t="s">
        <v>699</v>
      </c>
      <c r="AN63" s="1"/>
      <c r="AO63" s="1"/>
      <c r="AP63" s="1"/>
      <c r="AW63" s="658" t="s">
        <v>902</v>
      </c>
      <c r="AX63" s="120" t="s">
        <v>508</v>
      </c>
      <c r="AY63" s="94">
        <f t="shared" si="17"/>
        <v>0.2</v>
      </c>
      <c r="AZ63" s="93" t="s">
        <v>282</v>
      </c>
      <c r="BA63" s="75">
        <f t="shared" si="18"/>
        <v>5</v>
      </c>
      <c r="BB63" s="74">
        <f t="shared" si="19"/>
        <v>20</v>
      </c>
      <c r="BC63" s="92">
        <v>200</v>
      </c>
      <c r="BD63" s="72">
        <v>150</v>
      </c>
      <c r="BE63" s="71">
        <v>250</v>
      </c>
      <c r="BF63" s="79">
        <f t="shared" si="20"/>
        <v>25</v>
      </c>
      <c r="BG63" s="96">
        <v>300</v>
      </c>
      <c r="BH63" s="88" t="s">
        <v>507</v>
      </c>
      <c r="BJ63" s="218"/>
      <c r="BK63" s="260" t="s">
        <v>438</v>
      </c>
      <c r="BL63" s="11"/>
      <c r="BM63" s="11"/>
      <c r="BN63" s="11"/>
      <c r="BO63" s="11"/>
      <c r="BP63" s="217"/>
      <c r="BR63" s="9">
        <v>1</v>
      </c>
    </row>
    <row r="64" spans="2:70" ht="21" customHeight="1">
      <c r="B64" s="1"/>
      <c r="C64" s="1"/>
      <c r="D64" s="1"/>
      <c r="E64" s="1"/>
      <c r="F64" s="1"/>
      <c r="G64" s="1"/>
      <c r="H64" s="1"/>
      <c r="I64" s="1"/>
      <c r="J64" s="1"/>
      <c r="K64" s="1"/>
      <c r="L64" s="1"/>
      <c r="O64" s="1"/>
      <c r="P64" s="1"/>
      <c r="Q64" s="1"/>
      <c r="R64" s="1"/>
      <c r="S64" s="1"/>
      <c r="AE64" s="1217"/>
      <c r="AN64" s="1"/>
      <c r="AO64" s="1"/>
      <c r="AP64" s="1"/>
      <c r="AW64" s="658" t="s">
        <v>902</v>
      </c>
      <c r="AX64" s="120" t="s">
        <v>506</v>
      </c>
      <c r="AY64" s="94">
        <f t="shared" si="17"/>
        <v>0.4</v>
      </c>
      <c r="AZ64" s="93" t="s">
        <v>282</v>
      </c>
      <c r="BA64" s="75">
        <f t="shared" si="18"/>
        <v>3</v>
      </c>
      <c r="BB64" s="74">
        <f t="shared" si="19"/>
        <v>40</v>
      </c>
      <c r="BC64" s="92">
        <v>400</v>
      </c>
      <c r="BD64" s="72">
        <v>350</v>
      </c>
      <c r="BE64" s="71">
        <v>470</v>
      </c>
      <c r="BF64" s="79">
        <f t="shared" si="20"/>
        <v>47</v>
      </c>
      <c r="BG64" s="96">
        <v>470</v>
      </c>
      <c r="BH64" s="88" t="s">
        <v>341</v>
      </c>
      <c r="BJ64" s="218"/>
      <c r="BK64" s="11"/>
      <c r="BL64" s="11"/>
      <c r="BM64" s="11"/>
      <c r="BN64" s="11"/>
      <c r="BO64" s="11"/>
      <c r="BP64" s="217"/>
      <c r="BR64" s="9">
        <v>1</v>
      </c>
    </row>
    <row r="65" spans="2:70" ht="21" customHeight="1" thickBot="1">
      <c r="B65" s="1"/>
      <c r="C65" s="1"/>
      <c r="D65" s="1"/>
      <c r="E65" s="1"/>
      <c r="F65" s="1"/>
      <c r="G65" s="1"/>
      <c r="H65" s="1"/>
      <c r="I65" s="1"/>
      <c r="J65" s="1"/>
      <c r="K65" s="1"/>
      <c r="L65" s="1"/>
      <c r="O65" s="1"/>
      <c r="P65" s="1"/>
      <c r="Q65" s="1"/>
      <c r="R65" s="1"/>
      <c r="S65" s="1"/>
      <c r="AE65"/>
      <c r="AN65" s="1"/>
      <c r="AO65" s="1"/>
      <c r="AP65" s="1"/>
      <c r="AW65" s="658" t="s">
        <v>902</v>
      </c>
      <c r="AX65" s="120" t="s">
        <v>502</v>
      </c>
      <c r="AY65" s="94">
        <f t="shared" si="17"/>
        <v>0.24</v>
      </c>
      <c r="AZ65" s="93" t="s">
        <v>282</v>
      </c>
      <c r="BA65" s="75">
        <f t="shared" si="18"/>
        <v>4</v>
      </c>
      <c r="BB65" s="74">
        <f t="shared" si="19"/>
        <v>24</v>
      </c>
      <c r="BC65" s="92">
        <v>240</v>
      </c>
      <c r="BD65" s="72">
        <v>180</v>
      </c>
      <c r="BE65" s="71">
        <v>300</v>
      </c>
      <c r="BF65" s="79">
        <f t="shared" si="20"/>
        <v>30</v>
      </c>
      <c r="BG65" s="96">
        <v>360</v>
      </c>
      <c r="BH65" s="88" t="s">
        <v>501</v>
      </c>
      <c r="BJ65" s="218"/>
      <c r="BK65" s="11" t="s">
        <v>434</v>
      </c>
      <c r="BL65" s="11"/>
      <c r="BM65" s="11"/>
      <c r="BN65" s="11"/>
      <c r="BO65" s="11"/>
      <c r="BP65" s="217"/>
      <c r="BR65" s="9">
        <v>1</v>
      </c>
    </row>
    <row r="66" spans="2:70" ht="21" customHeight="1">
      <c r="B66" s="1"/>
      <c r="C66" s="1"/>
      <c r="D66" s="1"/>
      <c r="E66" s="1"/>
      <c r="F66" s="1"/>
      <c r="G66" s="1"/>
      <c r="H66" s="1"/>
      <c r="I66" s="1"/>
      <c r="J66" s="1"/>
      <c r="K66" s="1"/>
      <c r="L66" s="1"/>
      <c r="O66" s="1"/>
      <c r="P66" s="1"/>
      <c r="Q66" s="1"/>
      <c r="R66" s="1"/>
      <c r="S66" s="1"/>
      <c r="AE66" s="1210" t="s">
        <v>711</v>
      </c>
      <c r="AN66" s="1"/>
      <c r="AO66" s="1"/>
      <c r="AP66" s="1"/>
      <c r="AW66" s="658" t="s">
        <v>902</v>
      </c>
      <c r="AX66" s="120" t="s">
        <v>498</v>
      </c>
      <c r="AY66" s="94">
        <f t="shared" si="17"/>
        <v>0.5</v>
      </c>
      <c r="AZ66" s="93" t="s">
        <v>282</v>
      </c>
      <c r="BA66" s="75">
        <f t="shared" si="18"/>
        <v>2</v>
      </c>
      <c r="BB66" s="74">
        <f t="shared" si="19"/>
        <v>50</v>
      </c>
      <c r="BC66" s="92">
        <v>500</v>
      </c>
      <c r="BD66" s="72">
        <v>450</v>
      </c>
      <c r="BE66" s="71">
        <v>600</v>
      </c>
      <c r="BF66" s="79">
        <f t="shared" si="20"/>
        <v>60</v>
      </c>
      <c r="BG66" s="96">
        <v>600</v>
      </c>
      <c r="BH66" s="88" t="s">
        <v>497</v>
      </c>
      <c r="BJ66" s="218"/>
      <c r="BK66" s="11" t="s">
        <v>423</v>
      </c>
      <c r="BL66" s="11"/>
      <c r="BM66" s="11"/>
      <c r="BN66" s="11"/>
      <c r="BO66" s="11"/>
      <c r="BP66" s="217"/>
      <c r="BR66" s="9">
        <v>1</v>
      </c>
    </row>
    <row r="67" spans="2:70" ht="21" customHeight="1">
      <c r="B67" s="1"/>
      <c r="C67" s="1"/>
      <c r="D67" s="1"/>
      <c r="E67" s="1"/>
      <c r="F67" s="1"/>
      <c r="G67" s="1"/>
      <c r="H67" s="1"/>
      <c r="I67" s="1"/>
      <c r="J67" s="1"/>
      <c r="K67" s="1"/>
      <c r="L67" s="1"/>
      <c r="O67" s="1"/>
      <c r="P67" s="1"/>
      <c r="Q67" s="1"/>
      <c r="R67" s="1"/>
      <c r="S67" s="1"/>
      <c r="AE67" s="1211"/>
      <c r="AN67" s="1"/>
      <c r="AO67" s="1"/>
      <c r="AP67" s="1"/>
      <c r="AW67" s="658" t="s">
        <v>902</v>
      </c>
      <c r="AX67" s="120" t="s">
        <v>495</v>
      </c>
      <c r="AY67" s="94">
        <f t="shared" si="17"/>
        <v>0.215</v>
      </c>
      <c r="AZ67" s="93" t="s">
        <v>282</v>
      </c>
      <c r="BA67" s="75">
        <f t="shared" si="18"/>
        <v>5</v>
      </c>
      <c r="BB67" s="74">
        <f t="shared" si="19"/>
        <v>21.5</v>
      </c>
      <c r="BC67" s="92">
        <v>215</v>
      </c>
      <c r="BD67" s="72">
        <v>161</v>
      </c>
      <c r="BE67" s="71">
        <v>269</v>
      </c>
      <c r="BF67" s="79">
        <f t="shared" si="20"/>
        <v>26.9</v>
      </c>
      <c r="BG67" s="96">
        <v>322</v>
      </c>
      <c r="BH67" s="88" t="s">
        <v>494</v>
      </c>
      <c r="BJ67" s="218"/>
      <c r="BK67" s="11"/>
      <c r="BL67" s="11"/>
      <c r="BM67" s="11"/>
      <c r="BN67" s="11"/>
      <c r="BO67" s="11"/>
      <c r="BP67" s="217"/>
      <c r="BR67" s="9">
        <v>1</v>
      </c>
    </row>
    <row r="68" spans="2:70" ht="21" customHeight="1" thickBot="1">
      <c r="B68" s="1"/>
      <c r="C68" s="1"/>
      <c r="D68" s="1"/>
      <c r="E68" s="1"/>
      <c r="F68" s="1"/>
      <c r="G68" s="1"/>
      <c r="H68" s="1"/>
      <c r="I68" s="1"/>
      <c r="J68" s="1"/>
      <c r="K68" s="1"/>
      <c r="L68" s="1"/>
      <c r="O68" s="1"/>
      <c r="P68" s="1"/>
      <c r="Q68" s="1"/>
      <c r="R68" s="1"/>
      <c r="S68" s="1"/>
      <c r="AE68"/>
      <c r="AN68" s="1"/>
      <c r="AO68" s="1"/>
      <c r="AP68" s="1"/>
      <c r="AW68" s="658" t="s">
        <v>902</v>
      </c>
      <c r="AX68" s="120" t="s">
        <v>492</v>
      </c>
      <c r="AY68" s="94">
        <f t="shared" si="17"/>
        <v>0.2</v>
      </c>
      <c r="AZ68" s="93" t="s">
        <v>282</v>
      </c>
      <c r="BA68" s="75">
        <f t="shared" si="18"/>
        <v>5</v>
      </c>
      <c r="BB68" s="74">
        <f t="shared" si="19"/>
        <v>20</v>
      </c>
      <c r="BC68" s="92">
        <v>200</v>
      </c>
      <c r="BD68" s="72">
        <v>180</v>
      </c>
      <c r="BE68" s="71">
        <v>240</v>
      </c>
      <c r="BF68" s="79">
        <f t="shared" si="20"/>
        <v>24</v>
      </c>
      <c r="BG68" s="96">
        <v>240</v>
      </c>
      <c r="BH68" s="88" t="s">
        <v>341</v>
      </c>
      <c r="BJ68" s="218"/>
      <c r="BK68" s="11" t="s">
        <v>412</v>
      </c>
      <c r="BL68" s="11"/>
      <c r="BM68" s="11"/>
      <c r="BN68" s="11"/>
      <c r="BO68" s="11"/>
      <c r="BP68" s="217"/>
      <c r="BR68" s="9">
        <v>1</v>
      </c>
    </row>
    <row r="69" spans="2:70" ht="21" customHeight="1">
      <c r="B69" s="1"/>
      <c r="C69" s="1"/>
      <c r="D69" s="1"/>
      <c r="E69" s="1"/>
      <c r="F69" s="1"/>
      <c r="G69" s="1"/>
      <c r="H69" s="1"/>
      <c r="I69" s="1"/>
      <c r="J69" s="1"/>
      <c r="K69" s="1"/>
      <c r="L69" s="1"/>
      <c r="O69" s="1"/>
      <c r="P69" s="1"/>
      <c r="Q69" s="1"/>
      <c r="R69" s="1"/>
      <c r="S69" s="1"/>
      <c r="AE69" s="1196" t="s">
        <v>891</v>
      </c>
      <c r="AN69" s="1"/>
      <c r="AO69" s="1"/>
      <c r="AP69" s="1"/>
      <c r="AW69" s="658" t="s">
        <v>902</v>
      </c>
      <c r="AX69" s="120" t="s">
        <v>491</v>
      </c>
      <c r="AY69" s="94">
        <f t="shared" si="17"/>
        <v>2E-3</v>
      </c>
      <c r="AZ69" s="93" t="s">
        <v>282</v>
      </c>
      <c r="BA69" s="75">
        <f t="shared" si="18"/>
        <v>500</v>
      </c>
      <c r="BB69" s="74">
        <f t="shared" si="19"/>
        <v>0.2</v>
      </c>
      <c r="BC69" s="92">
        <v>2</v>
      </c>
      <c r="BD69" s="72">
        <v>33</v>
      </c>
      <c r="BE69" s="71">
        <v>55</v>
      </c>
      <c r="BF69" s="79">
        <f t="shared" si="20"/>
        <v>5.5</v>
      </c>
      <c r="BG69" s="96">
        <v>66</v>
      </c>
      <c r="BH69" s="88" t="s">
        <v>490</v>
      </c>
      <c r="BJ69" s="218"/>
      <c r="BK69" s="11"/>
      <c r="BL69" s="11"/>
      <c r="BM69" s="11"/>
      <c r="BN69" s="11"/>
      <c r="BO69" s="11"/>
      <c r="BP69" s="217"/>
      <c r="BR69" s="9">
        <v>1</v>
      </c>
    </row>
    <row r="70" spans="2:70" ht="21" customHeight="1">
      <c r="B70" s="1"/>
      <c r="C70" s="1"/>
      <c r="D70" s="1"/>
      <c r="E70" s="1"/>
      <c r="F70" s="1"/>
      <c r="G70" s="1"/>
      <c r="H70" s="1"/>
      <c r="I70" s="1"/>
      <c r="J70" s="1"/>
      <c r="K70" s="1"/>
      <c r="L70" s="1"/>
      <c r="O70" s="1"/>
      <c r="P70" s="1"/>
      <c r="Q70" s="1"/>
      <c r="R70" s="1"/>
      <c r="S70" s="1"/>
      <c r="AE70" s="1197"/>
      <c r="AN70" s="1"/>
      <c r="AO70" s="1"/>
      <c r="AP70" s="1"/>
      <c r="AW70" s="658" t="s">
        <v>902</v>
      </c>
      <c r="AX70" s="120" t="s">
        <v>489</v>
      </c>
      <c r="AY70" s="94">
        <f t="shared" si="17"/>
        <v>4.3999999999999997E-2</v>
      </c>
      <c r="AZ70" s="93" t="s">
        <v>282</v>
      </c>
      <c r="BA70" s="75">
        <f t="shared" si="18"/>
        <v>23</v>
      </c>
      <c r="BB70" s="74">
        <f t="shared" si="19"/>
        <v>4.4000000000000004</v>
      </c>
      <c r="BC70" s="92">
        <v>44</v>
      </c>
      <c r="BD70" s="72">
        <v>40</v>
      </c>
      <c r="BE70" s="71">
        <v>50</v>
      </c>
      <c r="BF70" s="79">
        <f t="shared" si="20"/>
        <v>5</v>
      </c>
      <c r="BG70" s="96">
        <v>60</v>
      </c>
      <c r="BH70" s="88" t="s">
        <v>488</v>
      </c>
      <c r="BJ70" s="207"/>
      <c r="BK70" s="206" t="s">
        <v>404</v>
      </c>
      <c r="BL70" s="156"/>
      <c r="BM70" s="156"/>
      <c r="BN70" s="20"/>
      <c r="BO70" s="20"/>
      <c r="BP70" s="205"/>
      <c r="BR70" s="9">
        <v>1</v>
      </c>
    </row>
    <row r="71" spans="2:70" ht="21" customHeight="1" thickBot="1">
      <c r="B71" s="1"/>
      <c r="C71" s="1"/>
      <c r="D71" s="1"/>
      <c r="E71" s="1"/>
      <c r="F71" s="1"/>
      <c r="G71" s="1"/>
      <c r="H71" s="1"/>
      <c r="I71" s="1"/>
      <c r="J71" s="1"/>
      <c r="K71" s="1"/>
      <c r="L71" s="1"/>
      <c r="O71" s="1"/>
      <c r="P71" s="1"/>
      <c r="Q71" s="1"/>
      <c r="R71" s="1"/>
      <c r="S71" s="1"/>
      <c r="AE71"/>
      <c r="AN71" s="1"/>
      <c r="AO71" s="1"/>
      <c r="AP71" s="1"/>
      <c r="AW71" s="658" t="s">
        <v>902</v>
      </c>
      <c r="AX71" s="120" t="s">
        <v>487</v>
      </c>
      <c r="AY71" s="94">
        <f t="shared" si="17"/>
        <v>4.3999999999999997E-2</v>
      </c>
      <c r="AZ71" s="93" t="s">
        <v>282</v>
      </c>
      <c r="BA71" s="75">
        <f t="shared" si="18"/>
        <v>23</v>
      </c>
      <c r="BB71" s="74">
        <f t="shared" si="19"/>
        <v>4.4000000000000004</v>
      </c>
      <c r="BC71" s="92">
        <v>44</v>
      </c>
      <c r="BD71" s="72">
        <v>33</v>
      </c>
      <c r="BE71" s="71">
        <v>55</v>
      </c>
      <c r="BF71" s="79">
        <f t="shared" si="20"/>
        <v>5.5</v>
      </c>
      <c r="BG71" s="96">
        <v>66</v>
      </c>
      <c r="BH71" s="88" t="s">
        <v>486</v>
      </c>
      <c r="BJ71" s="207"/>
      <c r="BK71" s="206" t="s">
        <v>399</v>
      </c>
      <c r="BL71" s="156"/>
      <c r="BM71" s="156"/>
      <c r="BN71" s="20"/>
      <c r="BO71" s="20"/>
      <c r="BP71" s="205"/>
      <c r="BR71" s="9">
        <v>1</v>
      </c>
    </row>
    <row r="72" spans="2:70" ht="21" customHeight="1">
      <c r="B72" s="1"/>
      <c r="C72" s="1"/>
      <c r="D72" s="1"/>
      <c r="E72" s="1"/>
      <c r="F72" s="1"/>
      <c r="G72" s="1"/>
      <c r="H72" s="1"/>
      <c r="I72" s="1"/>
      <c r="J72" s="1"/>
      <c r="K72" s="1"/>
      <c r="L72" s="1"/>
      <c r="O72" s="1"/>
      <c r="P72" s="1"/>
      <c r="Q72" s="1"/>
      <c r="R72" s="1"/>
      <c r="S72" s="1"/>
      <c r="AE72" s="1206" t="s">
        <v>892</v>
      </c>
      <c r="AN72" s="1"/>
      <c r="AO72" s="1"/>
      <c r="AP72" s="1"/>
      <c r="AW72" s="658" t="s">
        <v>902</v>
      </c>
      <c r="AX72" s="120" t="s">
        <v>485</v>
      </c>
      <c r="AY72" s="94">
        <f t="shared" si="17"/>
        <v>0.27</v>
      </c>
      <c r="AZ72" s="93" t="s">
        <v>282</v>
      </c>
      <c r="BA72" s="75">
        <f t="shared" si="18"/>
        <v>4</v>
      </c>
      <c r="BB72" s="74">
        <f t="shared" si="19"/>
        <v>27</v>
      </c>
      <c r="BC72" s="92">
        <v>270</v>
      </c>
      <c r="BD72" s="72">
        <v>250</v>
      </c>
      <c r="BE72" s="71">
        <v>300</v>
      </c>
      <c r="BF72" s="79">
        <f t="shared" si="20"/>
        <v>30</v>
      </c>
      <c r="BG72" s="96">
        <v>300</v>
      </c>
      <c r="BH72" s="88" t="s">
        <v>484</v>
      </c>
      <c r="BJ72" s="207"/>
      <c r="BK72" s="156"/>
      <c r="BL72" s="156"/>
      <c r="BM72" s="156"/>
      <c r="BN72" s="20"/>
      <c r="BO72" s="20"/>
      <c r="BP72" s="205"/>
      <c r="BR72" s="9">
        <v>1</v>
      </c>
    </row>
    <row r="73" spans="2:70" ht="21" customHeight="1">
      <c r="B73" s="1"/>
      <c r="C73" s="1"/>
      <c r="D73" s="1"/>
      <c r="E73" s="1"/>
      <c r="F73" s="1"/>
      <c r="G73" s="1"/>
      <c r="H73" s="1"/>
      <c r="I73" s="1"/>
      <c r="J73" s="1"/>
      <c r="K73" s="1"/>
      <c r="L73" s="1"/>
      <c r="O73" s="1"/>
      <c r="P73" s="1"/>
      <c r="Q73" s="1"/>
      <c r="R73" s="1"/>
      <c r="S73" s="1"/>
      <c r="AE73" s="1207"/>
      <c r="AN73" s="1"/>
      <c r="AO73" s="1"/>
      <c r="AP73" s="1"/>
      <c r="AW73" s="658" t="s">
        <v>902</v>
      </c>
      <c r="AX73" s="120" t="s">
        <v>479</v>
      </c>
      <c r="AY73" s="94">
        <f t="shared" si="17"/>
        <v>0.05</v>
      </c>
      <c r="AZ73" s="93" t="s">
        <v>282</v>
      </c>
      <c r="BA73" s="75">
        <f t="shared" si="18"/>
        <v>20</v>
      </c>
      <c r="BB73" s="74">
        <f t="shared" si="19"/>
        <v>5</v>
      </c>
      <c r="BC73" s="92">
        <v>50</v>
      </c>
      <c r="BD73" s="72"/>
      <c r="BE73" s="71"/>
      <c r="BF73" s="79"/>
      <c r="BG73" s="96"/>
      <c r="BH73" s="68" t="s">
        <v>478</v>
      </c>
      <c r="BJ73" s="608" t="s">
        <v>794</v>
      </c>
      <c r="BK73" s="609"/>
      <c r="BL73" s="609"/>
      <c r="BM73" s="609"/>
      <c r="BN73" s="609"/>
      <c r="BO73" s="609"/>
      <c r="BP73" s="610"/>
      <c r="BR73" s="9">
        <v>1</v>
      </c>
    </row>
    <row r="74" spans="2:70" ht="21" customHeight="1" thickBot="1">
      <c r="B74" s="1"/>
      <c r="C74" s="1"/>
      <c r="D74" s="1"/>
      <c r="E74" s="1"/>
      <c r="F74" s="1"/>
      <c r="G74" s="1"/>
      <c r="H74" s="1"/>
      <c r="I74" s="1"/>
      <c r="J74" s="1"/>
      <c r="K74" s="1"/>
      <c r="L74" s="1"/>
      <c r="O74" s="1"/>
      <c r="P74" s="1"/>
      <c r="Q74" s="1"/>
      <c r="R74" s="1"/>
      <c r="S74" s="1"/>
      <c r="AE74"/>
      <c r="AN74" s="1"/>
      <c r="AO74" s="1"/>
      <c r="AP74" s="1"/>
      <c r="AW74" s="658" t="s">
        <v>902</v>
      </c>
      <c r="AX74" s="120" t="s">
        <v>477</v>
      </c>
      <c r="AY74" s="94">
        <f t="shared" si="17"/>
        <v>0.35</v>
      </c>
      <c r="AZ74" s="93" t="s">
        <v>282</v>
      </c>
      <c r="BA74" s="75">
        <f t="shared" si="18"/>
        <v>3</v>
      </c>
      <c r="BB74" s="74">
        <f t="shared" si="19"/>
        <v>35</v>
      </c>
      <c r="BC74" s="92">
        <v>350</v>
      </c>
      <c r="BD74" s="72">
        <v>300</v>
      </c>
      <c r="BE74" s="71">
        <v>400</v>
      </c>
      <c r="BF74" s="79">
        <f t="shared" ref="BF74:BF95" si="49">BE74/10</f>
        <v>40</v>
      </c>
      <c r="BG74" s="96">
        <v>400</v>
      </c>
      <c r="BH74" s="88" t="s">
        <v>476</v>
      </c>
      <c r="BJ74" s="611" t="s">
        <v>795</v>
      </c>
      <c r="BK74" s="612"/>
      <c r="BL74" s="612"/>
      <c r="BM74" s="612"/>
      <c r="BN74" s="612"/>
      <c r="BO74" s="612"/>
      <c r="BP74" s="613"/>
      <c r="BR74" s="9">
        <v>1</v>
      </c>
    </row>
    <row r="75" spans="2:70" ht="21" customHeight="1">
      <c r="B75" s="1"/>
      <c r="C75" s="1"/>
      <c r="D75" s="1"/>
      <c r="E75" s="1"/>
      <c r="F75" s="1"/>
      <c r="G75" s="1"/>
      <c r="H75" s="1"/>
      <c r="I75" s="1"/>
      <c r="J75" s="1"/>
      <c r="K75" s="1"/>
      <c r="L75" s="1"/>
      <c r="O75" s="1"/>
      <c r="P75" s="1"/>
      <c r="Q75" s="1"/>
      <c r="R75" s="1"/>
      <c r="S75" s="1"/>
      <c r="AE75" s="1206" t="s">
        <v>893</v>
      </c>
      <c r="AN75" s="1"/>
      <c r="AO75" s="1"/>
      <c r="AP75" s="1"/>
      <c r="AW75" s="658" t="s">
        <v>902</v>
      </c>
      <c r="AX75" s="120" t="s">
        <v>470</v>
      </c>
      <c r="AY75" s="94">
        <f t="shared" si="17"/>
        <v>0.15</v>
      </c>
      <c r="AZ75" s="93" t="s">
        <v>282</v>
      </c>
      <c r="BA75" s="75">
        <f t="shared" si="18"/>
        <v>7</v>
      </c>
      <c r="BB75" s="74">
        <f t="shared" si="19"/>
        <v>15</v>
      </c>
      <c r="BC75" s="92">
        <v>150</v>
      </c>
      <c r="BD75" s="72">
        <v>135</v>
      </c>
      <c r="BE75" s="71">
        <v>180</v>
      </c>
      <c r="BF75" s="79">
        <f t="shared" si="49"/>
        <v>18</v>
      </c>
      <c r="BG75" s="96">
        <v>180</v>
      </c>
      <c r="BH75" s="88" t="s">
        <v>356</v>
      </c>
      <c r="BJ75" s="614" t="s">
        <v>796</v>
      </c>
      <c r="BK75" s="612"/>
      <c r="BL75" s="612"/>
      <c r="BM75" s="612"/>
      <c r="BN75" s="612"/>
      <c r="BO75" s="612"/>
      <c r="BP75" s="613"/>
      <c r="BR75" s="9">
        <v>1</v>
      </c>
    </row>
    <row r="76" spans="2:70" ht="21" customHeight="1">
      <c r="B76" s="1"/>
      <c r="C76" s="1"/>
      <c r="D76" s="1"/>
      <c r="E76" s="1"/>
      <c r="F76" s="1"/>
      <c r="G76" s="1"/>
      <c r="H76" s="1"/>
      <c r="I76" s="1"/>
      <c r="J76" s="1"/>
      <c r="K76" s="1"/>
      <c r="L76" s="1"/>
      <c r="O76" s="1"/>
      <c r="P76" s="1"/>
      <c r="Q76" s="1"/>
      <c r="R76" s="1"/>
      <c r="S76" s="1"/>
      <c r="AE76" s="1207"/>
      <c r="AN76" s="1"/>
      <c r="AO76" s="1"/>
      <c r="AP76" s="1"/>
      <c r="AW76" s="658" t="s">
        <v>902</v>
      </c>
      <c r="AX76" s="120" t="s">
        <v>469</v>
      </c>
      <c r="AY76" s="94">
        <f t="shared" si="17"/>
        <v>0.24</v>
      </c>
      <c r="AZ76" s="93" t="s">
        <v>282</v>
      </c>
      <c r="BA76" s="75">
        <f t="shared" si="18"/>
        <v>4</v>
      </c>
      <c r="BB76" s="74">
        <f t="shared" si="19"/>
        <v>24</v>
      </c>
      <c r="BC76" s="92">
        <v>240</v>
      </c>
      <c r="BD76" s="72">
        <v>200</v>
      </c>
      <c r="BE76" s="71">
        <v>300</v>
      </c>
      <c r="BF76" s="79">
        <f t="shared" si="49"/>
        <v>30</v>
      </c>
      <c r="BG76" s="96">
        <v>300</v>
      </c>
      <c r="BH76" s="88" t="s">
        <v>468</v>
      </c>
      <c r="BJ76" s="615" t="s">
        <v>797</v>
      </c>
      <c r="BK76" s="609"/>
      <c r="BL76" s="609"/>
      <c r="BM76" s="609"/>
      <c r="BN76" s="609"/>
      <c r="BO76" s="609"/>
      <c r="BP76" s="610"/>
      <c r="BR76" s="9">
        <v>1</v>
      </c>
    </row>
    <row r="77" spans="2:70" ht="21" customHeight="1" thickBot="1">
      <c r="B77" s="1"/>
      <c r="C77" s="1"/>
      <c r="D77" s="1"/>
      <c r="E77" s="1"/>
      <c r="F77" s="1"/>
      <c r="G77" s="1"/>
      <c r="H77" s="1"/>
      <c r="I77" s="1"/>
      <c r="J77" s="1"/>
      <c r="K77" s="1"/>
      <c r="L77" s="1"/>
      <c r="O77" s="1"/>
      <c r="P77" s="1"/>
      <c r="Q77" s="1"/>
      <c r="R77" s="1"/>
      <c r="S77" s="1"/>
      <c r="AE77"/>
      <c r="AN77" s="1"/>
      <c r="AO77" s="1"/>
      <c r="AP77" s="1"/>
      <c r="AW77" s="658" t="s">
        <v>902</v>
      </c>
      <c r="AX77" s="120" t="s">
        <v>467</v>
      </c>
      <c r="AY77" s="94">
        <f t="shared" si="17"/>
        <v>0.03</v>
      </c>
      <c r="AZ77" s="93" t="s">
        <v>282</v>
      </c>
      <c r="BA77" s="75">
        <f t="shared" si="18"/>
        <v>33</v>
      </c>
      <c r="BB77" s="74">
        <f t="shared" si="19"/>
        <v>3</v>
      </c>
      <c r="BC77" s="92">
        <v>30</v>
      </c>
      <c r="BD77" s="72">
        <v>22</v>
      </c>
      <c r="BE77" s="71">
        <v>38</v>
      </c>
      <c r="BF77" s="79">
        <f t="shared" si="49"/>
        <v>3.8</v>
      </c>
      <c r="BG77" s="96">
        <v>45</v>
      </c>
      <c r="BH77" s="88" t="s">
        <v>466</v>
      </c>
      <c r="BJ77" s="193">
        <f t="shared" ref="BJ77:BP77" ca="1" si="50">CELL("largeur",BJ77)</f>
        <v>11</v>
      </c>
      <c r="BK77" s="192">
        <f t="shared" ca="1" si="50"/>
        <v>14</v>
      </c>
      <c r="BL77" s="192">
        <f t="shared" ca="1" si="50"/>
        <v>11</v>
      </c>
      <c r="BM77" s="192">
        <f t="shared" ca="1" si="50"/>
        <v>11</v>
      </c>
      <c r="BN77" s="192">
        <f t="shared" ca="1" si="50"/>
        <v>11</v>
      </c>
      <c r="BO77" s="192">
        <f t="shared" ca="1" si="50"/>
        <v>12</v>
      </c>
      <c r="BP77" s="191">
        <f t="shared" ca="1" si="50"/>
        <v>40</v>
      </c>
      <c r="BR77" s="9">
        <v>1</v>
      </c>
    </row>
    <row r="78" spans="2:70" ht="21" customHeight="1" thickBot="1">
      <c r="B78" s="1"/>
      <c r="C78" s="1"/>
      <c r="D78" s="1"/>
      <c r="E78" s="1"/>
      <c r="F78" s="1"/>
      <c r="G78" s="1"/>
      <c r="H78" s="1"/>
      <c r="I78" s="1"/>
      <c r="J78" s="1"/>
      <c r="K78" s="1"/>
      <c r="L78" s="1"/>
      <c r="O78" s="1"/>
      <c r="P78" s="1"/>
      <c r="Q78" s="1"/>
      <c r="R78" s="1"/>
      <c r="S78" s="1"/>
      <c r="AE78" s="1206" t="s">
        <v>894</v>
      </c>
      <c r="AN78" s="1"/>
      <c r="AO78" s="1"/>
      <c r="AP78" s="1"/>
      <c r="AW78" s="658" t="s">
        <v>902</v>
      </c>
      <c r="AX78" s="120" t="s">
        <v>464</v>
      </c>
      <c r="AY78" s="94">
        <f t="shared" si="17"/>
        <v>0.56999999999999995</v>
      </c>
      <c r="AZ78" s="93" t="s">
        <v>282</v>
      </c>
      <c r="BA78" s="75">
        <f t="shared" si="18"/>
        <v>2</v>
      </c>
      <c r="BB78" s="74">
        <f t="shared" si="19"/>
        <v>57</v>
      </c>
      <c r="BC78" s="92">
        <v>570</v>
      </c>
      <c r="BD78" s="72">
        <v>550</v>
      </c>
      <c r="BE78" s="71">
        <v>600</v>
      </c>
      <c r="BF78" s="79">
        <f t="shared" si="49"/>
        <v>60</v>
      </c>
      <c r="BG78" s="96">
        <v>600</v>
      </c>
      <c r="BH78" s="88" t="s">
        <v>356</v>
      </c>
      <c r="BJ78" s="180">
        <v>11</v>
      </c>
      <c r="BK78" s="179">
        <v>14</v>
      </c>
      <c r="BL78" s="179">
        <v>11</v>
      </c>
      <c r="BM78" s="179">
        <v>11</v>
      </c>
      <c r="BN78" s="179">
        <v>11</v>
      </c>
      <c r="BO78" s="179">
        <v>12</v>
      </c>
      <c r="BP78" s="178">
        <v>40</v>
      </c>
      <c r="BR78" s="9">
        <v>1</v>
      </c>
    </row>
    <row r="79" spans="2:70" ht="21" customHeight="1">
      <c r="B79" s="1"/>
      <c r="C79" s="1"/>
      <c r="D79" s="1"/>
      <c r="E79" s="1"/>
      <c r="F79" s="1"/>
      <c r="G79" s="1"/>
      <c r="H79" s="1"/>
      <c r="I79" s="1"/>
      <c r="J79" s="1"/>
      <c r="K79" s="1"/>
      <c r="L79" s="1"/>
      <c r="O79" s="1"/>
      <c r="P79" s="1"/>
      <c r="Q79" s="1"/>
      <c r="R79" s="1"/>
      <c r="S79" s="1"/>
      <c r="AE79" s="1207"/>
      <c r="AN79" s="1"/>
      <c r="AO79" s="1"/>
      <c r="AP79" s="1"/>
      <c r="AW79" s="658" t="s">
        <v>902</v>
      </c>
      <c r="AX79" s="120" t="s">
        <v>463</v>
      </c>
      <c r="AY79" s="94">
        <f t="shared" si="17"/>
        <v>0.47</v>
      </c>
      <c r="AZ79" s="93" t="s">
        <v>282</v>
      </c>
      <c r="BA79" s="75">
        <f t="shared" si="18"/>
        <v>2</v>
      </c>
      <c r="BB79" s="74">
        <f t="shared" si="19"/>
        <v>47</v>
      </c>
      <c r="BC79" s="92">
        <v>470</v>
      </c>
      <c r="BD79" s="72">
        <v>450</v>
      </c>
      <c r="BE79" s="71">
        <v>500</v>
      </c>
      <c r="BF79" s="79">
        <f t="shared" si="49"/>
        <v>50</v>
      </c>
      <c r="BG79" s="96">
        <v>500</v>
      </c>
      <c r="BH79" s="88" t="s">
        <v>356</v>
      </c>
      <c r="BR79" s="9">
        <v>1</v>
      </c>
    </row>
    <row r="80" spans="2:70" ht="21" customHeight="1" thickBot="1">
      <c r="B80" s="1"/>
      <c r="C80" s="1"/>
      <c r="D80" s="1"/>
      <c r="E80" s="1"/>
      <c r="F80" s="1"/>
      <c r="G80" s="1"/>
      <c r="H80" s="1"/>
      <c r="I80" s="1"/>
      <c r="J80" s="1"/>
      <c r="K80" s="1"/>
      <c r="L80" s="1"/>
      <c r="O80" s="1"/>
      <c r="P80" s="1"/>
      <c r="Q80" s="1"/>
      <c r="R80" s="1"/>
      <c r="S80" s="1"/>
      <c r="AE80"/>
      <c r="AN80" s="1"/>
      <c r="AO80" s="1"/>
      <c r="AP80" s="1"/>
      <c r="AW80" s="658" t="s">
        <v>902</v>
      </c>
      <c r="AX80" s="120" t="s">
        <v>462</v>
      </c>
      <c r="AY80" s="94">
        <f t="shared" si="17"/>
        <v>0.56799999999999995</v>
      </c>
      <c r="AZ80" s="93" t="s">
        <v>282</v>
      </c>
      <c r="BA80" s="75">
        <f t="shared" si="18"/>
        <v>2</v>
      </c>
      <c r="BB80" s="74">
        <f t="shared" si="19"/>
        <v>56.8</v>
      </c>
      <c r="BC80" s="92">
        <v>568</v>
      </c>
      <c r="BD80" s="72">
        <v>550</v>
      </c>
      <c r="BE80" s="71">
        <v>600</v>
      </c>
      <c r="BF80" s="79">
        <f t="shared" si="49"/>
        <v>60</v>
      </c>
      <c r="BG80" s="96">
        <v>600</v>
      </c>
      <c r="BH80" s="88" t="s">
        <v>461</v>
      </c>
      <c r="BR80" s="9">
        <v>1</v>
      </c>
    </row>
    <row r="81" spans="2:70" ht="21" customHeight="1">
      <c r="B81" s="1"/>
      <c r="C81" s="1"/>
      <c r="D81" s="1"/>
      <c r="E81" s="1"/>
      <c r="F81" s="1"/>
      <c r="G81" s="1"/>
      <c r="H81" s="1"/>
      <c r="I81" s="1"/>
      <c r="J81" s="1"/>
      <c r="K81" s="1"/>
      <c r="L81" s="1"/>
      <c r="O81" s="1"/>
      <c r="P81" s="1"/>
      <c r="Q81" s="1"/>
      <c r="R81" s="1"/>
      <c r="S81" s="1"/>
      <c r="AE81" s="1206" t="s">
        <v>895</v>
      </c>
      <c r="AN81" s="1"/>
      <c r="AO81" s="1"/>
      <c r="AP81" s="1"/>
      <c r="AW81" s="658" t="s">
        <v>902</v>
      </c>
      <c r="AX81" s="120" t="s">
        <v>459</v>
      </c>
      <c r="AY81" s="94">
        <f t="shared" ref="AY81:AY139" si="51">BC81 / 1000</f>
        <v>0.47299999999999998</v>
      </c>
      <c r="AZ81" s="93" t="s">
        <v>282</v>
      </c>
      <c r="BA81" s="75">
        <f t="shared" ref="BA81:BA99" si="52">ROUND(1/AY81,0)</f>
        <v>2</v>
      </c>
      <c r="BB81" s="74">
        <f t="shared" ref="BB81:BB121" si="53">BC81/10</f>
        <v>47.3</v>
      </c>
      <c r="BC81" s="92">
        <v>473</v>
      </c>
      <c r="BD81" s="72">
        <v>450</v>
      </c>
      <c r="BE81" s="71">
        <v>500</v>
      </c>
      <c r="BF81" s="79">
        <f t="shared" si="49"/>
        <v>50</v>
      </c>
      <c r="BG81" s="96">
        <v>500</v>
      </c>
      <c r="BH81" s="88" t="s">
        <v>458</v>
      </c>
      <c r="BR81" s="9">
        <v>1</v>
      </c>
    </row>
    <row r="82" spans="2:70" ht="21" customHeight="1">
      <c r="B82" s="1"/>
      <c r="C82" s="1"/>
      <c r="D82" s="1"/>
      <c r="E82" s="1"/>
      <c r="F82" s="1"/>
      <c r="G82" s="1"/>
      <c r="H82" s="1"/>
      <c r="I82" s="1"/>
      <c r="J82" s="1"/>
      <c r="K82" s="1"/>
      <c r="L82" s="1"/>
      <c r="O82" s="1"/>
      <c r="P82" s="1"/>
      <c r="Q82" s="1"/>
      <c r="R82" s="1"/>
      <c r="S82" s="1"/>
      <c r="AE82" s="1207"/>
      <c r="AN82" s="1"/>
      <c r="AO82" s="1"/>
      <c r="AP82" s="1"/>
      <c r="AW82" s="658" t="s">
        <v>902</v>
      </c>
      <c r="AX82" s="120" t="s">
        <v>456</v>
      </c>
      <c r="AY82" s="94">
        <f t="shared" si="51"/>
        <v>0.4</v>
      </c>
      <c r="AZ82" s="93" t="s">
        <v>282</v>
      </c>
      <c r="BA82" s="75">
        <f t="shared" si="52"/>
        <v>3</v>
      </c>
      <c r="BB82" s="74">
        <f t="shared" si="53"/>
        <v>40</v>
      </c>
      <c r="BC82" s="92">
        <v>400</v>
      </c>
      <c r="BD82" s="72">
        <v>350</v>
      </c>
      <c r="BE82" s="71">
        <v>470</v>
      </c>
      <c r="BF82" s="79">
        <f t="shared" si="49"/>
        <v>47</v>
      </c>
      <c r="BG82" s="96">
        <v>470</v>
      </c>
      <c r="BH82" s="88" t="s">
        <v>455</v>
      </c>
      <c r="BR82" s="9">
        <v>1</v>
      </c>
    </row>
    <row r="83" spans="2:70" ht="21" customHeight="1" thickBot="1">
      <c r="B83" s="1"/>
      <c r="C83" s="1"/>
      <c r="D83" s="1"/>
      <c r="E83" s="1"/>
      <c r="F83" s="1"/>
      <c r="G83" s="1"/>
      <c r="H83" s="1"/>
      <c r="I83" s="1"/>
      <c r="J83" s="1"/>
      <c r="K83" s="1"/>
      <c r="L83" s="1"/>
      <c r="O83" s="1"/>
      <c r="P83" s="1"/>
      <c r="Q83" s="1"/>
      <c r="R83" s="1"/>
      <c r="S83" s="1"/>
      <c r="AE83"/>
      <c r="AN83" s="1"/>
      <c r="AO83" s="1"/>
      <c r="AP83" s="1"/>
      <c r="AW83" s="658" t="s">
        <v>902</v>
      </c>
      <c r="AX83" s="120" t="s">
        <v>454</v>
      </c>
      <c r="AY83" s="94">
        <f t="shared" si="51"/>
        <v>0.03</v>
      </c>
      <c r="AZ83" s="93" t="s">
        <v>282</v>
      </c>
      <c r="BA83" s="75">
        <f t="shared" si="52"/>
        <v>33</v>
      </c>
      <c r="BB83" s="74">
        <f t="shared" si="53"/>
        <v>3</v>
      </c>
      <c r="BC83" s="92">
        <v>30</v>
      </c>
      <c r="BD83" s="72">
        <v>22</v>
      </c>
      <c r="BE83" s="71">
        <v>38</v>
      </c>
      <c r="BF83" s="79">
        <f t="shared" si="49"/>
        <v>3.8</v>
      </c>
      <c r="BG83" s="96">
        <v>45</v>
      </c>
      <c r="BH83" s="88" t="s">
        <v>453</v>
      </c>
      <c r="BR83" s="9">
        <v>1</v>
      </c>
    </row>
    <row r="84" spans="2:70" ht="21" customHeight="1">
      <c r="B84" s="1"/>
      <c r="C84" s="1"/>
      <c r="D84" s="1"/>
      <c r="E84" s="1"/>
      <c r="F84" s="1"/>
      <c r="G84" s="1"/>
      <c r="H84" s="1"/>
      <c r="I84" s="1"/>
      <c r="J84" s="1"/>
      <c r="K84" s="1"/>
      <c r="L84" s="1"/>
      <c r="O84" s="1"/>
      <c r="P84" s="1"/>
      <c r="Q84" s="1"/>
      <c r="R84" s="1"/>
      <c r="S84" s="1"/>
      <c r="AE84" s="1208" t="s">
        <v>695</v>
      </c>
      <c r="AN84" s="1"/>
      <c r="AO84" s="1"/>
      <c r="AP84" s="1"/>
      <c r="AW84" s="658" t="s">
        <v>902</v>
      </c>
      <c r="AX84" s="120" t="s">
        <v>452</v>
      </c>
      <c r="AY84" s="94">
        <f t="shared" si="51"/>
        <v>0.03</v>
      </c>
      <c r="AZ84" s="93" t="s">
        <v>282</v>
      </c>
      <c r="BA84" s="75">
        <f t="shared" si="52"/>
        <v>33</v>
      </c>
      <c r="BB84" s="74">
        <f t="shared" si="53"/>
        <v>3</v>
      </c>
      <c r="BC84" s="92">
        <v>30</v>
      </c>
      <c r="BD84" s="72">
        <v>22</v>
      </c>
      <c r="BE84" s="71">
        <v>38</v>
      </c>
      <c r="BF84" s="79">
        <f t="shared" si="49"/>
        <v>3.8</v>
      </c>
      <c r="BG84" s="96">
        <v>45</v>
      </c>
      <c r="BH84" s="88" t="s">
        <v>451</v>
      </c>
      <c r="BR84" s="9">
        <v>1</v>
      </c>
    </row>
    <row r="85" spans="2:70" ht="21" customHeight="1">
      <c r="B85" s="1"/>
      <c r="C85" s="1"/>
      <c r="D85" s="1"/>
      <c r="E85" s="1"/>
      <c r="F85" s="1"/>
      <c r="G85" s="1"/>
      <c r="H85" s="1"/>
      <c r="I85" s="1"/>
      <c r="J85" s="1"/>
      <c r="K85" s="1"/>
      <c r="L85" s="1"/>
      <c r="O85" s="1"/>
      <c r="P85" s="1"/>
      <c r="Q85" s="1"/>
      <c r="R85" s="1"/>
      <c r="S85" s="1"/>
      <c r="AE85" s="1209"/>
      <c r="AN85" s="1"/>
      <c r="AO85" s="1"/>
      <c r="AP85" s="1"/>
      <c r="AW85" s="658" t="s">
        <v>902</v>
      </c>
      <c r="AX85" s="120" t="s">
        <v>442</v>
      </c>
      <c r="AY85" s="94">
        <f t="shared" si="51"/>
        <v>0.04</v>
      </c>
      <c r="AZ85" s="93" t="s">
        <v>282</v>
      </c>
      <c r="BA85" s="75">
        <f t="shared" si="52"/>
        <v>25</v>
      </c>
      <c r="BB85" s="74">
        <f t="shared" si="53"/>
        <v>4</v>
      </c>
      <c r="BC85" s="92">
        <v>40</v>
      </c>
      <c r="BD85" s="72">
        <v>30</v>
      </c>
      <c r="BE85" s="71">
        <v>50</v>
      </c>
      <c r="BF85" s="79">
        <f t="shared" si="49"/>
        <v>5</v>
      </c>
      <c r="BG85" s="96">
        <v>60</v>
      </c>
      <c r="BH85" s="88" t="s">
        <v>441</v>
      </c>
      <c r="BR85" s="9">
        <v>1</v>
      </c>
    </row>
    <row r="86" spans="2:70" ht="21" customHeight="1">
      <c r="B86" s="1"/>
      <c r="C86" s="1"/>
      <c r="D86" s="1"/>
      <c r="E86" s="1"/>
      <c r="F86" s="1"/>
      <c r="G86" s="1"/>
      <c r="H86" s="1"/>
      <c r="I86" s="1"/>
      <c r="J86" s="1"/>
      <c r="K86" s="1"/>
      <c r="L86" s="1"/>
      <c r="O86" s="1"/>
      <c r="P86" s="1"/>
      <c r="Q86" s="1"/>
      <c r="R86" s="1"/>
      <c r="S86" s="1"/>
      <c r="AE86"/>
      <c r="AN86" s="1"/>
      <c r="AO86" s="1"/>
      <c r="AP86" s="1"/>
      <c r="AW86" s="658" t="s">
        <v>902</v>
      </c>
      <c r="AX86" s="120" t="s">
        <v>358</v>
      </c>
      <c r="AY86" s="94">
        <f t="shared" si="51"/>
        <v>4.3999999999999997E-2</v>
      </c>
      <c r="AZ86" s="93" t="s">
        <v>282</v>
      </c>
      <c r="BA86" s="75">
        <f t="shared" si="52"/>
        <v>23</v>
      </c>
      <c r="BB86" s="74">
        <f t="shared" si="53"/>
        <v>4.4000000000000004</v>
      </c>
      <c r="BC86" s="92">
        <v>44</v>
      </c>
      <c r="BD86" s="72">
        <v>33</v>
      </c>
      <c r="BE86" s="71">
        <v>55</v>
      </c>
      <c r="BF86" s="79">
        <f t="shared" si="49"/>
        <v>5.5</v>
      </c>
      <c r="BG86" s="96">
        <v>66</v>
      </c>
      <c r="BH86" s="88" t="s">
        <v>437</v>
      </c>
      <c r="BR86" s="9">
        <v>1</v>
      </c>
    </row>
    <row r="87" spans="2:70" ht="21" customHeight="1">
      <c r="B87" s="1"/>
      <c r="C87" s="1"/>
      <c r="D87" s="1"/>
      <c r="E87" s="1"/>
      <c r="F87" s="1"/>
      <c r="G87" s="1"/>
      <c r="H87" s="1"/>
      <c r="I87" s="1"/>
      <c r="J87" s="1"/>
      <c r="K87" s="1"/>
      <c r="L87" s="1"/>
      <c r="O87" s="1"/>
      <c r="P87" s="1"/>
      <c r="Q87" s="1"/>
      <c r="R87" s="1"/>
      <c r="S87" s="1"/>
      <c r="AE87" s="1193" t="s">
        <v>845</v>
      </c>
      <c r="AN87" s="1"/>
      <c r="AO87" s="1"/>
      <c r="AP87" s="1"/>
      <c r="AW87" s="658" t="s">
        <v>902</v>
      </c>
      <c r="AX87" s="120" t="s">
        <v>406</v>
      </c>
      <c r="AY87" s="94">
        <f t="shared" si="51"/>
        <v>0.3</v>
      </c>
      <c r="AZ87" s="93" t="s">
        <v>282</v>
      </c>
      <c r="BA87" s="75">
        <f t="shared" si="52"/>
        <v>3</v>
      </c>
      <c r="BB87" s="74">
        <f t="shared" si="53"/>
        <v>30</v>
      </c>
      <c r="BC87" s="92">
        <v>300</v>
      </c>
      <c r="BD87" s="72">
        <v>250</v>
      </c>
      <c r="BE87" s="71">
        <v>350</v>
      </c>
      <c r="BF87" s="79">
        <f t="shared" si="49"/>
        <v>35</v>
      </c>
      <c r="BG87" s="96">
        <v>350</v>
      </c>
      <c r="BH87" s="88" t="s">
        <v>405</v>
      </c>
      <c r="BR87" s="9">
        <v>1</v>
      </c>
    </row>
    <row r="88" spans="2:70" ht="21" customHeight="1">
      <c r="B88" s="1"/>
      <c r="C88" s="1"/>
      <c r="D88" s="1"/>
      <c r="E88" s="1"/>
      <c r="F88" s="1"/>
      <c r="G88" s="1"/>
      <c r="H88" s="1"/>
      <c r="I88" s="1"/>
      <c r="J88" s="1"/>
      <c r="K88" s="1"/>
      <c r="L88" s="1"/>
      <c r="O88" s="1"/>
      <c r="P88" s="1"/>
      <c r="Q88" s="1"/>
      <c r="R88" s="1"/>
      <c r="S88" s="1"/>
      <c r="AE88" s="1193"/>
      <c r="AN88" s="1"/>
      <c r="AO88" s="1"/>
      <c r="AP88" s="1"/>
      <c r="AW88" s="658" t="s">
        <v>902</v>
      </c>
      <c r="AX88" s="120" t="s">
        <v>396</v>
      </c>
      <c r="AY88" s="94">
        <f t="shared" si="51"/>
        <v>0.2</v>
      </c>
      <c r="AZ88" s="93" t="s">
        <v>282</v>
      </c>
      <c r="BA88" s="75">
        <f t="shared" si="52"/>
        <v>5</v>
      </c>
      <c r="BB88" s="74">
        <f t="shared" si="53"/>
        <v>20</v>
      </c>
      <c r="BC88" s="92">
        <v>200</v>
      </c>
      <c r="BD88" s="72">
        <v>180</v>
      </c>
      <c r="BE88" s="71">
        <v>240</v>
      </c>
      <c r="BF88" s="79">
        <f t="shared" si="49"/>
        <v>24</v>
      </c>
      <c r="BG88" s="96">
        <v>240</v>
      </c>
      <c r="BH88" s="88" t="s">
        <v>395</v>
      </c>
      <c r="BR88" s="9">
        <v>1</v>
      </c>
    </row>
    <row r="89" spans="2:70" ht="21" customHeight="1" thickBot="1">
      <c r="B89" s="1"/>
      <c r="C89" s="1"/>
      <c r="D89" s="1"/>
      <c r="E89" s="1"/>
      <c r="F89" s="1"/>
      <c r="G89" s="1"/>
      <c r="H89" s="1"/>
      <c r="I89" s="1"/>
      <c r="J89" s="1"/>
      <c r="K89" s="1"/>
      <c r="L89" s="1"/>
      <c r="O89" s="1"/>
      <c r="P89" s="1"/>
      <c r="Q89" s="1"/>
      <c r="R89" s="1"/>
      <c r="S89" s="1"/>
      <c r="AE89"/>
      <c r="AN89" s="1"/>
      <c r="AO89" s="1"/>
      <c r="AP89" s="1"/>
      <c r="AW89" s="658" t="s">
        <v>902</v>
      </c>
      <c r="AX89" s="120" t="s">
        <v>359</v>
      </c>
      <c r="AY89" s="94">
        <f t="shared" si="51"/>
        <v>0.3</v>
      </c>
      <c r="AZ89" s="93" t="s">
        <v>282</v>
      </c>
      <c r="BA89" s="75">
        <f t="shared" si="52"/>
        <v>3</v>
      </c>
      <c r="BB89" s="74">
        <f t="shared" si="53"/>
        <v>30</v>
      </c>
      <c r="BC89" s="92">
        <v>300</v>
      </c>
      <c r="BD89" s="72">
        <v>240</v>
      </c>
      <c r="BE89" s="71">
        <v>350</v>
      </c>
      <c r="BF89" s="79">
        <f t="shared" si="49"/>
        <v>35</v>
      </c>
      <c r="BG89" s="96">
        <v>350</v>
      </c>
      <c r="BH89" s="88" t="s">
        <v>356</v>
      </c>
      <c r="BR89" s="9">
        <v>1</v>
      </c>
    </row>
    <row r="90" spans="2:70" ht="21" customHeight="1">
      <c r="B90" s="1"/>
      <c r="C90" s="1"/>
      <c r="D90" s="1"/>
      <c r="E90" s="1"/>
      <c r="F90" s="1"/>
      <c r="G90" s="1"/>
      <c r="H90" s="1"/>
      <c r="I90" s="1"/>
      <c r="J90" s="1"/>
      <c r="K90" s="1"/>
      <c r="L90" s="1"/>
      <c r="O90" s="1"/>
      <c r="P90" s="1"/>
      <c r="Q90" s="1"/>
      <c r="R90" s="1"/>
      <c r="S90" s="1"/>
      <c r="AE90" s="1194" t="s">
        <v>692</v>
      </c>
      <c r="AN90" s="1"/>
      <c r="AO90" s="1"/>
      <c r="AP90" s="1"/>
      <c r="AW90" s="658" t="s">
        <v>902</v>
      </c>
      <c r="AX90" s="120" t="s">
        <v>357</v>
      </c>
      <c r="AY90" s="94">
        <f t="shared" si="51"/>
        <v>0.24</v>
      </c>
      <c r="AZ90" s="93" t="s">
        <v>282</v>
      </c>
      <c r="BA90" s="75">
        <f t="shared" si="52"/>
        <v>4</v>
      </c>
      <c r="BB90" s="74">
        <f t="shared" si="53"/>
        <v>24</v>
      </c>
      <c r="BC90" s="92">
        <v>240</v>
      </c>
      <c r="BD90" s="72">
        <v>180</v>
      </c>
      <c r="BE90" s="71">
        <v>300</v>
      </c>
      <c r="BF90" s="79">
        <f t="shared" si="49"/>
        <v>30</v>
      </c>
      <c r="BG90" s="96">
        <v>300</v>
      </c>
      <c r="BH90" s="88" t="s">
        <v>356</v>
      </c>
      <c r="BR90" s="9">
        <v>1</v>
      </c>
    </row>
    <row r="91" spans="2:70" ht="21" customHeight="1">
      <c r="B91" s="1"/>
      <c r="C91" s="1"/>
      <c r="D91" s="1"/>
      <c r="E91" s="1"/>
      <c r="F91" s="1"/>
      <c r="G91" s="1"/>
      <c r="H91" s="1"/>
      <c r="I91" s="1"/>
      <c r="J91" s="1"/>
      <c r="K91" s="1"/>
      <c r="L91" s="1"/>
      <c r="O91" s="1"/>
      <c r="P91" s="1"/>
      <c r="Q91" s="1"/>
      <c r="R91" s="1"/>
      <c r="S91" s="1"/>
      <c r="AE91" s="1195"/>
      <c r="AN91" s="1"/>
      <c r="AO91" s="1"/>
      <c r="AP91" s="1"/>
      <c r="AW91" s="658" t="s">
        <v>902</v>
      </c>
      <c r="AX91" s="120" t="s">
        <v>355</v>
      </c>
      <c r="AY91" s="94">
        <f t="shared" si="51"/>
        <v>0.23699999999999999</v>
      </c>
      <c r="AZ91" s="93" t="s">
        <v>282</v>
      </c>
      <c r="BA91" s="75">
        <f t="shared" si="52"/>
        <v>4</v>
      </c>
      <c r="BB91" s="74">
        <f t="shared" si="53"/>
        <v>23.7</v>
      </c>
      <c r="BC91" s="92">
        <v>237</v>
      </c>
      <c r="BD91" s="72">
        <v>177</v>
      </c>
      <c r="BE91" s="71">
        <v>296</v>
      </c>
      <c r="BF91" s="79">
        <f t="shared" si="49"/>
        <v>29.6</v>
      </c>
      <c r="BG91" s="96">
        <v>355</v>
      </c>
      <c r="BH91" s="88" t="s">
        <v>354</v>
      </c>
      <c r="BR91" s="9">
        <v>1</v>
      </c>
    </row>
    <row r="92" spans="2:70" ht="21" customHeight="1" thickBot="1">
      <c r="B92" s="1"/>
      <c r="C92" s="1"/>
      <c r="D92" s="1"/>
      <c r="E92" s="1"/>
      <c r="F92" s="1"/>
      <c r="G92" s="1"/>
      <c r="H92" s="1"/>
      <c r="I92" s="1"/>
      <c r="J92" s="1"/>
      <c r="K92" s="1"/>
      <c r="L92" s="1"/>
      <c r="O92" s="1"/>
      <c r="P92" s="1"/>
      <c r="Q92" s="1"/>
      <c r="R92" s="1"/>
      <c r="S92" s="1"/>
      <c r="AE92"/>
      <c r="AN92" s="1"/>
      <c r="AO92" s="1"/>
      <c r="AP92" s="1"/>
      <c r="AW92" s="658" t="s">
        <v>902</v>
      </c>
      <c r="AX92" s="120" t="s">
        <v>351</v>
      </c>
      <c r="AY92" s="94">
        <f t="shared" si="51"/>
        <v>0.06</v>
      </c>
      <c r="AZ92" s="93" t="s">
        <v>282</v>
      </c>
      <c r="BA92" s="75">
        <f t="shared" si="52"/>
        <v>17</v>
      </c>
      <c r="BB92" s="74">
        <f t="shared" si="53"/>
        <v>6</v>
      </c>
      <c r="BC92" s="92">
        <v>60</v>
      </c>
      <c r="BD92" s="72">
        <v>50</v>
      </c>
      <c r="BE92" s="71">
        <v>75</v>
      </c>
      <c r="BF92" s="79">
        <f t="shared" si="49"/>
        <v>7.5</v>
      </c>
      <c r="BG92" s="96">
        <v>75</v>
      </c>
      <c r="BH92" s="88" t="s">
        <v>350</v>
      </c>
      <c r="BR92" s="9">
        <v>1</v>
      </c>
    </row>
    <row r="93" spans="2:70" ht="21" customHeight="1">
      <c r="B93" s="1"/>
      <c r="C93" s="1"/>
      <c r="D93" s="1"/>
      <c r="E93" s="1"/>
      <c r="F93" s="1"/>
      <c r="G93" s="1"/>
      <c r="H93" s="1"/>
      <c r="I93" s="1"/>
      <c r="J93" s="1"/>
      <c r="K93" s="1"/>
      <c r="L93" s="1"/>
      <c r="O93" s="1"/>
      <c r="P93" s="1"/>
      <c r="Q93" s="1"/>
      <c r="R93" s="1"/>
      <c r="S93" s="1"/>
      <c r="AE93" s="1204" t="s">
        <v>885</v>
      </c>
      <c r="AN93" s="1"/>
      <c r="AO93" s="1"/>
      <c r="AP93" s="1"/>
      <c r="AW93" s="658" t="s">
        <v>902</v>
      </c>
      <c r="AX93" s="120" t="s">
        <v>349</v>
      </c>
      <c r="AY93" s="94">
        <f t="shared" si="51"/>
        <v>7.4999999999999997E-2</v>
      </c>
      <c r="AZ93" s="93" t="s">
        <v>282</v>
      </c>
      <c r="BA93" s="75">
        <f t="shared" si="52"/>
        <v>13</v>
      </c>
      <c r="BB93" s="74">
        <f t="shared" si="53"/>
        <v>7.5</v>
      </c>
      <c r="BC93" s="92">
        <v>75</v>
      </c>
      <c r="BD93" s="72">
        <v>60</v>
      </c>
      <c r="BE93" s="71">
        <v>90</v>
      </c>
      <c r="BF93" s="79">
        <f t="shared" si="49"/>
        <v>9</v>
      </c>
      <c r="BG93" s="96">
        <v>90</v>
      </c>
      <c r="BH93" s="88" t="s">
        <v>348</v>
      </c>
      <c r="BR93" s="9">
        <v>1</v>
      </c>
    </row>
    <row r="94" spans="2:70" ht="21" customHeight="1">
      <c r="B94" s="1"/>
      <c r="C94" s="1"/>
      <c r="D94" s="1"/>
      <c r="E94" s="1"/>
      <c r="F94" s="1"/>
      <c r="G94" s="1"/>
      <c r="H94" s="1"/>
      <c r="I94" s="1"/>
      <c r="J94" s="1"/>
      <c r="K94" s="1"/>
      <c r="L94" s="1"/>
      <c r="O94" s="1"/>
      <c r="P94" s="1"/>
      <c r="Q94" s="1"/>
      <c r="R94" s="1"/>
      <c r="S94" s="1"/>
      <c r="AE94" s="1205"/>
      <c r="AN94" s="1"/>
      <c r="AO94" s="1"/>
      <c r="AP94" s="1"/>
      <c r="AW94" s="658" t="s">
        <v>902</v>
      </c>
      <c r="AX94" s="120" t="s">
        <v>347</v>
      </c>
      <c r="AY94" s="94">
        <f t="shared" si="51"/>
        <v>0.2</v>
      </c>
      <c r="AZ94" s="93" t="s">
        <v>282</v>
      </c>
      <c r="BA94" s="75">
        <f t="shared" si="52"/>
        <v>5</v>
      </c>
      <c r="BB94" s="74">
        <f t="shared" si="53"/>
        <v>20</v>
      </c>
      <c r="BC94" s="92">
        <v>200</v>
      </c>
      <c r="BD94" s="72">
        <v>150</v>
      </c>
      <c r="BE94" s="71">
        <v>250</v>
      </c>
      <c r="BF94" s="79">
        <f t="shared" si="49"/>
        <v>25</v>
      </c>
      <c r="BG94" s="96">
        <v>250</v>
      </c>
      <c r="BH94" s="88" t="s">
        <v>346</v>
      </c>
      <c r="BR94" s="9">
        <v>1</v>
      </c>
    </row>
    <row r="95" spans="2:70" ht="21" customHeight="1" thickBot="1">
      <c r="B95" s="1"/>
      <c r="C95" s="1"/>
      <c r="D95" s="1"/>
      <c r="E95" s="1"/>
      <c r="F95" s="1"/>
      <c r="G95" s="1"/>
      <c r="H95" s="1"/>
      <c r="I95" s="1"/>
      <c r="J95" s="1"/>
      <c r="K95" s="1"/>
      <c r="L95" s="1"/>
      <c r="O95" s="1"/>
      <c r="P95" s="1"/>
      <c r="Q95" s="1"/>
      <c r="R95" s="1"/>
      <c r="S95" s="1"/>
      <c r="AE95"/>
      <c r="AN95" s="1"/>
      <c r="AO95" s="1"/>
      <c r="AP95" s="1"/>
      <c r="AW95" s="658" t="s">
        <v>902</v>
      </c>
      <c r="AX95" s="120" t="s">
        <v>342</v>
      </c>
      <c r="AY95" s="94">
        <f t="shared" si="51"/>
        <v>0.36</v>
      </c>
      <c r="AZ95" s="93" t="s">
        <v>282</v>
      </c>
      <c r="BA95" s="75">
        <f t="shared" si="52"/>
        <v>3</v>
      </c>
      <c r="BB95" s="74">
        <f t="shared" si="53"/>
        <v>36</v>
      </c>
      <c r="BC95" s="92">
        <v>360</v>
      </c>
      <c r="BD95" s="72">
        <v>300</v>
      </c>
      <c r="BE95" s="71">
        <v>470</v>
      </c>
      <c r="BF95" s="79">
        <f t="shared" si="49"/>
        <v>47</v>
      </c>
      <c r="BG95" s="96">
        <v>470</v>
      </c>
      <c r="BH95" s="88" t="s">
        <v>341</v>
      </c>
      <c r="BR95" s="9">
        <v>1</v>
      </c>
    </row>
    <row r="96" spans="2:70" ht="21" customHeight="1">
      <c r="B96" s="1"/>
      <c r="C96" s="1"/>
      <c r="D96" s="1"/>
      <c r="E96" s="1"/>
      <c r="F96" s="1"/>
      <c r="G96" s="1"/>
      <c r="H96" s="1"/>
      <c r="I96" s="1"/>
      <c r="J96" s="1"/>
      <c r="K96" s="1"/>
      <c r="L96" s="1"/>
      <c r="O96" s="1"/>
      <c r="P96" s="1"/>
      <c r="Q96" s="1"/>
      <c r="R96" s="1"/>
      <c r="S96" s="1"/>
      <c r="AE96" s="1198" t="s">
        <v>729</v>
      </c>
      <c r="AN96" s="1"/>
      <c r="AO96" s="1"/>
      <c r="AP96" s="1"/>
      <c r="AW96"/>
      <c r="AX96" s="555" t="s">
        <v>340</v>
      </c>
      <c r="AY96" s="77">
        <f t="shared" si="51"/>
        <v>0.03</v>
      </c>
      <c r="AZ96" s="83" t="s">
        <v>243</v>
      </c>
      <c r="BA96" s="75">
        <f t="shared" si="52"/>
        <v>33</v>
      </c>
      <c r="BB96" s="74">
        <f t="shared" si="53"/>
        <v>3</v>
      </c>
      <c r="BC96" s="92">
        <v>30</v>
      </c>
      <c r="BD96" s="72"/>
      <c r="BE96" s="71"/>
      <c r="BF96" s="85"/>
      <c r="BG96" s="89"/>
      <c r="BH96" s="108" t="s">
        <v>339</v>
      </c>
      <c r="BR96" s="9">
        <v>1</v>
      </c>
    </row>
    <row r="97" spans="2:70" ht="21" customHeight="1">
      <c r="B97" s="1"/>
      <c r="C97" s="1"/>
      <c r="D97" s="1"/>
      <c r="E97" s="1"/>
      <c r="F97" s="1"/>
      <c r="G97" s="1"/>
      <c r="H97" s="1"/>
      <c r="I97" s="1"/>
      <c r="J97" s="1"/>
      <c r="K97" s="1"/>
      <c r="L97" s="1"/>
      <c r="O97" s="1"/>
      <c r="P97" s="1"/>
      <c r="Q97" s="1"/>
      <c r="R97" s="1"/>
      <c r="S97" s="1"/>
      <c r="AE97" s="1199"/>
      <c r="AN97" s="1"/>
      <c r="AO97" s="1"/>
      <c r="AP97" s="1"/>
      <c r="AW97"/>
      <c r="AX97" s="556" t="s">
        <v>337</v>
      </c>
      <c r="AY97" s="77">
        <f t="shared" si="51"/>
        <v>0.09</v>
      </c>
      <c r="AZ97" s="83" t="s">
        <v>243</v>
      </c>
      <c r="BA97" s="75">
        <f t="shared" si="52"/>
        <v>11</v>
      </c>
      <c r="BB97" s="74">
        <f t="shared" si="53"/>
        <v>9</v>
      </c>
      <c r="BC97" s="92">
        <v>90</v>
      </c>
      <c r="BD97" s="72"/>
      <c r="BE97" s="71"/>
      <c r="BF97" s="85"/>
      <c r="BG97" s="89"/>
      <c r="BH97" s="108" t="s">
        <v>336</v>
      </c>
      <c r="BN97" s="2"/>
      <c r="BR97" s="9">
        <v>1</v>
      </c>
    </row>
    <row r="98" spans="2:70" ht="21" customHeight="1" thickBot="1">
      <c r="B98" s="1"/>
      <c r="C98" s="1"/>
      <c r="D98" s="1"/>
      <c r="E98" s="1"/>
      <c r="F98" s="1"/>
      <c r="G98" s="1"/>
      <c r="H98" s="1"/>
      <c r="I98" s="1"/>
      <c r="J98" s="1"/>
      <c r="K98" s="1"/>
      <c r="L98" s="1"/>
      <c r="O98" s="1"/>
      <c r="P98" s="1"/>
      <c r="Q98" s="1"/>
      <c r="R98" s="1"/>
      <c r="S98" s="1"/>
      <c r="AE98"/>
      <c r="AN98" s="1"/>
      <c r="AO98" s="1"/>
      <c r="AP98" s="1"/>
      <c r="AW98"/>
      <c r="AX98" s="558" t="s">
        <v>335</v>
      </c>
      <c r="AY98" s="94">
        <f t="shared" si="51"/>
        <v>0.05</v>
      </c>
      <c r="AZ98" s="93" t="s">
        <v>282</v>
      </c>
      <c r="BA98" s="75">
        <f t="shared" si="52"/>
        <v>20</v>
      </c>
      <c r="BB98" s="74">
        <f t="shared" si="53"/>
        <v>5</v>
      </c>
      <c r="BC98" s="92">
        <v>50</v>
      </c>
      <c r="BD98" s="72"/>
      <c r="BE98" s="71"/>
      <c r="BF98" s="70"/>
      <c r="BG98" s="96"/>
      <c r="BH98" s="88"/>
      <c r="BR98" s="9">
        <v>1</v>
      </c>
    </row>
    <row r="99" spans="2:70" ht="21" customHeight="1">
      <c r="B99" s="1"/>
      <c r="C99" s="1"/>
      <c r="D99" s="1"/>
      <c r="E99" s="1"/>
      <c r="F99" s="1"/>
      <c r="G99" s="1"/>
      <c r="H99" s="1"/>
      <c r="I99" s="1"/>
      <c r="J99" s="1"/>
      <c r="K99" s="1"/>
      <c r="L99" s="1"/>
      <c r="O99" s="1"/>
      <c r="P99" s="1"/>
      <c r="Q99" s="1"/>
      <c r="R99" s="1"/>
      <c r="S99" s="1"/>
      <c r="AE99" s="1200" t="s">
        <v>718</v>
      </c>
      <c r="AN99" s="1"/>
      <c r="AO99" s="1"/>
      <c r="AP99" s="1"/>
      <c r="AW99"/>
      <c r="AX99" s="558" t="s">
        <v>333</v>
      </c>
      <c r="AY99" s="94">
        <f t="shared" si="51"/>
        <v>3.0000000000000001E-3</v>
      </c>
      <c r="AZ99" s="93" t="s">
        <v>282</v>
      </c>
      <c r="BA99" s="75">
        <f t="shared" si="52"/>
        <v>333</v>
      </c>
      <c r="BB99" s="74">
        <f t="shared" si="53"/>
        <v>0.3</v>
      </c>
      <c r="BC99" s="92">
        <v>3</v>
      </c>
      <c r="BD99" s="72"/>
      <c r="BE99" s="71"/>
      <c r="BF99" s="70"/>
      <c r="BG99" s="96"/>
      <c r="BH99" s="88"/>
      <c r="BR99" s="9">
        <v>1</v>
      </c>
    </row>
    <row r="100" spans="2:70" ht="21" customHeight="1">
      <c r="B100" s="1"/>
      <c r="C100" s="1"/>
      <c r="D100" s="1"/>
      <c r="E100" s="1"/>
      <c r="F100" s="1"/>
      <c r="G100" s="1"/>
      <c r="H100" s="1"/>
      <c r="I100" s="1"/>
      <c r="J100" s="1"/>
      <c r="K100" s="1"/>
      <c r="L100" s="1"/>
      <c r="O100" s="1"/>
      <c r="P100" s="1"/>
      <c r="Q100" s="1"/>
      <c r="R100" s="1"/>
      <c r="S100" s="1"/>
      <c r="AE100" s="1201"/>
      <c r="AN100" s="1"/>
      <c r="AO100" s="1"/>
      <c r="AP100" s="1"/>
      <c r="AW100"/>
      <c r="AX100" s="622" t="s">
        <v>282</v>
      </c>
      <c r="AY100" s="103">
        <f t="shared" si="51"/>
        <v>1</v>
      </c>
      <c r="AZ100" s="102" t="s">
        <v>282</v>
      </c>
      <c r="BA100" s="105">
        <v>0</v>
      </c>
      <c r="BB100" s="74">
        <f t="shared" si="53"/>
        <v>100</v>
      </c>
      <c r="BC100" s="92">
        <v>1000</v>
      </c>
      <c r="BD100" s="72">
        <v>0</v>
      </c>
      <c r="BE100" s="71">
        <v>0</v>
      </c>
      <c r="BF100" s="79">
        <f t="shared" ref="BF100:BF110" si="54">BC100/10</f>
        <v>100</v>
      </c>
      <c r="BG100" s="96">
        <v>1000</v>
      </c>
      <c r="BH100" s="88"/>
      <c r="BR100" s="9">
        <v>1</v>
      </c>
    </row>
    <row r="101" spans="2:70" ht="21" customHeight="1" thickBot="1">
      <c r="B101" s="1"/>
      <c r="C101" s="1"/>
      <c r="D101" s="1"/>
      <c r="E101" s="1"/>
      <c r="F101" s="1"/>
      <c r="G101" s="1"/>
      <c r="H101" s="1"/>
      <c r="I101" s="1"/>
      <c r="J101" s="1"/>
      <c r="K101" s="1"/>
      <c r="L101" s="1"/>
      <c r="O101" s="1"/>
      <c r="P101" s="1"/>
      <c r="Q101" s="1"/>
      <c r="R101" s="1"/>
      <c r="S101" s="1"/>
      <c r="AE101"/>
      <c r="AN101" s="1"/>
      <c r="AO101" s="1"/>
      <c r="AP101" s="1"/>
      <c r="AW101"/>
      <c r="AX101" s="622" t="s">
        <v>330</v>
      </c>
      <c r="AY101" s="103">
        <f t="shared" si="51"/>
        <v>0.1</v>
      </c>
      <c r="AZ101" s="102" t="s">
        <v>282</v>
      </c>
      <c r="BA101" s="75">
        <f>ROUND(1/AY101,0)</f>
        <v>10</v>
      </c>
      <c r="BB101" s="74">
        <f t="shared" si="53"/>
        <v>10</v>
      </c>
      <c r="BC101" s="92">
        <v>100</v>
      </c>
      <c r="BD101" s="72">
        <v>0</v>
      </c>
      <c r="BE101" s="71">
        <v>0</v>
      </c>
      <c r="BF101" s="79">
        <f t="shared" si="54"/>
        <v>10</v>
      </c>
      <c r="BG101" s="96">
        <v>100</v>
      </c>
      <c r="BH101" s="88"/>
      <c r="BR101" s="9">
        <v>1</v>
      </c>
    </row>
    <row r="102" spans="2:70" ht="21" customHeight="1">
      <c r="B102" s="1"/>
      <c r="C102" s="1"/>
      <c r="D102" s="1"/>
      <c r="E102" s="1"/>
      <c r="F102" s="1"/>
      <c r="G102" s="1"/>
      <c r="H102" s="1"/>
      <c r="I102" s="1"/>
      <c r="J102" s="1"/>
      <c r="K102" s="1"/>
      <c r="L102" s="1"/>
      <c r="O102" s="1"/>
      <c r="P102" s="1"/>
      <c r="Q102" s="1"/>
      <c r="R102" s="1"/>
      <c r="S102" s="1"/>
      <c r="AE102" s="1202" t="s">
        <v>703</v>
      </c>
      <c r="AN102" s="1"/>
      <c r="AO102" s="1"/>
      <c r="AP102" s="1"/>
      <c r="AW102"/>
      <c r="AX102" s="622" t="s">
        <v>328</v>
      </c>
      <c r="AY102" s="103">
        <f t="shared" si="51"/>
        <v>0.01</v>
      </c>
      <c r="AZ102" s="102" t="s">
        <v>282</v>
      </c>
      <c r="BA102" s="105">
        <v>100</v>
      </c>
      <c r="BB102" s="74">
        <f t="shared" si="53"/>
        <v>1</v>
      </c>
      <c r="BC102" s="92">
        <v>10</v>
      </c>
      <c r="BD102" s="72">
        <v>0</v>
      </c>
      <c r="BE102" s="71">
        <v>0</v>
      </c>
      <c r="BF102" s="79">
        <f t="shared" si="54"/>
        <v>1</v>
      </c>
      <c r="BG102" s="96">
        <v>10</v>
      </c>
      <c r="BH102" s="88"/>
      <c r="BR102" s="9">
        <v>1</v>
      </c>
    </row>
    <row r="103" spans="2:70" ht="21" customHeight="1">
      <c r="B103" s="1"/>
      <c r="C103" s="1"/>
      <c r="D103" s="1"/>
      <c r="E103" s="1"/>
      <c r="F103" s="1"/>
      <c r="G103" s="1"/>
      <c r="H103" s="1"/>
      <c r="I103" s="1"/>
      <c r="J103" s="1"/>
      <c r="K103" s="1"/>
      <c r="L103" s="1"/>
      <c r="O103" s="1"/>
      <c r="P103" s="1"/>
      <c r="Q103" s="1"/>
      <c r="R103" s="1"/>
      <c r="S103" s="1"/>
      <c r="AE103" s="1203"/>
      <c r="AN103" s="1"/>
      <c r="AO103" s="1"/>
      <c r="AP103" s="1"/>
      <c r="AW103"/>
      <c r="AX103" s="622" t="s">
        <v>326</v>
      </c>
      <c r="AY103" s="103">
        <f t="shared" si="51"/>
        <v>1E-3</v>
      </c>
      <c r="AZ103" s="102" t="s">
        <v>282</v>
      </c>
      <c r="BA103" s="75">
        <f t="shared" ref="BA103:BA145" si="55">ROUND(1/AY103,0)</f>
        <v>1000</v>
      </c>
      <c r="BB103" s="74">
        <f t="shared" si="53"/>
        <v>0.1</v>
      </c>
      <c r="BC103" s="92">
        <v>1</v>
      </c>
      <c r="BD103" s="72">
        <v>0</v>
      </c>
      <c r="BE103" s="71">
        <v>0</v>
      </c>
      <c r="BF103" s="74">
        <f t="shared" si="54"/>
        <v>0.1</v>
      </c>
      <c r="BG103" s="96">
        <v>1</v>
      </c>
      <c r="BH103" s="88"/>
      <c r="BR103" s="9">
        <v>1</v>
      </c>
    </row>
    <row r="104" spans="2:70" ht="21" customHeight="1" thickBot="1">
      <c r="B104" s="1"/>
      <c r="C104" s="1"/>
      <c r="D104" s="1"/>
      <c r="E104" s="1"/>
      <c r="F104" s="1"/>
      <c r="G104" s="1"/>
      <c r="H104" s="1"/>
      <c r="I104" s="1"/>
      <c r="J104" s="1"/>
      <c r="K104" s="1"/>
      <c r="L104" s="1"/>
      <c r="O104" s="1"/>
      <c r="P104" s="1"/>
      <c r="Q104" s="1"/>
      <c r="R104" s="1"/>
      <c r="S104" s="1"/>
      <c r="AE104"/>
      <c r="AN104" s="1"/>
      <c r="AO104" s="1"/>
      <c r="AP104" s="1"/>
      <c r="AW104"/>
      <c r="AX104" s="304" t="s">
        <v>324</v>
      </c>
      <c r="AY104" s="103">
        <f t="shared" si="51"/>
        <v>0.5</v>
      </c>
      <c r="AZ104" s="102" t="s">
        <v>282</v>
      </c>
      <c r="BA104" s="75">
        <f t="shared" si="55"/>
        <v>2</v>
      </c>
      <c r="BB104" s="74">
        <f t="shared" si="53"/>
        <v>50</v>
      </c>
      <c r="BC104" s="92">
        <v>500</v>
      </c>
      <c r="BD104" s="72">
        <v>0</v>
      </c>
      <c r="BE104" s="71">
        <v>0</v>
      </c>
      <c r="BF104" s="79">
        <f t="shared" si="54"/>
        <v>50</v>
      </c>
      <c r="BG104" s="96">
        <v>500</v>
      </c>
      <c r="BH104" s="88"/>
      <c r="BR104" s="9">
        <v>1</v>
      </c>
    </row>
    <row r="105" spans="2:70" ht="21" customHeight="1">
      <c r="B105" s="1"/>
      <c r="C105" s="1"/>
      <c r="D105" s="1"/>
      <c r="E105" s="1"/>
      <c r="F105" s="1"/>
      <c r="G105" s="1"/>
      <c r="H105" s="1"/>
      <c r="I105" s="1"/>
      <c r="J105" s="1"/>
      <c r="K105" s="1"/>
      <c r="L105" s="1"/>
      <c r="O105" s="1"/>
      <c r="P105" s="1"/>
      <c r="Q105" s="1"/>
      <c r="R105" s="1"/>
      <c r="S105" s="1"/>
      <c r="AE105" s="1259" t="s">
        <v>725</v>
      </c>
      <c r="AN105" s="1"/>
      <c r="AO105" s="1"/>
      <c r="AP105" s="1"/>
      <c r="AW105"/>
      <c r="AX105" s="304" t="s">
        <v>322</v>
      </c>
      <c r="AY105" s="103">
        <f t="shared" si="51"/>
        <v>0.33300000000000002</v>
      </c>
      <c r="AZ105" s="102" t="s">
        <v>282</v>
      </c>
      <c r="BA105" s="75">
        <f t="shared" si="55"/>
        <v>3</v>
      </c>
      <c r="BB105" s="74">
        <f t="shared" si="53"/>
        <v>33.299999999999997</v>
      </c>
      <c r="BC105" s="92">
        <v>333</v>
      </c>
      <c r="BD105" s="72">
        <v>0</v>
      </c>
      <c r="BE105" s="71">
        <v>0</v>
      </c>
      <c r="BF105" s="79">
        <f t="shared" si="54"/>
        <v>33.299999999999997</v>
      </c>
      <c r="BG105" s="96">
        <v>333</v>
      </c>
      <c r="BH105" s="88"/>
      <c r="BR105" s="9">
        <v>1</v>
      </c>
    </row>
    <row r="106" spans="2:70" ht="21" customHeight="1">
      <c r="B106" s="1"/>
      <c r="C106" s="1"/>
      <c r="D106" s="1"/>
      <c r="E106" s="1"/>
      <c r="F106" s="1"/>
      <c r="G106" s="1"/>
      <c r="H106" s="1"/>
      <c r="I106" s="1"/>
      <c r="J106" s="1"/>
      <c r="K106" s="1"/>
      <c r="L106" s="1"/>
      <c r="O106" s="1"/>
      <c r="P106" s="1"/>
      <c r="Q106" s="1"/>
      <c r="R106" s="1"/>
      <c r="S106" s="1"/>
      <c r="AE106" s="1260"/>
      <c r="AN106" s="1"/>
      <c r="AO106" s="1"/>
      <c r="AP106" s="1"/>
      <c r="AW106"/>
      <c r="AX106" s="304" t="s">
        <v>321</v>
      </c>
      <c r="AY106" s="103">
        <f t="shared" si="51"/>
        <v>0.25</v>
      </c>
      <c r="AZ106" s="102" t="s">
        <v>282</v>
      </c>
      <c r="BA106" s="75">
        <f t="shared" si="55"/>
        <v>4</v>
      </c>
      <c r="BB106" s="74">
        <f t="shared" si="53"/>
        <v>25</v>
      </c>
      <c r="BC106" s="92">
        <v>250</v>
      </c>
      <c r="BD106" s="72">
        <v>0</v>
      </c>
      <c r="BE106" s="71">
        <v>0</v>
      </c>
      <c r="BF106" s="79">
        <f t="shared" si="54"/>
        <v>25</v>
      </c>
      <c r="BG106" s="96">
        <v>250</v>
      </c>
      <c r="BH106" s="88"/>
      <c r="BR106" s="9">
        <v>1</v>
      </c>
    </row>
    <row r="107" spans="2:70" ht="21" customHeight="1" thickBot="1">
      <c r="B107" s="1"/>
      <c r="C107" s="1"/>
      <c r="D107" s="1"/>
      <c r="E107" s="1"/>
      <c r="F107" s="1"/>
      <c r="G107" s="1"/>
      <c r="H107" s="1"/>
      <c r="I107" s="1"/>
      <c r="J107" s="1"/>
      <c r="K107" s="1"/>
      <c r="L107" s="1"/>
      <c r="O107" s="1"/>
      <c r="P107" s="1"/>
      <c r="Q107" s="1"/>
      <c r="R107" s="1"/>
      <c r="S107" s="1"/>
      <c r="AE107"/>
      <c r="AN107" s="1"/>
      <c r="AO107" s="1"/>
      <c r="AP107" s="1"/>
      <c r="AW107"/>
      <c r="AX107" s="304" t="s">
        <v>319</v>
      </c>
      <c r="AY107" s="103">
        <f t="shared" si="51"/>
        <v>0.2</v>
      </c>
      <c r="AZ107" s="102" t="s">
        <v>282</v>
      </c>
      <c r="BA107" s="75">
        <f t="shared" si="55"/>
        <v>5</v>
      </c>
      <c r="BB107" s="74">
        <f t="shared" si="53"/>
        <v>20</v>
      </c>
      <c r="BC107" s="92">
        <v>200</v>
      </c>
      <c r="BD107" s="72">
        <v>0</v>
      </c>
      <c r="BE107" s="71">
        <v>0</v>
      </c>
      <c r="BF107" s="79">
        <f t="shared" si="54"/>
        <v>20</v>
      </c>
      <c r="BG107" s="96">
        <v>200</v>
      </c>
      <c r="BH107" s="88"/>
      <c r="BR107" s="9">
        <v>1</v>
      </c>
    </row>
    <row r="108" spans="2:70" ht="21" customHeight="1">
      <c r="B108" s="1"/>
      <c r="C108" s="1"/>
      <c r="D108" s="1"/>
      <c r="E108" s="1"/>
      <c r="F108" s="1"/>
      <c r="G108" s="1"/>
      <c r="H108" s="1"/>
      <c r="I108" s="1"/>
      <c r="J108" s="1"/>
      <c r="K108" s="1"/>
      <c r="L108" s="1"/>
      <c r="O108" s="1"/>
      <c r="P108" s="1"/>
      <c r="Q108" s="1"/>
      <c r="R108" s="1"/>
      <c r="S108" s="1"/>
      <c r="AE108" s="1206" t="s">
        <v>714</v>
      </c>
      <c r="AN108" s="1"/>
      <c r="AO108" s="1"/>
      <c r="AP108" s="1"/>
      <c r="AW108"/>
      <c r="AX108" s="304" t="s">
        <v>317</v>
      </c>
      <c r="AY108" s="103">
        <f t="shared" si="51"/>
        <v>0.1</v>
      </c>
      <c r="AZ108" s="102" t="s">
        <v>282</v>
      </c>
      <c r="BA108" s="75">
        <f t="shared" si="55"/>
        <v>10</v>
      </c>
      <c r="BB108" s="74">
        <f t="shared" si="53"/>
        <v>10</v>
      </c>
      <c r="BC108" s="92">
        <v>100</v>
      </c>
      <c r="BD108" s="97">
        <v>0</v>
      </c>
      <c r="BE108" s="71">
        <v>0</v>
      </c>
      <c r="BF108" s="79">
        <f t="shared" si="54"/>
        <v>10</v>
      </c>
      <c r="BG108" s="96">
        <v>100</v>
      </c>
      <c r="BH108" s="88"/>
      <c r="BR108" s="9">
        <v>1</v>
      </c>
    </row>
    <row r="109" spans="2:70" ht="21" customHeight="1">
      <c r="B109" s="1"/>
      <c r="C109" s="1"/>
      <c r="D109" s="1"/>
      <c r="E109" s="1"/>
      <c r="F109" s="1"/>
      <c r="G109" s="1"/>
      <c r="H109" s="1"/>
      <c r="I109" s="1"/>
      <c r="J109" s="1"/>
      <c r="K109" s="1"/>
      <c r="L109" s="1"/>
      <c r="O109" s="1"/>
      <c r="P109" s="1"/>
      <c r="Q109" s="1"/>
      <c r="R109" s="1"/>
      <c r="S109" s="1"/>
      <c r="AE109" s="1207"/>
      <c r="AN109" s="1"/>
      <c r="AO109" s="1"/>
      <c r="AP109" s="1"/>
      <c r="AW109"/>
      <c r="AX109" s="554" t="s">
        <v>315</v>
      </c>
      <c r="AY109" s="103">
        <f t="shared" si="51"/>
        <v>0.25</v>
      </c>
      <c r="AZ109" s="102" t="s">
        <v>282</v>
      </c>
      <c r="BA109" s="75">
        <f t="shared" si="55"/>
        <v>4</v>
      </c>
      <c r="BB109" s="74">
        <f t="shared" si="53"/>
        <v>25</v>
      </c>
      <c r="BC109" s="92">
        <v>250</v>
      </c>
      <c r="BD109" s="97">
        <v>0</v>
      </c>
      <c r="BE109" s="71">
        <v>0</v>
      </c>
      <c r="BF109" s="79">
        <f t="shared" si="54"/>
        <v>25</v>
      </c>
      <c r="BG109" s="96">
        <v>250</v>
      </c>
      <c r="BH109" s="88" t="s">
        <v>314</v>
      </c>
      <c r="BR109" s="9">
        <v>1</v>
      </c>
    </row>
    <row r="110" spans="2:70" ht="21" customHeight="1" thickBot="1">
      <c r="B110" s="1"/>
      <c r="C110" s="1"/>
      <c r="D110" s="1"/>
      <c r="E110" s="1"/>
      <c r="F110" s="1"/>
      <c r="G110" s="1"/>
      <c r="H110" s="1"/>
      <c r="I110" s="1"/>
      <c r="J110" s="1"/>
      <c r="K110" s="1"/>
      <c r="L110" s="1"/>
      <c r="O110" s="1"/>
      <c r="P110" s="1"/>
      <c r="Q110" s="1"/>
      <c r="R110" s="1"/>
      <c r="S110" s="1"/>
      <c r="AE110"/>
      <c r="AN110" s="1"/>
      <c r="AO110" s="1"/>
      <c r="AP110" s="1"/>
      <c r="AW110"/>
      <c r="AX110" s="554" t="s">
        <v>312</v>
      </c>
      <c r="AY110" s="103">
        <f t="shared" si="51"/>
        <v>0.5</v>
      </c>
      <c r="AZ110" s="102" t="s">
        <v>282</v>
      </c>
      <c r="BA110" s="75">
        <f t="shared" si="55"/>
        <v>2</v>
      </c>
      <c r="BB110" s="74">
        <f t="shared" si="53"/>
        <v>50</v>
      </c>
      <c r="BC110" s="92">
        <v>500</v>
      </c>
      <c r="BD110" s="97">
        <v>0</v>
      </c>
      <c r="BE110" s="71">
        <v>0</v>
      </c>
      <c r="BF110" s="79">
        <f t="shared" si="54"/>
        <v>50</v>
      </c>
      <c r="BG110" s="69">
        <v>500</v>
      </c>
      <c r="BH110" s="88" t="s">
        <v>311</v>
      </c>
      <c r="BR110" s="9">
        <v>1</v>
      </c>
    </row>
    <row r="111" spans="2:70" ht="21" customHeight="1">
      <c r="B111" s="1"/>
      <c r="C111" s="1"/>
      <c r="D111" s="1"/>
      <c r="E111" s="1"/>
      <c r="F111" s="1"/>
      <c r="G111" s="1"/>
      <c r="H111" s="1"/>
      <c r="I111" s="1"/>
      <c r="J111" s="1"/>
      <c r="K111" s="1"/>
      <c r="L111" s="1"/>
      <c r="O111" s="1"/>
      <c r="P111" s="1"/>
      <c r="Q111" s="1"/>
      <c r="R111" s="1"/>
      <c r="S111" s="1"/>
      <c r="AE111" s="1255" t="s">
        <v>707</v>
      </c>
      <c r="AN111" s="1"/>
      <c r="AO111" s="1"/>
      <c r="AP111" s="1"/>
      <c r="AW111"/>
      <c r="AX111" s="557" t="s">
        <v>310</v>
      </c>
      <c r="AY111" s="94">
        <f t="shared" si="51"/>
        <v>0.06</v>
      </c>
      <c r="AZ111" s="93" t="s">
        <v>282</v>
      </c>
      <c r="BA111" s="75">
        <f t="shared" si="55"/>
        <v>17</v>
      </c>
      <c r="BB111" s="74">
        <f t="shared" si="53"/>
        <v>6</v>
      </c>
      <c r="BC111" s="92">
        <v>60</v>
      </c>
      <c r="BD111" s="97">
        <v>45</v>
      </c>
      <c r="BE111" s="71">
        <v>75</v>
      </c>
      <c r="BF111" s="79">
        <f t="shared" ref="BF111:BF118" si="56">BE111/10</f>
        <v>7.5</v>
      </c>
      <c r="BG111" s="96">
        <v>90</v>
      </c>
      <c r="BH111" s="88" t="s">
        <v>309</v>
      </c>
      <c r="BR111" s="9">
        <v>1</v>
      </c>
    </row>
    <row r="112" spans="2:70" ht="21" customHeight="1">
      <c r="B112" s="1"/>
      <c r="C112" s="1"/>
      <c r="D112" s="1"/>
      <c r="E112" s="1"/>
      <c r="F112" s="1"/>
      <c r="G112" s="1"/>
      <c r="H112" s="1"/>
      <c r="I112" s="1"/>
      <c r="J112" s="1"/>
      <c r="K112" s="1"/>
      <c r="L112" s="1"/>
      <c r="O112" s="1"/>
      <c r="P112" s="1"/>
      <c r="Q112" s="1"/>
      <c r="R112" s="1"/>
      <c r="S112" s="1"/>
      <c r="AE112" s="1256"/>
      <c r="AN112" s="1"/>
      <c r="AO112" s="1"/>
      <c r="AP112" s="1"/>
      <c r="AW112"/>
      <c r="AX112" s="557" t="s">
        <v>307</v>
      </c>
      <c r="AY112" s="94">
        <f t="shared" si="51"/>
        <v>0.12</v>
      </c>
      <c r="AZ112" s="101" t="s">
        <v>282</v>
      </c>
      <c r="BA112" s="100">
        <f t="shared" si="55"/>
        <v>8</v>
      </c>
      <c r="BB112" s="74">
        <f t="shared" si="53"/>
        <v>12</v>
      </c>
      <c r="BC112" s="92">
        <v>120</v>
      </c>
      <c r="BD112" s="99">
        <v>90</v>
      </c>
      <c r="BE112" s="99">
        <v>150</v>
      </c>
      <c r="BF112" s="79">
        <f t="shared" si="56"/>
        <v>15</v>
      </c>
      <c r="BG112" s="98">
        <v>180</v>
      </c>
      <c r="BH112" s="88" t="s">
        <v>306</v>
      </c>
      <c r="BR112" s="9">
        <v>1</v>
      </c>
    </row>
    <row r="113" spans="2:70" ht="21" customHeight="1" thickBot="1">
      <c r="B113" s="1"/>
      <c r="C113" s="1"/>
      <c r="D113" s="1"/>
      <c r="E113" s="1"/>
      <c r="F113" s="1"/>
      <c r="G113" s="1"/>
      <c r="H113" s="1"/>
      <c r="I113" s="1"/>
      <c r="J113" s="1"/>
      <c r="K113" s="1"/>
      <c r="L113" s="1"/>
      <c r="O113" s="1"/>
      <c r="P113" s="1"/>
      <c r="Q113" s="1"/>
      <c r="R113" s="1"/>
      <c r="S113" s="1"/>
      <c r="AE113"/>
      <c r="AN113" s="1"/>
      <c r="AO113" s="1"/>
      <c r="AP113" s="1"/>
      <c r="AW113"/>
      <c r="AX113" s="557" t="s">
        <v>304</v>
      </c>
      <c r="AY113" s="94">
        <f t="shared" si="51"/>
        <v>0.03</v>
      </c>
      <c r="AZ113" s="93" t="s">
        <v>282</v>
      </c>
      <c r="BA113" s="75">
        <f t="shared" si="55"/>
        <v>33</v>
      </c>
      <c r="BB113" s="74">
        <f t="shared" si="53"/>
        <v>3</v>
      </c>
      <c r="BC113" s="92">
        <v>30</v>
      </c>
      <c r="BD113" s="97">
        <v>22</v>
      </c>
      <c r="BE113" s="71">
        <v>38</v>
      </c>
      <c r="BF113" s="79">
        <f t="shared" si="56"/>
        <v>3.8</v>
      </c>
      <c r="BG113" s="96">
        <v>45</v>
      </c>
      <c r="BH113" s="88" t="s">
        <v>303</v>
      </c>
      <c r="BR113" s="9">
        <v>1</v>
      </c>
    </row>
    <row r="114" spans="2:70" ht="21" customHeight="1">
      <c r="B114" s="1"/>
      <c r="C114" s="1"/>
      <c r="D114" s="1"/>
      <c r="E114" s="1"/>
      <c r="F114" s="1"/>
      <c r="G114" s="1"/>
      <c r="H114" s="1"/>
      <c r="I114" s="1"/>
      <c r="J114" s="1"/>
      <c r="K114" s="1"/>
      <c r="L114" s="1"/>
      <c r="O114" s="1"/>
      <c r="P114" s="1"/>
      <c r="Q114" s="1"/>
      <c r="R114" s="1"/>
      <c r="S114" s="1"/>
      <c r="AE114" s="1257" t="s">
        <v>728</v>
      </c>
      <c r="AN114" s="1"/>
      <c r="AO114" s="1"/>
      <c r="AP114" s="1"/>
      <c r="AW114"/>
      <c r="AX114" s="87" t="s">
        <v>301</v>
      </c>
      <c r="AY114" s="94">
        <f t="shared" si="51"/>
        <v>1.4999999999999999E-2</v>
      </c>
      <c r="AZ114" s="93" t="s">
        <v>282</v>
      </c>
      <c r="BA114" s="75">
        <f t="shared" si="55"/>
        <v>67</v>
      </c>
      <c r="BB114" s="74">
        <f t="shared" si="53"/>
        <v>1.5</v>
      </c>
      <c r="BC114" s="92">
        <v>15</v>
      </c>
      <c r="BD114" s="97">
        <v>11</v>
      </c>
      <c r="BE114" s="71">
        <v>19</v>
      </c>
      <c r="BF114" s="79">
        <f t="shared" si="56"/>
        <v>1.9</v>
      </c>
      <c r="BG114" s="96">
        <v>22</v>
      </c>
      <c r="BH114" s="88" t="s">
        <v>300</v>
      </c>
      <c r="BR114" s="9">
        <v>1</v>
      </c>
    </row>
    <row r="115" spans="2:70" ht="21" customHeight="1">
      <c r="B115" s="1"/>
      <c r="C115" s="1"/>
      <c r="D115" s="1"/>
      <c r="E115" s="1"/>
      <c r="F115" s="1"/>
      <c r="G115" s="1"/>
      <c r="H115" s="1"/>
      <c r="I115" s="1"/>
      <c r="J115" s="1"/>
      <c r="K115" s="1"/>
      <c r="L115" s="1"/>
      <c r="O115" s="1"/>
      <c r="P115" s="1"/>
      <c r="Q115" s="1"/>
      <c r="R115" s="1"/>
      <c r="S115" s="1"/>
      <c r="AE115" s="1258"/>
      <c r="AN115" s="1"/>
      <c r="AO115" s="1"/>
      <c r="AP115" s="1"/>
      <c r="AW115"/>
      <c r="AX115" s="87" t="s">
        <v>298</v>
      </c>
      <c r="AY115" s="94">
        <f t="shared" si="51"/>
        <v>5.0000000000000001E-3</v>
      </c>
      <c r="AZ115" s="93" t="s">
        <v>282</v>
      </c>
      <c r="BA115" s="75">
        <f t="shared" si="55"/>
        <v>200</v>
      </c>
      <c r="BB115" s="74">
        <f t="shared" si="53"/>
        <v>0.5</v>
      </c>
      <c r="BC115" s="92">
        <v>5</v>
      </c>
      <c r="BD115" s="97">
        <v>4</v>
      </c>
      <c r="BE115" s="71">
        <v>6</v>
      </c>
      <c r="BF115" s="79">
        <f t="shared" si="56"/>
        <v>0.6</v>
      </c>
      <c r="BG115" s="96">
        <v>8</v>
      </c>
      <c r="BH115" s="88" t="s">
        <v>297</v>
      </c>
      <c r="BR115" s="9">
        <v>1</v>
      </c>
    </row>
    <row r="116" spans="2:70" ht="21" customHeight="1" thickBot="1">
      <c r="B116" s="1"/>
      <c r="C116" s="1"/>
      <c r="D116" s="1"/>
      <c r="E116" s="1"/>
      <c r="F116" s="1"/>
      <c r="G116" s="1"/>
      <c r="H116" s="1"/>
      <c r="I116" s="1"/>
      <c r="J116" s="1"/>
      <c r="K116" s="1"/>
      <c r="L116" s="1"/>
      <c r="O116" s="1"/>
      <c r="P116" s="1"/>
      <c r="Q116" s="1"/>
      <c r="R116" s="1"/>
      <c r="S116" s="1"/>
      <c r="AE116"/>
      <c r="AN116" s="1"/>
      <c r="AO116" s="1"/>
      <c r="AP116" s="1"/>
      <c r="AW116"/>
      <c r="AX116" s="87" t="s">
        <v>296</v>
      </c>
      <c r="AY116" s="94">
        <f t="shared" si="51"/>
        <v>1.4999999999999999E-2</v>
      </c>
      <c r="AZ116" s="93" t="s">
        <v>282</v>
      </c>
      <c r="BA116" s="75">
        <f t="shared" si="55"/>
        <v>67</v>
      </c>
      <c r="BB116" s="74">
        <f t="shared" si="53"/>
        <v>1.5</v>
      </c>
      <c r="BC116" s="92">
        <v>15</v>
      </c>
      <c r="BD116" s="97">
        <v>11</v>
      </c>
      <c r="BE116" s="71">
        <v>19</v>
      </c>
      <c r="BF116" s="79">
        <f t="shared" si="56"/>
        <v>1.9</v>
      </c>
      <c r="BG116" s="96">
        <v>22</v>
      </c>
      <c r="BH116" s="88" t="s">
        <v>295</v>
      </c>
      <c r="BR116" s="9">
        <v>1</v>
      </c>
    </row>
    <row r="117" spans="2:70" ht="21" customHeight="1">
      <c r="B117" s="1"/>
      <c r="C117" s="1"/>
      <c r="D117" s="1"/>
      <c r="E117" s="1"/>
      <c r="F117" s="1"/>
      <c r="G117" s="1"/>
      <c r="H117" s="1"/>
      <c r="I117" s="1"/>
      <c r="J117" s="1"/>
      <c r="K117" s="1"/>
      <c r="L117" s="1"/>
      <c r="O117" s="1"/>
      <c r="P117" s="1"/>
      <c r="Q117" s="1"/>
      <c r="R117" s="1"/>
      <c r="S117" s="1"/>
      <c r="AE117" s="1194" t="s">
        <v>294</v>
      </c>
      <c r="AN117" s="1"/>
      <c r="AO117" s="1"/>
      <c r="AP117" s="1"/>
      <c r="AW117"/>
      <c r="AX117" s="557" t="s">
        <v>293</v>
      </c>
      <c r="AY117" s="94">
        <f t="shared" si="51"/>
        <v>5.0000000000000001E-3</v>
      </c>
      <c r="AZ117" s="93" t="s">
        <v>282</v>
      </c>
      <c r="BA117" s="75">
        <f t="shared" si="55"/>
        <v>200</v>
      </c>
      <c r="BB117" s="74">
        <f t="shared" si="53"/>
        <v>0.5</v>
      </c>
      <c r="BC117" s="92">
        <v>5</v>
      </c>
      <c r="BD117" s="97">
        <v>4</v>
      </c>
      <c r="BE117" s="71">
        <v>6</v>
      </c>
      <c r="BF117" s="74">
        <f t="shared" si="56"/>
        <v>0.6</v>
      </c>
      <c r="BG117" s="96">
        <v>8</v>
      </c>
      <c r="BH117" s="88" t="s">
        <v>292</v>
      </c>
      <c r="BR117" s="9">
        <v>1</v>
      </c>
    </row>
    <row r="118" spans="2:70" ht="21" customHeight="1">
      <c r="B118" s="1"/>
      <c r="C118" s="1"/>
      <c r="D118" s="1"/>
      <c r="E118" s="1"/>
      <c r="F118" s="1"/>
      <c r="G118" s="1"/>
      <c r="H118" s="1"/>
      <c r="I118" s="1"/>
      <c r="J118" s="1"/>
      <c r="K118" s="1"/>
      <c r="L118" s="1"/>
      <c r="O118" s="1"/>
      <c r="P118" s="1"/>
      <c r="Q118" s="1"/>
      <c r="R118" s="1"/>
      <c r="S118" s="1"/>
      <c r="AE118" s="1195"/>
      <c r="AN118" s="1"/>
      <c r="AO118" s="1"/>
      <c r="AP118" s="1"/>
      <c r="AW118"/>
      <c r="AX118" s="648" t="s">
        <v>290</v>
      </c>
      <c r="AY118" s="94">
        <f t="shared" si="51"/>
        <v>0.12</v>
      </c>
      <c r="AZ118" s="93" t="s">
        <v>282</v>
      </c>
      <c r="BA118" s="75">
        <f t="shared" si="55"/>
        <v>8</v>
      </c>
      <c r="BB118" s="74">
        <f t="shared" si="53"/>
        <v>12</v>
      </c>
      <c r="BC118" s="92">
        <v>120</v>
      </c>
      <c r="BD118" s="97">
        <v>90</v>
      </c>
      <c r="BE118" s="71">
        <v>150</v>
      </c>
      <c r="BF118" s="79">
        <f t="shared" si="56"/>
        <v>15</v>
      </c>
      <c r="BG118" s="96">
        <v>180</v>
      </c>
      <c r="BH118" s="88" t="s">
        <v>289</v>
      </c>
      <c r="BR118" s="9">
        <v>1</v>
      </c>
    </row>
    <row r="119" spans="2:70" ht="21" customHeight="1" thickBot="1">
      <c r="B119" s="1"/>
      <c r="C119" s="1"/>
      <c r="D119" s="1"/>
      <c r="E119" s="1"/>
      <c r="F119" s="1"/>
      <c r="G119" s="1"/>
      <c r="H119" s="1"/>
      <c r="I119" s="1"/>
      <c r="J119" s="1"/>
      <c r="K119" s="1"/>
      <c r="L119" s="1"/>
      <c r="O119" s="1"/>
      <c r="P119" s="1"/>
      <c r="Q119" s="1"/>
      <c r="R119" s="1"/>
      <c r="S119" s="1"/>
      <c r="AE119"/>
      <c r="AN119" s="1"/>
      <c r="AO119" s="1"/>
      <c r="AP119" s="1"/>
      <c r="AW119"/>
      <c r="AX119" s="95" t="s">
        <v>287</v>
      </c>
      <c r="AY119" s="94">
        <f t="shared" si="51"/>
        <v>5.0000000000000001E-3</v>
      </c>
      <c r="AZ119" s="93" t="s">
        <v>282</v>
      </c>
      <c r="BA119" s="75">
        <f t="shared" si="55"/>
        <v>200</v>
      </c>
      <c r="BB119" s="74">
        <f t="shared" si="53"/>
        <v>0.5</v>
      </c>
      <c r="BC119" s="92">
        <v>5</v>
      </c>
      <c r="BD119" s="91">
        <v>0</v>
      </c>
      <c r="BE119" s="90">
        <v>0</v>
      </c>
      <c r="BF119" s="79"/>
      <c r="BG119" s="89"/>
      <c r="BH119" s="88" t="s">
        <v>281</v>
      </c>
      <c r="BR119" s="9">
        <v>1</v>
      </c>
    </row>
    <row r="120" spans="2:70" ht="21" customHeight="1">
      <c r="B120" s="1"/>
      <c r="C120" s="1"/>
      <c r="D120" s="1"/>
      <c r="E120" s="1"/>
      <c r="F120" s="1"/>
      <c r="G120" s="1"/>
      <c r="H120" s="1"/>
      <c r="I120" s="1"/>
      <c r="J120" s="1"/>
      <c r="K120" s="1"/>
      <c r="L120" s="1"/>
      <c r="O120" s="1"/>
      <c r="P120" s="1"/>
      <c r="Q120" s="1"/>
      <c r="R120" s="1"/>
      <c r="S120" s="1"/>
      <c r="AE120" s="1196" t="s">
        <v>730</v>
      </c>
      <c r="AN120" s="1"/>
      <c r="AO120" s="1"/>
      <c r="AP120" s="1"/>
      <c r="AW120"/>
      <c r="AX120" s="95" t="s">
        <v>285</v>
      </c>
      <c r="AY120" s="94">
        <f t="shared" si="51"/>
        <v>1.4999999999999999E-2</v>
      </c>
      <c r="AZ120" s="93" t="s">
        <v>282</v>
      </c>
      <c r="BA120" s="75">
        <f t="shared" si="55"/>
        <v>67</v>
      </c>
      <c r="BB120" s="74">
        <f t="shared" si="53"/>
        <v>1.5</v>
      </c>
      <c r="BC120" s="92">
        <v>15</v>
      </c>
      <c r="BD120" s="91">
        <v>0</v>
      </c>
      <c r="BE120" s="90">
        <v>0</v>
      </c>
      <c r="BF120" s="79"/>
      <c r="BG120" s="89">
        <v>1000</v>
      </c>
      <c r="BH120" s="88" t="s">
        <v>281</v>
      </c>
      <c r="BR120" s="9">
        <v>1</v>
      </c>
    </row>
    <row r="121" spans="2:70" ht="21" customHeight="1">
      <c r="B121" s="1"/>
      <c r="C121" s="1"/>
      <c r="D121" s="1"/>
      <c r="E121" s="1"/>
      <c r="F121" s="1"/>
      <c r="G121" s="1"/>
      <c r="H121" s="1"/>
      <c r="I121" s="1"/>
      <c r="J121" s="1"/>
      <c r="K121" s="1"/>
      <c r="L121" s="1"/>
      <c r="O121" s="1"/>
      <c r="P121" s="1"/>
      <c r="Q121" s="1"/>
      <c r="R121" s="1"/>
      <c r="S121" s="1"/>
      <c r="AE121" s="1197"/>
      <c r="AN121" s="1"/>
      <c r="AO121" s="1"/>
      <c r="AP121" s="1"/>
      <c r="AW121"/>
      <c r="AX121" s="95" t="s">
        <v>283</v>
      </c>
      <c r="AY121" s="94">
        <f t="shared" si="51"/>
        <v>0.25</v>
      </c>
      <c r="AZ121" s="93" t="s">
        <v>282</v>
      </c>
      <c r="BA121" s="75">
        <f t="shared" si="55"/>
        <v>4</v>
      </c>
      <c r="BB121" s="74">
        <f t="shared" si="53"/>
        <v>25</v>
      </c>
      <c r="BC121" s="92">
        <v>250</v>
      </c>
      <c r="BD121" s="91">
        <v>0</v>
      </c>
      <c r="BE121" s="90">
        <v>0</v>
      </c>
      <c r="BF121" s="74"/>
      <c r="BG121" s="89">
        <v>1</v>
      </c>
      <c r="BH121" s="88" t="s">
        <v>281</v>
      </c>
      <c r="BR121" s="9">
        <v>1</v>
      </c>
    </row>
    <row r="122" spans="2:70" ht="21" customHeight="1" thickBot="1">
      <c r="B122" s="1"/>
      <c r="C122" s="1"/>
      <c r="D122" s="1"/>
      <c r="E122" s="1"/>
      <c r="F122" s="1"/>
      <c r="G122" s="1"/>
      <c r="H122" s="1"/>
      <c r="I122" s="1"/>
      <c r="J122" s="1"/>
      <c r="K122" s="1"/>
      <c r="L122" s="1"/>
      <c r="O122" s="1"/>
      <c r="P122" s="1"/>
      <c r="Q122" s="1"/>
      <c r="R122" s="1"/>
      <c r="S122" s="1"/>
      <c r="AE122"/>
      <c r="AN122" s="1"/>
      <c r="AO122" s="1"/>
      <c r="AP122" s="1"/>
      <c r="AW122"/>
      <c r="AX122" s="87" t="s">
        <v>280</v>
      </c>
      <c r="AY122" s="77">
        <f t="shared" si="51"/>
        <v>6.4999999999999997E-3</v>
      </c>
      <c r="AZ122" s="83" t="s">
        <v>243</v>
      </c>
      <c r="BA122" s="75">
        <f t="shared" si="55"/>
        <v>154</v>
      </c>
      <c r="BB122" s="74"/>
      <c r="BC122" s="73">
        <v>6.5</v>
      </c>
      <c r="BD122" s="72">
        <v>0</v>
      </c>
      <c r="BE122" s="71">
        <v>0</v>
      </c>
      <c r="BF122" s="79"/>
      <c r="BG122" s="69"/>
      <c r="BH122" s="68" t="s">
        <v>277</v>
      </c>
      <c r="BR122" s="9">
        <v>1</v>
      </c>
    </row>
    <row r="123" spans="2:70" ht="21" customHeight="1">
      <c r="B123" s="1"/>
      <c r="C123" s="1"/>
      <c r="D123" s="1"/>
      <c r="E123" s="1"/>
      <c r="F123" s="1"/>
      <c r="G123" s="1"/>
      <c r="H123" s="1"/>
      <c r="I123" s="1"/>
      <c r="J123" s="1"/>
      <c r="K123" s="1"/>
      <c r="L123" s="1"/>
      <c r="O123" s="1"/>
      <c r="P123" s="1"/>
      <c r="Q123" s="1"/>
      <c r="R123" s="1"/>
      <c r="S123" s="1"/>
      <c r="AE123" s="1196" t="s">
        <v>886</v>
      </c>
      <c r="AN123" s="1"/>
      <c r="AO123" s="1"/>
      <c r="AP123" s="1"/>
      <c r="AW123"/>
      <c r="AX123" s="87" t="s">
        <v>278</v>
      </c>
      <c r="AY123" s="77">
        <f t="shared" si="51"/>
        <v>0.1</v>
      </c>
      <c r="AZ123" s="83" t="s">
        <v>243</v>
      </c>
      <c r="BA123" s="75">
        <f t="shared" si="55"/>
        <v>10</v>
      </c>
      <c r="BB123" s="79"/>
      <c r="BC123" s="73">
        <v>100</v>
      </c>
      <c r="BD123" s="72">
        <v>0</v>
      </c>
      <c r="BE123" s="71">
        <v>0</v>
      </c>
      <c r="BF123" s="85"/>
      <c r="BG123" s="69"/>
      <c r="BH123" s="68" t="s">
        <v>277</v>
      </c>
      <c r="BR123" s="9">
        <v>1</v>
      </c>
    </row>
    <row r="124" spans="2:70" ht="21" customHeight="1">
      <c r="B124" s="1"/>
      <c r="C124" s="1"/>
      <c r="D124" s="1"/>
      <c r="E124" s="1"/>
      <c r="F124" s="1"/>
      <c r="G124" s="1"/>
      <c r="H124" s="1"/>
      <c r="I124" s="1"/>
      <c r="J124" s="1"/>
      <c r="K124" s="1"/>
      <c r="L124" s="1"/>
      <c r="O124" s="1"/>
      <c r="P124" s="1"/>
      <c r="Q124" s="1"/>
      <c r="R124" s="1"/>
      <c r="S124" s="1"/>
      <c r="AE124" s="1197"/>
      <c r="AN124" s="1"/>
      <c r="AO124" s="1"/>
      <c r="AP124" s="1"/>
      <c r="AW124"/>
      <c r="AX124" s="87" t="s">
        <v>275</v>
      </c>
      <c r="AY124" s="77">
        <f t="shared" si="51"/>
        <v>3.0000000000000001E-3</v>
      </c>
      <c r="AZ124" s="83" t="s">
        <v>243</v>
      </c>
      <c r="BA124" s="75">
        <f t="shared" si="55"/>
        <v>333</v>
      </c>
      <c r="BB124" s="79"/>
      <c r="BC124" s="73">
        <v>3</v>
      </c>
      <c r="BD124" s="72">
        <v>0</v>
      </c>
      <c r="BE124" s="71">
        <v>0</v>
      </c>
      <c r="BF124" s="79"/>
      <c r="BG124" s="69"/>
      <c r="BH124" s="68" t="s">
        <v>270</v>
      </c>
      <c r="BR124" s="9">
        <v>1</v>
      </c>
    </row>
    <row r="125" spans="2:70" ht="21" customHeight="1">
      <c r="B125" s="1"/>
      <c r="C125" s="1"/>
      <c r="D125" s="1"/>
      <c r="E125" s="1"/>
      <c r="F125" s="1"/>
      <c r="G125" s="1"/>
      <c r="H125" s="1"/>
      <c r="I125" s="1"/>
      <c r="J125" s="1"/>
      <c r="K125" s="1"/>
      <c r="L125" s="1"/>
      <c r="O125" s="1"/>
      <c r="P125" s="1"/>
      <c r="Q125" s="1"/>
      <c r="R125" s="1"/>
      <c r="S125" s="1"/>
      <c r="AE125"/>
      <c r="AN125" s="1"/>
      <c r="AO125" s="1"/>
      <c r="AP125" s="1"/>
      <c r="AW125"/>
      <c r="AX125" s="87" t="s">
        <v>273</v>
      </c>
      <c r="AY125" s="77">
        <f t="shared" si="51"/>
        <v>8.0000000000000002E-3</v>
      </c>
      <c r="AZ125" s="83" t="s">
        <v>243</v>
      </c>
      <c r="BA125" s="75">
        <f t="shared" si="55"/>
        <v>125</v>
      </c>
      <c r="BB125" s="79"/>
      <c r="BC125" s="73">
        <v>8</v>
      </c>
      <c r="BD125" s="72">
        <v>0</v>
      </c>
      <c r="BE125" s="71">
        <v>0</v>
      </c>
      <c r="BF125" s="79"/>
      <c r="BG125" s="69"/>
      <c r="BH125" s="68" t="s">
        <v>270</v>
      </c>
      <c r="BR125" s="9">
        <v>1</v>
      </c>
    </row>
    <row r="126" spans="2:70" ht="21" customHeight="1">
      <c r="B126" s="1"/>
      <c r="C126" s="1"/>
      <c r="D126" s="1"/>
      <c r="E126" s="1"/>
      <c r="F126" s="1"/>
      <c r="G126" s="1"/>
      <c r="H126" s="1"/>
      <c r="I126" s="1"/>
      <c r="J126" s="1"/>
      <c r="K126" s="1"/>
      <c r="L126" s="1"/>
      <c r="O126" s="1"/>
      <c r="P126" s="1"/>
      <c r="Q126" s="1"/>
      <c r="R126" s="1"/>
      <c r="S126" s="1"/>
      <c r="AE126" s="1193" t="s">
        <v>867</v>
      </c>
      <c r="AN126" s="1"/>
      <c r="AO126" s="1"/>
      <c r="AP126" s="1"/>
      <c r="AW126"/>
      <c r="AX126" s="87" t="s">
        <v>271</v>
      </c>
      <c r="AY126" s="86">
        <f t="shared" si="51"/>
        <v>0.12</v>
      </c>
      <c r="AZ126" s="83" t="s">
        <v>243</v>
      </c>
      <c r="BA126" s="75">
        <f t="shared" si="55"/>
        <v>8</v>
      </c>
      <c r="BB126" s="79"/>
      <c r="BC126" s="73">
        <v>120</v>
      </c>
      <c r="BD126" s="72">
        <v>0</v>
      </c>
      <c r="BE126" s="71">
        <v>0</v>
      </c>
      <c r="BF126" s="85"/>
      <c r="BG126" s="69"/>
      <c r="BH126" s="68" t="s">
        <v>270</v>
      </c>
      <c r="BR126" s="9">
        <v>1</v>
      </c>
    </row>
    <row r="127" spans="2:70" ht="21" customHeight="1">
      <c r="B127" s="1"/>
      <c r="C127" s="1"/>
      <c r="D127" s="1"/>
      <c r="E127" s="1"/>
      <c r="F127" s="1"/>
      <c r="G127" s="1"/>
      <c r="H127" s="1"/>
      <c r="I127" s="1"/>
      <c r="J127" s="1"/>
      <c r="K127" s="1"/>
      <c r="L127" s="1"/>
      <c r="O127" s="1"/>
      <c r="P127" s="1"/>
      <c r="Q127" s="1"/>
      <c r="R127" s="1"/>
      <c r="S127" s="1"/>
      <c r="AE127" s="1193"/>
      <c r="AN127" s="1"/>
      <c r="AO127" s="1"/>
      <c r="AP127" s="1"/>
      <c r="AW127"/>
      <c r="AX127" s="87" t="s">
        <v>269</v>
      </c>
      <c r="AY127" s="77">
        <f t="shared" si="51"/>
        <v>4.0000000000000001E-3</v>
      </c>
      <c r="AZ127" s="83" t="s">
        <v>243</v>
      </c>
      <c r="BA127" s="75">
        <f t="shared" si="55"/>
        <v>250</v>
      </c>
      <c r="BB127" s="79"/>
      <c r="BC127" s="73">
        <v>4</v>
      </c>
      <c r="BD127" s="72">
        <v>0</v>
      </c>
      <c r="BE127" s="71">
        <v>0</v>
      </c>
      <c r="BF127" s="79"/>
      <c r="BG127" s="69"/>
      <c r="BH127" s="68" t="s">
        <v>266</v>
      </c>
      <c r="BR127" s="9">
        <v>1</v>
      </c>
    </row>
    <row r="128" spans="2:70" ht="21" customHeight="1" thickBot="1">
      <c r="B128" s="1"/>
      <c r="C128" s="1"/>
      <c r="D128" s="1"/>
      <c r="E128" s="1"/>
      <c r="F128" s="1"/>
      <c r="G128" s="1"/>
      <c r="H128" s="1"/>
      <c r="I128" s="1"/>
      <c r="J128" s="1"/>
      <c r="K128" s="1"/>
      <c r="L128" s="1"/>
      <c r="O128" s="1"/>
      <c r="P128" s="1"/>
      <c r="Q128" s="1"/>
      <c r="R128" s="1"/>
      <c r="S128" s="1"/>
      <c r="AE128"/>
      <c r="AN128" s="1"/>
      <c r="AO128" s="1"/>
      <c r="AP128" s="1"/>
      <c r="AW128"/>
      <c r="AX128" s="87" t="s">
        <v>267</v>
      </c>
      <c r="AY128" s="77">
        <f t="shared" si="51"/>
        <v>0.2</v>
      </c>
      <c r="AZ128" s="83" t="s">
        <v>243</v>
      </c>
      <c r="BA128" s="75">
        <f t="shared" si="55"/>
        <v>5</v>
      </c>
      <c r="BB128" s="79"/>
      <c r="BC128" s="73">
        <v>200</v>
      </c>
      <c r="BD128" s="72">
        <v>0</v>
      </c>
      <c r="BE128" s="71">
        <v>0</v>
      </c>
      <c r="BF128" s="79"/>
      <c r="BG128" s="69"/>
      <c r="BH128" s="68" t="s">
        <v>266</v>
      </c>
      <c r="BR128" s="9">
        <v>1</v>
      </c>
    </row>
    <row r="129" spans="2:70" ht="21" customHeight="1">
      <c r="B129" s="1"/>
      <c r="C129" s="1"/>
      <c r="D129" s="1"/>
      <c r="E129" s="1"/>
      <c r="F129" s="1"/>
      <c r="G129" s="1"/>
      <c r="H129" s="1"/>
      <c r="I129" s="1"/>
      <c r="J129" s="1"/>
      <c r="K129" s="1"/>
      <c r="L129" s="1"/>
      <c r="O129" s="1"/>
      <c r="P129" s="1"/>
      <c r="Q129" s="1"/>
      <c r="R129" s="1"/>
      <c r="S129" s="1"/>
      <c r="AE129" s="1167" t="s">
        <v>731</v>
      </c>
      <c r="AN129" s="1"/>
      <c r="AO129" s="1"/>
      <c r="AP129" s="1"/>
      <c r="AW129"/>
      <c r="AX129" s="87" t="s">
        <v>265</v>
      </c>
      <c r="AY129" s="77">
        <f t="shared" si="51"/>
        <v>2E-3</v>
      </c>
      <c r="AZ129" s="83" t="s">
        <v>243</v>
      </c>
      <c r="BA129" s="75">
        <f t="shared" si="55"/>
        <v>500</v>
      </c>
      <c r="BB129" s="74"/>
      <c r="BC129" s="73">
        <v>2</v>
      </c>
      <c r="BD129" s="72">
        <v>0</v>
      </c>
      <c r="BE129" s="71">
        <v>0</v>
      </c>
      <c r="BF129" s="79"/>
      <c r="BG129" s="69"/>
      <c r="BH129" s="68" t="s">
        <v>262</v>
      </c>
      <c r="BR129" s="9">
        <v>1</v>
      </c>
    </row>
    <row r="130" spans="2:70" ht="21" customHeight="1">
      <c r="B130" s="1"/>
      <c r="C130" s="1"/>
      <c r="D130" s="1"/>
      <c r="E130" s="1"/>
      <c r="F130" s="1"/>
      <c r="G130" s="1"/>
      <c r="H130" s="1"/>
      <c r="I130" s="1"/>
      <c r="J130" s="1"/>
      <c r="K130" s="1"/>
      <c r="L130" s="1"/>
      <c r="O130" s="1"/>
      <c r="P130" s="1"/>
      <c r="Q130" s="1"/>
      <c r="R130" s="1"/>
      <c r="S130" s="1"/>
      <c r="AE130" s="1168"/>
      <c r="AN130" s="1"/>
      <c r="AO130" s="1"/>
      <c r="AP130" s="1"/>
      <c r="AW130"/>
      <c r="AX130" s="87" t="s">
        <v>263</v>
      </c>
      <c r="AY130" s="77">
        <f t="shared" si="51"/>
        <v>7.0000000000000001E-3</v>
      </c>
      <c r="AZ130" s="83" t="s">
        <v>243</v>
      </c>
      <c r="BA130" s="75">
        <f t="shared" si="55"/>
        <v>143</v>
      </c>
      <c r="BB130" s="84"/>
      <c r="BC130" s="73">
        <v>7</v>
      </c>
      <c r="BD130" s="72">
        <v>0</v>
      </c>
      <c r="BE130" s="71">
        <v>0</v>
      </c>
      <c r="BF130" s="79"/>
      <c r="BG130" s="69"/>
      <c r="BH130" s="68" t="s">
        <v>262</v>
      </c>
      <c r="BR130" s="9">
        <v>1</v>
      </c>
    </row>
    <row r="131" spans="2:70" ht="21" customHeight="1" thickBot="1">
      <c r="B131" s="1"/>
      <c r="C131" s="1"/>
      <c r="D131" s="1"/>
      <c r="E131" s="1"/>
      <c r="F131" s="1"/>
      <c r="G131" s="1"/>
      <c r="H131" s="1"/>
      <c r="I131" s="1"/>
      <c r="J131" s="1"/>
      <c r="K131" s="1"/>
      <c r="L131" s="1"/>
      <c r="O131" s="1"/>
      <c r="P131" s="1"/>
      <c r="Q131" s="1"/>
      <c r="R131" s="1"/>
      <c r="S131" s="1"/>
      <c r="AE131"/>
      <c r="AN131" s="1"/>
      <c r="AO131" s="1"/>
      <c r="AP131" s="1"/>
      <c r="AW131"/>
      <c r="AX131" s="87" t="s">
        <v>260</v>
      </c>
      <c r="AY131" s="86">
        <f t="shared" si="51"/>
        <v>0.12</v>
      </c>
      <c r="AZ131" s="83" t="s">
        <v>243</v>
      </c>
      <c r="BA131" s="75">
        <f t="shared" si="55"/>
        <v>8</v>
      </c>
      <c r="BB131" s="79"/>
      <c r="BC131" s="73">
        <v>120</v>
      </c>
      <c r="BD131" s="72">
        <v>0</v>
      </c>
      <c r="BE131" s="71">
        <v>0</v>
      </c>
      <c r="BF131" s="85"/>
      <c r="BG131" s="69"/>
      <c r="BH131" s="68" t="s">
        <v>254</v>
      </c>
      <c r="BR131" s="9">
        <v>1</v>
      </c>
    </row>
    <row r="132" spans="2:70" ht="21" customHeight="1">
      <c r="B132" s="1"/>
      <c r="C132" s="1"/>
      <c r="D132" s="1"/>
      <c r="E132" s="1"/>
      <c r="F132" s="1"/>
      <c r="G132" s="1"/>
      <c r="H132" s="1"/>
      <c r="I132" s="1"/>
      <c r="J132" s="1"/>
      <c r="K132" s="1"/>
      <c r="L132" s="1"/>
      <c r="O132" s="1"/>
      <c r="P132" s="1"/>
      <c r="Q132" s="1"/>
      <c r="R132" s="1"/>
      <c r="S132" s="1"/>
      <c r="AE132" s="1167" t="s">
        <v>734</v>
      </c>
      <c r="AN132" s="1"/>
      <c r="AO132" s="1"/>
      <c r="AP132" s="1"/>
      <c r="AW132"/>
      <c r="AX132" s="87" t="s">
        <v>258</v>
      </c>
      <c r="AY132" s="77">
        <f t="shared" si="51"/>
        <v>2.5000000000000001E-3</v>
      </c>
      <c r="AZ132" s="83" t="s">
        <v>243</v>
      </c>
      <c r="BA132" s="75">
        <f t="shared" si="55"/>
        <v>400</v>
      </c>
      <c r="BB132" s="84"/>
      <c r="BC132" s="73">
        <v>2.5</v>
      </c>
      <c r="BD132" s="72">
        <v>0</v>
      </c>
      <c r="BE132" s="71">
        <v>0</v>
      </c>
      <c r="BF132" s="79"/>
      <c r="BG132" s="69"/>
      <c r="BH132" s="68" t="s">
        <v>254</v>
      </c>
      <c r="BR132" s="9">
        <v>1</v>
      </c>
    </row>
    <row r="133" spans="2:70" ht="21" customHeight="1">
      <c r="B133" s="1"/>
      <c r="C133" s="1"/>
      <c r="D133" s="1"/>
      <c r="E133" s="1"/>
      <c r="F133" s="1"/>
      <c r="G133" s="1"/>
      <c r="H133" s="1"/>
      <c r="I133" s="1"/>
      <c r="J133" s="1"/>
      <c r="K133" s="1"/>
      <c r="L133" s="1"/>
      <c r="O133" s="1"/>
      <c r="P133" s="1"/>
      <c r="Q133" s="1"/>
      <c r="R133" s="1"/>
      <c r="S133" s="1"/>
      <c r="AE133" s="1168"/>
      <c r="AN133" s="1"/>
      <c r="AO133" s="1"/>
      <c r="AP133" s="1"/>
      <c r="AW133"/>
      <c r="AX133" s="87" t="s">
        <v>256</v>
      </c>
      <c r="AY133" s="77">
        <f t="shared" si="51"/>
        <v>7.4999999999999997E-3</v>
      </c>
      <c r="AZ133" s="83" t="s">
        <v>243</v>
      </c>
      <c r="BA133" s="75">
        <f t="shared" si="55"/>
        <v>133</v>
      </c>
      <c r="BB133" s="79"/>
      <c r="BC133" s="73">
        <v>7.5</v>
      </c>
      <c r="BD133" s="72">
        <v>0</v>
      </c>
      <c r="BE133" s="71">
        <v>0</v>
      </c>
      <c r="BF133" s="85"/>
      <c r="BG133" s="69"/>
      <c r="BH133" s="68" t="s">
        <v>254</v>
      </c>
      <c r="BR133" s="9">
        <v>1</v>
      </c>
    </row>
    <row r="134" spans="2:70" ht="21" customHeight="1" thickBot="1">
      <c r="B134" s="1"/>
      <c r="C134" s="1"/>
      <c r="D134" s="1"/>
      <c r="E134" s="1"/>
      <c r="F134" s="1"/>
      <c r="G134" s="1"/>
      <c r="H134" s="1"/>
      <c r="I134" s="1"/>
      <c r="J134" s="1"/>
      <c r="K134" s="1"/>
      <c r="L134" s="1"/>
      <c r="O134" s="1"/>
      <c r="P134" s="1"/>
      <c r="Q134" s="1"/>
      <c r="R134" s="1"/>
      <c r="S134" s="1"/>
      <c r="AE134"/>
      <c r="AN134" s="1"/>
      <c r="AO134" s="1"/>
      <c r="AP134" s="1"/>
      <c r="AW134"/>
      <c r="AX134" s="87" t="s">
        <v>255</v>
      </c>
      <c r="AY134" s="77">
        <f t="shared" si="51"/>
        <v>0.1</v>
      </c>
      <c r="AZ134" s="83" t="s">
        <v>243</v>
      </c>
      <c r="BA134" s="75">
        <f t="shared" si="55"/>
        <v>10</v>
      </c>
      <c r="BB134" s="79"/>
      <c r="BC134" s="73">
        <v>100</v>
      </c>
      <c r="BD134" s="72">
        <v>0</v>
      </c>
      <c r="BE134" s="71">
        <v>0</v>
      </c>
      <c r="BF134" s="85"/>
      <c r="BG134" s="69"/>
      <c r="BH134" s="68" t="s">
        <v>254</v>
      </c>
      <c r="BR134" s="9">
        <v>1</v>
      </c>
    </row>
    <row r="135" spans="2:70" ht="21" customHeight="1">
      <c r="B135" s="1"/>
      <c r="C135" s="1"/>
      <c r="D135" s="1"/>
      <c r="E135" s="1"/>
      <c r="F135" s="1"/>
      <c r="G135" s="1"/>
      <c r="H135" s="1"/>
      <c r="I135" s="1"/>
      <c r="J135" s="1"/>
      <c r="K135" s="1"/>
      <c r="L135" s="1"/>
      <c r="O135" s="1"/>
      <c r="P135" s="1"/>
      <c r="Q135" s="1"/>
      <c r="R135" s="1"/>
      <c r="S135" s="1"/>
      <c r="AE135" s="1167" t="s">
        <v>732</v>
      </c>
      <c r="AN135" s="1"/>
      <c r="AO135" s="1"/>
      <c r="AP135" s="1"/>
      <c r="AW135"/>
      <c r="AX135" s="87" t="s">
        <v>252</v>
      </c>
      <c r="AY135" s="77">
        <f t="shared" si="51"/>
        <v>5.0000000000000001E-3</v>
      </c>
      <c r="AZ135" s="83" t="s">
        <v>243</v>
      </c>
      <c r="BA135" s="75">
        <f t="shared" si="55"/>
        <v>200</v>
      </c>
      <c r="BB135" s="79"/>
      <c r="BC135" s="73">
        <v>5</v>
      </c>
      <c r="BD135" s="72">
        <v>0</v>
      </c>
      <c r="BE135" s="71">
        <v>0</v>
      </c>
      <c r="BF135" s="79"/>
      <c r="BG135" s="69"/>
      <c r="BH135" s="68" t="s">
        <v>248</v>
      </c>
      <c r="BR135" s="9">
        <v>1</v>
      </c>
    </row>
    <row r="136" spans="2:70" ht="21" customHeight="1">
      <c r="B136" s="1"/>
      <c r="C136" s="1"/>
      <c r="D136" s="1"/>
      <c r="E136" s="1"/>
      <c r="F136" s="1"/>
      <c r="G136" s="1"/>
      <c r="H136" s="1"/>
      <c r="I136" s="1"/>
      <c r="J136" s="1"/>
      <c r="K136" s="1"/>
      <c r="L136" s="1"/>
      <c r="O136" s="1"/>
      <c r="P136" s="1"/>
      <c r="Q136" s="1"/>
      <c r="R136" s="1"/>
      <c r="S136" s="1"/>
      <c r="AE136" s="1168"/>
      <c r="AN136" s="1"/>
      <c r="AO136" s="1"/>
      <c r="AP136" s="1"/>
      <c r="AW136"/>
      <c r="AX136" s="87" t="s">
        <v>250</v>
      </c>
      <c r="AY136" s="77">
        <f t="shared" si="51"/>
        <v>1.4999999999999999E-2</v>
      </c>
      <c r="AZ136" s="83" t="s">
        <v>243</v>
      </c>
      <c r="BA136" s="75">
        <f t="shared" si="55"/>
        <v>67</v>
      </c>
      <c r="BB136" s="79"/>
      <c r="BC136" s="73">
        <v>15</v>
      </c>
      <c r="BD136" s="72">
        <v>0</v>
      </c>
      <c r="BE136" s="71">
        <v>0</v>
      </c>
      <c r="BF136" s="79"/>
      <c r="BG136" s="69"/>
      <c r="BH136" s="68" t="s">
        <v>248</v>
      </c>
      <c r="BR136" s="9">
        <v>1</v>
      </c>
    </row>
    <row r="137" spans="2:70" ht="21" customHeight="1" thickBot="1">
      <c r="B137" s="1"/>
      <c r="C137" s="1"/>
      <c r="D137" s="1"/>
      <c r="E137" s="1"/>
      <c r="F137" s="1"/>
      <c r="G137" s="1"/>
      <c r="H137" s="1"/>
      <c r="I137" s="1"/>
      <c r="J137" s="1"/>
      <c r="K137" s="1"/>
      <c r="L137" s="1"/>
      <c r="O137" s="1"/>
      <c r="P137" s="1"/>
      <c r="Q137" s="1"/>
      <c r="R137" s="1"/>
      <c r="S137" s="1"/>
      <c r="AE137"/>
      <c r="AN137" s="1"/>
      <c r="AO137" s="1"/>
      <c r="AP137" s="1"/>
      <c r="AW137"/>
      <c r="AX137" s="87" t="s">
        <v>249</v>
      </c>
      <c r="AY137" s="86">
        <f t="shared" si="51"/>
        <v>0.24</v>
      </c>
      <c r="AZ137" s="83" t="s">
        <v>243</v>
      </c>
      <c r="BA137" s="75">
        <f t="shared" si="55"/>
        <v>4</v>
      </c>
      <c r="BB137" s="79"/>
      <c r="BC137" s="73">
        <v>240</v>
      </c>
      <c r="BD137" s="72">
        <v>0</v>
      </c>
      <c r="BE137" s="71">
        <v>0</v>
      </c>
      <c r="BF137" s="85"/>
      <c r="BG137" s="69"/>
      <c r="BH137" s="68" t="s">
        <v>248</v>
      </c>
      <c r="BR137" s="9">
        <v>1</v>
      </c>
    </row>
    <row r="138" spans="2:70" ht="21" customHeight="1">
      <c r="B138" s="1"/>
      <c r="C138" s="1"/>
      <c r="D138" s="1"/>
      <c r="E138" s="1"/>
      <c r="F138" s="1"/>
      <c r="G138" s="1"/>
      <c r="H138" s="1"/>
      <c r="I138" s="1"/>
      <c r="J138" s="1"/>
      <c r="K138" s="1"/>
      <c r="L138" s="1"/>
      <c r="O138" s="1"/>
      <c r="P138" s="1"/>
      <c r="Q138" s="1"/>
      <c r="R138" s="1"/>
      <c r="S138" s="1"/>
      <c r="AE138" s="1167" t="s">
        <v>733</v>
      </c>
      <c r="AN138" s="1"/>
      <c r="AO138" s="1"/>
      <c r="AP138" s="1"/>
      <c r="AW138"/>
      <c r="AX138" s="559" t="s">
        <v>246</v>
      </c>
      <c r="AY138" s="77">
        <f t="shared" si="51"/>
        <v>1E-3</v>
      </c>
      <c r="AZ138" s="83" t="s">
        <v>243</v>
      </c>
      <c r="BA138" s="75">
        <f t="shared" si="55"/>
        <v>1000</v>
      </c>
      <c r="BB138" s="84"/>
      <c r="BC138" s="73">
        <v>1</v>
      </c>
      <c r="BD138" s="72">
        <v>0</v>
      </c>
      <c r="BE138" s="71">
        <v>0</v>
      </c>
      <c r="BF138" s="79"/>
      <c r="BG138" s="69"/>
      <c r="BH138" s="82"/>
      <c r="BR138" s="9">
        <v>1</v>
      </c>
    </row>
    <row r="139" spans="2:70" ht="21" customHeight="1">
      <c r="B139" s="1"/>
      <c r="C139" s="1"/>
      <c r="D139" s="1"/>
      <c r="E139" s="1"/>
      <c r="F139" s="1"/>
      <c r="G139" s="1"/>
      <c r="H139" s="1"/>
      <c r="I139" s="1"/>
      <c r="J139" s="1"/>
      <c r="K139" s="1"/>
      <c r="L139" s="1"/>
      <c r="O139" s="1"/>
      <c r="P139" s="1"/>
      <c r="Q139" s="1"/>
      <c r="R139" s="1"/>
      <c r="S139" s="1"/>
      <c r="AE139" s="1168"/>
      <c r="AN139" s="1"/>
      <c r="AO139" s="1"/>
      <c r="AP139" s="1"/>
      <c r="AW139"/>
      <c r="AX139" s="560" t="s">
        <v>244</v>
      </c>
      <c r="AY139" s="77">
        <f t="shared" si="51"/>
        <v>1</v>
      </c>
      <c r="AZ139" s="83" t="s">
        <v>243</v>
      </c>
      <c r="BA139" s="75">
        <f t="shared" si="55"/>
        <v>1</v>
      </c>
      <c r="BB139" s="79"/>
      <c r="BC139" s="73">
        <v>1000</v>
      </c>
      <c r="BD139" s="72">
        <v>0</v>
      </c>
      <c r="BE139" s="71">
        <v>0</v>
      </c>
      <c r="BF139" s="79"/>
      <c r="BG139" s="69"/>
      <c r="BH139" s="82"/>
      <c r="BR139" s="9">
        <v>1</v>
      </c>
    </row>
    <row r="140" spans="2:70" ht="21" customHeight="1" thickBot="1">
      <c r="B140" s="1"/>
      <c r="C140" s="1"/>
      <c r="D140" s="1"/>
      <c r="E140" s="1"/>
      <c r="F140" s="1"/>
      <c r="G140" s="1"/>
      <c r="H140" s="1"/>
      <c r="I140" s="1"/>
      <c r="J140" s="1"/>
      <c r="K140" s="1"/>
      <c r="L140" s="1"/>
      <c r="O140" s="1"/>
      <c r="P140" s="1"/>
      <c r="Q140" s="1"/>
      <c r="R140" s="1"/>
      <c r="S140" s="1"/>
      <c r="AE140"/>
      <c r="AN140" s="1"/>
      <c r="AO140" s="1"/>
      <c r="AP140" s="1"/>
      <c r="AW140"/>
      <c r="AX140" s="813" t="s">
        <v>241</v>
      </c>
      <c r="AY140" s="80">
        <v>0.5</v>
      </c>
      <c r="AZ140" s="76" t="s">
        <v>226</v>
      </c>
      <c r="BA140" s="75">
        <f t="shared" si="55"/>
        <v>2</v>
      </c>
      <c r="BB140" s="79"/>
      <c r="BC140" s="73"/>
      <c r="BD140" s="72">
        <v>0</v>
      </c>
      <c r="BE140" s="71">
        <v>0</v>
      </c>
      <c r="BF140" s="70"/>
      <c r="BG140" s="69"/>
      <c r="BH140" s="68" t="s">
        <v>240</v>
      </c>
      <c r="BR140" s="9">
        <v>1</v>
      </c>
    </row>
    <row r="141" spans="2:70" ht="21" customHeight="1">
      <c r="B141" s="1"/>
      <c r="C141" s="1"/>
      <c r="D141" s="1"/>
      <c r="E141" s="1"/>
      <c r="F141" s="1"/>
      <c r="G141" s="1"/>
      <c r="H141" s="1"/>
      <c r="I141" s="1"/>
      <c r="J141" s="1"/>
      <c r="K141" s="1"/>
      <c r="L141" s="1"/>
      <c r="O141" s="1"/>
      <c r="P141" s="1"/>
      <c r="Q141" s="1"/>
      <c r="R141" s="1"/>
      <c r="S141" s="1"/>
      <c r="AE141" s="1167" t="s">
        <v>887</v>
      </c>
      <c r="AN141" s="1"/>
      <c r="AO141" s="1"/>
      <c r="AP141" s="1"/>
      <c r="AW141"/>
      <c r="AX141" s="813" t="s">
        <v>238</v>
      </c>
      <c r="AY141" s="80">
        <v>0.25</v>
      </c>
      <c r="AZ141" s="76" t="s">
        <v>226</v>
      </c>
      <c r="BA141" s="75">
        <f t="shared" si="55"/>
        <v>4</v>
      </c>
      <c r="BB141" s="79"/>
      <c r="BC141" s="73"/>
      <c r="BD141" s="72">
        <v>0</v>
      </c>
      <c r="BE141" s="71">
        <v>0</v>
      </c>
      <c r="BF141" s="70"/>
      <c r="BG141" s="69"/>
      <c r="BH141" s="68" t="s">
        <v>237</v>
      </c>
      <c r="BR141" s="9">
        <v>1</v>
      </c>
    </row>
    <row r="142" spans="2:70" ht="21" customHeight="1">
      <c r="B142" s="1"/>
      <c r="C142" s="1"/>
      <c r="D142" s="1"/>
      <c r="E142" s="1"/>
      <c r="F142" s="1"/>
      <c r="G142" s="1"/>
      <c r="H142" s="1"/>
      <c r="I142" s="1"/>
      <c r="J142" s="1"/>
      <c r="K142" s="1"/>
      <c r="L142" s="1"/>
      <c r="O142" s="1"/>
      <c r="P142" s="1"/>
      <c r="Q142" s="1"/>
      <c r="R142" s="1"/>
      <c r="S142" s="1"/>
      <c r="AE142" s="1168"/>
      <c r="AN142" s="1"/>
      <c r="AO142" s="1"/>
      <c r="AP142" s="1"/>
      <c r="AW142"/>
      <c r="AX142" s="813" t="s">
        <v>236</v>
      </c>
      <c r="AY142" s="80">
        <v>0.33</v>
      </c>
      <c r="AZ142" s="76" t="s">
        <v>226</v>
      </c>
      <c r="BA142" s="75">
        <f t="shared" si="55"/>
        <v>3</v>
      </c>
      <c r="BB142" s="79"/>
      <c r="BC142" s="73"/>
      <c r="BD142" s="72">
        <v>0</v>
      </c>
      <c r="BE142" s="71">
        <v>0</v>
      </c>
      <c r="BF142" s="70"/>
      <c r="BG142" s="69"/>
      <c r="BH142" s="68" t="s">
        <v>235</v>
      </c>
      <c r="BR142" s="9">
        <v>1</v>
      </c>
    </row>
    <row r="143" spans="2:70" ht="21" customHeight="1" thickBot="1">
      <c r="B143" s="1"/>
      <c r="C143" s="1"/>
      <c r="D143" s="1"/>
      <c r="E143" s="1"/>
      <c r="F143" s="1"/>
      <c r="G143" s="1"/>
      <c r="H143" s="1"/>
      <c r="I143" s="1"/>
      <c r="J143" s="1"/>
      <c r="K143" s="1"/>
      <c r="L143" s="1"/>
      <c r="O143" s="1"/>
      <c r="P143" s="1"/>
      <c r="Q143" s="1"/>
      <c r="R143" s="1"/>
      <c r="S143" s="1"/>
      <c r="AE143"/>
      <c r="AN143" s="1"/>
      <c r="AO143" s="1"/>
      <c r="AP143" s="1"/>
      <c r="AW143"/>
      <c r="AX143" s="78" t="s">
        <v>233</v>
      </c>
      <c r="AY143" s="77">
        <v>0.25</v>
      </c>
      <c r="AZ143" s="76" t="s">
        <v>226</v>
      </c>
      <c r="BA143" s="75">
        <f t="shared" si="55"/>
        <v>4</v>
      </c>
      <c r="BB143" s="74">
        <f t="shared" ref="BB143:BB145" si="57">BC143/10</f>
        <v>25</v>
      </c>
      <c r="BC143" s="73">
        <v>250</v>
      </c>
      <c r="BD143" s="72">
        <v>0</v>
      </c>
      <c r="BE143" s="71">
        <v>0</v>
      </c>
      <c r="BF143" s="70"/>
      <c r="BG143" s="69"/>
      <c r="BH143" s="68" t="s">
        <v>232</v>
      </c>
      <c r="BN143" s="2"/>
      <c r="BO143" s="2"/>
      <c r="BR143" s="9">
        <v>1</v>
      </c>
    </row>
    <row r="144" spans="2:70" ht="21" customHeight="1">
      <c r="B144" s="1"/>
      <c r="C144" s="1"/>
      <c r="D144" s="1"/>
      <c r="E144" s="1"/>
      <c r="F144" s="1"/>
      <c r="G144" s="1"/>
      <c r="H144" s="1"/>
      <c r="I144" s="1"/>
      <c r="J144" s="1"/>
      <c r="K144" s="1"/>
      <c r="L144" s="1"/>
      <c r="O144" s="1"/>
      <c r="P144" s="1"/>
      <c r="Q144" s="1"/>
      <c r="R144" s="1"/>
      <c r="S144" s="1"/>
      <c r="AE144" s="1167" t="s">
        <v>888</v>
      </c>
      <c r="AN144" s="1"/>
      <c r="AO144" s="1"/>
      <c r="AP144" s="1"/>
      <c r="AW144"/>
      <c r="AX144" s="78" t="s">
        <v>230</v>
      </c>
      <c r="AY144" s="77">
        <v>0.5</v>
      </c>
      <c r="AZ144" s="76" t="s">
        <v>226</v>
      </c>
      <c r="BA144" s="75">
        <f t="shared" si="55"/>
        <v>2</v>
      </c>
      <c r="BB144" s="74">
        <f t="shared" si="57"/>
        <v>50</v>
      </c>
      <c r="BC144" s="73">
        <v>500</v>
      </c>
      <c r="BD144" s="72">
        <v>0</v>
      </c>
      <c r="BE144" s="71">
        <v>0</v>
      </c>
      <c r="BF144" s="70"/>
      <c r="BG144" s="69"/>
      <c r="BH144" s="68" t="s">
        <v>229</v>
      </c>
      <c r="BN144" s="2"/>
      <c r="BO144" s="2"/>
      <c r="BR144" s="9">
        <v>1</v>
      </c>
    </row>
    <row r="145" spans="2:72" ht="21" customHeight="1">
      <c r="B145" s="1"/>
      <c r="C145" s="1"/>
      <c r="D145" s="1"/>
      <c r="E145" s="1"/>
      <c r="F145" s="1"/>
      <c r="G145" s="1"/>
      <c r="H145" s="1"/>
      <c r="I145" s="1"/>
      <c r="J145" s="1"/>
      <c r="K145" s="1"/>
      <c r="L145" s="1"/>
      <c r="O145" s="1"/>
      <c r="P145" s="1"/>
      <c r="Q145" s="1"/>
      <c r="R145" s="1"/>
      <c r="S145" s="1"/>
      <c r="AE145" s="1168"/>
      <c r="AN145" s="1"/>
      <c r="AO145" s="1"/>
      <c r="AP145" s="1"/>
      <c r="AV145" s="5"/>
      <c r="AW145" s="5" t="str">
        <f>"ligne "&amp;ROW()</f>
        <v>ligne 145</v>
      </c>
      <c r="AX145" s="66" t="s">
        <v>227</v>
      </c>
      <c r="AY145" s="65">
        <v>0.33</v>
      </c>
      <c r="AZ145" s="64" t="s">
        <v>226</v>
      </c>
      <c r="BA145" s="63">
        <f t="shared" si="55"/>
        <v>3</v>
      </c>
      <c r="BB145" s="62">
        <f t="shared" si="57"/>
        <v>33.299999999999997</v>
      </c>
      <c r="BC145" s="61">
        <v>333</v>
      </c>
      <c r="BD145" s="60">
        <v>0</v>
      </c>
      <c r="BE145" s="59">
        <v>0</v>
      </c>
      <c r="BF145" s="58">
        <f>BE145/10</f>
        <v>0</v>
      </c>
      <c r="BG145" s="57"/>
      <c r="BH145" s="56" t="s">
        <v>225</v>
      </c>
      <c r="BN145" s="2"/>
      <c r="BO145" s="2"/>
      <c r="BR145" s="9">
        <v>1</v>
      </c>
    </row>
    <row r="146" spans="2:72" ht="21" customHeight="1" thickBot="1">
      <c r="B146" s="1"/>
      <c r="C146" s="1"/>
      <c r="D146" s="1"/>
      <c r="E146" s="1"/>
      <c r="F146" s="1"/>
      <c r="G146" s="1"/>
      <c r="H146" s="1"/>
      <c r="I146" s="1"/>
      <c r="J146" s="1"/>
      <c r="K146" s="1"/>
      <c r="L146" s="1"/>
      <c r="O146" s="1"/>
      <c r="P146" s="1"/>
      <c r="Q146" s="1"/>
      <c r="R146" s="1"/>
      <c r="S146" s="1"/>
      <c r="AE146"/>
      <c r="AN146" s="1"/>
      <c r="AO146" s="1"/>
      <c r="AP146" s="1"/>
      <c r="AX146" s="14"/>
      <c r="AY146" s="14"/>
      <c r="AZ146" s="14"/>
      <c r="BA146" s="14"/>
      <c r="BB146" s="14"/>
      <c r="BC146" s="13"/>
      <c r="BD146" s="13"/>
      <c r="BE146" s="13"/>
      <c r="BF146" s="13"/>
      <c r="BG146" s="13"/>
      <c r="BH146" s="20"/>
      <c r="BN146" s="2"/>
      <c r="BO146" s="2"/>
      <c r="BR146" s="9">
        <v>1</v>
      </c>
    </row>
    <row r="147" spans="2:72" ht="21" customHeight="1">
      <c r="B147" s="1"/>
      <c r="C147" s="1"/>
      <c r="D147" s="1"/>
      <c r="E147" s="1"/>
      <c r="F147" s="1"/>
      <c r="G147" s="1"/>
      <c r="H147" s="1"/>
      <c r="I147" s="1"/>
      <c r="J147" s="1"/>
      <c r="K147" s="1"/>
      <c r="L147" s="1"/>
      <c r="O147" s="1"/>
      <c r="P147" s="1"/>
      <c r="Q147" s="1"/>
      <c r="R147" s="1"/>
      <c r="S147" s="1"/>
      <c r="AE147" s="1167" t="s">
        <v>889</v>
      </c>
      <c r="AN147" s="1"/>
      <c r="AO147" s="1"/>
      <c r="AP147" s="1"/>
      <c r="AX147" s="1"/>
      <c r="AY147" s="1"/>
      <c r="AZ147" s="1"/>
      <c r="BA147" s="1"/>
      <c r="BB147" s="1"/>
      <c r="BC147" s="1"/>
      <c r="BD147" s="1"/>
      <c r="BE147" s="1"/>
      <c r="BF147" s="1"/>
      <c r="BG147" s="1"/>
      <c r="BN147" s="2"/>
      <c r="BO147" s="2"/>
      <c r="BR147" s="9">
        <v>1</v>
      </c>
    </row>
    <row r="148" spans="2:72" ht="21" customHeight="1">
      <c r="B148" s="1"/>
      <c r="C148" s="1"/>
      <c r="D148" s="1"/>
      <c r="E148" s="1"/>
      <c r="F148" s="1"/>
      <c r="G148" s="1"/>
      <c r="H148" s="1"/>
      <c r="I148" s="1"/>
      <c r="J148" s="1"/>
      <c r="K148" s="1"/>
      <c r="L148" s="1"/>
      <c r="O148" s="1"/>
      <c r="P148" s="1"/>
      <c r="Q148" s="1"/>
      <c r="R148" s="1"/>
      <c r="S148" s="1"/>
      <c r="AE148" s="1168"/>
      <c r="AN148" s="1"/>
      <c r="AO148" s="1"/>
      <c r="AP148" s="1"/>
      <c r="AX148" s="1"/>
      <c r="AY148" s="1"/>
      <c r="AZ148" s="1"/>
      <c r="BA148" s="1"/>
      <c r="BB148" s="1"/>
      <c r="BC148" s="1"/>
      <c r="BD148" s="1"/>
      <c r="BE148" s="1"/>
      <c r="BF148" s="1"/>
      <c r="BG148" s="1"/>
      <c r="BN148" s="2"/>
      <c r="BO148" s="2"/>
      <c r="BR148" s="9">
        <v>1</v>
      </c>
    </row>
    <row r="149" spans="2:72" ht="21" customHeight="1" thickBot="1">
      <c r="B149" s="1"/>
      <c r="C149" s="1"/>
      <c r="D149" s="1"/>
      <c r="E149" s="1"/>
      <c r="F149" s="1"/>
      <c r="G149" s="1"/>
      <c r="H149" s="1"/>
      <c r="I149" s="1"/>
      <c r="J149" s="1"/>
      <c r="K149" s="1"/>
      <c r="L149" s="1"/>
      <c r="O149" s="1"/>
      <c r="P149" s="1"/>
      <c r="Q149" s="1"/>
      <c r="R149" s="1"/>
      <c r="S149" s="1"/>
      <c r="AE149"/>
      <c r="AN149" s="1"/>
      <c r="AO149" s="1"/>
      <c r="AP149" s="1"/>
      <c r="AX149" s="1"/>
      <c r="AY149" s="1"/>
      <c r="AZ149" s="1"/>
      <c r="BA149" s="1"/>
      <c r="BB149" s="1"/>
      <c r="BC149" s="1"/>
      <c r="BD149" s="1"/>
      <c r="BE149" s="1"/>
      <c r="BF149" s="1"/>
      <c r="BG149" s="1"/>
      <c r="BN149" s="2"/>
      <c r="BO149" s="2"/>
      <c r="BR149" s="9">
        <v>1</v>
      </c>
    </row>
    <row r="150" spans="2:72" ht="21" customHeight="1">
      <c r="B150" s="1"/>
      <c r="C150" s="1"/>
      <c r="D150" s="1"/>
      <c r="E150" s="1"/>
      <c r="F150" s="1"/>
      <c r="G150" s="1"/>
      <c r="H150" s="1"/>
      <c r="I150" s="1"/>
      <c r="J150" s="1"/>
      <c r="K150" s="1"/>
      <c r="L150" s="1"/>
      <c r="O150" s="1"/>
      <c r="P150" s="1"/>
      <c r="Q150" s="1"/>
      <c r="R150" s="1"/>
      <c r="S150" s="1"/>
      <c r="AE150" s="1167" t="s">
        <v>890</v>
      </c>
      <c r="AN150" s="1"/>
      <c r="AO150" s="1"/>
      <c r="AP150" s="1"/>
      <c r="AX150" s="1"/>
      <c r="AY150" s="1"/>
      <c r="AZ150" s="1"/>
      <c r="BA150" s="1"/>
      <c r="BB150" s="1"/>
      <c r="BC150" s="1"/>
      <c r="BD150" s="1"/>
      <c r="BE150" s="1"/>
      <c r="BF150" s="1"/>
      <c r="BG150" s="1"/>
      <c r="BN150" s="2"/>
      <c r="BO150" s="2"/>
      <c r="BR150" s="9">
        <v>1</v>
      </c>
    </row>
    <row r="151" spans="2:72" ht="21" customHeight="1">
      <c r="B151" s="1"/>
      <c r="C151" s="1"/>
      <c r="D151" s="1"/>
      <c r="E151" s="1"/>
      <c r="F151" s="1"/>
      <c r="G151" s="1"/>
      <c r="H151" s="1"/>
      <c r="I151" s="1"/>
      <c r="J151" s="1"/>
      <c r="K151" s="1"/>
      <c r="L151" s="1"/>
      <c r="O151" s="1"/>
      <c r="P151" s="1"/>
      <c r="Q151" s="1"/>
      <c r="R151" s="1"/>
      <c r="S151" s="1"/>
      <c r="AE151" s="1168"/>
      <c r="AN151" s="1"/>
      <c r="AO151" s="1"/>
      <c r="AP151" s="1"/>
      <c r="AX151" s="1"/>
      <c r="AY151" s="1"/>
      <c r="AZ151" s="1"/>
      <c r="BA151" s="1"/>
      <c r="BB151" s="1"/>
      <c r="BC151" s="1"/>
      <c r="BD151" s="1"/>
      <c r="BE151" s="1"/>
      <c r="BF151" s="1"/>
      <c r="BG151" s="1"/>
      <c r="BN151" s="2"/>
      <c r="BO151" s="2"/>
      <c r="BR151" s="9">
        <v>1</v>
      </c>
    </row>
    <row r="152" spans="2:72" ht="21" customHeight="1">
      <c r="B152" s="1"/>
      <c r="C152" s="1"/>
      <c r="D152" s="1"/>
      <c r="E152" s="1"/>
      <c r="F152" s="1"/>
      <c r="G152" s="1"/>
      <c r="H152" s="1"/>
      <c r="I152" s="1"/>
      <c r="J152" s="1"/>
      <c r="K152" s="1"/>
      <c r="L152" s="1"/>
      <c r="O152" s="1"/>
      <c r="P152" s="1"/>
      <c r="Q152" s="1"/>
      <c r="R152" s="1"/>
      <c r="S152" s="1"/>
      <c r="AN152" s="1"/>
      <c r="AO152" s="1"/>
      <c r="AP152" s="1"/>
      <c r="AX152" s="1"/>
      <c r="AY152" s="1"/>
      <c r="AZ152" s="1"/>
      <c r="BA152" s="1"/>
      <c r="BB152" s="1"/>
      <c r="BC152" s="1"/>
      <c r="BD152" s="1"/>
      <c r="BE152" s="1"/>
      <c r="BF152" s="1"/>
      <c r="BG152" s="1"/>
      <c r="BN152" s="2"/>
      <c r="BO152" s="2"/>
      <c r="BR152" s="9">
        <v>1</v>
      </c>
    </row>
    <row r="153" spans="2:72" ht="21" customHeight="1">
      <c r="B153" s="1"/>
      <c r="C153" s="1"/>
      <c r="D153" s="1"/>
      <c r="E153" s="1"/>
      <c r="F153" s="1"/>
      <c r="G153" s="1"/>
      <c r="H153" s="1"/>
      <c r="I153" s="1"/>
      <c r="J153" s="1"/>
      <c r="K153" s="1"/>
      <c r="L153" s="1"/>
      <c r="O153" s="1"/>
      <c r="P153" s="1"/>
      <c r="Q153" s="1"/>
      <c r="R153" s="1"/>
      <c r="S153" s="1"/>
      <c r="AN153" s="1"/>
      <c r="AO153" s="1"/>
      <c r="AP153" s="1"/>
      <c r="AX153" s="1"/>
      <c r="AY153" s="1"/>
      <c r="AZ153" s="1"/>
      <c r="BA153" s="1"/>
      <c r="BB153" s="1"/>
      <c r="BC153" s="1"/>
      <c r="BD153" s="1"/>
      <c r="BE153" s="1"/>
      <c r="BF153" s="1"/>
      <c r="BG153" s="1"/>
      <c r="BN153" s="2"/>
      <c r="BO153" s="2"/>
      <c r="BR153" s="503" t="s">
        <v>670</v>
      </c>
    </row>
    <row r="154" spans="2:72" ht="21" customHeight="1">
      <c r="B154" s="9">
        <v>1</v>
      </c>
      <c r="C154" s="9">
        <v>1</v>
      </c>
      <c r="D154" s="9">
        <v>1</v>
      </c>
      <c r="E154" s="9">
        <v>1</v>
      </c>
      <c r="F154" s="9">
        <v>1</v>
      </c>
      <c r="G154" s="9">
        <v>1</v>
      </c>
      <c r="H154" s="9">
        <v>1</v>
      </c>
      <c r="I154" s="9">
        <v>1</v>
      </c>
      <c r="J154" s="9">
        <v>1</v>
      </c>
      <c r="K154" s="9">
        <v>1</v>
      </c>
      <c r="L154" s="9">
        <v>1</v>
      </c>
      <c r="N154" s="9">
        <v>1</v>
      </c>
      <c r="O154" s="9">
        <v>1</v>
      </c>
      <c r="P154" s="9">
        <v>1</v>
      </c>
      <c r="Q154" s="9">
        <v>1</v>
      </c>
      <c r="R154" s="9">
        <v>1</v>
      </c>
      <c r="S154" s="9">
        <v>1</v>
      </c>
      <c r="T154" s="9">
        <v>1</v>
      </c>
      <c r="U154" s="9">
        <v>1</v>
      </c>
      <c r="V154" s="9">
        <v>1</v>
      </c>
      <c r="W154" s="9">
        <v>1</v>
      </c>
      <c r="X154" s="9">
        <v>1</v>
      </c>
      <c r="Y154" s="9">
        <v>1</v>
      </c>
      <c r="Z154" s="9">
        <v>1</v>
      </c>
      <c r="AA154" s="9">
        <v>1</v>
      </c>
      <c r="AB154" s="9">
        <v>1</v>
      </c>
      <c r="AC154" s="9">
        <v>1</v>
      </c>
      <c r="AD154" s="9">
        <v>1</v>
      </c>
      <c r="AE154" s="9">
        <v>1</v>
      </c>
      <c r="AF154" s="9">
        <v>1</v>
      </c>
      <c r="AG154" s="9">
        <v>1</v>
      </c>
      <c r="AH154" s="9">
        <v>1</v>
      </c>
      <c r="AI154" s="9">
        <v>1</v>
      </c>
      <c r="AJ154" s="9">
        <v>1</v>
      </c>
      <c r="AK154" s="9">
        <v>1</v>
      </c>
      <c r="AL154" s="9">
        <v>1</v>
      </c>
      <c r="AM154" s="9">
        <v>1</v>
      </c>
      <c r="AN154" s="9">
        <v>1</v>
      </c>
      <c r="AO154" s="9">
        <v>1</v>
      </c>
      <c r="AP154" s="9">
        <v>1</v>
      </c>
      <c r="AQ154" s="9">
        <v>1</v>
      </c>
      <c r="AR154" s="9">
        <v>1</v>
      </c>
      <c r="AS154" s="9">
        <v>1</v>
      </c>
      <c r="AT154" s="9">
        <v>1</v>
      </c>
      <c r="AU154" s="9">
        <v>1</v>
      </c>
      <c r="AV154" s="9">
        <v>1</v>
      </c>
      <c r="AW154" s="9">
        <v>1</v>
      </c>
      <c r="AX154" s="9">
        <v>1</v>
      </c>
      <c r="AY154" s="9">
        <v>1</v>
      </c>
      <c r="AZ154" s="9">
        <v>1</v>
      </c>
      <c r="BA154" s="9">
        <v>1</v>
      </c>
      <c r="BB154" s="9">
        <v>1</v>
      </c>
      <c r="BC154" s="9">
        <v>1</v>
      </c>
      <c r="BD154" s="9">
        <v>1</v>
      </c>
      <c r="BE154" s="9">
        <v>1</v>
      </c>
      <c r="BF154" s="9">
        <v>1</v>
      </c>
      <c r="BG154" s="9">
        <v>1</v>
      </c>
      <c r="BH154" s="9">
        <v>1</v>
      </c>
      <c r="BI154" s="9">
        <v>1</v>
      </c>
      <c r="BJ154" s="9">
        <v>1</v>
      </c>
      <c r="BK154" s="9">
        <v>1</v>
      </c>
      <c r="BL154" s="9">
        <v>1</v>
      </c>
      <c r="BM154" s="9">
        <v>1</v>
      </c>
      <c r="BN154" s="9">
        <v>1</v>
      </c>
      <c r="BO154" s="9">
        <v>1</v>
      </c>
      <c r="BP154" s="9">
        <v>1</v>
      </c>
      <c r="BQ154" s="9">
        <v>1</v>
      </c>
      <c r="BR154" s="8" t="str">
        <f>ADDRESS(ROW(),COLUMN(),4)</f>
        <v>BR154</v>
      </c>
      <c r="BS154" s="7"/>
      <c r="BT154" s="6" t="str">
        <f>ADDRESS(ROW(),COLUMN(),4)</f>
        <v>BT154</v>
      </c>
    </row>
  </sheetData>
  <mergeCells count="74">
    <mergeCell ref="N3:N8"/>
    <mergeCell ref="K3:L3"/>
    <mergeCell ref="K4:L8"/>
    <mergeCell ref="T11:U11"/>
    <mergeCell ref="V11:AD12"/>
    <mergeCell ref="AE11:AE12"/>
    <mergeCell ref="B11:I12"/>
    <mergeCell ref="K11:L12"/>
    <mergeCell ref="BJ11:BP13"/>
    <mergeCell ref="T12:U12"/>
    <mergeCell ref="T13:U13"/>
    <mergeCell ref="AB14:AE15"/>
    <mergeCell ref="BJ14:BP17"/>
    <mergeCell ref="AY15:AY16"/>
    <mergeCell ref="AZ15:AZ16"/>
    <mergeCell ref="BA15:BA16"/>
    <mergeCell ref="BB15:BB16"/>
    <mergeCell ref="BC15:BC16"/>
    <mergeCell ref="BD15:BD16"/>
    <mergeCell ref="BE15:BF15"/>
    <mergeCell ref="BG15:BG16"/>
    <mergeCell ref="BH15:BH16"/>
    <mergeCell ref="AB16:AE17"/>
    <mergeCell ref="AP17:AP18"/>
    <mergeCell ref="B17:G18"/>
    <mergeCell ref="BJ18:BP19"/>
    <mergeCell ref="T19:V19"/>
    <mergeCell ref="Y19:Y20"/>
    <mergeCell ref="AA19:AA20"/>
    <mergeCell ref="AB19:AB20"/>
    <mergeCell ref="AC19:AC20"/>
    <mergeCell ref="AD19:AD20"/>
    <mergeCell ref="T20:V27"/>
    <mergeCell ref="BK31:BL31"/>
    <mergeCell ref="BM31:BO32"/>
    <mergeCell ref="BP31:BP32"/>
    <mergeCell ref="BK32:BL32"/>
    <mergeCell ref="T39:T40"/>
    <mergeCell ref="AE78:AE79"/>
    <mergeCell ref="AE45:AE46"/>
    <mergeCell ref="AE48:AE49"/>
    <mergeCell ref="AE51:AE52"/>
    <mergeCell ref="AE54:AE55"/>
    <mergeCell ref="AE57:AE58"/>
    <mergeCell ref="AE60:AE61"/>
    <mergeCell ref="AE63:AE64"/>
    <mergeCell ref="AE66:AE67"/>
    <mergeCell ref="AE69:AE70"/>
    <mergeCell ref="AE72:AE73"/>
    <mergeCell ref="AE75:AE76"/>
    <mergeCell ref="AE114:AE115"/>
    <mergeCell ref="AE81:AE82"/>
    <mergeCell ref="AE84:AE85"/>
    <mergeCell ref="AE87:AE88"/>
    <mergeCell ref="AE90:AE91"/>
    <mergeCell ref="AE93:AE94"/>
    <mergeCell ref="AE96:AE97"/>
    <mergeCell ref="AE99:AE100"/>
    <mergeCell ref="AE102:AE103"/>
    <mergeCell ref="AE105:AE106"/>
    <mergeCell ref="AE108:AE109"/>
    <mergeCell ref="AE111:AE112"/>
    <mergeCell ref="AE150:AE151"/>
    <mergeCell ref="AE117:AE118"/>
    <mergeCell ref="AE120:AE121"/>
    <mergeCell ref="AE123:AE124"/>
    <mergeCell ref="AE126:AE127"/>
    <mergeCell ref="AE129:AE130"/>
    <mergeCell ref="AE132:AE133"/>
    <mergeCell ref="AE135:AE136"/>
    <mergeCell ref="AE138:AE139"/>
    <mergeCell ref="AE141:AE142"/>
    <mergeCell ref="AE144:AE145"/>
    <mergeCell ref="AE147:AE148"/>
  </mergeCells>
  <hyperlinks>
    <hyperlink ref="F4" r:id="rId1" xr:uid="{9CB154D7-427D-4937-94BE-7B0BD5474703}"/>
  </hyperlinks>
  <printOptions horizontalCentered="1"/>
  <pageMargins left="0.31496062992125984" right="0.11811023622047245" top="0.15748031496062992" bottom="0.15748031496062992" header="0.11811023622047245" footer="0.11811023622047245"/>
  <pageSetup paperSize="9" scale="5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1B72-B75A-4AFA-AA3A-1D4D4C5D1487}">
  <sheetPr>
    <pageSetUpPr fitToPage="1"/>
  </sheetPr>
  <dimension ref="A1:CE356"/>
  <sheetViews>
    <sheetView showZeros="0" zoomScaleNormal="100" workbookViewId="0">
      <selection activeCell="M13" sqref="M13"/>
    </sheetView>
  </sheetViews>
  <sheetFormatPr baseColWidth="10" defaultColWidth="11.42578125" defaultRowHeight="15"/>
  <cols>
    <col min="1" max="1" width="11.42578125" style="1"/>
    <col min="2" max="2" width="40.7109375" style="4" customWidth="1"/>
    <col min="3" max="3" width="6.140625" style="4" customWidth="1"/>
    <col min="4" max="4" width="12.7109375" style="4" customWidth="1"/>
    <col min="5" max="5" width="25.7109375" style="4" customWidth="1"/>
    <col min="6" max="6" width="23.7109375" style="4" customWidth="1"/>
    <col min="7" max="7" width="7.7109375" style="4" customWidth="1"/>
    <col min="8" max="8" width="13.5703125" style="4" customWidth="1"/>
    <col min="9" max="9" width="12.7109375" style="4" customWidth="1"/>
    <col min="10" max="10" width="9.85546875" style="4" customWidth="1"/>
    <col min="11" max="11" width="11.7109375" style="4" customWidth="1"/>
    <col min="12" max="12" width="13.85546875" style="4" customWidth="1"/>
    <col min="13" max="13" width="11.42578125" style="1"/>
    <col min="14" max="14" width="4.42578125" style="1" customWidth="1"/>
    <col min="15" max="19" width="5.7109375" style="5" customWidth="1"/>
    <col min="20" max="20" width="5.7109375" style="1" customWidth="1"/>
    <col min="21" max="21" width="3.85546875" style="5" customWidth="1"/>
    <col min="22" max="22" width="3.7109375" style="5" customWidth="1"/>
    <col min="23" max="24" width="2.7109375" style="5" customWidth="1"/>
    <col min="25" max="25" width="12.140625" style="5" customWidth="1"/>
    <col min="26" max="27" width="2.7109375" style="5" customWidth="1"/>
    <col min="28" max="28" width="10.7109375" style="1" customWidth="1"/>
    <col min="29" max="29" width="12.7109375" style="1" customWidth="1"/>
    <col min="30" max="30" width="10.7109375" style="1" customWidth="1"/>
    <col min="31" max="31" width="3.85546875" style="1" customWidth="1"/>
    <col min="32" max="33" width="11.7109375" style="1" customWidth="1"/>
    <col min="34" max="34" width="4.5703125" style="1" customWidth="1"/>
    <col min="35" max="35" width="12" style="1" customWidth="1"/>
    <col min="36" max="37" width="11.7109375" style="1" customWidth="1"/>
    <col min="38" max="38" width="8.140625" style="1" customWidth="1"/>
    <col min="39" max="39" width="40.7109375" style="1" customWidth="1"/>
    <col min="40" max="40" width="11.85546875" style="1" customWidth="1"/>
    <col min="41" max="41" width="44.5703125" style="1" customWidth="1"/>
    <col min="42" max="42" width="11.42578125" style="1" customWidth="1"/>
    <col min="43" max="43" width="17.42578125" style="1" customWidth="1"/>
    <col min="44" max="45" width="18" style="1" customWidth="1"/>
    <col min="46" max="46" width="14.42578125" style="1" customWidth="1"/>
    <col min="47" max="47" width="11.42578125" style="1" customWidth="1"/>
    <col min="48" max="48" width="14.7109375" style="2" customWidth="1"/>
    <col min="49" max="49" width="21.7109375" style="2" customWidth="1"/>
    <col min="50" max="50" width="18.85546875" style="2" customWidth="1"/>
    <col min="51" max="51" width="17.42578125" style="1" customWidth="1"/>
    <col min="52" max="54" width="11.42578125" style="1"/>
    <col min="55" max="55" width="17.5703125" style="1" customWidth="1"/>
    <col min="56" max="56" width="11.42578125" style="1"/>
    <col min="57" max="57" width="26.85546875" style="1" customWidth="1"/>
    <col min="58" max="58" width="21.7109375" style="3" customWidth="1"/>
    <col min="59" max="59" width="17.42578125" style="3" customWidth="1"/>
    <col min="60" max="60" width="27" style="3" customWidth="1"/>
    <col min="61" max="61" width="9.7109375" style="3" customWidth="1"/>
    <col min="62" max="62" width="11.7109375" style="3" customWidth="1"/>
    <col min="63" max="63" width="11.140625" style="3" customWidth="1"/>
    <col min="64" max="67" width="9.7109375" style="3" customWidth="1"/>
    <col min="68" max="68" width="56.7109375" style="1" customWidth="1"/>
    <col min="69" max="69" width="11.42578125" style="1" customWidth="1"/>
    <col min="70" max="70" width="5.5703125" style="10" customWidth="1"/>
    <col min="71" max="71" width="41.7109375" style="583" customWidth="1"/>
    <col min="72" max="72" width="11.42578125" style="1"/>
    <col min="73" max="73" width="11.7109375" style="2" customWidth="1"/>
    <col min="74" max="74" width="14.7109375" style="2" customWidth="1"/>
    <col min="75" max="76" width="11.7109375" style="2" customWidth="1"/>
    <col min="77" max="77" width="11.7109375" style="1" customWidth="1"/>
    <col min="78" max="78" width="12.7109375" style="1" customWidth="1"/>
    <col min="79" max="79" width="40.7109375" style="1" customWidth="1"/>
    <col min="80" max="80" width="11.42578125" style="1"/>
    <col min="81" max="81" width="8.140625" style="1" customWidth="1"/>
    <col min="82" max="82" width="11.42578125" style="1"/>
    <col min="83" max="83" width="42.28515625" style="1" customWidth="1"/>
    <col min="84" max="16384" width="11.42578125" style="1"/>
  </cols>
  <sheetData>
    <row r="1" spans="2:83" ht="17.25" thickTop="1" thickBot="1">
      <c r="B1" s="366" t="str">
        <f>SUBSTITUTE(ADDRESS(1,COLUMN(),4),"1","")</f>
        <v>B</v>
      </c>
      <c r="C1" s="366" t="str">
        <f t="shared" ref="C1:L1" si="0">SUBSTITUTE(ADDRESS(1,COLUMN(),4),"1","")</f>
        <v>C</v>
      </c>
      <c r="D1" s="366" t="str">
        <f t="shared" si="0"/>
        <v>D</v>
      </c>
      <c r="E1" s="366" t="str">
        <f t="shared" si="0"/>
        <v>E</v>
      </c>
      <c r="F1" s="366" t="str">
        <f t="shared" si="0"/>
        <v>F</v>
      </c>
      <c r="G1" s="366" t="str">
        <f t="shared" si="0"/>
        <v>G</v>
      </c>
      <c r="H1" s="366" t="str">
        <f t="shared" si="0"/>
        <v>H</v>
      </c>
      <c r="I1" s="366" t="str">
        <f t="shared" si="0"/>
        <v>I</v>
      </c>
      <c r="J1" s="366" t="str">
        <f t="shared" si="0"/>
        <v>J</v>
      </c>
      <c r="K1" s="366" t="str">
        <f t="shared" si="0"/>
        <v>K</v>
      </c>
      <c r="L1" s="366" t="str">
        <f t="shared" si="0"/>
        <v>L</v>
      </c>
      <c r="N1" s="369" t="s">
        <v>592</v>
      </c>
      <c r="O1" s="369" t="str">
        <f>SUBSTITUTE(ADDRESS(1,COLUMN(),4),"1","")</f>
        <v>O</v>
      </c>
      <c r="P1" s="369" t="str">
        <f t="shared" ref="P1:T1" si="1">SUBSTITUTE(ADDRESS(1,COLUMN(),4),"1","")</f>
        <v>P</v>
      </c>
      <c r="Q1" s="369" t="str">
        <f t="shared" si="1"/>
        <v>Q</v>
      </c>
      <c r="R1" s="369" t="str">
        <f t="shared" si="1"/>
        <v>R</v>
      </c>
      <c r="S1" s="369" t="str">
        <f t="shared" si="1"/>
        <v>S</v>
      </c>
      <c r="T1" s="369" t="str">
        <f t="shared" si="1"/>
        <v>T</v>
      </c>
      <c r="U1" s="20"/>
      <c r="V1" s="368" t="str">
        <f>SUBSTITUTE(ADDRESS(1,COLUMN(),4),"1","")</f>
        <v>V</v>
      </c>
      <c r="W1" s="368" t="str">
        <f>SUBSTITUTE(ADDRESS(1,COLUMN(),4),"1","")</f>
        <v>W</v>
      </c>
      <c r="X1" s="368" t="str">
        <f>SUBSTITUTE(ADDRESS(1,COLUMN(),4),"1","")</f>
        <v>X</v>
      </c>
      <c r="Y1" s="368" t="str">
        <f>SUBSTITUTE(ADDRESS(1,COLUMN(),4),"1","")</f>
        <v>Y</v>
      </c>
      <c r="Z1" s="368" t="str">
        <f t="shared" ref="Z1:AM1" si="2">SUBSTITUTE(ADDRESS(1,COLUMN(),4),"1","")</f>
        <v>Z</v>
      </c>
      <c r="AA1" s="368" t="str">
        <f t="shared" si="2"/>
        <v>AA</v>
      </c>
      <c r="AB1" s="368" t="str">
        <f t="shared" si="2"/>
        <v>AB</v>
      </c>
      <c r="AC1" s="368" t="str">
        <f t="shared" si="2"/>
        <v>AC</v>
      </c>
      <c r="AD1" s="368" t="str">
        <f t="shared" si="2"/>
        <v>AD</v>
      </c>
      <c r="AE1" s="368" t="str">
        <f t="shared" si="2"/>
        <v>AE</v>
      </c>
      <c r="AF1" s="368" t="str">
        <f t="shared" si="2"/>
        <v>AF</v>
      </c>
      <c r="AG1" s="368" t="str">
        <f t="shared" si="2"/>
        <v>AG</v>
      </c>
      <c r="AH1" s="368" t="str">
        <f t="shared" si="2"/>
        <v>AH</v>
      </c>
      <c r="AI1" s="368" t="str">
        <f t="shared" si="2"/>
        <v>AI</v>
      </c>
      <c r="AJ1" s="368" t="str">
        <f t="shared" si="2"/>
        <v>AJ</v>
      </c>
      <c r="AK1" s="368" t="str">
        <f t="shared" si="2"/>
        <v>AK</v>
      </c>
      <c r="AL1" s="368" t="str">
        <f t="shared" si="2"/>
        <v>AL</v>
      </c>
      <c r="AM1" s="368" t="str">
        <f t="shared" si="2"/>
        <v>AM</v>
      </c>
      <c r="AN1"/>
      <c r="AO1" s="367" t="str">
        <f t="shared" ref="AO1:BC1" si="3">SUBSTITUTE(ADDRESS(1,COLUMN(),4),"1","")</f>
        <v>AO</v>
      </c>
      <c r="AP1" s="367" t="str">
        <f t="shared" si="3"/>
        <v>AP</v>
      </c>
      <c r="AQ1" s="367" t="str">
        <f t="shared" si="3"/>
        <v>AQ</v>
      </c>
      <c r="AR1" s="367" t="str">
        <f t="shared" si="3"/>
        <v>AR</v>
      </c>
      <c r="AS1" s="367" t="str">
        <f t="shared" si="3"/>
        <v>AS</v>
      </c>
      <c r="AT1" s="367" t="str">
        <f t="shared" si="3"/>
        <v>AT</v>
      </c>
      <c r="AU1" s="367" t="str">
        <f t="shared" si="3"/>
        <v>AU</v>
      </c>
      <c r="AV1" s="367" t="str">
        <f t="shared" si="3"/>
        <v>AV</v>
      </c>
      <c r="AW1" s="367" t="str">
        <f t="shared" si="3"/>
        <v>AW</v>
      </c>
      <c r="AX1" s="367" t="str">
        <f t="shared" si="3"/>
        <v>AX</v>
      </c>
      <c r="AY1" s="367" t="str">
        <f t="shared" si="3"/>
        <v>AY</v>
      </c>
      <c r="AZ1" s="367" t="str">
        <f t="shared" si="3"/>
        <v>AZ</v>
      </c>
      <c r="BA1" s="367" t="str">
        <f t="shared" si="3"/>
        <v>BA</v>
      </c>
      <c r="BB1" s="367" t="str">
        <f t="shared" si="3"/>
        <v>BB</v>
      </c>
      <c r="BC1" s="367" t="str">
        <f t="shared" si="3"/>
        <v>BC</v>
      </c>
      <c r="BF1" s="367" t="str">
        <f t="shared" ref="BF1:BP1" si="4">SUBSTITUTE(ADDRESS(1,COLUMN(),4),"1","")</f>
        <v>BF</v>
      </c>
      <c r="BG1" s="367" t="str">
        <f t="shared" si="4"/>
        <v>BG</v>
      </c>
      <c r="BH1" s="367" t="str">
        <f t="shared" si="4"/>
        <v>BH</v>
      </c>
      <c r="BI1" s="367" t="str">
        <f t="shared" si="4"/>
        <v>BI</v>
      </c>
      <c r="BJ1" s="367" t="str">
        <f t="shared" si="4"/>
        <v>BJ</v>
      </c>
      <c r="BK1" s="367" t="str">
        <f t="shared" si="4"/>
        <v>BK</v>
      </c>
      <c r="BL1" s="367" t="str">
        <f t="shared" si="4"/>
        <v>BL</v>
      </c>
      <c r="BM1" s="367" t="str">
        <f t="shared" si="4"/>
        <v>BM</v>
      </c>
      <c r="BN1" s="367" t="str">
        <f t="shared" si="4"/>
        <v>BN</v>
      </c>
      <c r="BO1" s="367" t="str">
        <f t="shared" si="4"/>
        <v>BO</v>
      </c>
      <c r="BP1" s="367" t="str">
        <f t="shared" si="4"/>
        <v>BP</v>
      </c>
      <c r="BR1" s="583"/>
      <c r="BU1" s="367" t="str">
        <f t="shared" ref="BU1:CA1" si="5">SUBSTITUTE(ADDRESS(1,COLUMN(),4),"1","")</f>
        <v>BU</v>
      </c>
      <c r="BV1" s="367" t="str">
        <f t="shared" si="5"/>
        <v>BV</v>
      </c>
      <c r="BW1" s="367" t="str">
        <f t="shared" si="5"/>
        <v>BW</v>
      </c>
      <c r="BX1" s="367" t="str">
        <f t="shared" si="5"/>
        <v>BX</v>
      </c>
      <c r="BY1" s="367" t="str">
        <f t="shared" si="5"/>
        <v>BY</v>
      </c>
      <c r="BZ1" s="367" t="str">
        <f t="shared" si="5"/>
        <v>BZ</v>
      </c>
      <c r="CA1" s="367" t="str">
        <f t="shared" si="5"/>
        <v>CA</v>
      </c>
      <c r="CB1" s="356"/>
      <c r="CC1" s="9">
        <v>1</v>
      </c>
      <c r="CD1" s="365" t="str">
        <f>SUBSTITUTE(ADDRESS(1,COLUMN(),4),"1","")</f>
        <v>CD</v>
      </c>
      <c r="CE1" s="364" t="str">
        <f>SUBSTITUTE(ADDRESS(1,COLUMN(),4),"1","")</f>
        <v>CE</v>
      </c>
    </row>
    <row r="2" spans="2:83" ht="18" customHeight="1" thickBot="1">
      <c r="B2" s="362">
        <f ca="1">CELL("largeur",B2)</f>
        <v>40</v>
      </c>
      <c r="C2" s="362">
        <f t="shared" ref="C2:L2" ca="1" si="6">CELL("largeur",C2)</f>
        <v>5</v>
      </c>
      <c r="D2" s="362">
        <f t="shared" ca="1" si="6"/>
        <v>12</v>
      </c>
      <c r="E2" s="362">
        <f t="shared" ca="1" si="6"/>
        <v>25</v>
      </c>
      <c r="F2" s="362">
        <f t="shared" ca="1" si="6"/>
        <v>23</v>
      </c>
      <c r="G2" s="362">
        <f t="shared" ca="1" si="6"/>
        <v>7</v>
      </c>
      <c r="H2" s="362">
        <f t="shared" ca="1" si="6"/>
        <v>13</v>
      </c>
      <c r="I2" s="362">
        <f t="shared" ca="1" si="6"/>
        <v>12</v>
      </c>
      <c r="J2" s="362">
        <f t="shared" ca="1" si="6"/>
        <v>9</v>
      </c>
      <c r="K2" s="362">
        <f t="shared" ca="1" si="6"/>
        <v>11</v>
      </c>
      <c r="L2" s="362">
        <f t="shared" ca="1" si="6"/>
        <v>13</v>
      </c>
      <c r="N2" s="20"/>
      <c r="O2" s="371">
        <f ca="1">CELL("largeur",O2)</f>
        <v>5</v>
      </c>
      <c r="P2" s="371">
        <f t="shared" ref="P2:T3" ca="1" si="7">CELL("largeur",P2)</f>
        <v>5</v>
      </c>
      <c r="Q2" s="371">
        <f t="shared" ca="1" si="7"/>
        <v>5</v>
      </c>
      <c r="R2" s="371">
        <f t="shared" ca="1" si="7"/>
        <v>5</v>
      </c>
      <c r="S2" s="371">
        <f t="shared" ca="1" si="7"/>
        <v>5</v>
      </c>
      <c r="T2" s="371">
        <f t="shared" ca="1" si="7"/>
        <v>5</v>
      </c>
      <c r="V2" s="363">
        <f ca="1">CELL("largeur",V2)</f>
        <v>3</v>
      </c>
      <c r="W2" s="363">
        <f ca="1">CELL("largeur",W2)</f>
        <v>2</v>
      </c>
      <c r="X2" s="363">
        <f ca="1">CELL("largeur",X2)</f>
        <v>2</v>
      </c>
      <c r="Y2" s="363">
        <f ca="1">CELL("largeur",Y2)</f>
        <v>11</v>
      </c>
      <c r="Z2" s="363">
        <f t="shared" ref="Z2:AM2" ca="1" si="8">CELL("largeur",Z2)</f>
        <v>2</v>
      </c>
      <c r="AA2" s="363">
        <f t="shared" ca="1" si="8"/>
        <v>2</v>
      </c>
      <c r="AB2" s="363">
        <f t="shared" ca="1" si="8"/>
        <v>10</v>
      </c>
      <c r="AC2" s="363">
        <f t="shared" ca="1" si="8"/>
        <v>12</v>
      </c>
      <c r="AD2" s="363">
        <f t="shared" ca="1" si="8"/>
        <v>10</v>
      </c>
      <c r="AE2" s="363">
        <f t="shared" ca="1" si="8"/>
        <v>3</v>
      </c>
      <c r="AF2" s="363">
        <f t="shared" ca="1" si="8"/>
        <v>11</v>
      </c>
      <c r="AG2" s="363">
        <f t="shared" ca="1" si="8"/>
        <v>11</v>
      </c>
      <c r="AH2" s="363">
        <f t="shared" ca="1" si="8"/>
        <v>4</v>
      </c>
      <c r="AI2" s="363">
        <f t="shared" ca="1" si="8"/>
        <v>11</v>
      </c>
      <c r="AJ2" s="363">
        <f t="shared" ca="1" si="8"/>
        <v>11</v>
      </c>
      <c r="AK2" s="363">
        <f t="shared" ca="1" si="8"/>
        <v>11</v>
      </c>
      <c r="AL2" s="363">
        <f t="shared" ca="1" si="8"/>
        <v>7</v>
      </c>
      <c r="AM2" s="363">
        <f t="shared" ca="1" si="8"/>
        <v>40</v>
      </c>
      <c r="AN2"/>
      <c r="AO2" s="362">
        <f t="shared" ref="AO2:BC2" ca="1" si="9">CELL("largeur",AO2)</f>
        <v>44</v>
      </c>
      <c r="AP2" s="362">
        <f t="shared" ca="1" si="9"/>
        <v>11</v>
      </c>
      <c r="AQ2" s="362">
        <f t="shared" ca="1" si="9"/>
        <v>17</v>
      </c>
      <c r="AR2" s="362">
        <f t="shared" ca="1" si="9"/>
        <v>17</v>
      </c>
      <c r="AS2" s="362">
        <f t="shared" ca="1" si="9"/>
        <v>17</v>
      </c>
      <c r="AT2" s="362">
        <f t="shared" ca="1" si="9"/>
        <v>14</v>
      </c>
      <c r="AU2" s="362">
        <f t="shared" ca="1" si="9"/>
        <v>11</v>
      </c>
      <c r="AV2" s="362">
        <f t="shared" ca="1" si="9"/>
        <v>14</v>
      </c>
      <c r="AW2" s="362">
        <f t="shared" ca="1" si="9"/>
        <v>21</v>
      </c>
      <c r="AX2" s="362">
        <f t="shared" ca="1" si="9"/>
        <v>18</v>
      </c>
      <c r="AY2" s="362">
        <f t="shared" ca="1" si="9"/>
        <v>17</v>
      </c>
      <c r="AZ2" s="362">
        <f t="shared" ca="1" si="9"/>
        <v>11</v>
      </c>
      <c r="BA2" s="362">
        <f t="shared" ca="1" si="9"/>
        <v>11</v>
      </c>
      <c r="BB2" s="362">
        <f t="shared" ca="1" si="9"/>
        <v>11</v>
      </c>
      <c r="BC2" s="362">
        <f t="shared" ca="1" si="9"/>
        <v>17</v>
      </c>
      <c r="BF2" s="362">
        <f t="shared" ref="BF2:BP2" ca="1" si="10">CELL("largeur",BF2)</f>
        <v>21</v>
      </c>
      <c r="BG2" s="362">
        <f t="shared" ca="1" si="10"/>
        <v>17</v>
      </c>
      <c r="BH2" s="362">
        <f t="shared" ca="1" si="10"/>
        <v>26</v>
      </c>
      <c r="BI2" s="362">
        <f t="shared" ca="1" si="10"/>
        <v>9</v>
      </c>
      <c r="BJ2" s="362">
        <f t="shared" ca="1" si="10"/>
        <v>11</v>
      </c>
      <c r="BK2" s="362">
        <f t="shared" ca="1" si="10"/>
        <v>10</v>
      </c>
      <c r="BL2" s="362">
        <f t="shared" ca="1" si="10"/>
        <v>9</v>
      </c>
      <c r="BM2" s="362">
        <f t="shared" ca="1" si="10"/>
        <v>9</v>
      </c>
      <c r="BN2" s="362">
        <f t="shared" ca="1" si="10"/>
        <v>9</v>
      </c>
      <c r="BO2" s="362">
        <f t="shared" ca="1" si="10"/>
        <v>9</v>
      </c>
      <c r="BP2" s="362">
        <f t="shared" ca="1" si="10"/>
        <v>56</v>
      </c>
      <c r="BQ2" s="20"/>
      <c r="BR2" s="356"/>
      <c r="BS2" s="356"/>
      <c r="BU2" s="362">
        <f t="shared" ref="BU2:CA2" ca="1" si="11">CELL("largeur",BU2)</f>
        <v>11</v>
      </c>
      <c r="BV2" s="362">
        <f t="shared" ca="1" si="11"/>
        <v>14</v>
      </c>
      <c r="BW2" s="362">
        <f t="shared" ca="1" si="11"/>
        <v>11</v>
      </c>
      <c r="BX2" s="362">
        <f t="shared" ca="1" si="11"/>
        <v>11</v>
      </c>
      <c r="BY2" s="362">
        <f t="shared" ca="1" si="11"/>
        <v>11</v>
      </c>
      <c r="BZ2" s="362">
        <f t="shared" ca="1" si="11"/>
        <v>12</v>
      </c>
      <c r="CA2" s="362">
        <f t="shared" ca="1" si="11"/>
        <v>40</v>
      </c>
      <c r="CB2" s="356"/>
      <c r="CC2" s="9">
        <v>1</v>
      </c>
      <c r="CD2" s="360"/>
      <c r="CE2" s="360" t="s">
        <v>591</v>
      </c>
    </row>
    <row r="3" spans="2:83" s="356" customFormat="1" ht="24.95" customHeight="1">
      <c r="B3" s="796" t="s">
        <v>1067</v>
      </c>
      <c r="C3" s="358"/>
      <c r="D3" s="358"/>
      <c r="E3" s="358"/>
      <c r="F3" s="358"/>
      <c r="G3" s="358"/>
      <c r="H3" s="358"/>
      <c r="I3" s="358"/>
      <c r="J3" s="358"/>
      <c r="K3" s="358" t="s">
        <v>593</v>
      </c>
      <c r="L3" s="809"/>
      <c r="O3" s="372">
        <f ca="1">CELL("largeur",O3)</f>
        <v>5</v>
      </c>
      <c r="P3" s="372">
        <f t="shared" ca="1" si="7"/>
        <v>5</v>
      </c>
      <c r="Q3" s="372">
        <f t="shared" ca="1" si="7"/>
        <v>5</v>
      </c>
      <c r="R3" s="372">
        <f t="shared" ca="1" si="7"/>
        <v>5</v>
      </c>
      <c r="S3" s="372">
        <f t="shared" ca="1" si="7"/>
        <v>5</v>
      </c>
      <c r="T3" s="372">
        <f t="shared" ca="1" si="7"/>
        <v>5</v>
      </c>
      <c r="U3" s="5"/>
      <c r="V3" s="344"/>
      <c r="W3" s="344"/>
      <c r="X3" s="344"/>
      <c r="Y3" s="344"/>
      <c r="Z3" s="344"/>
      <c r="AA3" s="344"/>
      <c r="AB3" s="344"/>
      <c r="AC3" s="344"/>
      <c r="AD3" s="344"/>
      <c r="AE3" s="344"/>
      <c r="AF3" s="344"/>
      <c r="AG3" s="344"/>
      <c r="AH3" s="344"/>
      <c r="AI3" s="344"/>
      <c r="AJ3" s="344"/>
      <c r="AK3" s="344"/>
      <c r="AL3" s="344"/>
      <c r="AM3" s="344"/>
      <c r="AN3"/>
      <c r="AO3" s="357"/>
      <c r="AP3" s="357"/>
      <c r="AQ3" s="357"/>
      <c r="AR3" s="357"/>
      <c r="AS3" s="357"/>
      <c r="AT3" s="357"/>
      <c r="AU3" s="357"/>
      <c r="AV3" s="357"/>
      <c r="AW3" s="357"/>
      <c r="AX3" s="357"/>
      <c r="AY3" s="357"/>
      <c r="AZ3" s="357"/>
      <c r="BA3" s="357"/>
      <c r="BB3" s="357"/>
      <c r="BC3" s="357"/>
      <c r="BF3" s="357"/>
      <c r="BG3" s="357"/>
      <c r="BH3" s="357"/>
      <c r="BI3" s="357"/>
      <c r="BJ3" s="357"/>
      <c r="BK3" s="357"/>
      <c r="BL3" s="357"/>
      <c r="BM3" s="357"/>
      <c r="BN3" s="357"/>
      <c r="BO3" s="357"/>
      <c r="BP3" s="357"/>
      <c r="CC3" s="9">
        <v>1</v>
      </c>
      <c r="CD3" s="348" cm="1">
        <f t="array" aca="1" ref="CD3" ca="1">COUNTA(N1:CC356+COUNTBLANK(N1:CC356))</f>
        <v>24208</v>
      </c>
      <c r="CE3" s="347" t="str">
        <f>"cellules entre"&amp;" " &amp;N1&amp;" et  "&amp;CC356</f>
        <v>cellules entre A1 et  CC356</v>
      </c>
    </row>
    <row r="4" spans="2:83" customFormat="1" ht="24.95" customHeight="1">
      <c r="B4" s="797" t="str">
        <f>AJ21</f>
        <v>A.Americano .Avec alcool.Before dinner.Verre Trembler(s).On the rocks  intensité *** amer coût**  Couleur : rouge doux</v>
      </c>
      <c r="C4" s="354"/>
      <c r="D4" s="354"/>
      <c r="E4" s="354"/>
      <c r="F4" s="354"/>
      <c r="G4" s="354"/>
      <c r="H4" s="354"/>
      <c r="I4" s="354"/>
      <c r="J4" s="354"/>
      <c r="K4" s="1335">
        <v>1</v>
      </c>
      <c r="L4" s="1336"/>
      <c r="N4" s="11"/>
      <c r="O4" s="344"/>
      <c r="P4" s="344"/>
      <c r="Q4" s="344"/>
      <c r="R4" s="344"/>
      <c r="S4" s="344"/>
      <c r="T4" s="20"/>
      <c r="U4" s="344"/>
      <c r="V4" s="344"/>
      <c r="W4" s="344"/>
      <c r="X4" s="344"/>
      <c r="Y4" s="344"/>
      <c r="Z4" s="344"/>
      <c r="AA4" s="344"/>
      <c r="AB4" s="344"/>
      <c r="AC4" s="344"/>
      <c r="AD4" s="344"/>
      <c r="AE4" s="344"/>
      <c r="AF4" s="344"/>
      <c r="AG4" s="344"/>
      <c r="AH4" s="344"/>
      <c r="AI4" s="344"/>
      <c r="AJ4" s="344"/>
      <c r="AK4" s="344"/>
      <c r="AL4" s="344"/>
      <c r="AM4" s="344"/>
      <c r="AO4" s="11"/>
      <c r="AP4" s="11"/>
      <c r="AQ4" s="11"/>
      <c r="AR4" s="11"/>
      <c r="AS4" s="11"/>
      <c r="AT4" s="11"/>
      <c r="AU4" s="11"/>
      <c r="AV4" s="11"/>
      <c r="AW4" s="11"/>
      <c r="AX4" s="11"/>
      <c r="AY4" s="11"/>
      <c r="AZ4" s="11"/>
      <c r="BA4" s="11"/>
      <c r="BB4" s="11"/>
      <c r="BC4" s="11"/>
      <c r="BF4" s="11"/>
      <c r="BG4" s="11"/>
      <c r="BH4" s="11"/>
      <c r="BI4" s="11"/>
      <c r="BJ4" s="11"/>
      <c r="BK4" s="11"/>
      <c r="BL4" s="11"/>
      <c r="BM4" s="11"/>
      <c r="BN4" s="11"/>
      <c r="BO4" s="11"/>
      <c r="BP4" s="11"/>
      <c r="BR4" s="10"/>
      <c r="BS4" s="583"/>
      <c r="BT4" s="373"/>
      <c r="CC4" s="9">
        <v>1</v>
      </c>
      <c r="CD4" s="348">
        <f ca="1">COUNTA(N1:CC356)</f>
        <v>10510</v>
      </c>
      <c r="CE4" s="347" t="s">
        <v>589</v>
      </c>
    </row>
    <row r="5" spans="2:83" customFormat="1" ht="24.95" customHeight="1">
      <c r="B5" s="797" t="str">
        <f>AJ55</f>
        <v>B.Baltimore blanc.Avec alcool.Before dinner.Verre Martini(s).On the rocks  intensité *** amer coût**  Couleur : Ambrée pâle / dorée</v>
      </c>
      <c r="C5" s="354"/>
      <c r="D5" s="354"/>
      <c r="E5" s="354"/>
      <c r="F5" s="354"/>
      <c r="G5" s="354"/>
      <c r="H5" s="354"/>
      <c r="I5" s="354"/>
      <c r="J5" s="354"/>
      <c r="K5" s="1335"/>
      <c r="L5" s="1336"/>
      <c r="N5" s="11"/>
      <c r="O5" s="382" t="s">
        <v>606</v>
      </c>
      <c r="P5" s="344"/>
      <c r="Q5" s="344"/>
      <c r="R5" s="344"/>
      <c r="S5" s="344"/>
      <c r="T5" s="20"/>
      <c r="U5" s="344"/>
      <c r="V5" s="344"/>
      <c r="W5" s="344"/>
      <c r="X5" s="344"/>
      <c r="Y5" s="344"/>
      <c r="Z5" s="344"/>
      <c r="AA5" s="344"/>
      <c r="AB5" s="344"/>
      <c r="AC5" s="344"/>
      <c r="AD5" s="344"/>
      <c r="AE5" s="344"/>
      <c r="AF5" s="344"/>
      <c r="AG5" s="344"/>
      <c r="AH5" s="344"/>
      <c r="AI5" s="344"/>
      <c r="AJ5" s="344"/>
      <c r="AK5" s="344"/>
      <c r="AL5" s="344"/>
      <c r="AM5" s="344"/>
      <c r="AO5" s="11"/>
      <c r="AP5" s="11"/>
      <c r="AQ5" s="11"/>
      <c r="AR5" s="11"/>
      <c r="AS5" s="11"/>
      <c r="AT5" s="11"/>
      <c r="AU5" s="11"/>
      <c r="AV5" s="11"/>
      <c r="AW5" s="11"/>
      <c r="AX5" s="11"/>
      <c r="AY5" s="11"/>
      <c r="AZ5" s="11"/>
      <c r="BA5" s="11"/>
      <c r="BB5" s="11"/>
      <c r="BC5" s="11"/>
      <c r="BF5" s="11"/>
      <c r="BG5" s="11"/>
      <c r="BH5" s="11"/>
      <c r="BI5" s="11"/>
      <c r="BJ5" s="11"/>
      <c r="BK5" s="11"/>
      <c r="BL5" s="11"/>
      <c r="BM5" s="11"/>
      <c r="BN5" s="11"/>
      <c r="BO5" s="11"/>
      <c r="BP5" s="11"/>
      <c r="BR5" s="10"/>
      <c r="BS5" s="583"/>
      <c r="BT5" s="373"/>
      <c r="BV5" s="2"/>
      <c r="CC5" s="9">
        <v>1</v>
      </c>
      <c r="CD5" s="348">
        <f ca="1">COUNTBLANK(N1:CC356)</f>
        <v>14146</v>
      </c>
      <c r="CE5" s="347" t="s">
        <v>588</v>
      </c>
    </row>
    <row r="6" spans="2:83" customFormat="1" ht="24.95" customHeight="1">
      <c r="B6" s="797" t="str">
        <f>AJ89</f>
        <v>3.3 nom de la recette .Avec ou sans alcool.Quand .Verre Flute(s).Famille à coller  intensité **** coût**  Couleur dominante</v>
      </c>
      <c r="C6" s="354"/>
      <c r="D6" s="354"/>
      <c r="E6" s="354"/>
      <c r="F6" s="354"/>
      <c r="G6" s="354"/>
      <c r="H6" s="354"/>
      <c r="I6" s="354"/>
      <c r="J6" s="354"/>
      <c r="K6" s="1335"/>
      <c r="L6" s="1336"/>
      <c r="N6" s="11"/>
      <c r="O6" s="387" t="s">
        <v>609</v>
      </c>
      <c r="P6" s="344"/>
      <c r="Q6" s="344"/>
      <c r="R6" s="344"/>
      <c r="S6" s="344"/>
      <c r="T6" s="20"/>
      <c r="U6" s="344"/>
      <c r="V6" s="344"/>
      <c r="W6" s="344"/>
      <c r="X6" s="344"/>
      <c r="Y6" s="344"/>
      <c r="Z6" s="344"/>
      <c r="AA6" s="344"/>
      <c r="AB6" s="344"/>
      <c r="AC6" s="344"/>
      <c r="AD6" s="344"/>
      <c r="AE6" s="344"/>
      <c r="AF6" s="344"/>
      <c r="AG6" s="344"/>
      <c r="AH6" s="344"/>
      <c r="AI6" s="344"/>
      <c r="AJ6" s="344"/>
      <c r="AK6" s="344"/>
      <c r="AL6" s="344"/>
      <c r="AM6" s="344"/>
      <c r="AO6" s="11"/>
      <c r="AP6" s="11"/>
      <c r="AQ6" s="11"/>
      <c r="AR6" s="11"/>
      <c r="AS6" s="11"/>
      <c r="AT6" s="11"/>
      <c r="AU6" s="11"/>
      <c r="AV6" s="11"/>
      <c r="AW6" s="11"/>
      <c r="AX6" s="11"/>
      <c r="AY6" s="11"/>
      <c r="AZ6" s="11"/>
      <c r="BA6" s="11"/>
      <c r="BB6" s="11"/>
      <c r="BC6" s="11"/>
      <c r="BF6" s="11"/>
      <c r="BG6" s="11"/>
      <c r="BH6" s="11"/>
      <c r="BI6" s="11"/>
      <c r="BJ6" s="11"/>
      <c r="BK6" s="11"/>
      <c r="BL6" s="11"/>
      <c r="BM6" s="11"/>
      <c r="BN6" s="11"/>
      <c r="BO6" s="11"/>
      <c r="BP6" s="11"/>
      <c r="BR6" s="10"/>
      <c r="BS6" s="583"/>
      <c r="BT6" s="373"/>
      <c r="BV6" s="2"/>
      <c r="CC6" s="9">
        <v>1</v>
      </c>
      <c r="CD6" s="348">
        <f>SUM(CC1:CC354)+2</f>
        <v>356</v>
      </c>
      <c r="CE6" s="347" t="s">
        <v>587</v>
      </c>
    </row>
    <row r="7" spans="2:83" customFormat="1" ht="24.95" customHeight="1">
      <c r="B7" s="797" t="str">
        <f>AJ123</f>
        <v>4.4 nom de la recette .Avec ou sans alcool.Quand .Verre Flute(s).Famille à coller  intensité **** coût**  Couleur dominante</v>
      </c>
      <c r="C7" s="354"/>
      <c r="D7" s="354"/>
      <c r="E7" s="354"/>
      <c r="F7" s="354"/>
      <c r="G7" s="354"/>
      <c r="H7" s="354"/>
      <c r="I7" s="354"/>
      <c r="J7" s="354"/>
      <c r="K7" s="1335"/>
      <c r="L7" s="1336"/>
      <c r="N7" s="11"/>
      <c r="O7" s="344"/>
      <c r="P7" s="344"/>
      <c r="Q7" s="344"/>
      <c r="R7" s="344"/>
      <c r="S7" s="344"/>
      <c r="T7" s="20"/>
      <c r="U7" s="344"/>
      <c r="V7" s="344"/>
      <c r="W7" s="344"/>
      <c r="X7" s="344"/>
      <c r="Y7" s="344"/>
      <c r="Z7" s="344"/>
      <c r="AA7" s="344"/>
      <c r="AB7" s="1"/>
      <c r="AC7" s="344"/>
      <c r="AD7" s="344"/>
      <c r="AE7" s="344"/>
      <c r="AF7" s="344"/>
      <c r="AG7" s="344"/>
      <c r="AH7" s="344"/>
      <c r="AI7" s="344"/>
      <c r="AJ7" s="344"/>
      <c r="AK7" s="344"/>
      <c r="AL7" s="344"/>
      <c r="AM7" s="344"/>
      <c r="AO7" s="11" t="s">
        <v>1957</v>
      </c>
      <c r="AP7" s="11"/>
      <c r="AQ7" s="11"/>
      <c r="AR7" s="11"/>
      <c r="AS7" s="11"/>
      <c r="AT7" s="11"/>
      <c r="AU7" s="11"/>
      <c r="AV7" s="11"/>
      <c r="AW7" s="11"/>
      <c r="AX7" s="11"/>
      <c r="AY7" s="11"/>
      <c r="AZ7" s="11"/>
      <c r="BA7" s="11"/>
      <c r="BB7" s="11"/>
      <c r="BC7" s="11"/>
      <c r="BF7" s="11"/>
      <c r="BG7" s="11"/>
      <c r="BH7" s="11"/>
      <c r="BI7" s="11"/>
      <c r="BJ7" s="11"/>
      <c r="BK7" s="11"/>
      <c r="BL7" s="11"/>
      <c r="BM7" s="11"/>
      <c r="BN7" s="11"/>
      <c r="BO7" s="11"/>
      <c r="BP7" s="11"/>
      <c r="BR7" s="10"/>
      <c r="BS7" s="583"/>
      <c r="BT7" s="373"/>
      <c r="BV7" s="2"/>
      <c r="CC7" s="9">
        <v>1</v>
      </c>
      <c r="CD7" s="348">
        <f>SUM(N356:CB356)+1</f>
        <v>68</v>
      </c>
      <c r="CE7" s="347" t="s">
        <v>585</v>
      </c>
    </row>
    <row r="8" spans="2:83" customFormat="1" ht="24.95" customHeight="1">
      <c r="B8" s="797" t="str">
        <f>AJ157</f>
        <v>5.5 nom de la recette .Avec ou sans alcool.Quand .Verre Flute(s).Famille à coller  intensité **** coût**  Couleur dominante</v>
      </c>
      <c r="C8" s="354"/>
      <c r="D8" s="354"/>
      <c r="E8" s="354"/>
      <c r="F8" s="354"/>
      <c r="G8" s="354"/>
      <c r="H8" s="354"/>
      <c r="I8" s="354"/>
      <c r="J8" s="354"/>
      <c r="K8" s="1335"/>
      <c r="L8" s="1336"/>
      <c r="N8" s="11"/>
      <c r="O8" s="344"/>
      <c r="P8" s="344"/>
      <c r="Q8" s="344"/>
      <c r="R8" s="344"/>
      <c r="S8" s="344"/>
      <c r="T8" s="20"/>
      <c r="U8" s="344"/>
      <c r="V8" s="344"/>
      <c r="W8" s="344"/>
      <c r="X8" s="344"/>
      <c r="Y8" s="344"/>
      <c r="Z8" s="344"/>
      <c r="AA8" s="344"/>
      <c r="AB8" s="344"/>
      <c r="AC8" s="344"/>
      <c r="AD8" s="344"/>
      <c r="AE8" s="344"/>
      <c r="AF8" s="344"/>
      <c r="AG8" s="344"/>
      <c r="AH8" s="344"/>
      <c r="AI8" s="344"/>
      <c r="AJ8" s="344"/>
      <c r="AK8" s="344"/>
      <c r="AL8" s="344"/>
      <c r="AM8" s="344"/>
      <c r="AO8" s="11"/>
      <c r="AP8" s="11"/>
      <c r="AQ8" s="11"/>
      <c r="AR8" s="11"/>
      <c r="AS8" s="11"/>
      <c r="AT8" s="11"/>
      <c r="AU8" s="11"/>
      <c r="AV8" s="11"/>
      <c r="AW8" s="11"/>
      <c r="AX8" s="11"/>
      <c r="AY8" s="11"/>
      <c r="AZ8" s="11"/>
      <c r="BA8" s="11"/>
      <c r="BB8" s="11"/>
      <c r="BC8" s="11"/>
      <c r="BF8" s="11"/>
      <c r="BG8" s="11"/>
      <c r="BH8" s="11"/>
      <c r="BI8" s="11"/>
      <c r="BJ8" s="11"/>
      <c r="BK8" s="11"/>
      <c r="BL8" s="11"/>
      <c r="BM8" s="11"/>
      <c r="BN8" s="11"/>
      <c r="BO8" s="11"/>
      <c r="BP8" s="11"/>
      <c r="BR8" s="10"/>
      <c r="BS8" s="583"/>
      <c r="BT8" s="373"/>
      <c r="BV8" s="2"/>
      <c r="CC8" s="9">
        <v>1</v>
      </c>
    </row>
    <row r="9" spans="2:83" customFormat="1" ht="24.95" customHeight="1">
      <c r="B9" s="797" t="str">
        <f>AJ191</f>
        <v>6.6 nom de la recette .Avec ou sans alcool.Quand .Verre Flute(s).Famille à coller  intensité **** coût**  Couleur dominante</v>
      </c>
      <c r="C9" s="354"/>
      <c r="D9" s="354"/>
      <c r="E9" s="354"/>
      <c r="F9" s="354"/>
      <c r="G9" s="354"/>
      <c r="H9" s="354"/>
      <c r="I9" s="354"/>
      <c r="J9" s="354"/>
      <c r="K9" s="805"/>
      <c r="L9" s="806"/>
      <c r="N9" s="11"/>
      <c r="O9" s="374" t="s">
        <v>595</v>
      </c>
      <c r="P9" s="344"/>
      <c r="Q9" s="344"/>
      <c r="R9" s="344"/>
      <c r="S9" s="344"/>
      <c r="T9" s="344"/>
      <c r="U9" s="344"/>
      <c r="V9" s="344"/>
      <c r="W9" s="344"/>
      <c r="X9" s="344"/>
      <c r="Y9" s="344"/>
      <c r="Z9" s="344"/>
      <c r="AA9" s="344"/>
      <c r="AB9" s="679" t="str">
        <f>"MODE D'EMPLOI "&amp;BU15</f>
        <v>MODE D'EMPLOI ▼ colonne BU</v>
      </c>
      <c r="AC9" s="20"/>
      <c r="AD9" s="344"/>
      <c r="AE9" s="344"/>
      <c r="AF9" s="344"/>
      <c r="AG9" s="344"/>
      <c r="AH9" s="344"/>
      <c r="AI9" s="344"/>
      <c r="AJ9" s="344"/>
      <c r="AK9" s="344"/>
      <c r="AL9" s="344"/>
      <c r="AM9" s="344"/>
      <c r="AO9" s="11" t="s">
        <v>1958</v>
      </c>
      <c r="AP9" s="11"/>
      <c r="AQ9" s="11"/>
      <c r="AR9" s="11"/>
      <c r="AS9" s="11"/>
      <c r="AT9" s="11"/>
      <c r="AU9" s="11"/>
      <c r="AV9" s="11"/>
      <c r="AW9" s="11"/>
      <c r="AX9" s="11"/>
      <c r="AY9" s="11"/>
      <c r="AZ9" s="11"/>
      <c r="BA9" s="11"/>
      <c r="BB9" s="11"/>
      <c r="BC9" s="11"/>
      <c r="BF9" s="11"/>
      <c r="BG9" s="11"/>
      <c r="BH9" s="11"/>
      <c r="BI9" s="11"/>
      <c r="BJ9" s="11"/>
      <c r="BK9" s="11"/>
      <c r="BL9" s="11"/>
      <c r="BM9" s="11"/>
      <c r="BN9" s="11"/>
      <c r="BO9" s="11"/>
      <c r="BP9" s="11"/>
      <c r="BR9" s="346" t="s">
        <v>610</v>
      </c>
      <c r="BS9" s="583"/>
      <c r="BT9" s="373"/>
      <c r="BV9" s="2"/>
      <c r="CC9" s="9">
        <v>1</v>
      </c>
    </row>
    <row r="10" spans="2:83" customFormat="1" ht="24.95" customHeight="1">
      <c r="B10" s="797" t="str">
        <f>AJ225</f>
        <v>7.7 nom de la recette .Avec ou sans alcool.Quand .Verre Flute(s).Famille à coller  intensité **** coût**  Couleur dominante</v>
      </c>
      <c r="C10" s="354"/>
      <c r="D10" s="354"/>
      <c r="E10" s="354"/>
      <c r="F10" s="354"/>
      <c r="G10" s="354"/>
      <c r="H10" s="354"/>
      <c r="I10" s="354"/>
      <c r="J10" s="354"/>
      <c r="K10" s="805"/>
      <c r="L10" s="806"/>
      <c r="N10" s="11"/>
      <c r="O10" s="375" t="s">
        <v>1064</v>
      </c>
      <c r="P10" s="344"/>
      <c r="Q10" s="344"/>
      <c r="R10" s="344"/>
      <c r="S10" s="344"/>
      <c r="T10" s="344"/>
      <c r="U10" s="344"/>
      <c r="V10" s="344"/>
      <c r="W10" s="344"/>
      <c r="X10" s="344"/>
      <c r="Y10" s="344"/>
      <c r="Z10" s="344"/>
      <c r="AA10" s="344"/>
      <c r="AB10" s="1"/>
      <c r="AC10" s="20"/>
      <c r="AD10" s="344"/>
      <c r="AE10" s="344"/>
      <c r="AF10" s="344"/>
      <c r="AG10" s="344"/>
      <c r="AH10" s="344"/>
      <c r="AI10" s="344"/>
      <c r="AJ10" s="344"/>
      <c r="AK10" s="344"/>
      <c r="AL10" s="344"/>
      <c r="AM10" s="344"/>
      <c r="AO10" s="11"/>
      <c r="AP10" s="11"/>
      <c r="AQ10" s="11"/>
      <c r="AR10" s="11"/>
      <c r="AS10" s="11"/>
      <c r="AT10" s="11"/>
      <c r="AU10" s="11"/>
      <c r="AV10" s="11"/>
      <c r="AW10" s="11"/>
      <c r="AX10" s="11"/>
      <c r="AY10" s="11"/>
      <c r="AZ10" s="11"/>
      <c r="BA10" s="11"/>
      <c r="BB10" s="11"/>
      <c r="BC10" s="11"/>
      <c r="BF10" s="11"/>
      <c r="BG10" s="11"/>
      <c r="BH10" s="11"/>
      <c r="BI10" s="11"/>
      <c r="BJ10" s="11"/>
      <c r="BK10" s="11"/>
      <c r="BL10" s="11"/>
      <c r="BM10" s="11"/>
      <c r="BN10" s="11"/>
      <c r="BO10" s="11"/>
      <c r="BP10" s="11"/>
      <c r="BR10" s="584"/>
      <c r="BS10" s="585" t="s">
        <v>778</v>
      </c>
      <c r="BT10" s="373"/>
      <c r="BV10" s="2"/>
      <c r="CC10" s="9">
        <v>1</v>
      </c>
    </row>
    <row r="11" spans="2:83" customFormat="1" ht="24.95" customHeight="1">
      <c r="B11" s="797" t="str">
        <f>AJ259</f>
        <v>8.8 nom de la recette .Avec ou sans alcool.Quand .Verre Flute(s).Famille à coller  intensité **** coût**  Couleur dominante</v>
      </c>
      <c r="C11" s="354"/>
      <c r="D11" s="354"/>
      <c r="E11" s="354"/>
      <c r="F11" s="354"/>
      <c r="G11" s="354"/>
      <c r="H11" s="354"/>
      <c r="I11" s="354"/>
      <c r="J11" s="354"/>
      <c r="K11" s="805"/>
      <c r="L11" s="806"/>
      <c r="N11" s="11"/>
      <c r="O11" s="379" t="s">
        <v>598</v>
      </c>
      <c r="P11" s="344"/>
      <c r="Q11" s="344"/>
      <c r="R11" s="344"/>
      <c r="S11" s="344"/>
      <c r="T11" s="344"/>
      <c r="U11" s="344"/>
      <c r="V11" s="344"/>
      <c r="W11" s="344"/>
      <c r="X11" s="344"/>
      <c r="Y11" s="344"/>
      <c r="Z11" s="344"/>
      <c r="AA11" s="344"/>
      <c r="AB11" s="20"/>
      <c r="AC11" s="20"/>
      <c r="AD11" s="344"/>
      <c r="AE11" s="344"/>
      <c r="AF11" s="344"/>
      <c r="AG11" s="344"/>
      <c r="AH11" s="344"/>
      <c r="AI11" s="344"/>
      <c r="AJ11" s="344"/>
      <c r="AK11" s="344"/>
      <c r="AL11" s="344"/>
      <c r="AM11" s="344"/>
      <c r="AO11" s="11"/>
      <c r="AP11" s="11"/>
      <c r="AQ11" s="11"/>
      <c r="AR11" s="11"/>
      <c r="AS11" s="11"/>
      <c r="AT11" s="11"/>
      <c r="AU11" s="11"/>
      <c r="AV11" s="11"/>
      <c r="AW11" s="11"/>
      <c r="AX11" s="11"/>
      <c r="AY11" s="11"/>
      <c r="AZ11" s="11"/>
      <c r="BA11" s="11"/>
      <c r="BB11" s="11"/>
      <c r="BC11" s="11"/>
      <c r="BF11" s="11"/>
      <c r="BG11" s="11"/>
      <c r="BH11" s="11"/>
      <c r="BI11" s="11"/>
      <c r="BJ11" s="11"/>
      <c r="BK11" s="11"/>
      <c r="BL11" s="11"/>
      <c r="BM11" s="11"/>
      <c r="BN11" s="11"/>
      <c r="BO11" s="11"/>
      <c r="BP11" s="11"/>
      <c r="BR11" s="814">
        <f>BS15-SUBTOTAL(103,BR16:BR354)</f>
        <v>0</v>
      </c>
      <c r="BS11" s="586" t="str">
        <f>BS15-SUBTOTAL(103,BR16:BR354)&amp;" "&amp;"Lignes masquées"</f>
        <v>0 Lignes masquées</v>
      </c>
      <c r="BT11" s="373"/>
      <c r="CC11" s="9">
        <v>1</v>
      </c>
    </row>
    <row r="12" spans="2:83" customFormat="1" ht="24.95" customHeight="1">
      <c r="B12" s="797" t="str">
        <f>AJ293</f>
        <v>9.9 nom de la recette .Avec ou sans alcool.Quand .Verre Flute(s).Famille à coller  intensité **** coût**  Couleur dominante</v>
      </c>
      <c r="C12" s="354"/>
      <c r="D12" s="354"/>
      <c r="E12" s="354"/>
      <c r="F12" s="354"/>
      <c r="G12" s="354"/>
      <c r="H12" s="354"/>
      <c r="I12" s="354"/>
      <c r="J12" s="354"/>
      <c r="K12" s="805"/>
      <c r="L12" s="806"/>
      <c r="N12" s="11"/>
      <c r="O12" s="374" t="s">
        <v>600</v>
      </c>
      <c r="P12" s="5"/>
      <c r="Q12" s="344"/>
      <c r="R12" s="344"/>
      <c r="S12" s="344"/>
      <c r="T12" s="344"/>
      <c r="U12" s="344"/>
      <c r="V12" s="344"/>
      <c r="W12" s="344"/>
      <c r="X12" s="344"/>
      <c r="Y12" s="344"/>
      <c r="Z12" s="344"/>
      <c r="AA12" s="344"/>
      <c r="AB12" s="679" t="s">
        <v>1066</v>
      </c>
      <c r="AC12" s="344"/>
      <c r="AD12" s="344"/>
      <c r="AE12" s="344"/>
      <c r="AF12" s="344"/>
      <c r="AG12" s="344"/>
      <c r="AH12" s="344"/>
      <c r="AI12" s="344"/>
      <c r="AJ12" s="344"/>
      <c r="AK12" s="344"/>
      <c r="AL12" s="344"/>
      <c r="AM12" s="344"/>
      <c r="AO12" s="11"/>
      <c r="AP12" s="11"/>
      <c r="AQ12" s="11"/>
      <c r="AR12" s="11"/>
      <c r="AS12" s="11"/>
      <c r="AT12" s="11"/>
      <c r="AU12" s="11"/>
      <c r="AV12" s="11"/>
      <c r="AW12" s="11"/>
      <c r="AX12" s="11"/>
      <c r="AY12" s="11"/>
      <c r="AZ12" s="11"/>
      <c r="BA12" s="11"/>
      <c r="BB12" s="11"/>
      <c r="BC12" s="11"/>
      <c r="BF12" s="11"/>
      <c r="BG12" s="11"/>
      <c r="BH12" s="11"/>
      <c r="BI12" s="11"/>
      <c r="BJ12" s="11"/>
      <c r="BK12" s="11"/>
      <c r="BL12" s="11"/>
      <c r="BM12" s="11"/>
      <c r="BN12" s="11"/>
      <c r="BO12" s="11"/>
      <c r="BP12" s="11"/>
      <c r="BR12" s="584"/>
      <c r="BS12" s="587" t="str">
        <f>COUNTIF(BR16:BR354,"A")&amp;" "&amp;"Lignes"&amp;" "&amp;"A"</f>
        <v>196 Lignes A</v>
      </c>
      <c r="BT12" s="373"/>
      <c r="CC12" s="9">
        <v>1</v>
      </c>
    </row>
    <row r="13" spans="2:83" customFormat="1" ht="24.95" customHeight="1" thickBot="1">
      <c r="B13" s="798" t="str">
        <f>AJ327</f>
        <v>1.10 nom de la recette .Avec ou sans alcool.Quand .Verre Flute(s).Famille à coller  intensité **** coût**  Couleur dominante</v>
      </c>
      <c r="C13" s="352"/>
      <c r="D13" s="352"/>
      <c r="E13" s="352"/>
      <c r="F13" s="352"/>
      <c r="G13" s="352"/>
      <c r="H13" s="352"/>
      <c r="I13" s="352"/>
      <c r="J13" s="352"/>
      <c r="K13" s="807"/>
      <c r="L13" s="808"/>
      <c r="N13" s="11"/>
      <c r="O13" s="374" t="s">
        <v>603</v>
      </c>
      <c r="P13" s="344"/>
      <c r="Q13" s="344"/>
      <c r="R13" s="344"/>
      <c r="S13" s="344"/>
      <c r="T13" s="344"/>
      <c r="U13" s="344"/>
      <c r="V13" s="344"/>
      <c r="W13" s="344"/>
      <c r="X13" s="344"/>
      <c r="Y13" s="344"/>
      <c r="Z13" s="344"/>
      <c r="AA13" s="20"/>
      <c r="AB13" s="1"/>
      <c r="AC13" s="344"/>
      <c r="AD13" s="344"/>
      <c r="AE13" s="344"/>
      <c r="AF13" s="344"/>
      <c r="AG13" s="344"/>
      <c r="AH13" s="344"/>
      <c r="AI13" s="344"/>
      <c r="AJ13" s="344"/>
      <c r="AK13" s="344"/>
      <c r="AL13" s="344"/>
      <c r="AM13" s="344"/>
      <c r="AO13" s="11"/>
      <c r="AP13" s="11"/>
      <c r="AQ13" s="11"/>
      <c r="AR13" s="11"/>
      <c r="AS13" s="11"/>
      <c r="AT13" s="11"/>
      <c r="AU13" s="11"/>
      <c r="AV13" s="11"/>
      <c r="AW13" s="11"/>
      <c r="AX13" s="11"/>
      <c r="AY13" s="11"/>
      <c r="AZ13" s="11"/>
      <c r="BA13" s="11"/>
      <c r="BB13" s="11"/>
      <c r="BC13" s="11"/>
      <c r="BF13" s="11"/>
      <c r="BG13" s="11"/>
      <c r="BH13" s="11"/>
      <c r="BI13" s="11"/>
      <c r="BJ13" s="11"/>
      <c r="BK13" s="11"/>
      <c r="BL13" s="11"/>
      <c r="BM13" s="11"/>
      <c r="BN13" s="11"/>
      <c r="BO13" s="11"/>
      <c r="BP13" s="11"/>
      <c r="BR13" s="584"/>
      <c r="BS13" s="587" t="str">
        <f>COUNTIF(BR16:BR354,"►")&amp;" "&amp;"Lignes"&amp;" "&amp;"►"</f>
        <v>143 Lignes ►</v>
      </c>
      <c r="BT13" s="373"/>
      <c r="CC13" s="9">
        <v>1</v>
      </c>
    </row>
    <row r="14" spans="2:83" ht="24" customHeight="1">
      <c r="B14" s="181"/>
      <c r="C14" s="181"/>
      <c r="D14" s="181"/>
      <c r="E14" s="181"/>
      <c r="F14" s="181"/>
      <c r="G14" s="181"/>
      <c r="H14" s="181"/>
      <c r="I14" s="181"/>
      <c r="J14" s="181"/>
      <c r="K14" s="181"/>
      <c r="L14" s="181"/>
      <c r="N14" s="20"/>
      <c r="O14" s="28"/>
      <c r="P14" s="344"/>
      <c r="Q14" s="344"/>
      <c r="R14" s="344"/>
      <c r="S14" s="344"/>
      <c r="T14" s="344"/>
      <c r="U14" s="344"/>
      <c r="V14" s="344"/>
      <c r="W14" s="344"/>
      <c r="X14" s="344"/>
      <c r="Y14" s="344"/>
      <c r="Z14" s="344"/>
      <c r="AA14" s="344"/>
      <c r="AB14" s="278" t="s">
        <v>510</v>
      </c>
      <c r="AC14" s="278" t="s">
        <v>612</v>
      </c>
      <c r="AD14" s="391"/>
      <c r="AE14" s="345"/>
      <c r="AF14" s="345"/>
      <c r="AG14" s="345"/>
      <c r="AH14" s="345"/>
      <c r="AI14" s="345"/>
      <c r="AJ14" s="345"/>
      <c r="AK14" s="345"/>
      <c r="AL14" s="345"/>
      <c r="AM14" s="392"/>
      <c r="AN14"/>
      <c r="AO14" s="11"/>
      <c r="AP14" s="20"/>
      <c r="AQ14" s="20"/>
      <c r="AR14" s="20"/>
      <c r="AS14" s="20"/>
      <c r="AT14" s="20"/>
      <c r="AU14" s="20"/>
      <c r="AV14" s="156"/>
      <c r="AW14" s="156"/>
      <c r="AX14" s="156"/>
      <c r="AY14" s="20"/>
      <c r="AZ14" s="20"/>
      <c r="BA14" s="20"/>
      <c r="BB14" s="20"/>
      <c r="BC14" s="20"/>
      <c r="BF14" s="339" t="s">
        <v>583</v>
      </c>
      <c r="BG14" s="20"/>
      <c r="BH14" s="20"/>
      <c r="BI14" s="20"/>
      <c r="BJ14" s="20"/>
      <c r="BK14" s="20"/>
      <c r="BL14" s="20"/>
      <c r="BM14" s="20"/>
      <c r="BN14" s="20"/>
      <c r="BO14" s="20"/>
      <c r="BP14" s="20"/>
      <c r="BR14" s="584"/>
      <c r="BS14" s="587" t="str">
        <f>"Lignes visibles "&amp;BS15-BR11</f>
        <v>Lignes visibles 339</v>
      </c>
      <c r="BY14" s="2"/>
      <c r="BZ14" s="2"/>
      <c r="CC14" s="9">
        <v>1</v>
      </c>
    </row>
    <row r="15" spans="2:83" ht="24" customHeight="1" thickBot="1">
      <c r="B15" s="343" t="str">
        <f>"colonne "&amp;SUBSTITUTE(ADDRESS(1,COLUMN(),4),"1","")&amp;"  ▼ "</f>
        <v xml:space="preserve">colonne B  ▼ </v>
      </c>
      <c r="C15" s="181"/>
      <c r="D15" s="181"/>
      <c r="E15" s="181"/>
      <c r="F15" s="181"/>
      <c r="G15" s="181"/>
      <c r="H15" s="181"/>
      <c r="I15" s="181"/>
      <c r="J15" s="181"/>
      <c r="K15" s="181"/>
      <c r="L15" s="680" t="str">
        <f>SUBSTITUTE(ADDRESS(1,COLUMN(),4),"1","")</f>
        <v>L</v>
      </c>
      <c r="N15" s="396"/>
      <c r="O15" s="397"/>
      <c r="P15" s="398"/>
      <c r="Q15" s="399"/>
      <c r="R15" s="400"/>
      <c r="S15" s="401"/>
      <c r="T15" s="402"/>
      <c r="U15" s="344"/>
      <c r="V15" s="403" t="str">
        <f>"▼ "&amp;"colonne "&amp;SUBSTITUTE(ADDRESS(1,COLUMN(),4),"1","")</f>
        <v>▼ colonne V</v>
      </c>
      <c r="W15" s="404"/>
      <c r="X15" s="404"/>
      <c r="Y15" s="404"/>
      <c r="Z15" s="404"/>
      <c r="AA15" s="404"/>
      <c r="AB15" s="276" t="str">
        <f t="shared" ref="AB15:AC15" si="12">SUBSTITUTE(ADDRESS(1,COLUMN(),4),"1","")</f>
        <v>AB</v>
      </c>
      <c r="AC15" s="276" t="str">
        <f t="shared" si="12"/>
        <v>AC</v>
      </c>
      <c r="AD15" s="406"/>
      <c r="AE15" s="406"/>
      <c r="AF15" s="406"/>
      <c r="AG15" s="406"/>
      <c r="AH15" s="406"/>
      <c r="AI15" s="406"/>
      <c r="AJ15" s="406"/>
      <c r="AK15" s="406"/>
      <c r="AL15" s="345"/>
      <c r="AM15" s="343" t="str">
        <f>"colonne "&amp;SUBSTITUTE(ADDRESS(1,COLUMN(),4),"1","")&amp;"  ▼ "</f>
        <v xml:space="preserve">colonne AM  ▼ </v>
      </c>
      <c r="AN15"/>
      <c r="AO15" s="11"/>
      <c r="AP15" s="20"/>
      <c r="AQ15" s="20"/>
      <c r="AR15" s="20"/>
      <c r="AS15" s="20"/>
      <c r="AT15" s="20"/>
      <c r="AU15" s="20"/>
      <c r="AV15" s="156"/>
      <c r="AW15" s="156"/>
      <c r="AX15" s="156"/>
      <c r="AY15" s="20"/>
      <c r="AZ15" s="20"/>
      <c r="BA15" s="20"/>
      <c r="BB15" s="20"/>
      <c r="BC15" s="20"/>
      <c r="BF15" s="339" t="str">
        <f>BJ19&amp;" "&amp;BK19</f>
        <v>Modifiez en ml les volumes qui ne vous conviennent pas Colonne BK</v>
      </c>
      <c r="BG15" s="20"/>
      <c r="BH15" s="20"/>
      <c r="BI15" s="20"/>
      <c r="BJ15" s="20"/>
      <c r="BK15" s="20"/>
      <c r="BL15" s="20"/>
      <c r="BM15" s="20"/>
      <c r="BN15" s="20"/>
      <c r="BO15" s="20"/>
      <c r="BP15" s="20"/>
      <c r="BR15" s="584"/>
      <c r="BS15" s="588">
        <f>ROWS(BR16:BR354)</f>
        <v>339</v>
      </c>
      <c r="BU15" s="624" t="str">
        <f>"▼ colonne "&amp;SUBSTITUTE(ADDRESS(1,COLUMN(),4),"1","")</f>
        <v>▼ colonne BU</v>
      </c>
      <c r="BV15" s="624"/>
      <c r="BY15" s="2"/>
      <c r="BZ15" s="2"/>
      <c r="CC15" s="9">
        <v>1</v>
      </c>
    </row>
    <row r="16" spans="2:83" ht="21" customHeight="1">
      <c r="B16" s="1321" t="str">
        <f>AD16&amp;" "&amp;AB16&amp;" "&amp;AB17&amp;" "&amp;AB18&amp;"  intensité"&amp;" "&amp;AG22&amp;" "&amp;"coût unitaire"&amp;" "&amp;L25&amp; "€"&amp;" "&amp;" servi en"&amp;" "&amp;I18</f>
        <v>AMERICANO  AVEC ALCOOL BEFORE DINNER Couleur : rouge doux  intensité ** coût unitaire 1.3€  servi en Trembler(s)</v>
      </c>
      <c r="C16" s="1322"/>
      <c r="D16" s="1322"/>
      <c r="E16" s="1322"/>
      <c r="F16" s="1322"/>
      <c r="G16" s="1322"/>
      <c r="H16" s="1322"/>
      <c r="I16" s="1322"/>
      <c r="J16" s="254" t="s">
        <v>432</v>
      </c>
      <c r="K16" s="1325" t="str">
        <f>AM16</f>
        <v>ON THE ROCKS</v>
      </c>
      <c r="L16" s="1326"/>
      <c r="N16" s="795" t="str">
        <f t="shared" ref="N16:N79" si="13">V16</f>
        <v>A</v>
      </c>
      <c r="O16" s="408" t="str">
        <f t="shared" ref="O16:O79" si="14">IF(N16="►","►",IF(N16="A",IF(AND(ISTEXT(W16),ISTEXT(W16)),W16,IF(ISTEXT(W16),W16,IF(ISBLANK(W16),W16,W16)))))</f>
        <v>A.Americano .Avec alcool.Before dinner.Verre Trembler(s).On the rocks</v>
      </c>
      <c r="P16" s="408" t="str">
        <f t="shared" ref="P16:P18" si="15">IF(O16="►","►",IFERROR(LEFT(O16,SEARCH(".",O16)-1),0))</f>
        <v>A</v>
      </c>
      <c r="Q16" s="408" t="str">
        <f t="shared" ref="Q16:Q18" si="16">IF(O16="►","►",IFERROR(MID(O16,SEARCH(".",O16)+1,SEARCH(".",O16,SEARCH(".",O16)+1)-SEARCH(".",O16)-1),0))</f>
        <v xml:space="preserve">Americano </v>
      </c>
      <c r="R16" s="408" t="str">
        <f t="shared" ref="R16:R18" si="17">IF(O16="►","►",IFERROR(MID(O16,SEARCH(".",O16,SEARCH(".",O16)+1)+1,SEARCH(".",O16,SEARCH(".",O16,SEARCH(".",O16)+1)+1)-SEARCH(".",O16,SEARCH(".",O16)+1)-1),0))</f>
        <v>Avec alcool</v>
      </c>
      <c r="S16" s="408" t="str">
        <f t="shared" ref="S16:S79" si="18">IF(O16="►","►",IFERROR(MID(W16,SEARCH(".",O16,SEARCH(".",O16,SEARCH(".",O16)+1)+1)+1,SEARCH(".",O16,SEARCH(".",O16,SEARCH(".",O16,SEARCH(".",O16)+1)+1)+1)-SEARCH(".",O16,SEARCH(".",O16,SEARCH(".",O16)+1)+1)-1),0))</f>
        <v>Before dinner</v>
      </c>
      <c r="T16" s="408" t="str">
        <f t="shared" ref="T16:T18" si="19">IF(O16="►","►",IFERROR(MID(O16,SEARCH("♦",SUBSTITUTE(O16,".","♦",LEN(O16)-LEN(SUBSTITUTE(O16,".",""))))+1,999),""))</f>
        <v>On the rocks</v>
      </c>
      <c r="U16" s="147" t="str">
        <f t="shared" ref="U16:U79" si="20">IF(ISBLANK(O16),"►",IFERROR(RIGHT(O16,LEN(O16)-FIND("Couleur",O16)+1),""))</f>
        <v/>
      </c>
      <c r="V16" s="259" t="s">
        <v>338</v>
      </c>
      <c r="W16" s="258" t="str">
        <f>W23</f>
        <v>A.Americano .Avec alcool.Before dinner.Verre Trembler(s).On the rocks</v>
      </c>
      <c r="X16" s="258">
        <f>X23</f>
        <v>1</v>
      </c>
      <c r="Y16" s="257" t="str">
        <f>Y23</f>
        <v>Trembler(s)</v>
      </c>
      <c r="Z16" s="256">
        <f>Z23</f>
        <v>15</v>
      </c>
      <c r="AA16" s="255" t="str">
        <f>AA23</f>
        <v>cl</v>
      </c>
      <c r="AB16" s="1245" t="s">
        <v>433</v>
      </c>
      <c r="AC16" s="1246"/>
      <c r="AD16" s="1247" t="s">
        <v>947</v>
      </c>
      <c r="AE16" s="1247"/>
      <c r="AF16" s="1247"/>
      <c r="AG16" s="1247"/>
      <c r="AH16" s="1247"/>
      <c r="AI16" s="1247"/>
      <c r="AJ16" s="1247"/>
      <c r="AK16" s="1247"/>
      <c r="AL16" s="1247"/>
      <c r="AM16" s="1212" t="s">
        <v>503</v>
      </c>
      <c r="AN16"/>
      <c r="AO16" s="253" t="s">
        <v>427</v>
      </c>
      <c r="AP16" s="252" t="s">
        <v>431</v>
      </c>
      <c r="AQ16" s="249" t="s">
        <v>429</v>
      </c>
      <c r="AR16" s="251" t="s">
        <v>426</v>
      </c>
      <c r="AS16" s="250" t="s">
        <v>430</v>
      </c>
      <c r="AT16" s="249" t="s">
        <v>429</v>
      </c>
      <c r="AU16" s="248" t="s">
        <v>428</v>
      </c>
      <c r="AV16" s="247" t="s">
        <v>427</v>
      </c>
      <c r="AW16" s="246" t="str">
        <f>AO18</f>
        <v>Volume saisi 150 ml pour 1 Trembler(s)</v>
      </c>
      <c r="AX16" s="245"/>
      <c r="AY16" s="244"/>
      <c r="AZ16" s="243"/>
      <c r="BA16" s="242" t="s">
        <v>426</v>
      </c>
      <c r="BB16" s="241" t="str">
        <f>AR18</f>
        <v>2 Trembler(s) de 30 cl</v>
      </c>
      <c r="BC16" s="240"/>
      <c r="BF16" s="341" t="s">
        <v>584</v>
      </c>
      <c r="BG16" s="340"/>
      <c r="BH16" s="338"/>
      <c r="BI16" s="338"/>
      <c r="BJ16" s="338"/>
      <c r="BK16" s="338"/>
      <c r="BL16" s="338"/>
      <c r="BM16" s="338"/>
      <c r="BN16" s="338"/>
      <c r="BO16" s="338"/>
      <c r="BP16" s="338"/>
      <c r="BR16" s="795" t="str">
        <f t="shared" ref="BR16:BR79" si="21">N16</f>
        <v>A</v>
      </c>
      <c r="BS16" s="589" t="s">
        <v>394</v>
      </c>
      <c r="BU16" s="1172" t="s">
        <v>582</v>
      </c>
      <c r="BV16" s="1173"/>
      <c r="BW16" s="1173"/>
      <c r="BX16" s="1173"/>
      <c r="BY16" s="1173"/>
      <c r="BZ16" s="1173"/>
      <c r="CA16" s="1174"/>
      <c r="CC16" s="9">
        <v>1</v>
      </c>
    </row>
    <row r="17" spans="2:81" ht="21" customHeight="1">
      <c r="B17" s="1323"/>
      <c r="C17" s="1324"/>
      <c r="D17" s="1324"/>
      <c r="E17" s="1324"/>
      <c r="F17" s="1324"/>
      <c r="G17" s="1324"/>
      <c r="H17" s="1324"/>
      <c r="I17" s="1324"/>
      <c r="J17" s="518">
        <f>IFERROR(SUM(I26:I32)/SUM(D26:D32)*100,0)</f>
        <v>13.333333333333334</v>
      </c>
      <c r="K17" s="1327"/>
      <c r="L17" s="1328"/>
      <c r="N17" s="407" t="str">
        <f t="shared" si="13"/>
        <v>A</v>
      </c>
      <c r="O17" s="147" t="str">
        <f t="shared" si="14"/>
        <v>A.Americano .Avec alcool.Before dinner.Verre Trembler(s).On the rocks</v>
      </c>
      <c r="P17" s="147" t="str">
        <f t="shared" si="15"/>
        <v>A</v>
      </c>
      <c r="Q17" s="147" t="str">
        <f t="shared" si="16"/>
        <v xml:space="preserve">Americano </v>
      </c>
      <c r="R17" s="147" t="str">
        <f t="shared" si="17"/>
        <v>Avec alcool</v>
      </c>
      <c r="S17" s="147" t="str">
        <f t="shared" si="18"/>
        <v>Before dinner</v>
      </c>
      <c r="T17" s="147" t="str">
        <f t="shared" si="19"/>
        <v>On the rocks</v>
      </c>
      <c r="U17" s="147" t="str">
        <f t="shared" si="20"/>
        <v/>
      </c>
      <c r="V17" s="342" t="s">
        <v>338</v>
      </c>
      <c r="W17" s="204" t="str">
        <f>W23</f>
        <v>A.Americano .Avec alcool.Before dinner.Verre Trembler(s).On the rocks</v>
      </c>
      <c r="X17" s="204">
        <f>X23</f>
        <v>1</v>
      </c>
      <c r="Y17" s="203" t="str">
        <f>Y23</f>
        <v>Trembler(s)</v>
      </c>
      <c r="Z17" s="202">
        <f>Z23</f>
        <v>15</v>
      </c>
      <c r="AA17" s="201" t="str">
        <f>AA23</f>
        <v>cl</v>
      </c>
      <c r="AB17" s="1251" t="s">
        <v>422</v>
      </c>
      <c r="AC17" s="1252"/>
      <c r="AD17" s="1248"/>
      <c r="AE17" s="1248"/>
      <c r="AF17" s="1248"/>
      <c r="AG17" s="1248"/>
      <c r="AH17" s="1248"/>
      <c r="AI17" s="1248"/>
      <c r="AJ17" s="1248"/>
      <c r="AK17" s="1248"/>
      <c r="AL17" s="1248"/>
      <c r="AM17" s="1213"/>
      <c r="AN17"/>
      <c r="AO17" s="239" t="str">
        <f t="shared" ref="AO17:AU17" si="22">SUBSTITUTE(ADDRESS(1,COLUMN(),4),"1","")</f>
        <v>AO</v>
      </c>
      <c r="AP17" s="238" t="str">
        <f t="shared" si="22"/>
        <v>AP</v>
      </c>
      <c r="AQ17" s="235" t="str">
        <f t="shared" si="22"/>
        <v>AQ</v>
      </c>
      <c r="AR17" s="237" t="str">
        <f t="shared" si="22"/>
        <v>AR</v>
      </c>
      <c r="AS17" s="236" t="str">
        <f t="shared" si="22"/>
        <v>AS</v>
      </c>
      <c r="AT17" s="235" t="str">
        <f t="shared" si="22"/>
        <v>AT</v>
      </c>
      <c r="AU17" s="234" t="str">
        <f t="shared" si="22"/>
        <v>AU</v>
      </c>
      <c r="AV17" s="233"/>
      <c r="AW17" s="233"/>
      <c r="AX17" s="233"/>
      <c r="AY17" s="194"/>
      <c r="AZ17" s="233"/>
      <c r="BA17" s="219"/>
      <c r="BB17" s="154"/>
      <c r="BC17" s="153"/>
      <c r="BF17" s="341" t="s">
        <v>581</v>
      </c>
      <c r="BG17" s="340"/>
      <c r="BH17" s="338"/>
      <c r="BI17" s="338"/>
      <c r="BJ17" s="338"/>
      <c r="BK17" s="338"/>
      <c r="BL17" s="338"/>
      <c r="BM17" s="338"/>
      <c r="BN17" s="338"/>
      <c r="BO17" s="338"/>
      <c r="BP17" s="338"/>
      <c r="BR17" s="407" t="str">
        <f t="shared" si="21"/>
        <v>A</v>
      </c>
      <c r="BS17" s="590" t="s">
        <v>595</v>
      </c>
      <c r="BU17" s="1175"/>
      <c r="BV17" s="1176"/>
      <c r="BW17" s="1176"/>
      <c r="BX17" s="1176"/>
      <c r="BY17" s="1176"/>
      <c r="BZ17" s="1176"/>
      <c r="CA17" s="1177"/>
      <c r="CC17" s="9">
        <v>1</v>
      </c>
    </row>
    <row r="18" spans="2:81" ht="21" customHeight="1">
      <c r="B18" s="1118" t="str">
        <f>IFERROR(IF(AX33&lt;&gt;INDEX($BK$22:$BK$150,MATCH(Y19,$BF$22:$BF$150,0)),"⚠️ Vérifiez : le total saisi = "&amp;AX33&amp;" ml (colonne "&amp;AX24&amp;")","✅ OK volume saisi = "&amp;AX33&amp;" ml (colonne "&amp;AX24&amp;")"),"⚠️ Erreur : valeur non trouvée")</f>
        <v>⚠️ Vérifiez : le total saisi = 150 ml (colonne AX)</v>
      </c>
      <c r="C18" s="208"/>
      <c r="D18" s="208"/>
      <c r="E18" s="208"/>
      <c r="F18" s="208"/>
      <c r="G18" s="547" t="s">
        <v>416</v>
      </c>
      <c r="H18" s="230">
        <v>2</v>
      </c>
      <c r="I18" s="626" t="s">
        <v>361</v>
      </c>
      <c r="J18" s="630" t="s">
        <v>818</v>
      </c>
      <c r="K18" s="627">
        <f>IFERROR(INDEX($BJ$22:$BJ$150, MATCH(I18, $BF$22:$BF$150, 0)), 0)*H18</f>
        <v>50</v>
      </c>
      <c r="L18" s="625">
        <f>K18/100</f>
        <v>0.5</v>
      </c>
      <c r="N18" s="407" t="str">
        <f t="shared" si="13"/>
        <v>A</v>
      </c>
      <c r="O18" s="147" t="str">
        <f t="shared" si="14"/>
        <v>A.Americano .Avec alcool.Before dinner.Verre Trembler(s).On the rocks</v>
      </c>
      <c r="P18" s="147" t="str">
        <f t="shared" si="15"/>
        <v>A</v>
      </c>
      <c r="Q18" s="147" t="str">
        <f t="shared" si="16"/>
        <v xml:space="preserve">Americano </v>
      </c>
      <c r="R18" s="147" t="str">
        <f t="shared" si="17"/>
        <v>Avec alcool</v>
      </c>
      <c r="S18" s="147" t="str">
        <f t="shared" si="18"/>
        <v>Before dinner</v>
      </c>
      <c r="T18" s="147" t="str">
        <f t="shared" si="19"/>
        <v>On the rocks</v>
      </c>
      <c r="U18" s="147" t="str">
        <f t="shared" si="20"/>
        <v/>
      </c>
      <c r="V18" s="134" t="s">
        <v>338</v>
      </c>
      <c r="W18" s="204" t="str">
        <f>W23</f>
        <v>A.Americano .Avec alcool.Before dinner.Verre Trembler(s).On the rocks</v>
      </c>
      <c r="X18" s="204">
        <f>X23</f>
        <v>1</v>
      </c>
      <c r="Y18" s="203" t="str">
        <f>Y23</f>
        <v>Trembler(s)</v>
      </c>
      <c r="Z18" s="202">
        <f>Z23</f>
        <v>15</v>
      </c>
      <c r="AA18" s="201" t="str">
        <f>AA23</f>
        <v>cl</v>
      </c>
      <c r="AB18" s="1219" t="s">
        <v>419</v>
      </c>
      <c r="AC18" s="1219"/>
      <c r="AD18" s="337"/>
      <c r="AE18" s="336" t="s">
        <v>418</v>
      </c>
      <c r="AF18" s="232" t="s">
        <v>813</v>
      </c>
      <c r="AG18" s="232"/>
      <c r="AH18" s="232"/>
      <c r="AI18" s="232"/>
      <c r="AJ18" s="232"/>
      <c r="AK18" s="232"/>
      <c r="AL18" s="232"/>
      <c r="AM18" s="231"/>
      <c r="AN18"/>
      <c r="AO18" s="229" t="str">
        <f>IF(OR(ISBLANK(AB20), ISBLANK(AC20), ISBLANK(AB22), ISBLANK(AC22)), "","Volume saisi "&amp; AX33 &amp; " ml pour "  &amp; AB20 &amp; " " &amp; AC20)</f>
        <v>Volume saisi 150 ml pour 1 Trembler(s)</v>
      </c>
      <c r="AP18" s="227">
        <f>IFERROR(IF(ISBLANK(H18),"",INDEX($BO$22:$BO$150,MATCH(Y18,$BF$22:$BF$150,0)))*X18,0)</f>
        <v>300</v>
      </c>
      <c r="AQ18" s="226">
        <f>IFERROR(IF(ISBLANK(H18),"",INDEX($BK$22:$BK$150,MATCH(AA18,$BF$22:$BF$150,0)))*Z18*X18,0)</f>
        <v>150</v>
      </c>
      <c r="AR18" s="228" t="str">
        <f>IF(OR(ISBLANK(H18), ISBLANK(I18), ISBLANK(H19), ISBLANK(I19)), "", H18 &amp; " " &amp; I18 &amp; " de " &amp; H19 &amp; " " &amp; I19)</f>
        <v>2 Trembler(s) de 30 cl</v>
      </c>
      <c r="AS18" s="227">
        <f>IFERROR(IF(ISBLANK(H18),"",INDEX($BO$22:$BO$150,MATCH(I18,$BF$22:$BF$150,0)))*H18,0)</f>
        <v>600</v>
      </c>
      <c r="AT18" s="226">
        <f>IF(ISBLANK(H18),"",INDEX($BK$22:$BK$150,MATCH(I19,$BF$22:$BF$150,0))*H19*H18)</f>
        <v>600</v>
      </c>
      <c r="AU18" s="225">
        <f>IFERROR(AT18/AQ18,0)</f>
        <v>4</v>
      </c>
      <c r="AV18" s="642" t="str">
        <f>AX24&amp;"= "</f>
        <v xml:space="preserve">AX= </v>
      </c>
      <c r="AW18" s="779" t="str">
        <f>"recherche de "&amp;AJ23&amp;" dans la table de conversion et multilcation par  "&amp;AI23</f>
        <v>recherche de Col.13 dans la table de conversion et multilcation par  Col.12</v>
      </c>
      <c r="AX18" s="194"/>
      <c r="AY18" s="194"/>
      <c r="AZ18" s="780"/>
      <c r="BA18" s="219"/>
      <c r="BB18" s="154"/>
      <c r="BC18" s="153"/>
      <c r="BF18" s="335" t="s">
        <v>580</v>
      </c>
      <c r="BG18" s="335"/>
      <c r="BH18" s="335"/>
      <c r="BI18" s="335"/>
      <c r="BJ18" s="335"/>
      <c r="BK18" s="335"/>
      <c r="BL18" s="335"/>
      <c r="BM18" s="335"/>
      <c r="BN18" s="335"/>
      <c r="BO18" s="335"/>
      <c r="BP18" s="335"/>
      <c r="BR18" s="407" t="str">
        <f t="shared" si="21"/>
        <v>A</v>
      </c>
      <c r="BS18" s="591" t="s">
        <v>1068</v>
      </c>
      <c r="BU18" s="1175"/>
      <c r="BV18" s="1176"/>
      <c r="BW18" s="1176"/>
      <c r="BX18" s="1176"/>
      <c r="BY18" s="1176"/>
      <c r="BZ18" s="1176"/>
      <c r="CA18" s="1177"/>
      <c r="CC18" s="9">
        <v>1</v>
      </c>
    </row>
    <row r="19" spans="2:81" ht="21" customHeight="1">
      <c r="B19" s="548" t="str">
        <f>"Volume d'1 "&amp;Y19&amp;" "&amp;IFERROR(IF(ISBLANK(H18),"",INDEX($BK$22:$BK$150,MATCH(Y19,$BF$22:$BF$150,0))),0)&amp;" ml"</f>
        <v>Volume d'1 Trembler(s) 250 ml</v>
      </c>
      <c r="C19" s="208"/>
      <c r="D19" s="208"/>
      <c r="E19" s="208"/>
      <c r="F19" s="208"/>
      <c r="G19" s="222" t="str">
        <f>"⓬ Vous versez quel volume par ►"&amp;I18</f>
        <v>⓬ Vous versez quel volume par ►Trembler(s)</v>
      </c>
      <c r="H19" s="221">
        <v>30</v>
      </c>
      <c r="I19" s="104" t="s">
        <v>328</v>
      </c>
      <c r="J19" s="631" t="s">
        <v>819</v>
      </c>
      <c r="K19" s="627">
        <f>IFERROR(INDEX($BJ$22:$BJ$150, MATCH(I19, $BF$22:$BF$150, 0)), 0)*H19</f>
        <v>30</v>
      </c>
      <c r="L19" s="625">
        <f>K19/100</f>
        <v>0.3</v>
      </c>
      <c r="M19" s="1116" t="str">
        <f>Y19</f>
        <v>Trembler(s)</v>
      </c>
      <c r="N19" s="407" t="str">
        <f t="shared" si="13"/>
        <v>A</v>
      </c>
      <c r="O19" s="147" t="str">
        <f t="shared" si="14"/>
        <v>A.Americano .Avec alcool.Before dinner.Verre Trembler(s).On the rocks</v>
      </c>
      <c r="P19" s="147" t="str">
        <f>IF(O19="►","►",IFERROR(LEFT(O19,SEARCH(".",O19)-1),0))</f>
        <v>A</v>
      </c>
      <c r="Q19" s="147" t="str">
        <f>IF(O19="►","►",IFERROR(MID(O19,SEARCH(".",O19)+1,SEARCH(".",O19,SEARCH(".",O19)+1)-SEARCH(".",O19)-1),0))</f>
        <v xml:space="preserve">Americano </v>
      </c>
      <c r="R19" s="147" t="str">
        <f>IF(O19="►","►",IFERROR(MID(O19,SEARCH(".",O19,SEARCH(".",O19)+1)+1,SEARCH(".",O19,SEARCH(".",O19,SEARCH(".",O19)+1)+1)-SEARCH(".",O19,SEARCH(".",O19)+1)-1),0))</f>
        <v>Avec alcool</v>
      </c>
      <c r="S19" s="147" t="str">
        <f t="shared" si="18"/>
        <v>Before dinner</v>
      </c>
      <c r="T19" s="147" t="str">
        <f>IF(O19="►","►",IFERROR(MID(O19,SEARCH("♦",SUBSTITUTE(O19,".","♦",LEN(O19)-LEN(SUBSTITUTE(O19,".",""))))+1,999),""))</f>
        <v>On the rocks</v>
      </c>
      <c r="U19" s="147" t="str">
        <f t="shared" si="20"/>
        <v/>
      </c>
      <c r="V19" s="134" t="s">
        <v>338</v>
      </c>
      <c r="W19" s="204" t="str">
        <f>W23</f>
        <v>A.Americano .Avec alcool.Before dinner.Verre Trembler(s).On the rocks</v>
      </c>
      <c r="X19" s="204">
        <f>X23</f>
        <v>1</v>
      </c>
      <c r="Y19" s="203" t="str">
        <f>Y23</f>
        <v>Trembler(s)</v>
      </c>
      <c r="Z19" s="202">
        <f>Z23</f>
        <v>15</v>
      </c>
      <c r="AA19" s="201" t="str">
        <f>AA23</f>
        <v>cl</v>
      </c>
      <c r="AB19" s="224" t="s">
        <v>411</v>
      </c>
      <c r="AC19" s="334"/>
      <c r="AD19" s="323"/>
      <c r="AE19" s="323"/>
      <c r="AF19" s="323"/>
      <c r="AG19" s="323"/>
      <c r="AH19" s="211"/>
      <c r="AI19" s="223" t="s">
        <v>410</v>
      </c>
      <c r="AJ19" s="1241" t="s">
        <v>814</v>
      </c>
      <c r="AK19" s="1241"/>
      <c r="AL19" s="1241"/>
      <c r="AM19" s="1242"/>
      <c r="AN19"/>
      <c r="AO19" s="143" t="str">
        <f t="shared" ref="AO19:AT19" si="23">AO18</f>
        <v>Volume saisi 150 ml pour 1 Trembler(s)</v>
      </c>
      <c r="AP19" s="333">
        <f t="shared" si="23"/>
        <v>300</v>
      </c>
      <c r="AQ19" s="333">
        <f t="shared" si="23"/>
        <v>150</v>
      </c>
      <c r="AR19" s="141" t="str">
        <f t="shared" si="23"/>
        <v>2 Trembler(s) de 30 cl</v>
      </c>
      <c r="AS19" s="136">
        <f t="shared" si="23"/>
        <v>600</v>
      </c>
      <c r="AT19" s="332">
        <f t="shared" si="23"/>
        <v>600</v>
      </c>
      <c r="AU19" s="152">
        <f t="shared" ref="AU19:AU32" si="24">IFERROR(AT19/AQ19,0)</f>
        <v>4</v>
      </c>
      <c r="AV19" s="642" t="str">
        <f>AY24&amp;"= "</f>
        <v xml:space="preserve">AY= </v>
      </c>
      <c r="AW19" s="643" t="str">
        <f>"volumes de l'Auteur pour "&amp;AY33&amp;" ml"</f>
        <v>volumes de l'Auteur pour 150 ml</v>
      </c>
      <c r="AX19" s="20"/>
      <c r="AY19" s="20"/>
      <c r="AZ19" s="20"/>
      <c r="BA19" s="219"/>
      <c r="BB19" s="154"/>
      <c r="BC19" s="153"/>
      <c r="BF19" s="27"/>
      <c r="BG19" s="328"/>
      <c r="BH19" s="328"/>
      <c r="BI19" s="328"/>
      <c r="BJ19" s="331" t="s">
        <v>579</v>
      </c>
      <c r="BK19" s="330" t="str">
        <f>SUBSTITUTE(ADDRESS(1,COLUMN(),4),"1","")</f>
        <v>BK</v>
      </c>
      <c r="BL19" s="329" t="s">
        <v>566</v>
      </c>
      <c r="BM19" s="328"/>
      <c r="BN19" s="328"/>
      <c r="BO19" s="328"/>
      <c r="BP19" s="328"/>
      <c r="BR19" s="407" t="str">
        <f t="shared" si="21"/>
        <v>A</v>
      </c>
      <c r="BS19" s="592" t="s">
        <v>1069</v>
      </c>
      <c r="BU19" s="1178" t="s">
        <v>1070</v>
      </c>
      <c r="BV19" s="1179"/>
      <c r="BW19" s="1179"/>
      <c r="BX19" s="1179"/>
      <c r="BY19" s="1179"/>
      <c r="BZ19" s="1179"/>
      <c r="CA19" s="1180"/>
      <c r="CC19" s="9">
        <v>1</v>
      </c>
    </row>
    <row r="20" spans="2:81" ht="21" customHeight="1">
      <c r="B20" s="549" t="str">
        <f>IF(ISBLANK(H18), "", IF(K19&lt;=B21, "✔ OK pour de/des verre(s) " &amp; I18 &amp; " de " &amp; B21&amp; " cl (volume versé : "&amp;K19&amp; " cl)", "❌ Trop plein pour " &amp; I18 &amp; " de " &amp;B21&amp; " cl (volume utilisé : " &amp; (K19*H18) &amp; " cl)"))</f>
        <v>✔ OK pour de/des verre(s) Trembler(s) de 25 cl cl (volume versé : 30 cl)</v>
      </c>
      <c r="C20" s="214"/>
      <c r="D20" s="208"/>
      <c r="E20" s="20"/>
      <c r="F20" s="20"/>
      <c r="G20" s="213"/>
      <c r="H20" s="181"/>
      <c r="I20" s="212" t="str">
        <f>IFERROR(IF(K19&gt;I21,B24,IF(I21&gt;K19,C24,IF(I21=K19,D24))),0)</f>
        <v>Vous servez plus que l'Auteur qui avait prévu 15 cl</v>
      </c>
      <c r="J20" s="630" t="s">
        <v>816</v>
      </c>
      <c r="K20" s="627">
        <f>K19*H18</f>
        <v>60</v>
      </c>
      <c r="L20" s="625">
        <f>L19*H18</f>
        <v>0.6</v>
      </c>
      <c r="N20" s="407" t="str">
        <f t="shared" si="13"/>
        <v>A</v>
      </c>
      <c r="O20" s="147" t="str">
        <f t="shared" si="14"/>
        <v>A.Americano .Avec alcool.Before dinner.Verre Trembler(s).On the rocks</v>
      </c>
      <c r="P20" s="147" t="str">
        <f>IF(O20="►","►",IFERROR(LEFT(O20,SEARCH(".",O20)-1),0))</f>
        <v>A</v>
      </c>
      <c r="Q20" s="147" t="str">
        <f>IF(O20="►","►",IFERROR(MID(O20,SEARCH(".",O20)+1,SEARCH(".",O20,SEARCH(".",O20)+1)-SEARCH(".",O20)-1),0))</f>
        <v xml:space="preserve">Americano </v>
      </c>
      <c r="R20" s="147" t="str">
        <f>IF(O20="►","►",IFERROR(MID(O20,SEARCH(".",O20,SEARCH(".",O20)+1)+1,SEARCH(".",O20,SEARCH(".",O20,SEARCH(".",O20)+1)+1)-SEARCH(".",O20,SEARCH(".",O20)+1)-1),0))</f>
        <v>Avec alcool</v>
      </c>
      <c r="S20" s="147" t="str">
        <f t="shared" si="18"/>
        <v>Before dinner</v>
      </c>
      <c r="T20" s="147" t="str">
        <f>IF(O20="►","►",IFERROR(MID(O20,SEARCH("♦",SUBSTITUTE(O20,".","♦",LEN(O20)-LEN(SUBSTITUTE(O20,".",""))))+1,999),""))</f>
        <v>On the rocks</v>
      </c>
      <c r="U20" s="147" t="str">
        <f t="shared" si="20"/>
        <v/>
      </c>
      <c r="V20" s="134" t="s">
        <v>338</v>
      </c>
      <c r="W20" s="204" t="str">
        <f>W23</f>
        <v>A.Americano .Avec alcool.Before dinner.Verre Trembler(s).On the rocks</v>
      </c>
      <c r="X20" s="204">
        <f>X23</f>
        <v>1</v>
      </c>
      <c r="Y20" s="203" t="str">
        <f>Y23</f>
        <v>Trembler(s)</v>
      </c>
      <c r="Z20" s="202">
        <f>Z23</f>
        <v>15</v>
      </c>
      <c r="AA20" s="201" t="str">
        <f>AA23</f>
        <v>cl</v>
      </c>
      <c r="AB20" s="216">
        <v>1</v>
      </c>
      <c r="AC20" s="120" t="s">
        <v>361</v>
      </c>
      <c r="AD20" s="324"/>
      <c r="AE20" s="324"/>
      <c r="AF20" s="324"/>
      <c r="AG20" s="324"/>
      <c r="AH20" s="215"/>
      <c r="AI20" s="28"/>
      <c r="AJ20" s="1241"/>
      <c r="AK20" s="1241"/>
      <c r="AL20" s="1241"/>
      <c r="AM20" s="1242"/>
      <c r="AN20"/>
      <c r="AO20" s="143" t="str">
        <f t="shared" ref="AO20:AT20" si="25">AO18</f>
        <v>Volume saisi 150 ml pour 1 Trembler(s)</v>
      </c>
      <c r="AP20" s="142">
        <f t="shared" si="25"/>
        <v>300</v>
      </c>
      <c r="AQ20" s="142">
        <f t="shared" si="25"/>
        <v>150</v>
      </c>
      <c r="AR20" s="141" t="str">
        <f t="shared" si="25"/>
        <v>2 Trembler(s) de 30 cl</v>
      </c>
      <c r="AS20" s="136">
        <f t="shared" si="25"/>
        <v>600</v>
      </c>
      <c r="AT20" s="140">
        <f t="shared" si="25"/>
        <v>600</v>
      </c>
      <c r="AU20" s="152">
        <f t="shared" si="24"/>
        <v>4</v>
      </c>
      <c r="AV20" s="641" t="str">
        <f>BA24&amp;"= "</f>
        <v xml:space="preserve">BA= </v>
      </c>
      <c r="AW20" s="643" t="str">
        <f>"volumes de l'Auteur multiplié par le coef. " &amp; TEXT(AU20, "0.00")</f>
        <v>volumes de l'Auteur multiplié par le coef. 4.00</v>
      </c>
      <c r="AX20" s="20"/>
      <c r="AY20" s="20"/>
      <c r="AZ20" s="20"/>
      <c r="BA20" s="154"/>
      <c r="BB20" s="154"/>
      <c r="BC20" s="153"/>
      <c r="BF20" s="326" t="s">
        <v>578</v>
      </c>
      <c r="BG20" s="1220" t="s">
        <v>577</v>
      </c>
      <c r="BH20" s="1315" t="s">
        <v>576</v>
      </c>
      <c r="BI20" s="1315" t="s">
        <v>575</v>
      </c>
      <c r="BJ20" s="1222" t="s">
        <v>574</v>
      </c>
      <c r="BK20" s="1224" t="s">
        <v>429</v>
      </c>
      <c r="BL20" s="1317" t="s">
        <v>573</v>
      </c>
      <c r="BM20" s="1302" t="s">
        <v>572</v>
      </c>
      <c r="BN20" s="1302"/>
      <c r="BO20" s="1319" t="s">
        <v>430</v>
      </c>
      <c r="BP20" s="1220" t="s">
        <v>571</v>
      </c>
      <c r="BR20" s="407" t="str">
        <f t="shared" si="21"/>
        <v>A</v>
      </c>
      <c r="BS20" s="590" t="s">
        <v>600</v>
      </c>
      <c r="BU20" s="1178"/>
      <c r="BV20" s="1179"/>
      <c r="BW20" s="1179"/>
      <c r="BX20" s="1179"/>
      <c r="BY20" s="1179"/>
      <c r="BZ20" s="1179"/>
      <c r="CA20" s="1180"/>
      <c r="CC20" s="9">
        <v>1</v>
      </c>
    </row>
    <row r="21" spans="2:81" ht="21" customHeight="1">
      <c r="B21" s="628" t="str">
        <f>IFERROR(INDEX($BJ$22:$BJ$150, MATCH(I18, $BF$22:$BF$150, 0)), 0)&amp;" cl"</f>
        <v>25 cl</v>
      </c>
      <c r="C21" s="210"/>
      <c r="D21" s="208"/>
      <c r="E21" s="209"/>
      <c r="F21" s="209"/>
      <c r="G21" s="209"/>
      <c r="H21" s="630" t="s">
        <v>817</v>
      </c>
      <c r="I21" s="632">
        <f>IF(ISBLANK(H18),"",INDEX($BK$22:$BK$150,MATCH(AA21,$BF$22:$BF$150,0))*Z21/10)</f>
        <v>15</v>
      </c>
      <c r="J21" s="208"/>
      <c r="K21" s="208"/>
      <c r="L21" s="220"/>
      <c r="N21" s="407" t="str">
        <f t="shared" si="13"/>
        <v>A</v>
      </c>
      <c r="O21" s="147" t="str">
        <f t="shared" si="14"/>
        <v>A.Americano .Avec alcool.Before dinner.Verre Trembler(s).On the rocks</v>
      </c>
      <c r="P21" s="147" t="str">
        <f t="shared" ref="P21:P84" si="26">IF(O21="►","►",IFERROR(LEFT(O21,SEARCH(".",O21)-1),0))</f>
        <v>A</v>
      </c>
      <c r="Q21" s="147" t="str">
        <f t="shared" ref="Q21:Q84" si="27">IF(O21="►","►",IFERROR(MID(O21,SEARCH(".",O21)+1,SEARCH(".",O21,SEARCH(".",O21)+1)-SEARCH(".",O21)-1),0))</f>
        <v xml:space="preserve">Americano </v>
      </c>
      <c r="R21" s="147" t="str">
        <f t="shared" ref="R21:R84" si="28">IF(O21="►","►",IFERROR(MID(O21,SEARCH(".",O21,SEARCH(".",O21)+1)+1,SEARCH(".",O21,SEARCH(".",O21,SEARCH(".",O21)+1)+1)-SEARCH(".",O21,SEARCH(".",O21)+1)-1),0))</f>
        <v>Avec alcool</v>
      </c>
      <c r="S21" s="147" t="str">
        <f t="shared" si="18"/>
        <v>Before dinner</v>
      </c>
      <c r="T21" s="147" t="str">
        <f t="shared" ref="T21:T84" si="29">IF(O21="►","►",IFERROR(MID(O21,SEARCH("♦",SUBSTITUTE(O21,".","♦",LEN(O21)-LEN(SUBSTITUTE(O21,".",""))))+1,999),""))</f>
        <v>On the rocks</v>
      </c>
      <c r="U21" s="147" t="str">
        <f t="shared" si="20"/>
        <v/>
      </c>
      <c r="V21" s="134" t="s">
        <v>338</v>
      </c>
      <c r="W21" s="204" t="str">
        <f>W23</f>
        <v>A.Americano .Avec alcool.Before dinner.Verre Trembler(s).On the rocks</v>
      </c>
      <c r="X21" s="204">
        <f>X23</f>
        <v>1</v>
      </c>
      <c r="Y21" s="203" t="str">
        <f>Y23</f>
        <v>Trembler(s)</v>
      </c>
      <c r="Z21" s="202">
        <f>Z23</f>
        <v>15</v>
      </c>
      <c r="AA21" s="201" t="str">
        <f>AA23</f>
        <v>cl</v>
      </c>
      <c r="AB21" s="325" t="str">
        <f>"❽ Volume servi par "&amp;AC20</f>
        <v>❽ Volume servi par Trembler(s)</v>
      </c>
      <c r="AC21" s="324"/>
      <c r="AD21" s="323"/>
      <c r="AE21" s="320"/>
      <c r="AF21" s="199" t="s">
        <v>403</v>
      </c>
      <c r="AG21" s="319" t="s">
        <v>815</v>
      </c>
      <c r="AH21" s="198"/>
      <c r="AI21" s="197"/>
      <c r="AJ21" s="1243" t="str">
        <f>W23&amp;"  intensité"&amp;" "&amp;AG21&amp;" "&amp;"coût"&amp;AG22&amp;" "&amp;" "&amp;AB18</f>
        <v>A.Americano .Avec alcool.Before dinner.Verre Trembler(s).On the rocks  intensité *** amer coût**  Couleur : rouge doux</v>
      </c>
      <c r="AK21" s="1243"/>
      <c r="AL21" s="1243"/>
      <c r="AM21" s="1244"/>
      <c r="AN21"/>
      <c r="AO21" s="143" t="str">
        <f t="shared" ref="AO21:AT21" si="30">AO18</f>
        <v>Volume saisi 150 ml pour 1 Trembler(s)</v>
      </c>
      <c r="AP21" s="142">
        <f t="shared" si="30"/>
        <v>300</v>
      </c>
      <c r="AQ21" s="142">
        <f t="shared" si="30"/>
        <v>150</v>
      </c>
      <c r="AR21" s="141" t="str">
        <f t="shared" si="30"/>
        <v>2 Trembler(s) de 30 cl</v>
      </c>
      <c r="AS21" s="136">
        <f t="shared" si="30"/>
        <v>600</v>
      </c>
      <c r="AT21" s="140">
        <f t="shared" si="30"/>
        <v>600</v>
      </c>
      <c r="AU21" s="152">
        <f t="shared" si="24"/>
        <v>4</v>
      </c>
      <c r="AV21" s="20"/>
      <c r="AW21" s="20"/>
      <c r="AX21" s="20"/>
      <c r="AY21" s="20"/>
      <c r="AZ21" s="20"/>
      <c r="BA21" s="154"/>
      <c r="BB21" s="154"/>
      <c r="BC21" s="153"/>
      <c r="BF21" s="322" t="s">
        <v>570</v>
      </c>
      <c r="BG21" s="1221"/>
      <c r="BH21" s="1316"/>
      <c r="BI21" s="1316"/>
      <c r="BJ21" s="1223"/>
      <c r="BK21" s="1225"/>
      <c r="BL21" s="1318"/>
      <c r="BM21" s="321" t="s">
        <v>326</v>
      </c>
      <c r="BN21" s="321" t="s">
        <v>328</v>
      </c>
      <c r="BO21" s="1304"/>
      <c r="BP21" s="1221"/>
      <c r="BR21" s="407" t="str">
        <f t="shared" si="21"/>
        <v>A</v>
      </c>
      <c r="BS21" s="590" t="s">
        <v>603</v>
      </c>
      <c r="BU21" s="1178"/>
      <c r="BV21" s="1179"/>
      <c r="BW21" s="1179"/>
      <c r="BX21" s="1179"/>
      <c r="BY21" s="1179"/>
      <c r="BZ21" s="1179"/>
      <c r="CA21" s="1180"/>
      <c r="CC21" s="9">
        <v>1</v>
      </c>
    </row>
    <row r="22" spans="2:81" ht="21" customHeight="1">
      <c r="B22" s="1309" t="str">
        <f>AJ19</f>
        <v>Type de cocktail: Apéritif classique à base de vermouth et de Bitter</v>
      </c>
      <c r="C22" s="1310"/>
      <c r="D22" s="1310"/>
      <c r="E22" s="1310"/>
      <c r="F22" s="1310"/>
      <c r="G22" s="1311"/>
      <c r="H22" s="196"/>
      <c r="I22" s="196"/>
      <c r="J22" s="196"/>
      <c r="K22" s="196"/>
      <c r="L22" s="195"/>
      <c r="N22" s="407" t="str">
        <f t="shared" si="13"/>
        <v>A</v>
      </c>
      <c r="O22" s="147" t="str">
        <f t="shared" si="14"/>
        <v>A.Americano .Avec alcool.Before dinner.Verre Trembler(s).On the rocks</v>
      </c>
      <c r="P22" s="147" t="str">
        <f t="shared" si="26"/>
        <v>A</v>
      </c>
      <c r="Q22" s="147" t="str">
        <f t="shared" si="27"/>
        <v xml:space="preserve">Americano </v>
      </c>
      <c r="R22" s="147" t="str">
        <f t="shared" si="28"/>
        <v>Avec alcool</v>
      </c>
      <c r="S22" s="147" t="str">
        <f t="shared" si="18"/>
        <v>Before dinner</v>
      </c>
      <c r="T22" s="147" t="str">
        <f t="shared" si="29"/>
        <v>On the rocks</v>
      </c>
      <c r="U22" s="147" t="str">
        <f t="shared" si="20"/>
        <v/>
      </c>
      <c r="V22" s="134" t="s">
        <v>338</v>
      </c>
      <c r="W22" s="204" t="str">
        <f>W23</f>
        <v>A.Americano .Avec alcool.Before dinner.Verre Trembler(s).On the rocks</v>
      </c>
      <c r="X22" s="204">
        <f>X23</f>
        <v>1</v>
      </c>
      <c r="Y22" s="203" t="str">
        <f>Y23</f>
        <v>Trembler(s)</v>
      </c>
      <c r="Z22" s="202">
        <f>Z23</f>
        <v>15</v>
      </c>
      <c r="AA22" s="201" t="str">
        <f>AA23</f>
        <v>cl</v>
      </c>
      <c r="AB22" s="200">
        <v>15</v>
      </c>
      <c r="AC22" s="104" t="s">
        <v>328</v>
      </c>
      <c r="AD22" s="320"/>
      <c r="AE22" s="320"/>
      <c r="AF22" s="199" t="s">
        <v>398</v>
      </c>
      <c r="AG22" s="319" t="s">
        <v>397</v>
      </c>
      <c r="AH22" s="198"/>
      <c r="AI22" s="197"/>
      <c r="AJ22" s="1243"/>
      <c r="AK22" s="1243"/>
      <c r="AL22" s="1243"/>
      <c r="AM22" s="1244"/>
      <c r="AN22"/>
      <c r="AO22" s="143" t="str">
        <f t="shared" ref="AO22:AT22" si="31">AO18</f>
        <v>Volume saisi 150 ml pour 1 Trembler(s)</v>
      </c>
      <c r="AP22" s="142">
        <f t="shared" si="31"/>
        <v>300</v>
      </c>
      <c r="AQ22" s="142">
        <f t="shared" si="31"/>
        <v>150</v>
      </c>
      <c r="AR22" s="141" t="str">
        <f t="shared" si="31"/>
        <v>2 Trembler(s) de 30 cl</v>
      </c>
      <c r="AS22" s="136">
        <f t="shared" si="31"/>
        <v>600</v>
      </c>
      <c r="AT22" s="140">
        <f t="shared" si="31"/>
        <v>600</v>
      </c>
      <c r="AU22" s="152">
        <f t="shared" si="24"/>
        <v>4</v>
      </c>
      <c r="AV22" s="194"/>
      <c r="AW22" s="194"/>
      <c r="AX22" s="1320" t="str">
        <f>AX24&amp;" =  Volumes saisis colonnes "&amp;SUBSTITUTE(ADDRESS(1,COLUMN(AI26),4),"1","")&amp;" et "&amp;SUBSTITUTE(ADDRESS(1,COLUMN(AJ26),4),"1","")</f>
        <v>AX =  Volumes saisis colonnes AI et AJ</v>
      </c>
      <c r="AY22" s="194"/>
      <c r="AZ22" s="194"/>
      <c r="BA22" s="154"/>
      <c r="BB22" s="154"/>
      <c r="BC22" s="153"/>
      <c r="BD22" s="67" t="str">
        <f>"ligne "&amp;ROW()</f>
        <v>ligne 22</v>
      </c>
      <c r="BE22" s="654" t="s">
        <v>867</v>
      </c>
      <c r="BF22" s="120" t="s">
        <v>483</v>
      </c>
      <c r="BG22" s="667">
        <f t="shared" ref="BG22:BG85" si="32">BK22 / 1000</f>
        <v>0.25</v>
      </c>
      <c r="BH22" s="318" t="s">
        <v>282</v>
      </c>
      <c r="BI22" s="317">
        <f t="shared" ref="BI22:BI85" si="33">ROUND(1/BG22,0)</f>
        <v>4</v>
      </c>
      <c r="BJ22" s="313">
        <f t="shared" ref="BJ22:BJ85" si="34">BK22/10</f>
        <v>25</v>
      </c>
      <c r="BK22" s="316">
        <v>250</v>
      </c>
      <c r="BL22" s="315">
        <v>200</v>
      </c>
      <c r="BM22" s="314">
        <v>300</v>
      </c>
      <c r="BN22" s="651">
        <f t="shared" ref="BN22:BN77" si="35">BM22/10</f>
        <v>30</v>
      </c>
      <c r="BO22" s="312">
        <v>300</v>
      </c>
      <c r="BP22" s="311" t="s">
        <v>482</v>
      </c>
      <c r="BR22" s="407" t="str">
        <f t="shared" si="21"/>
        <v>A</v>
      </c>
      <c r="BS22" s="593">
        <v>1</v>
      </c>
      <c r="BU22" s="1178"/>
      <c r="BV22" s="1179"/>
      <c r="BW22" s="1179"/>
      <c r="BX22" s="1179"/>
      <c r="BY22" s="1179"/>
      <c r="BZ22" s="1179"/>
      <c r="CA22" s="1180"/>
      <c r="CC22" s="9">
        <v>1</v>
      </c>
    </row>
    <row r="23" spans="2:81" ht="21" customHeight="1">
      <c r="B23" s="1312"/>
      <c r="C23" s="1313"/>
      <c r="D23" s="1313"/>
      <c r="E23" s="1313"/>
      <c r="F23" s="1313"/>
      <c r="G23" s="1314"/>
      <c r="H23" s="181"/>
      <c r="I23" s="181"/>
      <c r="J23" s="181"/>
      <c r="K23" s="181"/>
      <c r="L23" s="550" t="s">
        <v>384</v>
      </c>
      <c r="N23" s="407" t="str">
        <f t="shared" si="13"/>
        <v>A</v>
      </c>
      <c r="O23" s="147" t="str">
        <f t="shared" si="14"/>
        <v>A.Americano .Avec alcool.Before dinner.Verre Trembler(s).On the rocks</v>
      </c>
      <c r="P23" s="147" t="str">
        <f t="shared" si="26"/>
        <v>A</v>
      </c>
      <c r="Q23" s="147" t="str">
        <f t="shared" si="27"/>
        <v xml:space="preserve">Americano </v>
      </c>
      <c r="R23" s="147" t="str">
        <f t="shared" si="28"/>
        <v>Avec alcool</v>
      </c>
      <c r="S23" s="147" t="str">
        <f t="shared" si="18"/>
        <v>Before dinner</v>
      </c>
      <c r="T23" s="147" t="str">
        <f t="shared" si="29"/>
        <v>On the rocks</v>
      </c>
      <c r="U23" s="147" t="str">
        <f t="shared" si="20"/>
        <v/>
      </c>
      <c r="V23" s="134" t="s">
        <v>338</v>
      </c>
      <c r="W23" s="190" t="str">
        <f>UPPER(LEFT(AD16,1)) &amp; "." &amp; UPPER(LEFT(AD16,1)) &amp; LOWER(MID(AD16,2,999)) &amp; "." &amp; UPPER(LEFT(AB16,1)) &amp; LOWER(MID(AB16,2,999)) &amp; "." &amp; UPPER(LEFT(AB17,1)) &amp; LOWER(MID(AB17,2,999)) &amp; "." &amp; "Verre " &amp; UPPER(LEFT(AC20,1)) &amp; LOWER(MID(AC20,2,999)) &amp; IF(LEFT(AM16,1)=UPPER(LEFT(AM16,1)),".","") &amp; UPPER(LEFT(AM16,1)) &amp; LOWER(MID(AM16,2,999))</f>
        <v>A.Americano .Avec alcool.Before dinner.Verre Trembler(s).On the rocks</v>
      </c>
      <c r="X23" s="189">
        <f>AB20</f>
        <v>1</v>
      </c>
      <c r="Y23" s="188" t="str">
        <f>AC20</f>
        <v>Trembler(s)</v>
      </c>
      <c r="Z23" s="187">
        <f>AB22</f>
        <v>15</v>
      </c>
      <c r="AA23" s="186" t="str">
        <f>AC22</f>
        <v>cl</v>
      </c>
      <c r="AB23" s="185" t="str">
        <f>(AB22*AB20)&amp;" "&amp;AC22</f>
        <v>15 cl</v>
      </c>
      <c r="AC23" s="184" t="str">
        <f>"pour "&amp;AB20&amp;" "&amp;AC20</f>
        <v>pour 1 Trembler(s)</v>
      </c>
      <c r="AD23" s="184"/>
      <c r="AE23" s="183" t="s">
        <v>393</v>
      </c>
      <c r="AF23" s="183" t="s">
        <v>392</v>
      </c>
      <c r="AG23" s="183" t="s">
        <v>391</v>
      </c>
      <c r="AH23" s="183" t="s">
        <v>390</v>
      </c>
      <c r="AI23" s="183" t="s">
        <v>389</v>
      </c>
      <c r="AJ23" s="183" t="s">
        <v>388</v>
      </c>
      <c r="AK23" s="183" t="s">
        <v>387</v>
      </c>
      <c r="AL23" s="183" t="s">
        <v>386</v>
      </c>
      <c r="AM23" s="182" t="s">
        <v>385</v>
      </c>
      <c r="AN23"/>
      <c r="AO23" s="143" t="str">
        <f t="shared" ref="AO23:AT23" si="36">AO18</f>
        <v>Volume saisi 150 ml pour 1 Trembler(s)</v>
      </c>
      <c r="AP23" s="142">
        <f t="shared" si="36"/>
        <v>300</v>
      </c>
      <c r="AQ23" s="142">
        <f t="shared" si="36"/>
        <v>150</v>
      </c>
      <c r="AR23" s="141" t="str">
        <f t="shared" si="36"/>
        <v>2 Trembler(s) de 30 cl</v>
      </c>
      <c r="AS23" s="136">
        <f t="shared" si="36"/>
        <v>600</v>
      </c>
      <c r="AT23" s="140">
        <f t="shared" si="36"/>
        <v>600</v>
      </c>
      <c r="AU23" s="152">
        <f t="shared" si="24"/>
        <v>4</v>
      </c>
      <c r="AV23" s="20"/>
      <c r="AW23" s="194"/>
      <c r="AX23" s="1320"/>
      <c r="AY23" s="194"/>
      <c r="AZ23" s="194"/>
      <c r="BA23" s="155"/>
      <c r="BB23" s="154"/>
      <c r="BC23" s="153"/>
      <c r="BE23" s="654" t="s">
        <v>867</v>
      </c>
      <c r="BF23" s="120" t="s">
        <v>481</v>
      </c>
      <c r="BG23" s="94">
        <f t="shared" si="32"/>
        <v>0.18</v>
      </c>
      <c r="BH23" s="93" t="s">
        <v>282</v>
      </c>
      <c r="BI23" s="75">
        <f t="shared" si="33"/>
        <v>6</v>
      </c>
      <c r="BJ23" s="74">
        <f t="shared" si="34"/>
        <v>18</v>
      </c>
      <c r="BK23" s="92">
        <v>180</v>
      </c>
      <c r="BL23" s="72">
        <v>150</v>
      </c>
      <c r="BM23" s="71">
        <v>240</v>
      </c>
      <c r="BN23" s="79">
        <f t="shared" si="35"/>
        <v>24</v>
      </c>
      <c r="BO23" s="96">
        <v>240</v>
      </c>
      <c r="BP23" s="88" t="s">
        <v>480</v>
      </c>
      <c r="BR23" s="407" t="str">
        <f t="shared" si="21"/>
        <v>A</v>
      </c>
      <c r="BS23" s="1337" t="s">
        <v>779</v>
      </c>
      <c r="BU23" s="1181" t="s">
        <v>566</v>
      </c>
      <c r="BV23" s="1182"/>
      <c r="BW23" s="1182"/>
      <c r="BX23" s="1182"/>
      <c r="BY23" s="1182"/>
      <c r="BZ23" s="1182"/>
      <c r="CA23" s="1183"/>
      <c r="CC23" s="9">
        <v>1</v>
      </c>
    </row>
    <row r="24" spans="2:81" ht="21" customHeight="1">
      <c r="B24" s="173" t="str">
        <f>"Vous servez plus que l'Auteur qui avait prévu "&amp;I21&amp;" cl"</f>
        <v>Vous servez plus que l'Auteur qui avait prévu 15 cl</v>
      </c>
      <c r="C24" s="172" t="str">
        <f>"Vous servez moins que l'Auteur qui avait prévu "&amp;I21&amp;" cl"</f>
        <v>Vous servez moins que l'Auteur qui avait prévu 15 cl</v>
      </c>
      <c r="D24" s="172" t="s">
        <v>373</v>
      </c>
      <c r="E24" s="171"/>
      <c r="F24" s="171"/>
      <c r="G24" s="171"/>
      <c r="H24" s="171"/>
      <c r="I24" s="170"/>
      <c r="J24" s="170"/>
      <c r="K24" s="551" t="s">
        <v>372</v>
      </c>
      <c r="L24" s="169" t="s">
        <v>371</v>
      </c>
      <c r="N24" s="407" t="str">
        <f t="shared" si="13"/>
        <v>A</v>
      </c>
      <c r="O24" s="147" t="str">
        <f t="shared" si="14"/>
        <v>A.Americano .Avec alcool.Before dinner.Verre Trembler(s).On the rocks</v>
      </c>
      <c r="P24" s="147" t="str">
        <f t="shared" si="26"/>
        <v>A</v>
      </c>
      <c r="Q24" s="147" t="str">
        <f t="shared" si="27"/>
        <v xml:space="preserve">Americano </v>
      </c>
      <c r="R24" s="147" t="str">
        <f t="shared" si="28"/>
        <v>Avec alcool</v>
      </c>
      <c r="S24" s="147" t="str">
        <f t="shared" si="18"/>
        <v>Before dinner</v>
      </c>
      <c r="T24" s="147" t="str">
        <f t="shared" si="29"/>
        <v>On the rocks</v>
      </c>
      <c r="U24" s="147" t="str">
        <f t="shared" si="20"/>
        <v/>
      </c>
      <c r="V24" s="134" t="s">
        <v>338</v>
      </c>
      <c r="W24" s="119" t="str">
        <f>W23</f>
        <v>A.Americano .Avec alcool.Before dinner.Verre Trembler(s).On the rocks</v>
      </c>
      <c r="X24" s="119">
        <f>X23</f>
        <v>1</v>
      </c>
      <c r="Y24" s="118" t="str">
        <f>Y23</f>
        <v>Trembler(s)</v>
      </c>
      <c r="Z24" s="117">
        <f>Z23</f>
        <v>15</v>
      </c>
      <c r="AA24" s="116" t="str">
        <f>AA23</f>
        <v>cl</v>
      </c>
      <c r="AB24" s="1227" t="s">
        <v>381</v>
      </c>
      <c r="AC24" s="1227"/>
      <c r="AD24" s="1228"/>
      <c r="AE24" s="177"/>
      <c r="AF24" s="176" t="s">
        <v>380</v>
      </c>
      <c r="AG24" s="1229" t="s">
        <v>379</v>
      </c>
      <c r="AH24" s="175"/>
      <c r="AI24" s="1231" t="s">
        <v>378</v>
      </c>
      <c r="AJ24" s="1233" t="s">
        <v>377</v>
      </c>
      <c r="AK24" s="1235" t="s">
        <v>376</v>
      </c>
      <c r="AL24" s="1237" t="s">
        <v>375</v>
      </c>
      <c r="AM24" s="174" t="s">
        <v>374</v>
      </c>
      <c r="AN24"/>
      <c r="AO24" s="143" t="str">
        <f t="shared" ref="AO24:AT24" si="37">AO18</f>
        <v>Volume saisi 150 ml pour 1 Trembler(s)</v>
      </c>
      <c r="AP24" s="142">
        <f t="shared" si="37"/>
        <v>300</v>
      </c>
      <c r="AQ24" s="142">
        <f t="shared" si="37"/>
        <v>150</v>
      </c>
      <c r="AR24" s="141" t="str">
        <f t="shared" si="37"/>
        <v>2 Trembler(s) de 30 cl</v>
      </c>
      <c r="AS24" s="136">
        <f t="shared" si="37"/>
        <v>600</v>
      </c>
      <c r="AT24" s="140">
        <f t="shared" si="37"/>
        <v>600</v>
      </c>
      <c r="AU24" s="152">
        <f t="shared" si="24"/>
        <v>4</v>
      </c>
      <c r="AV24" s="167" t="str">
        <f t="shared" ref="AV24:BB24" si="38">SUBSTITUTE(ADDRESS(1,COLUMN(),4),"1","")</f>
        <v>AV</v>
      </c>
      <c r="AW24" s="167" t="str">
        <f t="shared" si="38"/>
        <v>AW</v>
      </c>
      <c r="AX24" s="168" t="str">
        <f>SUBSTITUTE(ADDRESS(1,COLUMN(),4),"1","")</f>
        <v>AX</v>
      </c>
      <c r="AY24" s="168" t="str">
        <f>SUBSTITUTE(ADDRESS(1,COLUMN(),4),"1","")</f>
        <v>AY</v>
      </c>
      <c r="AZ24" s="167" t="str">
        <f t="shared" si="38"/>
        <v>AZ</v>
      </c>
      <c r="BA24" s="166" t="str">
        <f t="shared" si="38"/>
        <v>BA</v>
      </c>
      <c r="BB24" s="644" t="str">
        <f t="shared" si="38"/>
        <v>BB</v>
      </c>
      <c r="BC24" s="810" t="str">
        <f>"1"&amp;" "&amp;I18</f>
        <v>1 Trembler(s)</v>
      </c>
      <c r="BE24" s="654" t="s">
        <v>867</v>
      </c>
      <c r="BF24" s="120" t="s">
        <v>38</v>
      </c>
      <c r="BG24" s="94">
        <f t="shared" si="32"/>
        <v>0.25</v>
      </c>
      <c r="BH24" s="93" t="s">
        <v>282</v>
      </c>
      <c r="BI24" s="75">
        <f t="shared" si="33"/>
        <v>4</v>
      </c>
      <c r="BJ24" s="74">
        <f t="shared" si="34"/>
        <v>25</v>
      </c>
      <c r="BK24" s="92">
        <v>250</v>
      </c>
      <c r="BL24" s="72">
        <v>200</v>
      </c>
      <c r="BM24" s="71">
        <v>300</v>
      </c>
      <c r="BN24" s="79">
        <f t="shared" si="35"/>
        <v>30</v>
      </c>
      <c r="BO24" s="96">
        <v>300</v>
      </c>
      <c r="BP24" s="88" t="s">
        <v>465</v>
      </c>
      <c r="BR24" s="407" t="str">
        <f t="shared" si="21"/>
        <v>A</v>
      </c>
      <c r="BS24" s="1337"/>
      <c r="BU24" s="1181"/>
      <c r="BV24" s="1182"/>
      <c r="BW24" s="1182"/>
      <c r="BX24" s="1182"/>
      <c r="BY24" s="1182"/>
      <c r="BZ24" s="1182"/>
      <c r="CA24" s="1183"/>
      <c r="CC24" s="9">
        <v>1</v>
      </c>
    </row>
    <row r="25" spans="2:81" ht="21" customHeight="1">
      <c r="B25" s="161"/>
      <c r="C25" s="160"/>
      <c r="D25" s="158"/>
      <c r="E25" s="158"/>
      <c r="F25" s="513" t="str">
        <f>I21&amp;" "&amp;I19&amp;" arrondi à ▼"</f>
        <v>15 cl arrondi à ▼</v>
      </c>
      <c r="G25" s="158"/>
      <c r="H25" s="158"/>
      <c r="I25" s="159" t="s">
        <v>366</v>
      </c>
      <c r="J25" s="516" t="s">
        <v>365</v>
      </c>
      <c r="K25" s="517"/>
      <c r="L25" s="514">
        <f>ROUND(L33/H18,2)</f>
        <v>1.3</v>
      </c>
      <c r="N25" s="407" t="str">
        <f t="shared" si="13"/>
        <v>A</v>
      </c>
      <c r="O25" s="147" t="str">
        <f t="shared" si="14"/>
        <v>A.Americano .Avec alcool.Before dinner.Verre Trembler(s).On the rocks</v>
      </c>
      <c r="P25" s="147" t="str">
        <f t="shared" si="26"/>
        <v>A</v>
      </c>
      <c r="Q25" s="147" t="str">
        <f t="shared" si="27"/>
        <v xml:space="preserve">Americano </v>
      </c>
      <c r="R25" s="147" t="str">
        <f t="shared" si="28"/>
        <v>Avec alcool</v>
      </c>
      <c r="S25" s="147" t="str">
        <f t="shared" si="18"/>
        <v>Before dinner</v>
      </c>
      <c r="T25" s="147" t="str">
        <f t="shared" si="29"/>
        <v>On the rocks</v>
      </c>
      <c r="U25" s="147" t="str">
        <f t="shared" si="20"/>
        <v/>
      </c>
      <c r="V25" s="134" t="s">
        <v>338</v>
      </c>
      <c r="W25" s="119" t="str">
        <f>W23</f>
        <v>A.Americano .Avec alcool.Before dinner.Verre Trembler(s).On the rocks</v>
      </c>
      <c r="X25" s="119">
        <f>X23</f>
        <v>1</v>
      </c>
      <c r="Y25" s="118" t="str">
        <f>Y23</f>
        <v>Trembler(s)</v>
      </c>
      <c r="Z25" s="117">
        <f>Z23</f>
        <v>15</v>
      </c>
      <c r="AA25" s="116" t="str">
        <f>AA23</f>
        <v>cl</v>
      </c>
      <c r="AB25" s="1239"/>
      <c r="AC25" s="1239"/>
      <c r="AD25" s="1240"/>
      <c r="AE25" s="165"/>
      <c r="AF25" s="164" t="s">
        <v>368</v>
      </c>
      <c r="AG25" s="1230"/>
      <c r="AH25" s="163"/>
      <c r="AI25" s="1232"/>
      <c r="AJ25" s="1234"/>
      <c r="AK25" s="1236"/>
      <c r="AL25" s="1238"/>
      <c r="AM25" s="162" t="s">
        <v>367</v>
      </c>
      <c r="AN25"/>
      <c r="AO25" s="143" t="str">
        <f t="shared" ref="AO25:AT25" si="39">AO18</f>
        <v>Volume saisi 150 ml pour 1 Trembler(s)</v>
      </c>
      <c r="AP25" s="142">
        <f t="shared" si="39"/>
        <v>300</v>
      </c>
      <c r="AQ25" s="142">
        <f t="shared" si="39"/>
        <v>150</v>
      </c>
      <c r="AR25" s="141" t="str">
        <f t="shared" si="39"/>
        <v>2 Trembler(s) de 30 cl</v>
      </c>
      <c r="AS25" s="136">
        <f t="shared" si="39"/>
        <v>600</v>
      </c>
      <c r="AT25" s="140">
        <f t="shared" si="39"/>
        <v>600</v>
      </c>
      <c r="AU25" s="152">
        <f t="shared" si="24"/>
        <v>4</v>
      </c>
      <c r="AV25" s="157"/>
      <c r="AW25" s="157"/>
      <c r="AX25" s="156"/>
      <c r="AY25" s="20"/>
      <c r="AZ25" s="20"/>
      <c r="BA25" s="155" t="s">
        <v>364</v>
      </c>
      <c r="BB25" s="154"/>
      <c r="BC25" s="810" t="str">
        <f>"de "&amp;H19&amp;" "&amp;I19</f>
        <v>de 30 cl</v>
      </c>
      <c r="BE25" s="655" t="s">
        <v>884</v>
      </c>
      <c r="BF25" s="120" t="s">
        <v>425</v>
      </c>
      <c r="BG25" s="94">
        <f t="shared" si="32"/>
        <v>0.35</v>
      </c>
      <c r="BH25" s="93" t="s">
        <v>282</v>
      </c>
      <c r="BI25" s="75">
        <f t="shared" si="33"/>
        <v>3</v>
      </c>
      <c r="BJ25" s="74">
        <f t="shared" si="34"/>
        <v>35</v>
      </c>
      <c r="BK25" s="92">
        <v>350</v>
      </c>
      <c r="BL25" s="72">
        <v>300</v>
      </c>
      <c r="BM25" s="71">
        <v>400</v>
      </c>
      <c r="BN25" s="79">
        <f t="shared" si="35"/>
        <v>40</v>
      </c>
      <c r="BO25" s="96">
        <v>400</v>
      </c>
      <c r="BP25" s="88" t="s">
        <v>424</v>
      </c>
      <c r="BR25" s="407" t="str">
        <f t="shared" si="21"/>
        <v>A</v>
      </c>
      <c r="BS25" s="1337"/>
      <c r="BU25" s="310"/>
      <c r="BV25" s="309"/>
      <c r="BW25" s="309"/>
      <c r="BX25" s="309"/>
      <c r="BY25" s="309"/>
      <c r="BZ25"/>
      <c r="CA25" s="297"/>
      <c r="CC25" s="9">
        <v>1</v>
      </c>
    </row>
    <row r="26" spans="2:81" ht="21" customHeight="1">
      <c r="B26" s="522" t="str">
        <f>IF(ISBLANK(AM26),"",IF(H18&gt;0,AM26,""))</f>
        <v>Bitter Campari</v>
      </c>
      <c r="C26" s="523">
        <f>IF(ISBLANK(H18),"",INDEX($BK$22:$BK$150,MATCH(I19,$BF$22:$BF$150,0)))</f>
        <v>10</v>
      </c>
      <c r="D26" s="524">
        <f t="shared" ref="D26:D32" si="40">IF(BA26=0,"",BA26)</f>
        <v>200</v>
      </c>
      <c r="E26" s="525" t="str">
        <f>IF(BA26=0,"",IF(ISBLANK(H18),"",TEXT(D26/10,"0.0")&amp;" cl ► "&amp;TEXT(D26/1000,"0.000")&amp;" L"))</f>
        <v>20.0 cl ► 0.200 L</v>
      </c>
      <c r="F26" s="526" t="str">
        <f>IF(OR(BA26=0, ISBLANK(AJ26)), "", IF(ROUND(BA26/BA33*10*2, 0)/2=0, AI26 &amp; " " &amp; AJ26, "► ≈ " &amp; MIN(ROUND(BA26/BA33*10*2, 0)/2, 10) &amp; "/10"))</f>
        <v>► ≈ 3.5/10</v>
      </c>
      <c r="G26" s="527" t="str">
        <f t="shared" ref="G26:G32" si="41">IF(ISBLANK(AF26),"",AF26*AU26)</f>
        <v/>
      </c>
      <c r="H26" s="528">
        <f>IF(ISBLANK(H18),"",AG26)</f>
        <v>0</v>
      </c>
      <c r="I26" s="543">
        <f t="shared" ref="I26:I32" si="42">IF(ISBLANK(AK26),"",D26*AK26/100)</f>
        <v>50</v>
      </c>
      <c r="J26" s="529">
        <f t="shared" ref="J26:J32" si="43">AK26</f>
        <v>25</v>
      </c>
      <c r="K26" s="530">
        <v>1</v>
      </c>
      <c r="L26" s="531">
        <f t="shared" ref="L26:L32" si="44">IFERROR(IF(ISBLANK(AF26),(D26/1000)*K26,G26*K26),0)</f>
        <v>0.2</v>
      </c>
      <c r="N26" s="407" t="str">
        <f t="shared" si="13"/>
        <v>A</v>
      </c>
      <c r="O26" s="147" t="str">
        <f t="shared" si="14"/>
        <v>A.Americano .Avec alcool.Before dinner.Verre Trembler(s).On the rocks</v>
      </c>
      <c r="P26" s="147" t="str">
        <f t="shared" si="26"/>
        <v>A</v>
      </c>
      <c r="Q26" s="147" t="str">
        <f t="shared" si="27"/>
        <v xml:space="preserve">Americano </v>
      </c>
      <c r="R26" s="147" t="str">
        <f t="shared" si="28"/>
        <v>Avec alcool</v>
      </c>
      <c r="S26" s="147" t="str">
        <f t="shared" si="18"/>
        <v>Before dinner</v>
      </c>
      <c r="T26" s="147" t="str">
        <f t="shared" si="29"/>
        <v>On the rocks</v>
      </c>
      <c r="U26" s="147" t="str">
        <f t="shared" si="20"/>
        <v/>
      </c>
      <c r="V26" s="134" t="s">
        <v>338</v>
      </c>
      <c r="W26" s="119" t="str">
        <f>W23</f>
        <v>A.Americano .Avec alcool.Before dinner.Verre Trembler(s).On the rocks</v>
      </c>
      <c r="X26" s="119">
        <f>X23</f>
        <v>1</v>
      </c>
      <c r="Y26" s="118" t="str">
        <f>Y23</f>
        <v>Trembler(s)</v>
      </c>
      <c r="Z26" s="117">
        <f>Z23</f>
        <v>15</v>
      </c>
      <c r="AA26" s="116" t="str">
        <f>AA23</f>
        <v>cl</v>
      </c>
      <c r="AB26" s="1239"/>
      <c r="AC26" s="1239"/>
      <c r="AD26" s="1240"/>
      <c r="AE26" s="145">
        <v>1</v>
      </c>
      <c r="AF26" s="296"/>
      <c r="AG26" s="295"/>
      <c r="AH26" s="144"/>
      <c r="AI26" s="294">
        <v>5</v>
      </c>
      <c r="AJ26" s="622" t="s">
        <v>328</v>
      </c>
      <c r="AK26" s="292">
        <v>25</v>
      </c>
      <c r="AL26" s="616">
        <v>1.05</v>
      </c>
      <c r="AM26" s="290" t="s">
        <v>174</v>
      </c>
      <c r="AN26"/>
      <c r="AO26" s="143" t="str">
        <f t="shared" ref="AO26:AT26" si="45">AO18</f>
        <v>Volume saisi 150 ml pour 1 Trembler(s)</v>
      </c>
      <c r="AP26" s="142">
        <f t="shared" si="45"/>
        <v>300</v>
      </c>
      <c r="AQ26" s="142">
        <f t="shared" si="45"/>
        <v>150</v>
      </c>
      <c r="AR26" s="141" t="str">
        <f t="shared" si="45"/>
        <v>2 Trembler(s) de 30 cl</v>
      </c>
      <c r="AS26" s="136">
        <f t="shared" si="45"/>
        <v>600</v>
      </c>
      <c r="AT26" s="140">
        <f t="shared" si="45"/>
        <v>600</v>
      </c>
      <c r="AU26" s="152">
        <f t="shared" si="24"/>
        <v>4</v>
      </c>
      <c r="AV26" s="151">
        <v>1</v>
      </c>
      <c r="AW26" s="137" t="str">
        <f t="shared" ref="AW26:AW32" si="46">AM26</f>
        <v>Bitter Campari</v>
      </c>
      <c r="AX26" s="633">
        <f t="shared" ref="AX26:AX32" si="47">IF(ISBLANK(AI26),0,IFERROR(INDEX($BK$22:$BK$150,MATCH(AJ26,$BF$22:$BF$150,0))*AI26,""))</f>
        <v>50</v>
      </c>
      <c r="AY26" s="637">
        <f>IFERROR((AX26/AX33)*AQ26,0)</f>
        <v>50</v>
      </c>
      <c r="AZ26" s="638">
        <f>AY26/1000</f>
        <v>0.05</v>
      </c>
      <c r="BA26" s="135">
        <f>AY26*AU26</f>
        <v>200</v>
      </c>
      <c r="BB26" s="636">
        <f>BA26/1000</f>
        <v>0.2</v>
      </c>
      <c r="BC26" s="811">
        <f>BA26/H18</f>
        <v>100</v>
      </c>
      <c r="BE26" s="655" t="s">
        <v>884</v>
      </c>
      <c r="BF26" s="120" t="s">
        <v>344</v>
      </c>
      <c r="BG26" s="94">
        <f t="shared" si="32"/>
        <v>0.18</v>
      </c>
      <c r="BH26" s="93" t="s">
        <v>282</v>
      </c>
      <c r="BI26" s="75">
        <f t="shared" si="33"/>
        <v>6</v>
      </c>
      <c r="BJ26" s="74">
        <f t="shared" si="34"/>
        <v>18</v>
      </c>
      <c r="BK26" s="92">
        <v>180</v>
      </c>
      <c r="BL26" s="72">
        <v>150</v>
      </c>
      <c r="BM26" s="71">
        <v>220</v>
      </c>
      <c r="BN26" s="79">
        <f t="shared" si="35"/>
        <v>22</v>
      </c>
      <c r="BO26" s="96">
        <v>220</v>
      </c>
      <c r="BP26" s="88" t="s">
        <v>343</v>
      </c>
      <c r="BR26" s="407" t="str">
        <f t="shared" si="21"/>
        <v>A</v>
      </c>
      <c r="BS26" s="1337"/>
      <c r="BU26" s="307" t="s">
        <v>317</v>
      </c>
      <c r="BV26" s="306" t="s">
        <v>559</v>
      </c>
      <c r="BW26" s="305" t="s">
        <v>558</v>
      </c>
      <c r="BX26" s="120" t="s">
        <v>415</v>
      </c>
      <c r="BY26" s="305" t="s">
        <v>557</v>
      </c>
      <c r="BZ26" s="305" t="s">
        <v>556</v>
      </c>
      <c r="CA26" s="299" t="s">
        <v>1071</v>
      </c>
      <c r="CC26" s="9">
        <v>1</v>
      </c>
    </row>
    <row r="27" spans="2:81" ht="21" customHeight="1">
      <c r="B27" s="532" t="str">
        <f>IF(ISBLANK(AM27),"",IF(H18&gt;0,AM27,""))</f>
        <v>Vermouth Italien</v>
      </c>
      <c r="C27" s="533">
        <f>IF(ISBLANK(H18),"",INDEX($BK$22:$BK$150,MATCH(I19,$BF$22:$BF$150,0)))</f>
        <v>10</v>
      </c>
      <c r="D27" s="534">
        <f t="shared" si="40"/>
        <v>200</v>
      </c>
      <c r="E27" s="535" t="str">
        <f>IF(BA27=0,"",IF(ISBLANK(H18),"",TEXT(D27/10,"0.0")&amp;" cl ► "&amp;TEXT(D27/1000,"0.000")&amp;" L"))</f>
        <v>20.0 cl ► 0.200 L</v>
      </c>
      <c r="F27" s="536" t="str">
        <f>IF(OR(BA27=0, ISBLANK(AJ27)), "", IF(ROUND(BA27/BA33*10*2, 0)/2=0, AI27 &amp; " " &amp; AJ27, "► ≈ " &amp; MIN(ROUND(BA27/BA33*10*2, 0)/2, 10) &amp; "/10"))</f>
        <v>► ≈ 3.5/10</v>
      </c>
      <c r="G27" s="537" t="str">
        <f t="shared" si="41"/>
        <v/>
      </c>
      <c r="H27" s="538">
        <f>IF(ISBLANK(H18),"",AG27)</f>
        <v>0</v>
      </c>
      <c r="I27" s="544">
        <f t="shared" si="42"/>
        <v>30</v>
      </c>
      <c r="J27" s="539">
        <f t="shared" si="43"/>
        <v>15</v>
      </c>
      <c r="K27" s="530">
        <v>1</v>
      </c>
      <c r="L27" s="531">
        <f t="shared" si="44"/>
        <v>0.2</v>
      </c>
      <c r="N27" s="407" t="str">
        <f t="shared" si="13"/>
        <v>A</v>
      </c>
      <c r="O27" s="147" t="str">
        <f t="shared" si="14"/>
        <v>A.Americano .Avec alcool.Before dinner.Verre Trembler(s).On the rocks</v>
      </c>
      <c r="P27" s="147" t="str">
        <f t="shared" si="26"/>
        <v>A</v>
      </c>
      <c r="Q27" s="147" t="str">
        <f t="shared" si="27"/>
        <v xml:space="preserve">Americano </v>
      </c>
      <c r="R27" s="147" t="str">
        <f t="shared" si="28"/>
        <v>Avec alcool</v>
      </c>
      <c r="S27" s="147" t="str">
        <f t="shared" si="18"/>
        <v>Before dinner</v>
      </c>
      <c r="T27" s="147" t="str">
        <f t="shared" si="29"/>
        <v>On the rocks</v>
      </c>
      <c r="U27" s="147" t="str">
        <f t="shared" si="20"/>
        <v/>
      </c>
      <c r="V27" s="146" t="str">
        <f t="shared" ref="V27:V32" si="48">IF(AM27&lt;&gt;"","A","►")</f>
        <v>A</v>
      </c>
      <c r="W27" s="119" t="str">
        <f>W23</f>
        <v>A.Americano .Avec alcool.Before dinner.Verre Trembler(s).On the rocks</v>
      </c>
      <c r="X27" s="119">
        <f>X23</f>
        <v>1</v>
      </c>
      <c r="Y27" s="118" t="str">
        <f>Y23</f>
        <v>Trembler(s)</v>
      </c>
      <c r="Z27" s="117">
        <f>Z23</f>
        <v>15</v>
      </c>
      <c r="AA27" s="116" t="str">
        <f>AA23</f>
        <v>cl</v>
      </c>
      <c r="AB27" s="1239"/>
      <c r="AC27" s="1239"/>
      <c r="AD27" s="1240"/>
      <c r="AE27" s="150">
        <v>2</v>
      </c>
      <c r="AF27" s="296"/>
      <c r="AG27" s="295"/>
      <c r="AH27" s="144"/>
      <c r="AI27" s="294">
        <v>5</v>
      </c>
      <c r="AJ27" s="622" t="s">
        <v>328</v>
      </c>
      <c r="AK27" s="292">
        <v>15</v>
      </c>
      <c r="AL27" s="616">
        <v>1.02</v>
      </c>
      <c r="AM27" s="290" t="s">
        <v>798</v>
      </c>
      <c r="AN27"/>
      <c r="AO27" s="143" t="str">
        <f t="shared" ref="AO27:AT27" si="49">AO18</f>
        <v>Volume saisi 150 ml pour 1 Trembler(s)</v>
      </c>
      <c r="AP27" s="142">
        <f t="shared" si="49"/>
        <v>300</v>
      </c>
      <c r="AQ27" s="142">
        <f t="shared" si="49"/>
        <v>150</v>
      </c>
      <c r="AR27" s="141" t="str">
        <f t="shared" si="49"/>
        <v>2 Trembler(s) de 30 cl</v>
      </c>
      <c r="AS27" s="136">
        <f t="shared" si="49"/>
        <v>600</v>
      </c>
      <c r="AT27" s="140">
        <f t="shared" si="49"/>
        <v>600</v>
      </c>
      <c r="AU27" s="139">
        <f t="shared" si="24"/>
        <v>4</v>
      </c>
      <c r="AV27" s="149">
        <v>2</v>
      </c>
      <c r="AW27" s="148" t="str">
        <f t="shared" si="46"/>
        <v>Vermouth Italien</v>
      </c>
      <c r="AX27" s="633">
        <f t="shared" si="47"/>
        <v>50</v>
      </c>
      <c r="AY27" s="637">
        <f>IFERROR((AX27/AX33)*AQ27,0)</f>
        <v>50</v>
      </c>
      <c r="AZ27" s="638">
        <f t="shared" ref="AZ27:AZ32" si="50">AY27/1000</f>
        <v>0.05</v>
      </c>
      <c r="BA27" s="135">
        <f t="shared" ref="BA27:BA32" si="51">AY27*AU27</f>
        <v>200</v>
      </c>
      <c r="BB27" s="636">
        <f t="shared" ref="BB27:BB32" si="52">BA27/1000</f>
        <v>0.2</v>
      </c>
      <c r="BC27" s="811">
        <f>BA27/H18</f>
        <v>100</v>
      </c>
      <c r="BE27" s="656" t="s">
        <v>826</v>
      </c>
      <c r="BF27" s="120" t="s">
        <v>565</v>
      </c>
      <c r="BG27" s="94">
        <f t="shared" si="32"/>
        <v>0.12</v>
      </c>
      <c r="BH27" s="93" t="s">
        <v>282</v>
      </c>
      <c r="BI27" s="75">
        <f t="shared" si="33"/>
        <v>8</v>
      </c>
      <c r="BJ27" s="74">
        <f t="shared" si="34"/>
        <v>12</v>
      </c>
      <c r="BK27" s="92">
        <v>120</v>
      </c>
      <c r="BL27" s="72">
        <v>100</v>
      </c>
      <c r="BM27" s="71">
        <v>150</v>
      </c>
      <c r="BN27" s="79">
        <f t="shared" si="35"/>
        <v>15</v>
      </c>
      <c r="BO27" s="96">
        <v>150</v>
      </c>
      <c r="BP27" s="88" t="s">
        <v>564</v>
      </c>
      <c r="BR27" s="407" t="str">
        <f t="shared" si="21"/>
        <v>A</v>
      </c>
      <c r="BS27" s="593">
        <v>1</v>
      </c>
      <c r="BU27" s="303">
        <v>0.1</v>
      </c>
      <c r="BV27" s="302">
        <f>BV28 / 1000</f>
        <v>0.24</v>
      </c>
      <c r="BW27" s="302">
        <f>BW28 / 1000</f>
        <v>0.02</v>
      </c>
      <c r="BX27" s="302">
        <f>BX28 / 1000</f>
        <v>0.12</v>
      </c>
      <c r="BY27" s="302">
        <f>BY28 / 1000</f>
        <v>0.15</v>
      </c>
      <c r="BZ27" s="302">
        <f>BZ28 / 1000</f>
        <v>0.25</v>
      </c>
      <c r="CA27" s="301" t="s">
        <v>553</v>
      </c>
      <c r="CC27" s="9">
        <v>1</v>
      </c>
    </row>
    <row r="28" spans="2:81" ht="21" customHeight="1">
      <c r="B28" s="522" t="str">
        <f>IF(ISBLANK(AM28),"",IF(H18&gt;0,AM28,""))</f>
        <v>Eau gazeuse</v>
      </c>
      <c r="C28" s="523">
        <f>IF(ISBLANK(H18),"",INDEX($BK$22:$BK$150,MATCH(I19,$BF$22:$BF$150,0)))</f>
        <v>10</v>
      </c>
      <c r="D28" s="540">
        <f t="shared" si="40"/>
        <v>200</v>
      </c>
      <c r="E28" s="541" t="str">
        <f>IF(BA28=0,"",IF(ISBLANK(H18),"",TEXT(D28/10,"0.0")&amp;" cl ► "&amp;TEXT(D28/1000,"0.000")&amp;" L"))</f>
        <v>20.0 cl ► 0.200 L</v>
      </c>
      <c r="F28" s="526" t="str">
        <f>IF(OR(BA28=0, ISBLANK(AJ28)), "", IF(ROUND(BA28/BA33*10*2, 0)/2=0, AI28 &amp; " " &amp; AJ28, "► ≈ " &amp; MIN(ROUND(BA28/BA33*10*2, 0)/2, 10) &amp; "/10"))</f>
        <v>► ≈ 3.5/10</v>
      </c>
      <c r="G28" s="542" t="str">
        <f t="shared" si="41"/>
        <v/>
      </c>
      <c r="H28" s="528">
        <f>IF(ISBLANK(H18),"",AG28)</f>
        <v>0</v>
      </c>
      <c r="I28" s="543" t="str">
        <f t="shared" si="42"/>
        <v/>
      </c>
      <c r="J28" s="529">
        <f t="shared" si="43"/>
        <v>0</v>
      </c>
      <c r="K28" s="530">
        <v>1</v>
      </c>
      <c r="L28" s="531">
        <f t="shared" si="44"/>
        <v>0.2</v>
      </c>
      <c r="N28" s="407" t="str">
        <f t="shared" si="13"/>
        <v>A</v>
      </c>
      <c r="O28" s="147" t="str">
        <f t="shared" si="14"/>
        <v>A.Americano .Avec alcool.Before dinner.Verre Trembler(s).On the rocks</v>
      </c>
      <c r="P28" s="147" t="str">
        <f t="shared" si="26"/>
        <v>A</v>
      </c>
      <c r="Q28" s="147" t="str">
        <f t="shared" si="27"/>
        <v xml:space="preserve">Americano </v>
      </c>
      <c r="R28" s="147" t="str">
        <f t="shared" si="28"/>
        <v>Avec alcool</v>
      </c>
      <c r="S28" s="147" t="str">
        <f t="shared" si="18"/>
        <v>Before dinner</v>
      </c>
      <c r="T28" s="147" t="str">
        <f t="shared" si="29"/>
        <v>On the rocks</v>
      </c>
      <c r="U28" s="147" t="str">
        <f t="shared" si="20"/>
        <v/>
      </c>
      <c r="V28" s="146" t="str">
        <f t="shared" si="48"/>
        <v>A</v>
      </c>
      <c r="W28" s="119" t="str">
        <f>W23</f>
        <v>A.Americano .Avec alcool.Before dinner.Verre Trembler(s).On the rocks</v>
      </c>
      <c r="X28" s="119">
        <f>X23</f>
        <v>1</v>
      </c>
      <c r="Y28" s="118" t="str">
        <f>Y23</f>
        <v>Trembler(s)</v>
      </c>
      <c r="Z28" s="117">
        <f>Z23</f>
        <v>15</v>
      </c>
      <c r="AA28" s="116" t="str">
        <f>AA23</f>
        <v>cl</v>
      </c>
      <c r="AB28" s="1239"/>
      <c r="AC28" s="1239"/>
      <c r="AD28" s="1240"/>
      <c r="AE28" s="145">
        <v>3</v>
      </c>
      <c r="AF28" s="296"/>
      <c r="AG28" s="295"/>
      <c r="AH28" s="144"/>
      <c r="AI28" s="294">
        <v>5</v>
      </c>
      <c r="AJ28" s="622" t="s">
        <v>328</v>
      </c>
      <c r="AK28" s="292"/>
      <c r="AL28" s="291">
        <v>1</v>
      </c>
      <c r="AM28" s="298" t="s">
        <v>802</v>
      </c>
      <c r="AN28"/>
      <c r="AO28" s="143" t="str">
        <f t="shared" ref="AO28:AT28" si="53">AO18</f>
        <v>Volume saisi 150 ml pour 1 Trembler(s)</v>
      </c>
      <c r="AP28" s="142">
        <f t="shared" si="53"/>
        <v>300</v>
      </c>
      <c r="AQ28" s="142">
        <f t="shared" si="53"/>
        <v>150</v>
      </c>
      <c r="AR28" s="141" t="str">
        <f t="shared" si="53"/>
        <v>2 Trembler(s) de 30 cl</v>
      </c>
      <c r="AS28" s="136">
        <f t="shared" si="53"/>
        <v>600</v>
      </c>
      <c r="AT28" s="140">
        <f t="shared" si="53"/>
        <v>600</v>
      </c>
      <c r="AU28" s="139">
        <f t="shared" si="24"/>
        <v>4</v>
      </c>
      <c r="AV28" s="138">
        <v>3</v>
      </c>
      <c r="AW28" s="137" t="str">
        <f t="shared" si="46"/>
        <v>Eau gazeuse</v>
      </c>
      <c r="AX28" s="633">
        <f t="shared" si="47"/>
        <v>50</v>
      </c>
      <c r="AY28" s="637">
        <f>IFERROR((AX28/AX33)*AQ28,0)</f>
        <v>50</v>
      </c>
      <c r="AZ28" s="638">
        <f t="shared" si="50"/>
        <v>0.05</v>
      </c>
      <c r="BA28" s="135">
        <f t="shared" si="51"/>
        <v>200</v>
      </c>
      <c r="BB28" s="636">
        <f t="shared" si="52"/>
        <v>0.2</v>
      </c>
      <c r="BC28" s="811">
        <f>BA28/H18</f>
        <v>100</v>
      </c>
      <c r="BE28" s="656" t="s">
        <v>826</v>
      </c>
      <c r="BF28" s="120" t="s">
        <v>555</v>
      </c>
      <c r="BG28" s="94">
        <f t="shared" si="32"/>
        <v>0.3</v>
      </c>
      <c r="BH28" s="93" t="s">
        <v>282</v>
      </c>
      <c r="BI28" s="75">
        <f t="shared" si="33"/>
        <v>3</v>
      </c>
      <c r="BJ28" s="74">
        <f t="shared" si="34"/>
        <v>30</v>
      </c>
      <c r="BK28" s="92">
        <v>300</v>
      </c>
      <c r="BL28" s="72">
        <v>250</v>
      </c>
      <c r="BM28" s="71">
        <v>350</v>
      </c>
      <c r="BN28" s="79">
        <f t="shared" si="35"/>
        <v>35</v>
      </c>
      <c r="BO28" s="96">
        <v>350</v>
      </c>
      <c r="BP28" s="88" t="s">
        <v>554</v>
      </c>
      <c r="BR28" s="407" t="str">
        <f t="shared" si="21"/>
        <v>A</v>
      </c>
      <c r="BS28" s="593">
        <v>1</v>
      </c>
      <c r="BU28" s="300"/>
      <c r="BV28" s="92">
        <v>240</v>
      </c>
      <c r="BW28" s="92">
        <v>20</v>
      </c>
      <c r="BX28" s="92">
        <v>120</v>
      </c>
      <c r="BY28" s="92">
        <v>150</v>
      </c>
      <c r="BZ28" s="92">
        <v>250</v>
      </c>
      <c r="CA28" s="299" t="s">
        <v>1072</v>
      </c>
      <c r="CC28" s="9">
        <v>1</v>
      </c>
    </row>
    <row r="29" spans="2:81" ht="21" customHeight="1">
      <c r="B29" s="532" t="str">
        <f>IF(ISBLANK(AM29),"",IF(H18&gt;0,AM29,""))</f>
        <v>tranche d'orange</v>
      </c>
      <c r="C29" s="533">
        <f>IF(ISBLANK(H18),"",INDEX($BK$22:$BK$150,MATCH(I19,$BF$22:$BF$150,0)))</f>
        <v>10</v>
      </c>
      <c r="D29" s="534" t="str">
        <f t="shared" si="40"/>
        <v/>
      </c>
      <c r="E29" s="535" t="str">
        <f>IF(BA29=0,"",IF(ISBLANK(H18),"",TEXT(D29/10,"0.0")&amp;" cl ► "&amp;TEXT(D29/1000,"0.000")&amp;" L"))</f>
        <v/>
      </c>
      <c r="F29" s="536" t="str">
        <f>IF(OR(BA29=0, ISBLANK(AJ29)), "", IF(ROUND(BA29/BA33*10*2, 0)/2=0, AI29 &amp; " " &amp; AJ29, "► ≈ " &amp; MIN(ROUND(BA29/BA33*10*2, 0)/2, 10) &amp; "/10"))</f>
        <v/>
      </c>
      <c r="G29" s="537">
        <f t="shared" si="41"/>
        <v>2</v>
      </c>
      <c r="H29" s="538" t="str">
        <f>IF(ISBLANK(H18),"",AG29)</f>
        <v>tranches</v>
      </c>
      <c r="I29" s="544" t="str">
        <f t="shared" si="42"/>
        <v/>
      </c>
      <c r="J29" s="539">
        <f t="shared" si="43"/>
        <v>0</v>
      </c>
      <c r="K29" s="530">
        <v>1</v>
      </c>
      <c r="L29" s="531">
        <f t="shared" si="44"/>
        <v>2</v>
      </c>
      <c r="N29" s="407" t="str">
        <f t="shared" si="13"/>
        <v>A</v>
      </c>
      <c r="O29" s="147" t="str">
        <f t="shared" si="14"/>
        <v>A.Americano .Avec alcool.Before dinner.Verre Trembler(s).On the rocks</v>
      </c>
      <c r="P29" s="147" t="str">
        <f t="shared" si="26"/>
        <v>A</v>
      </c>
      <c r="Q29" s="147" t="str">
        <f t="shared" si="27"/>
        <v xml:space="preserve">Americano </v>
      </c>
      <c r="R29" s="147" t="str">
        <f t="shared" si="28"/>
        <v>Avec alcool</v>
      </c>
      <c r="S29" s="147" t="str">
        <f t="shared" si="18"/>
        <v>Before dinner</v>
      </c>
      <c r="T29" s="147" t="str">
        <f t="shared" si="29"/>
        <v>On the rocks</v>
      </c>
      <c r="U29" s="147" t="str">
        <f t="shared" si="20"/>
        <v/>
      </c>
      <c r="V29" s="146" t="str">
        <f t="shared" si="48"/>
        <v>A</v>
      </c>
      <c r="W29" s="119" t="str">
        <f>W23</f>
        <v>A.Americano .Avec alcool.Before dinner.Verre Trembler(s).On the rocks</v>
      </c>
      <c r="X29" s="119">
        <f>X23</f>
        <v>1</v>
      </c>
      <c r="Y29" s="118" t="str">
        <f>Y23</f>
        <v>Trembler(s)</v>
      </c>
      <c r="Z29" s="117">
        <f>Z23</f>
        <v>15</v>
      </c>
      <c r="AA29" s="116" t="str">
        <f>AA23</f>
        <v>cl</v>
      </c>
      <c r="AB29" s="1239"/>
      <c r="AC29" s="1239"/>
      <c r="AD29" s="1240"/>
      <c r="AE29" s="150">
        <v>4</v>
      </c>
      <c r="AF29" s="296">
        <v>0.5</v>
      </c>
      <c r="AG29" s="295" t="s">
        <v>353</v>
      </c>
      <c r="AH29" s="144"/>
      <c r="AI29" s="294"/>
      <c r="AJ29" s="293"/>
      <c r="AK29" s="292"/>
      <c r="AL29" s="291">
        <v>1</v>
      </c>
      <c r="AM29" s="298" t="s">
        <v>799</v>
      </c>
      <c r="AN29"/>
      <c r="AO29" s="143" t="str">
        <f t="shared" ref="AO29:AT29" si="54">AO18</f>
        <v>Volume saisi 150 ml pour 1 Trembler(s)</v>
      </c>
      <c r="AP29" s="142">
        <f t="shared" si="54"/>
        <v>300</v>
      </c>
      <c r="AQ29" s="142">
        <f t="shared" si="54"/>
        <v>150</v>
      </c>
      <c r="AR29" s="141" t="str">
        <f t="shared" si="54"/>
        <v>2 Trembler(s) de 30 cl</v>
      </c>
      <c r="AS29" s="136">
        <f t="shared" si="54"/>
        <v>600</v>
      </c>
      <c r="AT29" s="140">
        <f t="shared" si="54"/>
        <v>600</v>
      </c>
      <c r="AU29" s="139">
        <f t="shared" si="24"/>
        <v>4</v>
      </c>
      <c r="AV29" s="149">
        <v>4</v>
      </c>
      <c r="AW29" s="148" t="str">
        <f t="shared" si="46"/>
        <v>tranche d'orange</v>
      </c>
      <c r="AX29" s="633">
        <f t="shared" si="47"/>
        <v>0</v>
      </c>
      <c r="AY29" s="637">
        <f>IFERROR((AX29/AX33)*AQ29,0)</f>
        <v>0</v>
      </c>
      <c r="AZ29" s="638">
        <f t="shared" si="50"/>
        <v>0</v>
      </c>
      <c r="BA29" s="135">
        <f t="shared" si="51"/>
        <v>0</v>
      </c>
      <c r="BB29" s="636">
        <f t="shared" si="52"/>
        <v>0</v>
      </c>
      <c r="BC29" s="811">
        <f>BA29/H18</f>
        <v>0</v>
      </c>
      <c r="BE29" s="656" t="s">
        <v>826</v>
      </c>
      <c r="BF29" s="120" t="s">
        <v>534</v>
      </c>
      <c r="BG29" s="94">
        <f t="shared" si="32"/>
        <v>1E-3</v>
      </c>
      <c r="BH29" s="93" t="s">
        <v>282</v>
      </c>
      <c r="BI29" s="75">
        <f t="shared" si="33"/>
        <v>1000</v>
      </c>
      <c r="BJ29" s="74">
        <f t="shared" si="34"/>
        <v>0.1</v>
      </c>
      <c r="BK29" s="92">
        <v>1</v>
      </c>
      <c r="BL29" s="72">
        <v>1</v>
      </c>
      <c r="BM29" s="71">
        <v>1</v>
      </c>
      <c r="BN29" s="74">
        <f t="shared" si="35"/>
        <v>0.1</v>
      </c>
      <c r="BO29" s="96">
        <v>1</v>
      </c>
      <c r="BP29" s="88" t="s">
        <v>533</v>
      </c>
      <c r="BR29" s="407" t="str">
        <f t="shared" si="21"/>
        <v>A</v>
      </c>
      <c r="BS29" s="593">
        <v>1</v>
      </c>
      <c r="BU29" s="218"/>
      <c r="BV29" s="11"/>
      <c r="BW29" s="11"/>
      <c r="BX29" s="11"/>
      <c r="BY29" s="11"/>
      <c r="BZ29"/>
      <c r="CA29" s="297"/>
      <c r="CC29" s="9">
        <v>1</v>
      </c>
    </row>
    <row r="30" spans="2:81" ht="21" customHeight="1">
      <c r="B30" s="522" t="str">
        <f>IF(ISBLANK(AM30),"",IF(H18&gt;0,AM30,""))</f>
        <v>glace</v>
      </c>
      <c r="C30" s="523">
        <f>IF(ISBLANK(H18),"",INDEX($BK$22:$BK$150,MATCH(I19,$BF$22:$BF$150,0)))</f>
        <v>10</v>
      </c>
      <c r="D30" s="524" t="str">
        <f t="shared" si="40"/>
        <v/>
      </c>
      <c r="E30" s="525" t="str">
        <f>IF(BA30=0,"",IF(ISBLANK(H18),"",TEXT(D30/10,"0.0")&amp;" cl ► "&amp;TEXT(D30/1000,"0.000")&amp;" L"))</f>
        <v/>
      </c>
      <c r="F30" s="526" t="str">
        <f>IF(OR(BA30=0, ISBLANK(AJ30)), "", IF(ROUND(BA30/BA33*10*2, 0)/2=0, AI30 &amp; " " &amp; AJ30, "► ≈ " &amp; MIN(ROUND(BA30/BA33*10*2, 0)/2, 10) &amp; "/10"))</f>
        <v/>
      </c>
      <c r="G30" s="542" t="str">
        <f t="shared" si="41"/>
        <v/>
      </c>
      <c r="H30" s="528">
        <f>IF(ISBLANK(H18),"",AG30)</f>
        <v>0</v>
      </c>
      <c r="I30" s="543" t="str">
        <f t="shared" si="42"/>
        <v/>
      </c>
      <c r="J30" s="529">
        <f t="shared" si="43"/>
        <v>0</v>
      </c>
      <c r="K30" s="530">
        <v>1</v>
      </c>
      <c r="L30" s="531">
        <f t="shared" si="44"/>
        <v>0</v>
      </c>
      <c r="N30" s="407" t="str">
        <f t="shared" si="13"/>
        <v>A</v>
      </c>
      <c r="O30" s="147" t="str">
        <f t="shared" si="14"/>
        <v>A.Americano .Avec alcool.Before dinner.Verre Trembler(s).On the rocks</v>
      </c>
      <c r="P30" s="147" t="str">
        <f t="shared" si="26"/>
        <v>A</v>
      </c>
      <c r="Q30" s="147" t="str">
        <f t="shared" si="27"/>
        <v xml:space="preserve">Americano </v>
      </c>
      <c r="R30" s="147" t="str">
        <f t="shared" si="28"/>
        <v>Avec alcool</v>
      </c>
      <c r="S30" s="147" t="str">
        <f t="shared" si="18"/>
        <v>Before dinner</v>
      </c>
      <c r="T30" s="147" t="str">
        <f t="shared" si="29"/>
        <v>On the rocks</v>
      </c>
      <c r="U30" s="147" t="str">
        <f t="shared" si="20"/>
        <v/>
      </c>
      <c r="V30" s="146" t="str">
        <f t="shared" si="48"/>
        <v>A</v>
      </c>
      <c r="W30" s="119" t="str">
        <f>W23</f>
        <v>A.Americano .Avec alcool.Before dinner.Verre Trembler(s).On the rocks</v>
      </c>
      <c r="X30" s="119">
        <f>X23</f>
        <v>1</v>
      </c>
      <c r="Y30" s="118" t="str">
        <f>Y23</f>
        <v>Trembler(s)</v>
      </c>
      <c r="Z30" s="117">
        <f>Z23</f>
        <v>15</v>
      </c>
      <c r="AA30" s="116" t="str">
        <f>AA23</f>
        <v>cl</v>
      </c>
      <c r="AB30" s="1239"/>
      <c r="AC30" s="1239"/>
      <c r="AD30" s="1240"/>
      <c r="AE30" s="145">
        <v>5</v>
      </c>
      <c r="AF30" s="296"/>
      <c r="AG30" s="295"/>
      <c r="AH30" s="144"/>
      <c r="AI30" s="294"/>
      <c r="AJ30" s="293"/>
      <c r="AK30" s="292"/>
      <c r="AL30" s="291">
        <v>1</v>
      </c>
      <c r="AM30" s="290" t="s">
        <v>803</v>
      </c>
      <c r="AN30"/>
      <c r="AO30" s="143" t="str">
        <f t="shared" ref="AO30:AT30" si="55">AO18</f>
        <v>Volume saisi 150 ml pour 1 Trembler(s)</v>
      </c>
      <c r="AP30" s="142">
        <f t="shared" si="55"/>
        <v>300</v>
      </c>
      <c r="AQ30" s="142">
        <f t="shared" si="55"/>
        <v>150</v>
      </c>
      <c r="AR30" s="141" t="str">
        <f t="shared" si="55"/>
        <v>2 Trembler(s) de 30 cl</v>
      </c>
      <c r="AS30" s="136">
        <f t="shared" si="55"/>
        <v>600</v>
      </c>
      <c r="AT30" s="140">
        <f t="shared" si="55"/>
        <v>600</v>
      </c>
      <c r="AU30" s="139">
        <f t="shared" si="24"/>
        <v>4</v>
      </c>
      <c r="AV30" s="138">
        <v>5</v>
      </c>
      <c r="AW30" s="137" t="str">
        <f t="shared" si="46"/>
        <v>glace</v>
      </c>
      <c r="AX30" s="633">
        <f t="shared" si="47"/>
        <v>0</v>
      </c>
      <c r="AY30" s="637">
        <f>IFERROR((AX30/AX33)*AQ30,0)</f>
        <v>0</v>
      </c>
      <c r="AZ30" s="638">
        <f t="shared" si="50"/>
        <v>0</v>
      </c>
      <c r="BA30" s="135">
        <f t="shared" si="51"/>
        <v>0</v>
      </c>
      <c r="BB30" s="636">
        <f t="shared" si="52"/>
        <v>0</v>
      </c>
      <c r="BC30" s="811">
        <f>BA30/H18</f>
        <v>0</v>
      </c>
      <c r="BE30" s="656" t="s">
        <v>826</v>
      </c>
      <c r="BF30" s="120" t="s">
        <v>500</v>
      </c>
      <c r="BG30" s="94">
        <f t="shared" si="32"/>
        <v>0.25</v>
      </c>
      <c r="BH30" s="93" t="s">
        <v>282</v>
      </c>
      <c r="BI30" s="75">
        <f t="shared" si="33"/>
        <v>4</v>
      </c>
      <c r="BJ30" s="74">
        <f t="shared" si="34"/>
        <v>25</v>
      </c>
      <c r="BK30" s="92">
        <v>250</v>
      </c>
      <c r="BL30" s="72">
        <v>200</v>
      </c>
      <c r="BM30" s="71">
        <v>300</v>
      </c>
      <c r="BN30" s="79">
        <f t="shared" si="35"/>
        <v>30</v>
      </c>
      <c r="BO30" s="96">
        <v>300</v>
      </c>
      <c r="BP30" s="88" t="s">
        <v>499</v>
      </c>
      <c r="BR30" s="407" t="str">
        <f t="shared" si="21"/>
        <v>A</v>
      </c>
      <c r="BS30" s="593">
        <v>1</v>
      </c>
      <c r="BU30" s="263"/>
      <c r="BV30" s="262"/>
      <c r="BW30" s="262"/>
      <c r="BX30" s="262"/>
      <c r="BY30" s="262"/>
      <c r="BZ30" s="262"/>
      <c r="CA30" s="261"/>
      <c r="CC30" s="9">
        <v>1</v>
      </c>
    </row>
    <row r="31" spans="2:81" ht="21" customHeight="1">
      <c r="B31" s="532" t="str">
        <f>IF(ISBLANK(AM31),"",IF(H18&gt;0,AM31,""))</f>
        <v/>
      </c>
      <c r="C31" s="533">
        <f>IF(ISBLANK(H18),"",INDEX($BK$22:$BK$150,MATCH(I19,$BF$22:$BF$150,0)))</f>
        <v>10</v>
      </c>
      <c r="D31" s="534" t="str">
        <f t="shared" si="40"/>
        <v/>
      </c>
      <c r="E31" s="535" t="str">
        <f>IF(BA31=0,"",IF(ISBLANK(H18),"",TEXT(D31/10,"0.0")&amp;" cl ► "&amp;TEXT(D31/1000,"0.000")&amp;" L"))</f>
        <v/>
      </c>
      <c r="F31" s="536" t="str">
        <f>IF(OR(BA31=0, ISBLANK(AJ31)), "", IF(ROUND(BA31/BA33*10*2, 0)/2=0, AI31 &amp; " " &amp; AJ31, "► ≈ " &amp; MIN(ROUND(BA31/BA33*10*2, 0)/2, 10) &amp; "/10"))</f>
        <v/>
      </c>
      <c r="G31" s="537" t="str">
        <f t="shared" si="41"/>
        <v/>
      </c>
      <c r="H31" s="538">
        <f>IF(ISBLANK(H18),"",AG31)</f>
        <v>0</v>
      </c>
      <c r="I31" s="544" t="str">
        <f t="shared" si="42"/>
        <v/>
      </c>
      <c r="J31" s="539">
        <f t="shared" si="43"/>
        <v>0</v>
      </c>
      <c r="K31" s="530">
        <v>1</v>
      </c>
      <c r="L31" s="531">
        <f t="shared" si="44"/>
        <v>0</v>
      </c>
      <c r="N31" s="407" t="str">
        <f t="shared" si="13"/>
        <v>►</v>
      </c>
      <c r="O31" s="147" t="str">
        <f t="shared" si="14"/>
        <v>►</v>
      </c>
      <c r="P31" s="147" t="str">
        <f t="shared" si="26"/>
        <v>►</v>
      </c>
      <c r="Q31" s="147" t="str">
        <f t="shared" si="27"/>
        <v>►</v>
      </c>
      <c r="R31" s="147" t="str">
        <f t="shared" si="28"/>
        <v>►</v>
      </c>
      <c r="S31" s="147" t="str">
        <f t="shared" si="18"/>
        <v>►</v>
      </c>
      <c r="T31" s="147" t="str">
        <f t="shared" si="29"/>
        <v>►</v>
      </c>
      <c r="U31" s="147" t="str">
        <f t="shared" si="20"/>
        <v/>
      </c>
      <c r="V31" s="146" t="str">
        <f t="shared" si="48"/>
        <v>►</v>
      </c>
      <c r="W31" s="119" t="str">
        <f>W23</f>
        <v>A.Americano .Avec alcool.Before dinner.Verre Trembler(s).On the rocks</v>
      </c>
      <c r="X31" s="119">
        <f>X23</f>
        <v>1</v>
      </c>
      <c r="Y31" s="118" t="str">
        <f>Y23</f>
        <v>Trembler(s)</v>
      </c>
      <c r="Z31" s="117">
        <f>Z23</f>
        <v>15</v>
      </c>
      <c r="AA31" s="116" t="str">
        <f>AA23</f>
        <v>cl</v>
      </c>
      <c r="AB31" s="1239"/>
      <c r="AC31" s="1239"/>
      <c r="AD31" s="1240"/>
      <c r="AE31" s="150">
        <v>6</v>
      </c>
      <c r="AF31" s="296"/>
      <c r="AG31" s="295"/>
      <c r="AH31" s="144"/>
      <c r="AI31" s="294"/>
      <c r="AJ31" s="293"/>
      <c r="AK31" s="292"/>
      <c r="AL31" s="291">
        <v>1</v>
      </c>
      <c r="AM31" s="290"/>
      <c r="AN31"/>
      <c r="AO31" s="143" t="str">
        <f t="shared" ref="AO31:AT31" si="56">AO18</f>
        <v>Volume saisi 150 ml pour 1 Trembler(s)</v>
      </c>
      <c r="AP31" s="142">
        <f t="shared" si="56"/>
        <v>300</v>
      </c>
      <c r="AQ31" s="142">
        <f t="shared" si="56"/>
        <v>150</v>
      </c>
      <c r="AR31" s="141" t="str">
        <f t="shared" si="56"/>
        <v>2 Trembler(s) de 30 cl</v>
      </c>
      <c r="AS31" s="136">
        <f t="shared" si="56"/>
        <v>600</v>
      </c>
      <c r="AT31" s="140">
        <f t="shared" si="56"/>
        <v>600</v>
      </c>
      <c r="AU31" s="139">
        <f t="shared" si="24"/>
        <v>4</v>
      </c>
      <c r="AV31" s="149">
        <v>6</v>
      </c>
      <c r="AW31" s="148">
        <f t="shared" si="46"/>
        <v>0</v>
      </c>
      <c r="AX31" s="633">
        <f t="shared" si="47"/>
        <v>0</v>
      </c>
      <c r="AY31" s="637">
        <f>IFERROR((AX31/AX33)*AQ31,0)</f>
        <v>0</v>
      </c>
      <c r="AZ31" s="638">
        <f t="shared" si="50"/>
        <v>0</v>
      </c>
      <c r="BA31" s="135">
        <f t="shared" si="51"/>
        <v>0</v>
      </c>
      <c r="BB31" s="636">
        <f t="shared" si="52"/>
        <v>0</v>
      </c>
      <c r="BC31" s="811">
        <f>BA31/H18</f>
        <v>0</v>
      </c>
      <c r="BE31" s="656" t="s">
        <v>826</v>
      </c>
      <c r="BF31" s="120" t="s">
        <v>475</v>
      </c>
      <c r="BG31" s="94">
        <f t="shared" si="32"/>
        <v>0.4</v>
      </c>
      <c r="BH31" s="93" t="s">
        <v>282</v>
      </c>
      <c r="BI31" s="75">
        <f t="shared" si="33"/>
        <v>3</v>
      </c>
      <c r="BJ31" s="74">
        <f t="shared" si="34"/>
        <v>40</v>
      </c>
      <c r="BK31" s="92">
        <v>400</v>
      </c>
      <c r="BL31" s="72">
        <v>350</v>
      </c>
      <c r="BM31" s="71">
        <v>470</v>
      </c>
      <c r="BN31" s="79">
        <f t="shared" si="35"/>
        <v>47</v>
      </c>
      <c r="BO31" s="96">
        <v>470</v>
      </c>
      <c r="BP31" s="88" t="s">
        <v>474</v>
      </c>
      <c r="BR31" s="407" t="str">
        <f t="shared" si="21"/>
        <v>►</v>
      </c>
      <c r="BS31" s="1337" t="s">
        <v>780</v>
      </c>
      <c r="BU31" s="218"/>
      <c r="BV31" s="11"/>
      <c r="BW31" s="11"/>
      <c r="BX31" s="11"/>
      <c r="BY31" s="11"/>
      <c r="BZ31" s="11"/>
      <c r="CA31" s="217"/>
      <c r="CC31" s="9">
        <v>1</v>
      </c>
    </row>
    <row r="32" spans="2:81" ht="21" customHeight="1">
      <c r="B32" s="522" t="str">
        <f>IF(ISBLANK(AM32),"",IF(H18&gt;0,AM32,""))</f>
        <v/>
      </c>
      <c r="C32" s="523">
        <f>IF(ISBLANK(H18),"",INDEX($BK$22:$BK$150,MATCH(I19,$BF$22:$BF$150,0)))</f>
        <v>10</v>
      </c>
      <c r="D32" s="524" t="str">
        <f t="shared" si="40"/>
        <v/>
      </c>
      <c r="E32" s="525" t="str">
        <f>IF(BA32=0,"",IF(ISBLANK(H18),"",TEXT(D32/10,"0.0")&amp;" cl ► "&amp;TEXT(D32/1000,"0.000")&amp;" L"))</f>
        <v/>
      </c>
      <c r="F32" s="526" t="str">
        <f>IF(OR(BA32=0, ISBLANK(AJ32)), "", IF(ROUND(BA32/BA33*10*2, 0)/2=0, AI32 &amp; " " &amp; AJ32, "► ≈ " &amp; MIN(ROUND(BA32/BA33*10*2, 0)/2, 10) &amp; "/10"))</f>
        <v/>
      </c>
      <c r="G32" s="542" t="str">
        <f t="shared" si="41"/>
        <v/>
      </c>
      <c r="H32" s="528">
        <f>IF(ISBLANK(H18),"",AG32)</f>
        <v>0</v>
      </c>
      <c r="I32" s="543" t="str">
        <f t="shared" si="42"/>
        <v/>
      </c>
      <c r="J32" s="529">
        <f t="shared" si="43"/>
        <v>0</v>
      </c>
      <c r="K32" s="530">
        <v>1</v>
      </c>
      <c r="L32" s="531">
        <f t="shared" si="44"/>
        <v>0</v>
      </c>
      <c r="N32" s="407" t="str">
        <f t="shared" si="13"/>
        <v>►</v>
      </c>
      <c r="O32" s="147" t="str">
        <f t="shared" si="14"/>
        <v>►</v>
      </c>
      <c r="P32" s="147" t="str">
        <f t="shared" si="26"/>
        <v>►</v>
      </c>
      <c r="Q32" s="147" t="str">
        <f t="shared" si="27"/>
        <v>►</v>
      </c>
      <c r="R32" s="147" t="str">
        <f t="shared" si="28"/>
        <v>►</v>
      </c>
      <c r="S32" s="147" t="str">
        <f t="shared" si="18"/>
        <v>►</v>
      </c>
      <c r="T32" s="147" t="str">
        <f t="shared" si="29"/>
        <v>►</v>
      </c>
      <c r="U32" s="147" t="str">
        <f t="shared" si="20"/>
        <v/>
      </c>
      <c r="V32" s="146" t="str">
        <f t="shared" si="48"/>
        <v>►</v>
      </c>
      <c r="W32" s="119" t="str">
        <f>W23</f>
        <v>A.Americano .Avec alcool.Before dinner.Verre Trembler(s).On the rocks</v>
      </c>
      <c r="X32" s="119">
        <f>X23</f>
        <v>1</v>
      </c>
      <c r="Y32" s="118" t="str">
        <f>Y23</f>
        <v>Trembler(s)</v>
      </c>
      <c r="Z32" s="117">
        <f>Z23</f>
        <v>15</v>
      </c>
      <c r="AA32" s="116" t="str">
        <f>AA23</f>
        <v>cl</v>
      </c>
      <c r="AB32" s="1239"/>
      <c r="AC32" s="1239"/>
      <c r="AD32" s="1240"/>
      <c r="AE32" s="145">
        <v>7</v>
      </c>
      <c r="AF32" s="296"/>
      <c r="AG32" s="295"/>
      <c r="AH32" s="144"/>
      <c r="AI32" s="294"/>
      <c r="AJ32" s="293"/>
      <c r="AK32" s="292"/>
      <c r="AL32" s="291">
        <v>1</v>
      </c>
      <c r="AM32" s="290"/>
      <c r="AN32"/>
      <c r="AO32" s="143" t="str">
        <f t="shared" ref="AO32:AT32" si="57">AO18</f>
        <v>Volume saisi 150 ml pour 1 Trembler(s)</v>
      </c>
      <c r="AP32" s="142">
        <f t="shared" si="57"/>
        <v>300</v>
      </c>
      <c r="AQ32" s="142">
        <f t="shared" si="57"/>
        <v>150</v>
      </c>
      <c r="AR32" s="141" t="str">
        <f t="shared" si="57"/>
        <v>2 Trembler(s) de 30 cl</v>
      </c>
      <c r="AS32" s="136">
        <f t="shared" si="57"/>
        <v>600</v>
      </c>
      <c r="AT32" s="140">
        <f t="shared" si="57"/>
        <v>600</v>
      </c>
      <c r="AU32" s="139">
        <f t="shared" si="24"/>
        <v>4</v>
      </c>
      <c r="AV32" s="138">
        <v>7</v>
      </c>
      <c r="AW32" s="137">
        <f t="shared" si="46"/>
        <v>0</v>
      </c>
      <c r="AX32" s="633">
        <f t="shared" si="47"/>
        <v>0</v>
      </c>
      <c r="AY32" s="637">
        <f>IFERROR((AX32/AX33)*AQ32,0)</f>
        <v>0</v>
      </c>
      <c r="AZ32" s="638">
        <f t="shared" si="50"/>
        <v>0</v>
      </c>
      <c r="BA32" s="135">
        <f t="shared" si="51"/>
        <v>0</v>
      </c>
      <c r="BB32" s="636">
        <f t="shared" si="52"/>
        <v>0</v>
      </c>
      <c r="BC32" s="811">
        <f>BA32/H18</f>
        <v>0</v>
      </c>
      <c r="BE32" s="656" t="s">
        <v>826</v>
      </c>
      <c r="BF32" s="120" t="s">
        <v>472</v>
      </c>
      <c r="BG32" s="94">
        <f t="shared" si="32"/>
        <v>0.03</v>
      </c>
      <c r="BH32" s="93" t="s">
        <v>282</v>
      </c>
      <c r="BI32" s="75">
        <f t="shared" si="33"/>
        <v>33</v>
      </c>
      <c r="BJ32" s="74">
        <f t="shared" si="34"/>
        <v>3</v>
      </c>
      <c r="BK32" s="92">
        <v>30</v>
      </c>
      <c r="BL32" s="72">
        <v>25</v>
      </c>
      <c r="BM32" s="71">
        <v>40</v>
      </c>
      <c r="BN32" s="79">
        <f t="shared" si="35"/>
        <v>4</v>
      </c>
      <c r="BO32" s="96">
        <v>40</v>
      </c>
      <c r="BP32" s="88" t="s">
        <v>471</v>
      </c>
      <c r="BR32" s="407" t="str">
        <f t="shared" si="21"/>
        <v>►</v>
      </c>
      <c r="BS32" s="1337"/>
      <c r="BU32" s="268" t="s">
        <v>543</v>
      </c>
      <c r="BV32" s="267" t="s">
        <v>1073</v>
      </c>
      <c r="BW32" s="11"/>
      <c r="BX32" s="11"/>
      <c r="BY32" s="11"/>
      <c r="BZ32" s="11"/>
      <c r="CA32" s="217"/>
      <c r="CC32" s="9">
        <v>1</v>
      </c>
    </row>
    <row r="33" spans="1:81" ht="21" customHeight="1">
      <c r="B33" s="519"/>
      <c r="C33" s="129"/>
      <c r="D33" s="545">
        <f>SUM(D26:D32)</f>
        <v>600</v>
      </c>
      <c r="E33" s="129"/>
      <c r="F33" s="129"/>
      <c r="G33" s="130"/>
      <c r="H33" s="520"/>
      <c r="I33" s="546">
        <f>IFERROR(SUM(I26:I32)/SUM(D26:D32)*100,0)</f>
        <v>13.333333333333334</v>
      </c>
      <c r="J33" s="521"/>
      <c r="K33" s="129" t="s">
        <v>345</v>
      </c>
      <c r="L33" s="515">
        <f>SUM(L26:L32)</f>
        <v>2.6</v>
      </c>
      <c r="N33" s="407" t="str">
        <f t="shared" si="13"/>
        <v>A</v>
      </c>
      <c r="O33" s="147" t="str">
        <f t="shared" si="14"/>
        <v>A.Americano .Avec alcool.Before dinner.Verre Trembler(s).On the rocks</v>
      </c>
      <c r="P33" s="147" t="str">
        <f t="shared" si="26"/>
        <v>A</v>
      </c>
      <c r="Q33" s="147" t="str">
        <f t="shared" si="27"/>
        <v xml:space="preserve">Americano </v>
      </c>
      <c r="R33" s="147" t="str">
        <f t="shared" si="28"/>
        <v>Avec alcool</v>
      </c>
      <c r="S33" s="147" t="str">
        <f t="shared" si="18"/>
        <v>Before dinner</v>
      </c>
      <c r="T33" s="147" t="str">
        <f t="shared" si="29"/>
        <v>On the rocks</v>
      </c>
      <c r="U33" s="147" t="str">
        <f t="shared" si="20"/>
        <v/>
      </c>
      <c r="V33" s="134" t="s">
        <v>338</v>
      </c>
      <c r="W33" s="119" t="str">
        <f>W23</f>
        <v>A.Americano .Avec alcool.Before dinner.Verre Trembler(s).On the rocks</v>
      </c>
      <c r="X33" s="119">
        <f>X23</f>
        <v>1</v>
      </c>
      <c r="Y33" s="118" t="str">
        <f>Y23</f>
        <v>Trembler(s)</v>
      </c>
      <c r="Z33" s="117">
        <f>Z23</f>
        <v>15</v>
      </c>
      <c r="AA33" s="116" t="str">
        <f>AA23</f>
        <v>cl</v>
      </c>
      <c r="AB33" s="132"/>
      <c r="AC33" s="132" t="str">
        <f>"▼ colonne "&amp;SUBSTITUTE(ADDRESS(1,COLUMN(),4),"1","")</f>
        <v>▼ colonne AC</v>
      </c>
      <c r="AD33" s="132"/>
      <c r="AE33" s="132"/>
      <c r="AF33" s="132"/>
      <c r="AG33" s="132"/>
      <c r="AH33" s="132"/>
      <c r="AI33" s="132"/>
      <c r="AJ33" s="132"/>
      <c r="AK33" s="133"/>
      <c r="AL33" s="132"/>
      <c r="AM33" s="131" t="str">
        <f>"colonne "&amp;SUBSTITUTE(ADDRESS(1,COLUMN(),4),"1","")&amp;" ▼"</f>
        <v>colonne AM ▼</v>
      </c>
      <c r="AN33"/>
      <c r="AO33" s="128"/>
      <c r="AP33" s="126"/>
      <c r="AQ33" s="126"/>
      <c r="AR33" s="127"/>
      <c r="AS33" s="127"/>
      <c r="AT33" s="126"/>
      <c r="AU33" s="125"/>
      <c r="AV33" s="124"/>
      <c r="AW33" s="124"/>
      <c r="AX33" s="634">
        <f t="shared" ref="AX33:BC33" si="58">SUM(AX26:AX32)</f>
        <v>150</v>
      </c>
      <c r="AY33" s="123">
        <f t="shared" si="58"/>
        <v>150</v>
      </c>
      <c r="AZ33" s="640">
        <f t="shared" si="58"/>
        <v>0.15000000000000002</v>
      </c>
      <c r="BA33" s="123">
        <f t="shared" si="58"/>
        <v>600</v>
      </c>
      <c r="BB33" s="635">
        <f t="shared" si="58"/>
        <v>0.60000000000000009</v>
      </c>
      <c r="BC33" s="639">
        <f t="shared" si="58"/>
        <v>300</v>
      </c>
      <c r="BE33" s="656" t="s">
        <v>826</v>
      </c>
      <c r="BF33" s="120" t="s">
        <v>444</v>
      </c>
      <c r="BG33" s="94">
        <f t="shared" si="32"/>
        <v>0.15</v>
      </c>
      <c r="BH33" s="93" t="s">
        <v>282</v>
      </c>
      <c r="BI33" s="75">
        <f t="shared" si="33"/>
        <v>7</v>
      </c>
      <c r="BJ33" s="74">
        <f t="shared" si="34"/>
        <v>15</v>
      </c>
      <c r="BK33" s="92">
        <v>150</v>
      </c>
      <c r="BL33" s="72">
        <v>120</v>
      </c>
      <c r="BM33" s="71">
        <v>180</v>
      </c>
      <c r="BN33" s="79">
        <f t="shared" si="35"/>
        <v>18</v>
      </c>
      <c r="BO33" s="96">
        <v>180</v>
      </c>
      <c r="BP33" s="88" t="s">
        <v>443</v>
      </c>
      <c r="BR33" s="407" t="str">
        <f t="shared" si="21"/>
        <v>A</v>
      </c>
      <c r="BS33" s="1337"/>
      <c r="BU33" s="218"/>
      <c r="BV33" s="393" t="s">
        <v>496</v>
      </c>
      <c r="BW33" s="11"/>
      <c r="BX33" s="11"/>
      <c r="BY33" s="11"/>
      <c r="BZ33" s="11"/>
      <c r="CA33" s="217"/>
      <c r="CC33" s="9">
        <v>1</v>
      </c>
    </row>
    <row r="34" spans="1:81" ht="21" customHeight="1">
      <c r="A34" s="804"/>
      <c r="B34" s="267" t="s">
        <v>540</v>
      </c>
      <c r="C34" s="270"/>
      <c r="D34" s="270"/>
      <c r="E34" s="270"/>
      <c r="F34" s="270"/>
      <c r="G34" s="552" t="s">
        <v>1083</v>
      </c>
      <c r="H34" s="270"/>
      <c r="I34" s="270"/>
      <c r="J34" s="270"/>
      <c r="K34" s="270"/>
      <c r="L34" s="287" t="s">
        <v>537</v>
      </c>
      <c r="N34" s="407" t="str">
        <f t="shared" si="13"/>
        <v>A</v>
      </c>
      <c r="O34" s="147" t="str">
        <f t="shared" si="14"/>
        <v>A.Americano .Avec alcool.Before dinner.Verre Trembler(s).On the rocks</v>
      </c>
      <c r="P34" s="147" t="str">
        <f t="shared" si="26"/>
        <v>A</v>
      </c>
      <c r="Q34" s="147" t="str">
        <f t="shared" si="27"/>
        <v xml:space="preserve">Americano </v>
      </c>
      <c r="R34" s="147" t="str">
        <f t="shared" si="28"/>
        <v>Avec alcool</v>
      </c>
      <c r="S34" s="147" t="str">
        <f t="shared" si="18"/>
        <v>Before dinner</v>
      </c>
      <c r="T34" s="147" t="str">
        <f t="shared" si="29"/>
        <v>On the rocks</v>
      </c>
      <c r="U34" s="147" t="str">
        <f t="shared" si="20"/>
        <v/>
      </c>
      <c r="V34" s="146" t="str">
        <f t="shared" ref="V34:V45" si="59">IF(OR(AC34&lt;&gt; "",AD34&lt;&gt;"",AE34&lt;&gt; "",AF34&lt;&gt; "",AG34&lt;&gt; "",AH34&lt;&gt; "",AI34&lt;&gt;""),"A", "►")</f>
        <v>A</v>
      </c>
      <c r="W34" s="119" t="str">
        <f>W23</f>
        <v>A.Americano .Avec alcool.Before dinner.Verre Trembler(s).On the rocks</v>
      </c>
      <c r="X34" s="119">
        <f>X23</f>
        <v>1</v>
      </c>
      <c r="Y34" s="118" t="str">
        <f>Y23</f>
        <v>Trembler(s)</v>
      </c>
      <c r="Z34" s="117">
        <f>Z23</f>
        <v>15</v>
      </c>
      <c r="AA34" s="116" t="str">
        <f>AA23</f>
        <v>cl</v>
      </c>
      <c r="AB34" s="288">
        <v>0</v>
      </c>
      <c r="AC34" s="267" t="s">
        <v>540</v>
      </c>
      <c r="AD34" s="270"/>
      <c r="AE34" s="270"/>
      <c r="AF34" s="270"/>
      <c r="AG34" s="270"/>
      <c r="AH34" s="270"/>
      <c r="AI34" s="270"/>
      <c r="AJ34" s="270"/>
      <c r="AK34" s="270"/>
      <c r="AL34" s="270"/>
      <c r="AM34" s="287" t="s">
        <v>537</v>
      </c>
      <c r="AN34"/>
      <c r="AO34" s="506"/>
      <c r="AP34" s="507"/>
      <c r="AQ34" s="507"/>
      <c r="AR34" s="507"/>
      <c r="AS34" s="507"/>
      <c r="AT34" s="507"/>
      <c r="AU34" s="507"/>
      <c r="AV34" s="507"/>
      <c r="AW34" s="507"/>
      <c r="AX34" s="507"/>
      <c r="AY34" s="507"/>
      <c r="AZ34" s="507"/>
      <c r="BA34" s="507"/>
      <c r="BB34" s="507"/>
      <c r="BC34" s="511"/>
      <c r="BE34" s="656" t="s">
        <v>826</v>
      </c>
      <c r="BF34" s="120" t="s">
        <v>440</v>
      </c>
      <c r="BG34" s="94">
        <f t="shared" si="32"/>
        <v>0.15</v>
      </c>
      <c r="BH34" s="93" t="s">
        <v>282</v>
      </c>
      <c r="BI34" s="75">
        <f t="shared" si="33"/>
        <v>7</v>
      </c>
      <c r="BJ34" s="74">
        <f t="shared" si="34"/>
        <v>15</v>
      </c>
      <c r="BK34" s="92">
        <v>150</v>
      </c>
      <c r="BL34" s="72">
        <v>120</v>
      </c>
      <c r="BM34" s="71">
        <v>180</v>
      </c>
      <c r="BN34" s="79">
        <f t="shared" si="35"/>
        <v>18</v>
      </c>
      <c r="BO34" s="96">
        <v>180</v>
      </c>
      <c r="BP34" s="88" t="s">
        <v>439</v>
      </c>
      <c r="BR34" s="407" t="str">
        <f t="shared" si="21"/>
        <v>A</v>
      </c>
      <c r="BS34" s="593">
        <v>1</v>
      </c>
      <c r="BU34" s="218"/>
      <c r="BV34" s="393" t="s">
        <v>493</v>
      </c>
      <c r="BW34" s="11"/>
      <c r="BX34" s="11"/>
      <c r="BY34" s="11"/>
      <c r="BZ34" s="11"/>
      <c r="CA34" s="217"/>
      <c r="CC34" s="9">
        <v>1</v>
      </c>
    </row>
    <row r="35" spans="1:81" ht="21" customHeight="1" thickBot="1">
      <c r="A35" s="804"/>
      <c r="B35" s="284" t="s">
        <v>804</v>
      </c>
      <c r="C35" s="284"/>
      <c r="D35" s="284"/>
      <c r="E35" s="284"/>
      <c r="F35" s="284"/>
      <c r="G35" s="284"/>
      <c r="H35" s="284"/>
      <c r="I35" s="284"/>
      <c r="J35" s="284"/>
      <c r="K35" s="284"/>
      <c r="L35" s="282"/>
      <c r="N35" s="407" t="str">
        <f t="shared" si="13"/>
        <v>A</v>
      </c>
      <c r="O35" s="147" t="str">
        <f t="shared" si="14"/>
        <v>A.Americano .Avec alcool.Before dinner.Verre Trembler(s).On the rocks</v>
      </c>
      <c r="P35" s="147" t="str">
        <f t="shared" si="26"/>
        <v>A</v>
      </c>
      <c r="Q35" s="147" t="str">
        <f t="shared" si="27"/>
        <v xml:space="preserve">Americano </v>
      </c>
      <c r="R35" s="147" t="str">
        <f t="shared" si="28"/>
        <v>Avec alcool</v>
      </c>
      <c r="S35" s="147" t="str">
        <f t="shared" si="18"/>
        <v>Before dinner</v>
      </c>
      <c r="T35" s="147" t="str">
        <f t="shared" si="29"/>
        <v>On the rocks</v>
      </c>
      <c r="U35" s="147" t="str">
        <f t="shared" si="20"/>
        <v/>
      </c>
      <c r="V35" s="146" t="str">
        <f t="shared" si="59"/>
        <v>A</v>
      </c>
      <c r="W35" s="119" t="str">
        <f>W23</f>
        <v>A.Americano .Avec alcool.Before dinner.Verre Trembler(s).On the rocks</v>
      </c>
      <c r="X35" s="119">
        <f>X23</f>
        <v>1</v>
      </c>
      <c r="Y35" s="118" t="str">
        <f>Y23</f>
        <v>Trembler(s)</v>
      </c>
      <c r="Z35" s="117">
        <f>Z23</f>
        <v>15</v>
      </c>
      <c r="AA35" s="116" t="str">
        <f>AA23</f>
        <v>cl</v>
      </c>
      <c r="AB35" s="285">
        <f>IF(ISBLANK(AC35),"",MAX(AB34:AB34)+1)</f>
        <v>1</v>
      </c>
      <c r="AC35" s="284" t="s">
        <v>804</v>
      </c>
      <c r="AD35" s="284"/>
      <c r="AE35" s="284"/>
      <c r="AF35" s="284"/>
      <c r="AG35" s="284"/>
      <c r="AH35" s="284"/>
      <c r="AI35" s="284"/>
      <c r="AJ35" s="284"/>
      <c r="AK35" s="284"/>
      <c r="AL35" s="284"/>
      <c r="AM35" s="282"/>
      <c r="AN35"/>
      <c r="AO35" s="508"/>
      <c r="AP35" s="509"/>
      <c r="AQ35" s="509"/>
      <c r="AR35" s="509"/>
      <c r="AS35" s="509"/>
      <c r="AT35" s="509"/>
      <c r="AU35" s="509"/>
      <c r="AV35" s="509"/>
      <c r="AW35" s="509"/>
      <c r="AX35" s="509"/>
      <c r="AY35" s="509"/>
      <c r="AZ35" s="509"/>
      <c r="BA35" s="509"/>
      <c r="BB35" s="509"/>
      <c r="BC35" s="512"/>
      <c r="BE35" s="656" t="s">
        <v>826</v>
      </c>
      <c r="BF35" s="120" t="s">
        <v>414</v>
      </c>
      <c r="BG35" s="94">
        <f t="shared" si="32"/>
        <v>0.15</v>
      </c>
      <c r="BH35" s="93" t="s">
        <v>282</v>
      </c>
      <c r="BI35" s="75">
        <f t="shared" si="33"/>
        <v>7</v>
      </c>
      <c r="BJ35" s="74">
        <f t="shared" si="34"/>
        <v>15</v>
      </c>
      <c r="BK35" s="92">
        <v>150</v>
      </c>
      <c r="BL35" s="72">
        <v>120</v>
      </c>
      <c r="BM35" s="71">
        <v>180</v>
      </c>
      <c r="BN35" s="79">
        <f t="shared" si="35"/>
        <v>18</v>
      </c>
      <c r="BO35" s="96">
        <v>180</v>
      </c>
      <c r="BP35" s="88" t="s">
        <v>413</v>
      </c>
      <c r="BR35" s="407" t="str">
        <f t="shared" si="21"/>
        <v>A</v>
      </c>
      <c r="BS35" s="593">
        <v>1</v>
      </c>
      <c r="BT35" s="269"/>
      <c r="BU35" s="403" t="s">
        <v>1074</v>
      </c>
      <c r="BV35" s="289"/>
      <c r="BW35" s="11"/>
      <c r="BX35" s="11"/>
      <c r="BY35" s="11"/>
      <c r="CA35" s="275" t="s">
        <v>1075</v>
      </c>
      <c r="CC35" s="9">
        <v>1</v>
      </c>
    </row>
    <row r="36" spans="1:81" ht="21" customHeight="1">
      <c r="A36" s="804"/>
      <c r="B36" s="284" t="s">
        <v>805</v>
      </c>
      <c r="C36" s="284"/>
      <c r="D36" s="284"/>
      <c r="E36" s="284"/>
      <c r="F36" s="284"/>
      <c r="G36" s="284"/>
      <c r="H36" s="284"/>
      <c r="I36" s="284"/>
      <c r="J36" s="284"/>
      <c r="K36" s="284"/>
      <c r="L36" s="282"/>
      <c r="N36" s="407" t="str">
        <f t="shared" si="13"/>
        <v>A</v>
      </c>
      <c r="O36" s="147" t="str">
        <f t="shared" si="14"/>
        <v>A.Americano .Avec alcool.Before dinner.Verre Trembler(s).On the rocks</v>
      </c>
      <c r="P36" s="147" t="str">
        <f t="shared" si="26"/>
        <v>A</v>
      </c>
      <c r="Q36" s="147" t="str">
        <f t="shared" si="27"/>
        <v xml:space="preserve">Americano </v>
      </c>
      <c r="R36" s="147" t="str">
        <f t="shared" si="28"/>
        <v>Avec alcool</v>
      </c>
      <c r="S36" s="147" t="str">
        <f t="shared" si="18"/>
        <v>Before dinner</v>
      </c>
      <c r="T36" s="147" t="str">
        <f t="shared" si="29"/>
        <v>On the rocks</v>
      </c>
      <c r="U36" s="147" t="str">
        <f t="shared" si="20"/>
        <v/>
      </c>
      <c r="V36" s="146" t="str">
        <f t="shared" si="59"/>
        <v>A</v>
      </c>
      <c r="W36" s="119" t="str">
        <f>W23</f>
        <v>A.Americano .Avec alcool.Before dinner.Verre Trembler(s).On the rocks</v>
      </c>
      <c r="X36" s="119">
        <f>X23</f>
        <v>1</v>
      </c>
      <c r="Y36" s="118" t="str">
        <f>Y23</f>
        <v>Trembler(s)</v>
      </c>
      <c r="Z36" s="117">
        <f>Z23</f>
        <v>15</v>
      </c>
      <c r="AA36" s="116" t="str">
        <f>AA23</f>
        <v>cl</v>
      </c>
      <c r="AB36" s="285">
        <f>IF(ISBLANK(AC36),"",MAX(AB34:AB35)+1)</f>
        <v>2</v>
      </c>
      <c r="AC36" s="284" t="s">
        <v>805</v>
      </c>
      <c r="AD36" s="284"/>
      <c r="AE36" s="284"/>
      <c r="AF36" s="284"/>
      <c r="AG36" s="284"/>
      <c r="AH36" s="284"/>
      <c r="AI36" s="284"/>
      <c r="AJ36" s="284"/>
      <c r="AK36" s="284"/>
      <c r="AL36" s="284"/>
      <c r="AM36" s="282"/>
      <c r="AN36"/>
      <c r="AO36" s="508"/>
      <c r="AP36" s="509"/>
      <c r="AQ36" s="509"/>
      <c r="AR36" s="509"/>
      <c r="AS36" s="509"/>
      <c r="AT36" s="509"/>
      <c r="AU36" s="509"/>
      <c r="AV36" s="509"/>
      <c r="AW36" s="509"/>
      <c r="AX36" s="509"/>
      <c r="AY36" s="509"/>
      <c r="AZ36" s="509"/>
      <c r="BA36" s="509"/>
      <c r="BB36" s="509"/>
      <c r="BC36" s="512"/>
      <c r="BE36" s="656" t="s">
        <v>826</v>
      </c>
      <c r="BF36" s="120" t="s">
        <v>408</v>
      </c>
      <c r="BG36" s="94">
        <f t="shared" si="32"/>
        <v>4.0000000000000001E-3</v>
      </c>
      <c r="BH36" s="93" t="s">
        <v>282</v>
      </c>
      <c r="BI36" s="75">
        <f t="shared" si="33"/>
        <v>250</v>
      </c>
      <c r="BJ36" s="74">
        <f t="shared" si="34"/>
        <v>0.4</v>
      </c>
      <c r="BK36" s="92">
        <v>4</v>
      </c>
      <c r="BL36" s="72">
        <v>3</v>
      </c>
      <c r="BM36" s="71">
        <v>5</v>
      </c>
      <c r="BN36" s="74">
        <f t="shared" si="35"/>
        <v>0.5</v>
      </c>
      <c r="BO36" s="96">
        <v>6</v>
      </c>
      <c r="BP36" s="88" t="s">
        <v>407</v>
      </c>
      <c r="BR36" s="407" t="str">
        <f t="shared" si="21"/>
        <v>A</v>
      </c>
      <c r="BS36" s="593">
        <v>1</v>
      </c>
      <c r="BT36" s="269"/>
      <c r="BU36" s="259" t="s">
        <v>338</v>
      </c>
      <c r="BV36" s="1184" t="s">
        <v>433</v>
      </c>
      <c r="BW36" s="1185"/>
      <c r="BX36" s="1305" t="s">
        <v>504</v>
      </c>
      <c r="BY36" s="1305"/>
      <c r="BZ36" s="1305"/>
      <c r="CA36" s="1307" t="s">
        <v>503</v>
      </c>
      <c r="CC36" s="9">
        <v>1</v>
      </c>
    </row>
    <row r="37" spans="1:81" ht="21" customHeight="1">
      <c r="A37" s="804"/>
      <c r="B37" s="284" t="s">
        <v>806</v>
      </c>
      <c r="C37" s="284"/>
      <c r="D37" s="284"/>
      <c r="E37" s="284"/>
      <c r="F37" s="284"/>
      <c r="G37" s="284"/>
      <c r="H37" s="284"/>
      <c r="I37" s="284"/>
      <c r="J37" s="284"/>
      <c r="K37" s="284"/>
      <c r="L37" s="282"/>
      <c r="N37" s="407" t="str">
        <f t="shared" si="13"/>
        <v>A</v>
      </c>
      <c r="O37" s="147" t="str">
        <f t="shared" si="14"/>
        <v>A.Americano .Avec alcool.Before dinner.Verre Trembler(s).On the rocks</v>
      </c>
      <c r="P37" s="147" t="str">
        <f t="shared" si="26"/>
        <v>A</v>
      </c>
      <c r="Q37" s="147" t="str">
        <f t="shared" si="27"/>
        <v xml:space="preserve">Americano </v>
      </c>
      <c r="R37" s="147" t="str">
        <f t="shared" si="28"/>
        <v>Avec alcool</v>
      </c>
      <c r="S37" s="147" t="str">
        <f t="shared" si="18"/>
        <v>Before dinner</v>
      </c>
      <c r="T37" s="147" t="str">
        <f t="shared" si="29"/>
        <v>On the rocks</v>
      </c>
      <c r="U37" s="147" t="str">
        <f t="shared" si="20"/>
        <v/>
      </c>
      <c r="V37" s="146" t="str">
        <f t="shared" si="59"/>
        <v>A</v>
      </c>
      <c r="W37" s="119" t="str">
        <f>W23</f>
        <v>A.Americano .Avec alcool.Before dinner.Verre Trembler(s).On the rocks</v>
      </c>
      <c r="X37" s="119">
        <f>X23</f>
        <v>1</v>
      </c>
      <c r="Y37" s="118" t="str">
        <f>Y23</f>
        <v>Trembler(s)</v>
      </c>
      <c r="Z37" s="117">
        <f>Z23</f>
        <v>15</v>
      </c>
      <c r="AA37" s="116" t="str">
        <f>AA23</f>
        <v>cl</v>
      </c>
      <c r="AB37" s="285">
        <f>IF(ISBLANK(AC37),"",MAX(AB34:AB36)+1)</f>
        <v>3</v>
      </c>
      <c r="AC37" s="284" t="s">
        <v>806</v>
      </c>
      <c r="AD37" s="284"/>
      <c r="AE37" s="284"/>
      <c r="AF37" s="284"/>
      <c r="AG37" s="284"/>
      <c r="AH37" s="284"/>
      <c r="AI37" s="284"/>
      <c r="AJ37" s="284"/>
      <c r="AK37" s="284"/>
      <c r="AL37" s="284"/>
      <c r="AM37" s="282"/>
      <c r="AN37"/>
      <c r="AO37" s="510"/>
      <c r="AP37" s="509"/>
      <c r="AQ37" s="509"/>
      <c r="AR37" s="509"/>
      <c r="AS37" s="509"/>
      <c r="AT37" s="509"/>
      <c r="AU37" s="509"/>
      <c r="AV37" s="509"/>
      <c r="AW37" s="509"/>
      <c r="AX37" s="509"/>
      <c r="AY37" s="509"/>
      <c r="AZ37" s="509"/>
      <c r="BA37" s="509"/>
      <c r="BB37" s="509"/>
      <c r="BC37" s="512"/>
      <c r="BE37" s="656" t="s">
        <v>826</v>
      </c>
      <c r="BF37" s="120" t="s">
        <v>401</v>
      </c>
      <c r="BG37" s="94">
        <f t="shared" si="32"/>
        <v>4.4999999999999998E-2</v>
      </c>
      <c r="BH37" s="93" t="s">
        <v>282</v>
      </c>
      <c r="BI37" s="75">
        <f t="shared" si="33"/>
        <v>22</v>
      </c>
      <c r="BJ37" s="74">
        <f t="shared" si="34"/>
        <v>4.5</v>
      </c>
      <c r="BK37" s="92">
        <v>45</v>
      </c>
      <c r="BL37" s="72">
        <v>40</v>
      </c>
      <c r="BM37" s="71">
        <v>60</v>
      </c>
      <c r="BN37" s="79">
        <f t="shared" si="35"/>
        <v>6</v>
      </c>
      <c r="BO37" s="96">
        <v>60</v>
      </c>
      <c r="BP37" s="88" t="s">
        <v>400</v>
      </c>
      <c r="BR37" s="407" t="str">
        <f t="shared" si="21"/>
        <v>A</v>
      </c>
      <c r="BS37" s="1337" t="s">
        <v>781</v>
      </c>
      <c r="BU37" s="134" t="s">
        <v>338</v>
      </c>
      <c r="BV37" s="1188" t="s">
        <v>422</v>
      </c>
      <c r="BW37" s="1189"/>
      <c r="BX37" s="1306"/>
      <c r="BY37" s="1306"/>
      <c r="BZ37" s="1306"/>
      <c r="CA37" s="1308"/>
      <c r="CC37" s="9">
        <v>1</v>
      </c>
    </row>
    <row r="38" spans="1:81" ht="21" customHeight="1">
      <c r="A38" s="804"/>
      <c r="B38" s="284" t="s">
        <v>807</v>
      </c>
      <c r="C38" s="284"/>
      <c r="D38" s="284"/>
      <c r="E38" s="284"/>
      <c r="F38" s="284"/>
      <c r="G38" s="284"/>
      <c r="H38" s="284"/>
      <c r="I38" s="284"/>
      <c r="J38" s="284"/>
      <c r="K38" s="284"/>
      <c r="L38" s="282"/>
      <c r="N38" s="407" t="str">
        <f t="shared" si="13"/>
        <v>A</v>
      </c>
      <c r="O38" s="147" t="str">
        <f t="shared" si="14"/>
        <v>A.Americano .Avec alcool.Before dinner.Verre Trembler(s).On the rocks</v>
      </c>
      <c r="P38" s="147" t="str">
        <f t="shared" si="26"/>
        <v>A</v>
      </c>
      <c r="Q38" s="147" t="str">
        <f t="shared" si="27"/>
        <v xml:space="preserve">Americano </v>
      </c>
      <c r="R38" s="147" t="str">
        <f t="shared" si="28"/>
        <v>Avec alcool</v>
      </c>
      <c r="S38" s="147" t="str">
        <f t="shared" si="18"/>
        <v>Before dinner</v>
      </c>
      <c r="T38" s="147" t="str">
        <f t="shared" si="29"/>
        <v>On the rocks</v>
      </c>
      <c r="U38" s="147" t="str">
        <f t="shared" si="20"/>
        <v/>
      </c>
      <c r="V38" s="146" t="str">
        <f t="shared" si="59"/>
        <v>A</v>
      </c>
      <c r="W38" s="119" t="str">
        <f>W23</f>
        <v>A.Americano .Avec alcool.Before dinner.Verre Trembler(s).On the rocks</v>
      </c>
      <c r="X38" s="119">
        <f>X23</f>
        <v>1</v>
      </c>
      <c r="Y38" s="118" t="str">
        <f>Y23</f>
        <v>Trembler(s)</v>
      </c>
      <c r="Z38" s="117">
        <f>Z23</f>
        <v>15</v>
      </c>
      <c r="AA38" s="116" t="str">
        <f>AA23</f>
        <v>cl</v>
      </c>
      <c r="AB38" s="285">
        <f>IF(ISBLANK(AC38),"",MAX(AB34:AB37)+1)</f>
        <v>4</v>
      </c>
      <c r="AC38" s="284" t="s">
        <v>807</v>
      </c>
      <c r="AD38" s="284"/>
      <c r="AE38" s="284"/>
      <c r="AF38" s="284"/>
      <c r="AG38" s="284"/>
      <c r="AH38" s="284"/>
      <c r="AI38" s="284"/>
      <c r="AJ38" s="284"/>
      <c r="AK38" s="284"/>
      <c r="AL38" s="284"/>
      <c r="AM38" s="282"/>
      <c r="AN38"/>
      <c r="AO38" s="508"/>
      <c r="AP38" s="509"/>
      <c r="AQ38" s="509"/>
      <c r="AR38" s="509"/>
      <c r="AS38" s="509"/>
      <c r="AT38" s="509"/>
      <c r="AU38" s="509"/>
      <c r="AV38" s="509"/>
      <c r="AW38" s="509"/>
      <c r="AX38" s="509"/>
      <c r="AY38" s="509"/>
      <c r="AZ38" s="509"/>
      <c r="BA38" s="509"/>
      <c r="BB38" s="509"/>
      <c r="BC38" s="512"/>
      <c r="BE38" s="656" t="s">
        <v>826</v>
      </c>
      <c r="BF38" s="120" t="s">
        <v>363</v>
      </c>
      <c r="BG38" s="94">
        <f t="shared" si="32"/>
        <v>1.5E-3</v>
      </c>
      <c r="BH38" s="93" t="s">
        <v>282</v>
      </c>
      <c r="BI38" s="75">
        <f t="shared" si="33"/>
        <v>667</v>
      </c>
      <c r="BJ38" s="74">
        <f t="shared" si="34"/>
        <v>0.15</v>
      </c>
      <c r="BK38" s="92">
        <v>1.5</v>
      </c>
      <c r="BL38" s="72">
        <v>1</v>
      </c>
      <c r="BM38" s="71">
        <v>2</v>
      </c>
      <c r="BN38" s="74">
        <f t="shared" si="35"/>
        <v>0.2</v>
      </c>
      <c r="BO38" s="96">
        <v>2</v>
      </c>
      <c r="BP38" s="88" t="s">
        <v>362</v>
      </c>
      <c r="BR38" s="407" t="str">
        <f t="shared" si="21"/>
        <v>A</v>
      </c>
      <c r="BS38" s="1337"/>
      <c r="BU38" s="218"/>
      <c r="BV38" s="11"/>
      <c r="BW38" s="11"/>
      <c r="BX38" s="11"/>
      <c r="BY38" s="11"/>
      <c r="BZ38" s="11"/>
      <c r="CA38" s="217"/>
      <c r="CC38" s="9">
        <v>1</v>
      </c>
    </row>
    <row r="39" spans="1:81" ht="21" customHeight="1">
      <c r="A39" s="804"/>
      <c r="B39" s="284" t="s">
        <v>808</v>
      </c>
      <c r="C39" s="284"/>
      <c r="D39" s="284"/>
      <c r="E39" s="284"/>
      <c r="F39" s="284"/>
      <c r="G39" s="284"/>
      <c r="H39" s="284"/>
      <c r="I39" s="284"/>
      <c r="J39" s="284"/>
      <c r="K39" s="284"/>
      <c r="L39" s="282"/>
      <c r="N39" s="407" t="str">
        <f t="shared" si="13"/>
        <v>A</v>
      </c>
      <c r="O39" s="147" t="str">
        <f t="shared" si="14"/>
        <v>A.Americano .Avec alcool.Before dinner.Verre Trembler(s).On the rocks</v>
      </c>
      <c r="P39" s="147" t="str">
        <f t="shared" si="26"/>
        <v>A</v>
      </c>
      <c r="Q39" s="147" t="str">
        <f t="shared" si="27"/>
        <v xml:space="preserve">Americano </v>
      </c>
      <c r="R39" s="147" t="str">
        <f t="shared" si="28"/>
        <v>Avec alcool</v>
      </c>
      <c r="S39" s="147" t="str">
        <f t="shared" si="18"/>
        <v>Before dinner</v>
      </c>
      <c r="T39" s="147" t="str">
        <f t="shared" si="29"/>
        <v>On the rocks</v>
      </c>
      <c r="U39" s="147" t="str">
        <f t="shared" si="20"/>
        <v/>
      </c>
      <c r="V39" s="146" t="str">
        <f t="shared" si="59"/>
        <v>A</v>
      </c>
      <c r="W39" s="119" t="str">
        <f>W23</f>
        <v>A.Americano .Avec alcool.Before dinner.Verre Trembler(s).On the rocks</v>
      </c>
      <c r="X39" s="119">
        <f>X23</f>
        <v>1</v>
      </c>
      <c r="Y39" s="118" t="str">
        <f>Y23</f>
        <v>Trembler(s)</v>
      </c>
      <c r="Z39" s="117">
        <f>Z23</f>
        <v>15</v>
      </c>
      <c r="AA39" s="116" t="str">
        <f>AA23</f>
        <v>cl</v>
      </c>
      <c r="AB39" s="285">
        <f>IF(ISBLANK(AC39),"",MAX(AB34:AB38)+1)</f>
        <v>5</v>
      </c>
      <c r="AC39" s="284" t="s">
        <v>808</v>
      </c>
      <c r="AD39" s="284"/>
      <c r="AE39" s="284"/>
      <c r="AF39" s="284"/>
      <c r="AG39" s="284"/>
      <c r="AH39" s="284"/>
      <c r="AI39" s="284"/>
      <c r="AJ39" s="284"/>
      <c r="AK39" s="284"/>
      <c r="AL39" s="284"/>
      <c r="AM39" s="282"/>
      <c r="AN39"/>
      <c r="AO39" s="508"/>
      <c r="AP39" s="509"/>
      <c r="AQ39" s="509"/>
      <c r="AR39" s="509"/>
      <c r="AS39" s="509"/>
      <c r="AT39" s="509"/>
      <c r="AU39" s="509"/>
      <c r="AV39" s="509"/>
      <c r="AW39" s="509"/>
      <c r="AX39" s="509"/>
      <c r="AY39" s="509"/>
      <c r="AZ39" s="509"/>
      <c r="BA39" s="509"/>
      <c r="BB39" s="509"/>
      <c r="BC39" s="512"/>
      <c r="BE39" s="656" t="s">
        <v>826</v>
      </c>
      <c r="BF39" s="120" t="s">
        <v>361</v>
      </c>
      <c r="BG39" s="94">
        <f t="shared" si="32"/>
        <v>0.25</v>
      </c>
      <c r="BH39" s="93" t="s">
        <v>282</v>
      </c>
      <c r="BI39" s="75">
        <f t="shared" si="33"/>
        <v>4</v>
      </c>
      <c r="BJ39" s="74">
        <f t="shared" si="34"/>
        <v>25</v>
      </c>
      <c r="BK39" s="1117">
        <v>250</v>
      </c>
      <c r="BL39" s="72">
        <v>200</v>
      </c>
      <c r="BM39" s="71">
        <v>300</v>
      </c>
      <c r="BN39" s="79">
        <f t="shared" si="35"/>
        <v>30</v>
      </c>
      <c r="BO39" s="96">
        <v>300</v>
      </c>
      <c r="BP39" s="88" t="s">
        <v>360</v>
      </c>
      <c r="BR39" s="407" t="str">
        <f t="shared" si="21"/>
        <v>A</v>
      </c>
      <c r="BS39" s="1337"/>
      <c r="BU39" s="263"/>
      <c r="BV39" s="262"/>
      <c r="BW39" s="286"/>
      <c r="BX39" s="286"/>
      <c r="BY39" s="286"/>
      <c r="BZ39" s="262"/>
      <c r="CA39" s="261"/>
      <c r="CC39" s="9">
        <v>1</v>
      </c>
    </row>
    <row r="40" spans="1:81" ht="21" customHeight="1">
      <c r="A40" s="804"/>
      <c r="B40" s="284"/>
      <c r="C40" s="284" t="s">
        <v>809</v>
      </c>
      <c r="D40" s="284"/>
      <c r="E40" s="284"/>
      <c r="F40" s="284"/>
      <c r="G40" s="284"/>
      <c r="H40" s="284"/>
      <c r="I40" s="284"/>
      <c r="J40" s="284"/>
      <c r="K40" s="284"/>
      <c r="L40" s="282"/>
      <c r="N40" s="407" t="str">
        <f t="shared" si="13"/>
        <v>A</v>
      </c>
      <c r="O40" s="147" t="str">
        <f t="shared" si="14"/>
        <v>A.Americano .Avec alcool.Before dinner.Verre Trembler(s).On the rocks</v>
      </c>
      <c r="P40" s="147" t="str">
        <f t="shared" si="26"/>
        <v>A</v>
      </c>
      <c r="Q40" s="147" t="str">
        <f t="shared" si="27"/>
        <v xml:space="preserve">Americano </v>
      </c>
      <c r="R40" s="147" t="str">
        <f t="shared" si="28"/>
        <v>Avec alcool</v>
      </c>
      <c r="S40" s="147" t="str">
        <f t="shared" si="18"/>
        <v>Before dinner</v>
      </c>
      <c r="T40" s="147" t="str">
        <f t="shared" si="29"/>
        <v>On the rocks</v>
      </c>
      <c r="U40" s="147" t="str">
        <f t="shared" si="20"/>
        <v/>
      </c>
      <c r="V40" s="146" t="str">
        <f t="shared" si="59"/>
        <v>A</v>
      </c>
      <c r="W40" s="119" t="str">
        <f>W23</f>
        <v>A.Americano .Avec alcool.Before dinner.Verre Trembler(s).On the rocks</v>
      </c>
      <c r="X40" s="119">
        <f>X23</f>
        <v>1</v>
      </c>
      <c r="Y40" s="118" t="str">
        <f>Y23</f>
        <v>Trembler(s)</v>
      </c>
      <c r="Z40" s="117">
        <f>Z23</f>
        <v>15</v>
      </c>
      <c r="AA40" s="116" t="str">
        <f>AA23</f>
        <v>cl</v>
      </c>
      <c r="AB40" s="285" t="str">
        <f>IF(ISBLANK(AC40),"",MAX(AB34:AB39)+1)</f>
        <v/>
      </c>
      <c r="AC40" s="284"/>
      <c r="AD40" s="284" t="s">
        <v>809</v>
      </c>
      <c r="AE40" s="284"/>
      <c r="AF40" s="284"/>
      <c r="AG40" s="284"/>
      <c r="AH40" s="284"/>
      <c r="AI40" s="284"/>
      <c r="AJ40" s="284"/>
      <c r="AK40" s="284"/>
      <c r="AL40" s="284"/>
      <c r="AM40" s="282"/>
      <c r="AN40"/>
      <c r="AO40" s="508"/>
      <c r="AP40" s="509"/>
      <c r="AQ40" s="509"/>
      <c r="AR40" s="509"/>
      <c r="AS40" s="509"/>
      <c r="AT40" s="509"/>
      <c r="AU40" s="509"/>
      <c r="AV40" s="509"/>
      <c r="AW40" s="509"/>
      <c r="AX40" s="509"/>
      <c r="AY40" s="509"/>
      <c r="AZ40" s="509"/>
      <c r="BA40" s="509"/>
      <c r="BB40" s="509"/>
      <c r="BC40" s="512"/>
      <c r="BE40" s="657" t="s">
        <v>845</v>
      </c>
      <c r="BF40" s="120" t="s">
        <v>561</v>
      </c>
      <c r="BG40" s="94">
        <f t="shared" si="32"/>
        <v>0.24</v>
      </c>
      <c r="BH40" s="93" t="s">
        <v>282</v>
      </c>
      <c r="BI40" s="75">
        <f t="shared" si="33"/>
        <v>4</v>
      </c>
      <c r="BJ40" s="74">
        <f t="shared" si="34"/>
        <v>24</v>
      </c>
      <c r="BK40" s="92">
        <v>240</v>
      </c>
      <c r="BL40" s="72">
        <v>200</v>
      </c>
      <c r="BM40" s="71">
        <v>280</v>
      </c>
      <c r="BN40" s="79">
        <f t="shared" si="35"/>
        <v>28</v>
      </c>
      <c r="BO40" s="96">
        <v>280</v>
      </c>
      <c r="BP40" s="88" t="s">
        <v>560</v>
      </c>
      <c r="BR40" s="407" t="str">
        <f t="shared" si="21"/>
        <v>A</v>
      </c>
      <c r="BS40" s="1337"/>
      <c r="BU40" s="218"/>
      <c r="BV40" s="281"/>
      <c r="BW40" s="11"/>
      <c r="BX40" s="11"/>
      <c r="BY40" s="11"/>
      <c r="BZ40" s="11"/>
      <c r="CA40" s="217"/>
      <c r="CB40"/>
      <c r="CC40" s="9">
        <v>1</v>
      </c>
    </row>
    <row r="41" spans="1:81" ht="21" customHeight="1">
      <c r="A41" s="804"/>
      <c r="B41" s="284"/>
      <c r="C41" s="284" t="s">
        <v>810</v>
      </c>
      <c r="D41" s="284"/>
      <c r="E41" s="284"/>
      <c r="F41" s="284"/>
      <c r="G41" s="284"/>
      <c r="H41" s="284"/>
      <c r="I41" s="284"/>
      <c r="J41" s="284"/>
      <c r="K41" s="284"/>
      <c r="L41" s="282"/>
      <c r="N41" s="407" t="str">
        <f t="shared" si="13"/>
        <v>A</v>
      </c>
      <c r="O41" s="147" t="str">
        <f t="shared" si="14"/>
        <v>A.Americano .Avec alcool.Before dinner.Verre Trembler(s).On the rocks</v>
      </c>
      <c r="P41" s="147" t="str">
        <f t="shared" si="26"/>
        <v>A</v>
      </c>
      <c r="Q41" s="147" t="str">
        <f t="shared" si="27"/>
        <v xml:space="preserve">Americano </v>
      </c>
      <c r="R41" s="147" t="str">
        <f t="shared" si="28"/>
        <v>Avec alcool</v>
      </c>
      <c r="S41" s="147" t="str">
        <f t="shared" si="18"/>
        <v>Before dinner</v>
      </c>
      <c r="T41" s="147" t="str">
        <f t="shared" si="29"/>
        <v>On the rocks</v>
      </c>
      <c r="U41" s="147" t="str">
        <f t="shared" si="20"/>
        <v/>
      </c>
      <c r="V41" s="146" t="str">
        <f t="shared" si="59"/>
        <v>A</v>
      </c>
      <c r="W41" s="119" t="str">
        <f>W23</f>
        <v>A.Americano .Avec alcool.Before dinner.Verre Trembler(s).On the rocks</v>
      </c>
      <c r="X41" s="119">
        <f>X23</f>
        <v>1</v>
      </c>
      <c r="Y41" s="118" t="str">
        <f>Y23</f>
        <v>Trembler(s)</v>
      </c>
      <c r="Z41" s="117">
        <f>Z23</f>
        <v>15</v>
      </c>
      <c r="AA41" s="116" t="str">
        <f>AA23</f>
        <v>cl</v>
      </c>
      <c r="AB41" s="285" t="str">
        <f>IF(ISBLANK(AC41),"",MAX(AB34:AB40)+1)</f>
        <v/>
      </c>
      <c r="AC41" s="284"/>
      <c r="AD41" s="284" t="s">
        <v>810</v>
      </c>
      <c r="AE41" s="284"/>
      <c r="AF41" s="284"/>
      <c r="AG41" s="284"/>
      <c r="AH41" s="284"/>
      <c r="AI41" s="284"/>
      <c r="AJ41" s="284"/>
      <c r="AK41" s="284"/>
      <c r="AL41" s="284"/>
      <c r="AM41" s="282"/>
      <c r="AN41"/>
      <c r="AO41" s="508"/>
      <c r="AP41" s="509"/>
      <c r="AQ41" s="509"/>
      <c r="AR41" s="509"/>
      <c r="AS41" s="509"/>
      <c r="AT41" s="509"/>
      <c r="AU41" s="509"/>
      <c r="AV41" s="509"/>
      <c r="AW41" s="509"/>
      <c r="AX41" s="509"/>
      <c r="AY41" s="509"/>
      <c r="AZ41" s="509"/>
      <c r="BA41" s="509"/>
      <c r="BB41" s="509"/>
      <c r="BC41" s="512"/>
      <c r="BE41" s="657" t="s">
        <v>845</v>
      </c>
      <c r="BF41" s="120" t="s">
        <v>552</v>
      </c>
      <c r="BG41" s="94">
        <f t="shared" si="32"/>
        <v>0.35</v>
      </c>
      <c r="BH41" s="93" t="s">
        <v>282</v>
      </c>
      <c r="BI41" s="75">
        <f t="shared" si="33"/>
        <v>3</v>
      </c>
      <c r="BJ41" s="74">
        <f t="shared" si="34"/>
        <v>35</v>
      </c>
      <c r="BK41" s="92">
        <v>350</v>
      </c>
      <c r="BL41" s="72">
        <v>300</v>
      </c>
      <c r="BM41" s="71">
        <v>410</v>
      </c>
      <c r="BN41" s="79">
        <f t="shared" si="35"/>
        <v>41</v>
      </c>
      <c r="BO41" s="96">
        <v>410</v>
      </c>
      <c r="BP41" s="88" t="s">
        <v>551</v>
      </c>
      <c r="BR41" s="407" t="str">
        <f t="shared" si="21"/>
        <v>A</v>
      </c>
      <c r="BS41" s="593">
        <v>1</v>
      </c>
      <c r="BU41" s="268" t="s">
        <v>524</v>
      </c>
      <c r="BV41" s="267" t="s">
        <v>1055</v>
      </c>
      <c r="BW41" s="11"/>
      <c r="BX41" s="11"/>
      <c r="BY41" s="11"/>
      <c r="BZ41" s="11"/>
      <c r="CA41" s="217"/>
      <c r="CC41" s="9">
        <v>1</v>
      </c>
    </row>
    <row r="42" spans="1:81" ht="21" customHeight="1">
      <c r="A42" s="804"/>
      <c r="B42" s="284"/>
      <c r="C42" s="284" t="s">
        <v>811</v>
      </c>
      <c r="D42" s="284"/>
      <c r="E42" s="284"/>
      <c r="F42" s="284"/>
      <c r="G42" s="284"/>
      <c r="H42" s="284"/>
      <c r="I42" s="284"/>
      <c r="J42" s="284"/>
      <c r="K42" s="284"/>
      <c r="L42" s="282"/>
      <c r="N42" s="407" t="str">
        <f t="shared" si="13"/>
        <v>A</v>
      </c>
      <c r="O42" s="147" t="str">
        <f t="shared" si="14"/>
        <v>A.Americano .Avec alcool.Before dinner.Verre Trembler(s).On the rocks</v>
      </c>
      <c r="P42" s="147" t="str">
        <f t="shared" si="26"/>
        <v>A</v>
      </c>
      <c r="Q42" s="147" t="str">
        <f t="shared" si="27"/>
        <v xml:space="preserve">Americano </v>
      </c>
      <c r="R42" s="147" t="str">
        <f t="shared" si="28"/>
        <v>Avec alcool</v>
      </c>
      <c r="S42" s="147" t="str">
        <f t="shared" si="18"/>
        <v>Before dinner</v>
      </c>
      <c r="T42" s="147" t="str">
        <f t="shared" si="29"/>
        <v>On the rocks</v>
      </c>
      <c r="U42" s="147" t="str">
        <f t="shared" si="20"/>
        <v/>
      </c>
      <c r="V42" s="146" t="str">
        <f t="shared" si="59"/>
        <v>A</v>
      </c>
      <c r="W42" s="119" t="str">
        <f>W23</f>
        <v>A.Americano .Avec alcool.Before dinner.Verre Trembler(s).On the rocks</v>
      </c>
      <c r="X42" s="119">
        <f>X23</f>
        <v>1</v>
      </c>
      <c r="Y42" s="118" t="str">
        <f>Y23</f>
        <v>Trembler(s)</v>
      </c>
      <c r="Z42" s="117">
        <f>Z23</f>
        <v>15</v>
      </c>
      <c r="AA42" s="116" t="str">
        <f>AA23</f>
        <v>cl</v>
      </c>
      <c r="AB42" s="285" t="str">
        <f>IF(ISBLANK(AC42),"",MAX(AB34:AB41)+1)</f>
        <v/>
      </c>
      <c r="AC42" s="284"/>
      <c r="AD42" s="284" t="s">
        <v>811</v>
      </c>
      <c r="AE42" s="284"/>
      <c r="AF42" s="284"/>
      <c r="AG42" s="284"/>
      <c r="AH42" s="284"/>
      <c r="AI42" s="284"/>
      <c r="AJ42" s="284"/>
      <c r="AK42" s="284"/>
      <c r="AL42" s="284"/>
      <c r="AM42" s="282"/>
      <c r="AN42"/>
      <c r="AO42" s="508"/>
      <c r="AP42" s="509"/>
      <c r="AQ42" s="509"/>
      <c r="AR42" s="509"/>
      <c r="AS42" s="509"/>
      <c r="AT42" s="509"/>
      <c r="AU42" s="509"/>
      <c r="AV42" s="509"/>
      <c r="AW42" s="509"/>
      <c r="AX42" s="509"/>
      <c r="AY42" s="509"/>
      <c r="AZ42" s="509"/>
      <c r="BA42" s="509"/>
      <c r="BB42" s="509"/>
      <c r="BC42" s="512"/>
      <c r="BE42" s="657" t="s">
        <v>845</v>
      </c>
      <c r="BF42" s="120" t="s">
        <v>550</v>
      </c>
      <c r="BG42" s="94">
        <f t="shared" si="32"/>
        <v>0.35</v>
      </c>
      <c r="BH42" s="93" t="s">
        <v>282</v>
      </c>
      <c r="BI42" s="75">
        <f t="shared" si="33"/>
        <v>3</v>
      </c>
      <c r="BJ42" s="74">
        <f t="shared" si="34"/>
        <v>35</v>
      </c>
      <c r="BK42" s="92">
        <v>350</v>
      </c>
      <c r="BL42" s="72">
        <v>300</v>
      </c>
      <c r="BM42" s="71">
        <v>410</v>
      </c>
      <c r="BN42" s="79">
        <f t="shared" si="35"/>
        <v>41</v>
      </c>
      <c r="BO42" s="96">
        <v>410</v>
      </c>
      <c r="BP42" s="88" t="s">
        <v>549</v>
      </c>
      <c r="BR42" s="407" t="str">
        <f t="shared" si="21"/>
        <v>A</v>
      </c>
      <c r="BS42" s="593">
        <v>1</v>
      </c>
      <c r="BU42" s="218"/>
      <c r="BV42" s="281"/>
      <c r="BW42" s="11"/>
      <c r="BX42" s="11"/>
      <c r="BY42" s="11"/>
      <c r="BZ42" s="11"/>
      <c r="CA42" s="217"/>
      <c r="CC42" s="9">
        <v>1</v>
      </c>
    </row>
    <row r="43" spans="1:81" ht="21" customHeight="1">
      <c r="A43" s="804"/>
      <c r="B43" s="284"/>
      <c r="C43" s="284"/>
      <c r="D43" s="284"/>
      <c r="E43" s="284"/>
      <c r="F43" s="284"/>
      <c r="G43" s="284"/>
      <c r="H43" s="284"/>
      <c r="I43" s="284"/>
      <c r="J43" s="284"/>
      <c r="K43" s="284"/>
      <c r="L43" s="282"/>
      <c r="N43" s="407" t="str">
        <f t="shared" si="13"/>
        <v>►</v>
      </c>
      <c r="O43" s="147" t="str">
        <f t="shared" si="14"/>
        <v>►</v>
      </c>
      <c r="P43" s="147" t="str">
        <f t="shared" si="26"/>
        <v>►</v>
      </c>
      <c r="Q43" s="147" t="str">
        <f t="shared" si="27"/>
        <v>►</v>
      </c>
      <c r="R43" s="147" t="str">
        <f t="shared" si="28"/>
        <v>►</v>
      </c>
      <c r="S43" s="147" t="str">
        <f t="shared" si="18"/>
        <v>►</v>
      </c>
      <c r="T43" s="147" t="str">
        <f t="shared" si="29"/>
        <v>►</v>
      </c>
      <c r="U43" s="147" t="str">
        <f t="shared" si="20"/>
        <v/>
      </c>
      <c r="V43" s="146" t="str">
        <f t="shared" si="59"/>
        <v>►</v>
      </c>
      <c r="W43" s="119" t="str">
        <f>W23</f>
        <v>A.Americano .Avec alcool.Before dinner.Verre Trembler(s).On the rocks</v>
      </c>
      <c r="X43" s="119">
        <f>X23</f>
        <v>1</v>
      </c>
      <c r="Y43" s="118" t="str">
        <f>Y23</f>
        <v>Trembler(s)</v>
      </c>
      <c r="Z43" s="117">
        <f>Z23</f>
        <v>15</v>
      </c>
      <c r="AA43" s="116" t="str">
        <f>AA23</f>
        <v>cl</v>
      </c>
      <c r="AB43" s="285" t="str">
        <f>IF(ISBLANK(AC43),"",MAX(AB34:AB42)+1)</f>
        <v/>
      </c>
      <c r="AC43" s="284"/>
      <c r="AD43" s="284"/>
      <c r="AE43" s="284"/>
      <c r="AF43" s="284"/>
      <c r="AG43" s="284"/>
      <c r="AH43" s="284"/>
      <c r="AI43" s="284"/>
      <c r="AJ43" s="284"/>
      <c r="AK43" s="284"/>
      <c r="AL43" s="284"/>
      <c r="AM43" s="282"/>
      <c r="AN43"/>
      <c r="AO43" s="508"/>
      <c r="AP43" s="509"/>
      <c r="AQ43" s="509"/>
      <c r="AR43" s="509"/>
      <c r="AS43" s="509"/>
      <c r="AT43" s="509"/>
      <c r="AU43" s="509"/>
      <c r="AV43" s="509"/>
      <c r="AW43" s="509"/>
      <c r="AX43" s="509"/>
      <c r="AY43" s="509"/>
      <c r="AZ43" s="509"/>
      <c r="BA43" s="509"/>
      <c r="BB43" s="509"/>
      <c r="BC43" s="512"/>
      <c r="BE43" s="657" t="s">
        <v>845</v>
      </c>
      <c r="BF43" s="120" t="s">
        <v>548</v>
      </c>
      <c r="BG43" s="94">
        <f t="shared" si="32"/>
        <v>0.3</v>
      </c>
      <c r="BH43" s="93" t="s">
        <v>282</v>
      </c>
      <c r="BI43" s="75">
        <f t="shared" si="33"/>
        <v>3</v>
      </c>
      <c r="BJ43" s="74">
        <f t="shared" si="34"/>
        <v>30</v>
      </c>
      <c r="BK43" s="92">
        <v>300</v>
      </c>
      <c r="BL43" s="72">
        <v>250</v>
      </c>
      <c r="BM43" s="71">
        <v>360</v>
      </c>
      <c r="BN43" s="79">
        <f t="shared" si="35"/>
        <v>36</v>
      </c>
      <c r="BO43" s="96">
        <v>360</v>
      </c>
      <c r="BP43" s="88" t="s">
        <v>547</v>
      </c>
      <c r="BR43" s="407" t="str">
        <f t="shared" si="21"/>
        <v>►</v>
      </c>
      <c r="BS43" s="593">
        <v>1</v>
      </c>
      <c r="BU43" s="218"/>
      <c r="BV43" s="11"/>
      <c r="BW43" s="11"/>
      <c r="BX43" s="11"/>
      <c r="BY43" s="547" t="str">
        <f t="shared" ref="BY43:CA44" si="60">G18</f>
        <v>⓫ COMPOSITION  Dupliquée pour ►</v>
      </c>
      <c r="BZ43" s="230">
        <f t="shared" si="60"/>
        <v>2</v>
      </c>
      <c r="CA43" s="602" t="str">
        <f t="shared" si="60"/>
        <v>Trembler(s)</v>
      </c>
      <c r="CC43" s="9">
        <v>1</v>
      </c>
    </row>
    <row r="44" spans="1:81" ht="21" customHeight="1">
      <c r="A44" s="804"/>
      <c r="B44" s="280" t="s">
        <v>800</v>
      </c>
      <c r="C44" s="280"/>
      <c r="D44" s="280"/>
      <c r="E44" s="280"/>
      <c r="F44" s="280"/>
      <c r="G44" s="280"/>
      <c r="H44" s="280"/>
      <c r="I44" s="280"/>
      <c r="J44" s="280"/>
      <c r="K44" s="280"/>
      <c r="L44" s="279"/>
      <c r="N44" s="407" t="str">
        <f t="shared" si="13"/>
        <v>A</v>
      </c>
      <c r="O44" s="147" t="str">
        <f t="shared" si="14"/>
        <v>A.Americano .Avec alcool.Before dinner.Verre Trembler(s).On the rocks</v>
      </c>
      <c r="P44" s="147" t="str">
        <f t="shared" si="26"/>
        <v>A</v>
      </c>
      <c r="Q44" s="147" t="str">
        <f t="shared" si="27"/>
        <v xml:space="preserve">Americano </v>
      </c>
      <c r="R44" s="147" t="str">
        <f t="shared" si="28"/>
        <v>Avec alcool</v>
      </c>
      <c r="S44" s="147" t="str">
        <f t="shared" si="18"/>
        <v>Before dinner</v>
      </c>
      <c r="T44" s="147" t="str">
        <f t="shared" si="29"/>
        <v>On the rocks</v>
      </c>
      <c r="U44" s="147" t="str">
        <f t="shared" si="20"/>
        <v/>
      </c>
      <c r="V44" s="146" t="str">
        <f t="shared" si="59"/>
        <v>A</v>
      </c>
      <c r="W44" s="119" t="str">
        <f>W23</f>
        <v>A.Americano .Avec alcool.Before dinner.Verre Trembler(s).On the rocks</v>
      </c>
      <c r="X44" s="119">
        <f>X23</f>
        <v>1</v>
      </c>
      <c r="Y44" s="118" t="str">
        <f>Y23</f>
        <v>Trembler(s)</v>
      </c>
      <c r="Z44" s="117">
        <f>Z23</f>
        <v>15</v>
      </c>
      <c r="AA44" s="116" t="str">
        <f>AA23</f>
        <v>cl</v>
      </c>
      <c r="AB44" s="1226" t="s">
        <v>516</v>
      </c>
      <c r="AC44" s="280" t="s">
        <v>800</v>
      </c>
      <c r="AD44" s="280"/>
      <c r="AE44" s="280"/>
      <c r="AF44" s="280"/>
      <c r="AG44" s="280"/>
      <c r="AH44" s="280"/>
      <c r="AI44" s="280"/>
      <c r="AJ44" s="280"/>
      <c r="AK44" s="280"/>
      <c r="AL44" s="280"/>
      <c r="AM44" s="279"/>
      <c r="AN44"/>
      <c r="AO44" s="508"/>
      <c r="AP44" s="509"/>
      <c r="AQ44" s="509"/>
      <c r="AR44" s="509"/>
      <c r="AS44" s="509"/>
      <c r="AT44" s="509"/>
      <c r="AU44" s="509"/>
      <c r="AV44" s="509"/>
      <c r="AW44" s="509"/>
      <c r="AX44" s="509"/>
      <c r="AY44" s="509"/>
      <c r="AZ44" s="509"/>
      <c r="BA44" s="509"/>
      <c r="BB44" s="509"/>
      <c r="BC44" s="512"/>
      <c r="BE44" s="657" t="s">
        <v>845</v>
      </c>
      <c r="BF44" s="120" t="s">
        <v>536</v>
      </c>
      <c r="BG44" s="94">
        <f t="shared" si="32"/>
        <v>0.24</v>
      </c>
      <c r="BH44" s="93" t="s">
        <v>282</v>
      </c>
      <c r="BI44" s="75">
        <f t="shared" si="33"/>
        <v>4</v>
      </c>
      <c r="BJ44" s="74">
        <f t="shared" si="34"/>
        <v>24</v>
      </c>
      <c r="BK44" s="92">
        <v>240</v>
      </c>
      <c r="BL44" s="72">
        <v>200</v>
      </c>
      <c r="BM44" s="71">
        <v>280</v>
      </c>
      <c r="BN44" s="79">
        <f t="shared" si="35"/>
        <v>28</v>
      </c>
      <c r="BO44" s="96">
        <v>280</v>
      </c>
      <c r="BP44" s="88" t="s">
        <v>535</v>
      </c>
      <c r="BR44" s="407" t="str">
        <f t="shared" si="21"/>
        <v>A</v>
      </c>
      <c r="BS44" s="593">
        <v>1</v>
      </c>
      <c r="BU44" s="218"/>
      <c r="BX44" s="11"/>
      <c r="BY44" s="222" t="str">
        <f t="shared" si="60"/>
        <v>⓬ Vous versez quel volume par ►Trembler(s)</v>
      </c>
      <c r="BZ44" s="221">
        <f t="shared" si="60"/>
        <v>30</v>
      </c>
      <c r="CA44" s="603" t="str">
        <f t="shared" si="60"/>
        <v>cl</v>
      </c>
      <c r="CC44" s="9">
        <v>1</v>
      </c>
    </row>
    <row r="45" spans="1:81" ht="21" customHeight="1">
      <c r="A45" s="804"/>
      <c r="B45" s="280" t="s">
        <v>801</v>
      </c>
      <c r="C45" s="280"/>
      <c r="D45" s="280"/>
      <c r="E45" s="280"/>
      <c r="F45" s="280"/>
      <c r="G45" s="280"/>
      <c r="H45" s="280"/>
      <c r="I45" s="280"/>
      <c r="J45" s="280"/>
      <c r="K45" s="280"/>
      <c r="L45" s="279"/>
      <c r="N45" s="407" t="str">
        <f t="shared" si="13"/>
        <v>A</v>
      </c>
      <c r="O45" s="147" t="str">
        <f t="shared" si="14"/>
        <v>A.Americano .Avec alcool.Before dinner.Verre Trembler(s).On the rocks</v>
      </c>
      <c r="P45" s="147" t="str">
        <f t="shared" si="26"/>
        <v>A</v>
      </c>
      <c r="Q45" s="147" t="str">
        <f t="shared" si="27"/>
        <v xml:space="preserve">Americano </v>
      </c>
      <c r="R45" s="147" t="str">
        <f t="shared" si="28"/>
        <v>Avec alcool</v>
      </c>
      <c r="S45" s="147" t="str">
        <f t="shared" si="18"/>
        <v>Before dinner</v>
      </c>
      <c r="T45" s="147" t="str">
        <f t="shared" si="29"/>
        <v>On the rocks</v>
      </c>
      <c r="U45" s="147" t="str">
        <f t="shared" si="20"/>
        <v/>
      </c>
      <c r="V45" s="146" t="str">
        <f t="shared" si="59"/>
        <v>A</v>
      </c>
      <c r="W45" s="119" t="str">
        <f>W23</f>
        <v>A.Americano .Avec alcool.Before dinner.Verre Trembler(s).On the rocks</v>
      </c>
      <c r="X45" s="119">
        <f>X23</f>
        <v>1</v>
      </c>
      <c r="Y45" s="118" t="str">
        <f>Y23</f>
        <v>Trembler(s)</v>
      </c>
      <c r="Z45" s="117">
        <f>Z23</f>
        <v>15</v>
      </c>
      <c r="AA45" s="116" t="str">
        <f>AA23</f>
        <v>cl</v>
      </c>
      <c r="AB45" s="1226"/>
      <c r="AC45" s="280" t="s">
        <v>801</v>
      </c>
      <c r="AD45" s="280"/>
      <c r="AE45" s="280"/>
      <c r="AF45" s="280"/>
      <c r="AG45" s="280"/>
      <c r="AH45" s="280"/>
      <c r="AI45" s="280"/>
      <c r="AJ45" s="280"/>
      <c r="AK45" s="280"/>
      <c r="AL45" s="280"/>
      <c r="AM45" s="279"/>
      <c r="AN45"/>
      <c r="AO45" s="508"/>
      <c r="AP45" s="509"/>
      <c r="AQ45" s="509"/>
      <c r="AR45" s="509"/>
      <c r="AS45" s="509"/>
      <c r="AT45" s="509"/>
      <c r="AU45" s="509"/>
      <c r="AV45" s="509"/>
      <c r="AW45" s="509"/>
      <c r="AX45" s="509"/>
      <c r="AY45" s="509"/>
      <c r="AZ45" s="509"/>
      <c r="BA45" s="509"/>
      <c r="BB45" s="509"/>
      <c r="BC45" s="512"/>
      <c r="BE45" s="657" t="s">
        <v>845</v>
      </c>
      <c r="BF45" s="120" t="s">
        <v>473</v>
      </c>
      <c r="BG45" s="94">
        <f t="shared" si="32"/>
        <v>0.2</v>
      </c>
      <c r="BH45" s="93" t="s">
        <v>282</v>
      </c>
      <c r="BI45" s="75">
        <f t="shared" si="33"/>
        <v>5</v>
      </c>
      <c r="BJ45" s="74">
        <f t="shared" si="34"/>
        <v>20</v>
      </c>
      <c r="BK45" s="92">
        <v>200</v>
      </c>
      <c r="BL45" s="72">
        <v>180</v>
      </c>
      <c r="BM45" s="71">
        <v>250</v>
      </c>
      <c r="BN45" s="79">
        <f t="shared" si="35"/>
        <v>25</v>
      </c>
      <c r="BO45" s="96">
        <v>250</v>
      </c>
      <c r="BP45" s="88" t="s">
        <v>523</v>
      </c>
      <c r="BR45" s="407" t="str">
        <f t="shared" si="21"/>
        <v>A</v>
      </c>
      <c r="BS45" s="593">
        <v>1</v>
      </c>
      <c r="BU45" s="218"/>
      <c r="BV45" s="156"/>
      <c r="BW45" s="156"/>
      <c r="BX45" s="11"/>
      <c r="BY45" s="11"/>
      <c r="BZ45" s="11"/>
      <c r="CA45" s="217"/>
      <c r="CC45" s="9">
        <v>1</v>
      </c>
    </row>
    <row r="46" spans="1:81" ht="21" customHeight="1">
      <c r="A46" s="804"/>
      <c r="B46" s="122"/>
      <c r="C46" s="122"/>
      <c r="D46" s="122"/>
      <c r="E46" s="122"/>
      <c r="F46" s="122"/>
      <c r="G46" s="122"/>
      <c r="H46" s="122"/>
      <c r="I46" s="122"/>
      <c r="J46" s="122"/>
      <c r="K46" s="122"/>
      <c r="L46" s="121"/>
      <c r="N46" s="407" t="str">
        <f t="shared" si="13"/>
        <v>A</v>
      </c>
      <c r="O46" s="147" t="str">
        <f t="shared" si="14"/>
        <v>A.Americano .Avec alcool.Before dinner.Verre Trembler(s).On the rocks</v>
      </c>
      <c r="P46" s="147" t="str">
        <f t="shared" si="26"/>
        <v>A</v>
      </c>
      <c r="Q46" s="147" t="str">
        <f t="shared" si="27"/>
        <v xml:space="preserve">Americano </v>
      </c>
      <c r="R46" s="147" t="str">
        <f t="shared" si="28"/>
        <v>Avec alcool</v>
      </c>
      <c r="S46" s="147" t="str">
        <f t="shared" si="18"/>
        <v>Before dinner</v>
      </c>
      <c r="T46" s="147" t="str">
        <f t="shared" si="29"/>
        <v>On the rocks</v>
      </c>
      <c r="U46" s="147" t="str">
        <f t="shared" si="20"/>
        <v/>
      </c>
      <c r="V46" s="274" t="s">
        <v>338</v>
      </c>
      <c r="W46" s="119" t="str">
        <f>W23</f>
        <v>A.Americano .Avec alcool.Before dinner.Verre Trembler(s).On the rocks</v>
      </c>
      <c r="X46" s="119">
        <f>X23</f>
        <v>1</v>
      </c>
      <c r="Y46" s="118" t="str">
        <f>Y23</f>
        <v>Trembler(s)</v>
      </c>
      <c r="Z46" s="117">
        <f>Z23</f>
        <v>15</v>
      </c>
      <c r="AA46" s="116" t="str">
        <f>AA23</f>
        <v>cl</v>
      </c>
      <c r="AB46" s="277" t="s">
        <v>509</v>
      </c>
      <c r="AC46" s="623" t="s">
        <v>812</v>
      </c>
      <c r="AD46" s="122"/>
      <c r="AE46" s="122"/>
      <c r="AF46" s="122"/>
      <c r="AG46" s="122"/>
      <c r="AH46" s="122"/>
      <c r="AI46" s="122"/>
      <c r="AJ46" s="122"/>
      <c r="AK46" s="122"/>
      <c r="AL46" s="122"/>
      <c r="AM46" s="121"/>
      <c r="AN46"/>
      <c r="AO46" s="508"/>
      <c r="AP46" s="509"/>
      <c r="AQ46" s="509"/>
      <c r="AR46" s="509"/>
      <c r="AS46" s="509"/>
      <c r="AT46" s="509"/>
      <c r="AU46" s="509"/>
      <c r="AV46" s="509"/>
      <c r="AW46" s="509"/>
      <c r="AX46" s="509"/>
      <c r="AY46" s="509"/>
      <c r="AZ46" s="509"/>
      <c r="BA46" s="509"/>
      <c r="BB46" s="509"/>
      <c r="BC46" s="512"/>
      <c r="BE46" s="657" t="s">
        <v>845</v>
      </c>
      <c r="BF46" s="120" t="s">
        <v>520</v>
      </c>
      <c r="BG46" s="94">
        <f t="shared" si="32"/>
        <v>0.15</v>
      </c>
      <c r="BH46" s="93" t="s">
        <v>282</v>
      </c>
      <c r="BI46" s="75">
        <f t="shared" si="33"/>
        <v>7</v>
      </c>
      <c r="BJ46" s="74">
        <f t="shared" si="34"/>
        <v>15</v>
      </c>
      <c r="BK46" s="92">
        <v>150</v>
      </c>
      <c r="BL46" s="72">
        <v>120</v>
      </c>
      <c r="BM46" s="71">
        <v>180</v>
      </c>
      <c r="BN46" s="79">
        <f t="shared" si="35"/>
        <v>18</v>
      </c>
      <c r="BO46" s="96">
        <v>180</v>
      </c>
      <c r="BP46" s="88" t="s">
        <v>519</v>
      </c>
      <c r="BR46" s="407" t="str">
        <f t="shared" si="21"/>
        <v>A</v>
      </c>
      <c r="BS46" s="593">
        <v>1</v>
      </c>
      <c r="BU46" s="218"/>
      <c r="BV46" s="156"/>
      <c r="BW46" s="156"/>
      <c r="BX46" s="11"/>
      <c r="BY46" s="331" t="s">
        <v>384</v>
      </c>
      <c r="BZ46" s="601" t="s">
        <v>1056</v>
      </c>
      <c r="CA46" s="217"/>
      <c r="CC46" s="9">
        <v>1</v>
      </c>
    </row>
    <row r="47" spans="1:81" ht="21" customHeight="1">
      <c r="A47" s="804"/>
      <c r="B47" s="113">
        <v>40</v>
      </c>
      <c r="C47" s="113">
        <v>5</v>
      </c>
      <c r="D47" s="113">
        <v>12</v>
      </c>
      <c r="E47" s="113">
        <v>25</v>
      </c>
      <c r="F47" s="113">
        <v>23</v>
      </c>
      <c r="G47" s="113">
        <v>7</v>
      </c>
      <c r="H47" s="113">
        <v>13</v>
      </c>
      <c r="I47" s="113">
        <v>12</v>
      </c>
      <c r="J47" s="113">
        <v>9</v>
      </c>
      <c r="K47" s="113">
        <v>12</v>
      </c>
      <c r="L47" s="115">
        <v>13</v>
      </c>
      <c r="N47" s="407" t="str">
        <f t="shared" si="13"/>
        <v>A</v>
      </c>
      <c r="O47" s="147">
        <f t="shared" si="14"/>
        <v>2</v>
      </c>
      <c r="P47" s="147">
        <f t="shared" si="26"/>
        <v>0</v>
      </c>
      <c r="Q47" s="147">
        <f t="shared" si="27"/>
        <v>0</v>
      </c>
      <c r="R47" s="147">
        <f t="shared" si="28"/>
        <v>0</v>
      </c>
      <c r="S47" s="147">
        <f t="shared" si="18"/>
        <v>0</v>
      </c>
      <c r="T47" s="147" t="str">
        <f t="shared" si="29"/>
        <v/>
      </c>
      <c r="U47" s="147" t="str">
        <f t="shared" si="20"/>
        <v/>
      </c>
      <c r="V47" s="274" t="s">
        <v>338</v>
      </c>
      <c r="W47" s="113">
        <v>2</v>
      </c>
      <c r="X47" s="113">
        <v>2</v>
      </c>
      <c r="Y47" s="113">
        <v>2</v>
      </c>
      <c r="Z47" s="113">
        <v>2</v>
      </c>
      <c r="AA47" s="113">
        <v>2</v>
      </c>
      <c r="AB47" s="113">
        <v>10</v>
      </c>
      <c r="AC47" s="113">
        <v>12</v>
      </c>
      <c r="AD47" s="113">
        <v>10</v>
      </c>
      <c r="AE47" s="113">
        <v>3</v>
      </c>
      <c r="AF47" s="113">
        <v>11</v>
      </c>
      <c r="AG47" s="113">
        <v>11</v>
      </c>
      <c r="AH47" s="113">
        <v>4</v>
      </c>
      <c r="AI47" s="113">
        <v>11</v>
      </c>
      <c r="AJ47" s="113">
        <v>11</v>
      </c>
      <c r="AK47" s="113">
        <v>11</v>
      </c>
      <c r="AL47" s="113">
        <v>12</v>
      </c>
      <c r="AM47" s="115">
        <v>40</v>
      </c>
      <c r="AN47"/>
      <c r="AO47" s="114">
        <v>14</v>
      </c>
      <c r="AP47" s="113">
        <v>11</v>
      </c>
      <c r="AQ47" s="113">
        <v>17</v>
      </c>
      <c r="AR47" s="113">
        <v>17</v>
      </c>
      <c r="AS47" s="113">
        <v>17</v>
      </c>
      <c r="AT47" s="113">
        <v>14</v>
      </c>
      <c r="AU47" s="113">
        <v>11</v>
      </c>
      <c r="AV47" s="113">
        <v>14</v>
      </c>
      <c r="AW47" s="113">
        <v>21</v>
      </c>
      <c r="AX47" s="113">
        <v>18</v>
      </c>
      <c r="AY47" s="113">
        <v>17</v>
      </c>
      <c r="AZ47" s="113">
        <v>11</v>
      </c>
      <c r="BA47" s="113">
        <v>11</v>
      </c>
      <c r="BB47" s="113">
        <v>11</v>
      </c>
      <c r="BC47" s="112">
        <v>17</v>
      </c>
      <c r="BE47" s="657" t="s">
        <v>845</v>
      </c>
      <c r="BF47" s="120" t="s">
        <v>518</v>
      </c>
      <c r="BG47" s="94">
        <f t="shared" si="32"/>
        <v>0.18</v>
      </c>
      <c r="BH47" s="93" t="s">
        <v>282</v>
      </c>
      <c r="BI47" s="75">
        <f t="shared" si="33"/>
        <v>6</v>
      </c>
      <c r="BJ47" s="74">
        <f t="shared" si="34"/>
        <v>18</v>
      </c>
      <c r="BK47" s="92">
        <v>180</v>
      </c>
      <c r="BL47" s="72">
        <v>150</v>
      </c>
      <c r="BM47" s="71">
        <v>210</v>
      </c>
      <c r="BN47" s="79">
        <f t="shared" si="35"/>
        <v>21</v>
      </c>
      <c r="BO47" s="96">
        <v>210</v>
      </c>
      <c r="BP47" s="88" t="s">
        <v>517</v>
      </c>
      <c r="BR47" s="407" t="str">
        <f t="shared" si="21"/>
        <v>A</v>
      </c>
      <c r="BS47" s="1337" t="s">
        <v>782</v>
      </c>
      <c r="BT47" s="269"/>
      <c r="BU47" s="218"/>
      <c r="BV47" s="156"/>
      <c r="BW47" s="156"/>
      <c r="BX47" s="11"/>
      <c r="BY47" s="11"/>
      <c r="BZ47" s="530">
        <v>1</v>
      </c>
      <c r="CA47" s="217"/>
      <c r="CC47" s="9">
        <v>1</v>
      </c>
    </row>
    <row r="48" spans="1:81" ht="21" customHeight="1" thickBot="1">
      <c r="A48" s="804"/>
      <c r="B48" s="272">
        <f t="shared" ref="B48:J48" ca="1" si="61">CELL("largeur",B48)</f>
        <v>40</v>
      </c>
      <c r="C48" s="272">
        <f t="shared" ca="1" si="61"/>
        <v>5</v>
      </c>
      <c r="D48" s="272">
        <f t="shared" ca="1" si="61"/>
        <v>12</v>
      </c>
      <c r="E48" s="272">
        <f t="shared" ca="1" si="61"/>
        <v>25</v>
      </c>
      <c r="F48" s="272">
        <f t="shared" ca="1" si="61"/>
        <v>23</v>
      </c>
      <c r="G48" s="272">
        <f t="shared" ca="1" si="61"/>
        <v>7</v>
      </c>
      <c r="H48" s="272">
        <f t="shared" ca="1" si="61"/>
        <v>13</v>
      </c>
      <c r="I48" s="272">
        <f t="shared" ca="1" si="61"/>
        <v>12</v>
      </c>
      <c r="J48" s="272">
        <f t="shared" ca="1" si="61"/>
        <v>9</v>
      </c>
      <c r="K48" s="272">
        <v>12</v>
      </c>
      <c r="L48" s="271">
        <f ca="1">CELL("largeur",L48)</f>
        <v>13</v>
      </c>
      <c r="N48" s="407" t="str">
        <f t="shared" si="13"/>
        <v>A</v>
      </c>
      <c r="O48" s="147">
        <f t="shared" ca="1" si="14"/>
        <v>2</v>
      </c>
      <c r="P48" s="147">
        <f t="shared" ca="1" si="26"/>
        <v>0</v>
      </c>
      <c r="Q48" s="147">
        <f t="shared" ca="1" si="27"/>
        <v>0</v>
      </c>
      <c r="R48" s="147">
        <f t="shared" ca="1" si="28"/>
        <v>0</v>
      </c>
      <c r="S48" s="147">
        <f t="shared" ca="1" si="18"/>
        <v>0</v>
      </c>
      <c r="T48" s="147" t="str">
        <f t="shared" ca="1" si="29"/>
        <v/>
      </c>
      <c r="U48" s="147" t="str">
        <f t="shared" ca="1" si="20"/>
        <v/>
      </c>
      <c r="V48" s="273" t="s">
        <v>338</v>
      </c>
      <c r="W48" s="272">
        <f t="shared" ref="W48:AK48" ca="1" si="62">CELL("largeur",W48)</f>
        <v>2</v>
      </c>
      <c r="X48" s="272">
        <f t="shared" ca="1" si="62"/>
        <v>2</v>
      </c>
      <c r="Y48" s="272">
        <f t="shared" ca="1" si="62"/>
        <v>11</v>
      </c>
      <c r="Z48" s="272">
        <f t="shared" ca="1" si="62"/>
        <v>2</v>
      </c>
      <c r="AA48" s="272">
        <f t="shared" ca="1" si="62"/>
        <v>2</v>
      </c>
      <c r="AB48" s="272">
        <f t="shared" ca="1" si="62"/>
        <v>10</v>
      </c>
      <c r="AC48" s="272">
        <f t="shared" ca="1" si="62"/>
        <v>12</v>
      </c>
      <c r="AD48" s="272">
        <f t="shared" ca="1" si="62"/>
        <v>10</v>
      </c>
      <c r="AE48" s="272">
        <f t="shared" ca="1" si="62"/>
        <v>3</v>
      </c>
      <c r="AF48" s="272">
        <f t="shared" ca="1" si="62"/>
        <v>11</v>
      </c>
      <c r="AG48" s="272">
        <f t="shared" ca="1" si="62"/>
        <v>11</v>
      </c>
      <c r="AH48" s="272">
        <f t="shared" ca="1" si="62"/>
        <v>4</v>
      </c>
      <c r="AI48" s="272">
        <f t="shared" ca="1" si="62"/>
        <v>11</v>
      </c>
      <c r="AJ48" s="272">
        <f t="shared" ca="1" si="62"/>
        <v>11</v>
      </c>
      <c r="AK48" s="272">
        <f t="shared" ca="1" si="62"/>
        <v>11</v>
      </c>
      <c r="AL48" s="272">
        <v>12</v>
      </c>
      <c r="AM48" s="271">
        <f ca="1">CELL("largeur",AM48)</f>
        <v>40</v>
      </c>
      <c r="AN48"/>
      <c r="AO48" s="111">
        <f t="shared" ref="AO48:BC48" ca="1" si="63">CELL("largeur",AO48)</f>
        <v>44</v>
      </c>
      <c r="AP48" s="110">
        <f t="shared" ca="1" si="63"/>
        <v>11</v>
      </c>
      <c r="AQ48" s="110">
        <f t="shared" ca="1" si="63"/>
        <v>17</v>
      </c>
      <c r="AR48" s="110">
        <f t="shared" ca="1" si="63"/>
        <v>17</v>
      </c>
      <c r="AS48" s="110">
        <f t="shared" ca="1" si="63"/>
        <v>17</v>
      </c>
      <c r="AT48" s="110">
        <f t="shared" ca="1" si="63"/>
        <v>14</v>
      </c>
      <c r="AU48" s="110">
        <f t="shared" ca="1" si="63"/>
        <v>11</v>
      </c>
      <c r="AV48" s="110">
        <f t="shared" ca="1" si="63"/>
        <v>14</v>
      </c>
      <c r="AW48" s="110">
        <f t="shared" ca="1" si="63"/>
        <v>21</v>
      </c>
      <c r="AX48" s="110">
        <f t="shared" ca="1" si="63"/>
        <v>18</v>
      </c>
      <c r="AY48" s="110">
        <f t="shared" ca="1" si="63"/>
        <v>17</v>
      </c>
      <c r="AZ48" s="110">
        <f t="shared" ca="1" si="63"/>
        <v>11</v>
      </c>
      <c r="BA48" s="110">
        <f t="shared" ca="1" si="63"/>
        <v>11</v>
      </c>
      <c r="BB48" s="110">
        <f t="shared" ca="1" si="63"/>
        <v>11</v>
      </c>
      <c r="BC48" s="109">
        <f t="shared" ca="1" si="63"/>
        <v>17</v>
      </c>
      <c r="BE48" s="657" t="s">
        <v>845</v>
      </c>
      <c r="BF48" s="120" t="s">
        <v>514</v>
      </c>
      <c r="BG48" s="94">
        <f t="shared" si="32"/>
        <v>0.15</v>
      </c>
      <c r="BH48" s="93" t="s">
        <v>282</v>
      </c>
      <c r="BI48" s="75">
        <f t="shared" si="33"/>
        <v>7</v>
      </c>
      <c r="BJ48" s="74">
        <f t="shared" si="34"/>
        <v>15</v>
      </c>
      <c r="BK48" s="92">
        <v>150</v>
      </c>
      <c r="BL48" s="72">
        <v>120</v>
      </c>
      <c r="BM48" s="71">
        <v>180</v>
      </c>
      <c r="BN48" s="79">
        <f t="shared" si="35"/>
        <v>18</v>
      </c>
      <c r="BO48" s="96">
        <v>180</v>
      </c>
      <c r="BP48" s="88" t="s">
        <v>513</v>
      </c>
      <c r="BR48" s="407" t="str">
        <f t="shared" si="21"/>
        <v>A</v>
      </c>
      <c r="BS48" s="1337"/>
      <c r="BU48" s="218"/>
      <c r="BV48" s="281"/>
      <c r="BW48" s="11"/>
      <c r="BX48" s="11"/>
      <c r="BY48" s="11"/>
      <c r="BZ48" s="11"/>
      <c r="CA48" s="217"/>
      <c r="CC48" s="9">
        <v>1</v>
      </c>
    </row>
    <row r="49" spans="2:81" ht="21" customHeight="1" thickBot="1">
      <c r="B49" s="5"/>
      <c r="C49" s="5"/>
      <c r="D49" s="1115" t="str">
        <f>IF(OR(ISBLANK(AB54), ISBLANK(AC54), ISBLANK(AB56), ISBLANK(AC56)), "",
IF(AX67 &lt;&gt; IFERROR(IF(ISBLANK(H52), "", INDEX($BK$22:$BK$150, MATCH(Y53, $BF$22:$BF$150, 0))), 0),
"⚠️ Incohérence : total saisi = " &amp; AX67 &amp; " ml, total attendu = " &amp; IFERROR(IF(ISBLANK(H52), "", INDEX($BK$22:$BK$150, MATCH(Y53, $BF$22:$BF$150, 0))), 0) &amp; " ml.",
"✔️ Totaux cohérents : " &amp; AX67 &amp; " ml"))</f>
        <v>⚠️ Incohérence : total saisi = 70 ml, total attendu = 180 ml.</v>
      </c>
      <c r="E49" s="181"/>
      <c r="F49" s="181"/>
      <c r="G49" s="181"/>
      <c r="H49" s="1114" t="str">
        <f>IF(OR(ISBLANK(AB54),ISBLANK(AC54),ISBLANK(AB56),ISBLANK(AC56)),"",IF(AX67&lt;&gt;IFERROR(IF(ISBLANK(H52),"",INDEX($BK$22:$BK$150,MATCH(Y53,$BF$22:$BF$150,0))),0),
"⚠️ Incohérence : total saisi = "&amp;AX67&amp;" ml, total attendu = "&amp;IFERROR(IF(ISBLANK(H52),"",INDEX($BK$22:$BK$150,MATCH(Y53,$BF$22:$BF$150,0))),0)&amp;" ml.",
"✔️ Totaux cohérents : "&amp;AX67&amp;" ml"))</f>
        <v>⚠️ Incohérence : total saisi = 70 ml, total attendu = 180 ml.</v>
      </c>
      <c r="I49" s="5"/>
      <c r="J49" s="5"/>
      <c r="K49" s="5"/>
      <c r="L49" s="5"/>
      <c r="N49" s="407" t="str">
        <f t="shared" si="13"/>
        <v>A</v>
      </c>
      <c r="O49" s="147">
        <f t="shared" si="14"/>
        <v>0</v>
      </c>
      <c r="P49" s="147">
        <f t="shared" si="26"/>
        <v>0</v>
      </c>
      <c r="Q49" s="147">
        <f t="shared" si="27"/>
        <v>0</v>
      </c>
      <c r="R49" s="147">
        <f t="shared" si="28"/>
        <v>0</v>
      </c>
      <c r="S49" s="147">
        <f t="shared" si="18"/>
        <v>0</v>
      </c>
      <c r="T49" s="147" t="str">
        <f t="shared" si="29"/>
        <v/>
      </c>
      <c r="U49" s="147" t="str">
        <f t="shared" si="20"/>
        <v/>
      </c>
      <c r="V49" s="812" t="s">
        <v>338</v>
      </c>
      <c r="AB49" s="5"/>
      <c r="AC49" s="5"/>
      <c r="AD49" s="5"/>
      <c r="AE49" s="5"/>
      <c r="AF49" s="5"/>
      <c r="AG49" s="5"/>
      <c r="AH49" s="5"/>
      <c r="AI49" s="5"/>
      <c r="AJ49" s="5"/>
      <c r="AK49" s="5"/>
      <c r="AL49" s="5"/>
      <c r="AM49" s="5"/>
      <c r="AN49"/>
      <c r="AO49" s="5"/>
      <c r="AP49" s="5"/>
      <c r="AQ49" s="5"/>
      <c r="AR49" s="5"/>
      <c r="AS49" s="5"/>
      <c r="AT49" s="5"/>
      <c r="AU49" s="5"/>
      <c r="AV49" s="5"/>
      <c r="AW49" s="5"/>
      <c r="AX49" s="5"/>
      <c r="AY49" s="5"/>
      <c r="AZ49" s="5"/>
      <c r="BA49" s="5"/>
      <c r="BB49" s="5"/>
      <c r="BC49" s="5"/>
      <c r="BE49" s="657" t="s">
        <v>845</v>
      </c>
      <c r="BF49" s="120" t="s">
        <v>450</v>
      </c>
      <c r="BG49" s="94">
        <f t="shared" si="32"/>
        <v>2.5000000000000001E-2</v>
      </c>
      <c r="BH49" s="93" t="s">
        <v>282</v>
      </c>
      <c r="BI49" s="75">
        <f t="shared" si="33"/>
        <v>40</v>
      </c>
      <c r="BJ49" s="74">
        <f t="shared" si="34"/>
        <v>2.5</v>
      </c>
      <c r="BK49" s="92">
        <v>25</v>
      </c>
      <c r="BL49" s="72">
        <v>20</v>
      </c>
      <c r="BM49" s="71">
        <v>30</v>
      </c>
      <c r="BN49" s="79">
        <f t="shared" si="35"/>
        <v>3</v>
      </c>
      <c r="BO49" s="96">
        <v>30</v>
      </c>
      <c r="BP49" s="88" t="s">
        <v>449</v>
      </c>
      <c r="BR49" s="407" t="str">
        <f t="shared" si="21"/>
        <v>A</v>
      </c>
      <c r="BS49" s="1337"/>
      <c r="BU49" s="263"/>
      <c r="BV49" s="262"/>
      <c r="BW49" s="262"/>
      <c r="BX49" s="262"/>
      <c r="BY49" s="262"/>
      <c r="BZ49" s="262"/>
      <c r="CA49" s="261"/>
      <c r="CC49" s="9">
        <v>1</v>
      </c>
    </row>
    <row r="50" spans="2:81" ht="21" customHeight="1">
      <c r="B50" s="1321" t="str">
        <f>AD50&amp;" "&amp;AB50&amp;" "&amp;AB51&amp;" "&amp;AB52&amp;"  intensité"&amp;" "&amp;AG56&amp;" "&amp;"coût unitaire"&amp;" "&amp;L59&amp; "€"&amp;" "&amp;" servi en"&amp;" "&amp;I52</f>
        <v>Baltimore Blanc AVEC ALCOOL BEFORE DINNER Couleur : Ambrée pâle / dorée  intensité ** coût unitaire 1.07€  servi en Martini(s)</v>
      </c>
      <c r="C50" s="1322"/>
      <c r="D50" s="1322"/>
      <c r="E50" s="1322"/>
      <c r="F50" s="1322"/>
      <c r="G50" s="1322"/>
      <c r="H50" s="1322"/>
      <c r="I50" s="1322"/>
      <c r="J50" s="254" t="s">
        <v>432</v>
      </c>
      <c r="K50" s="1325" t="str">
        <f>AM50</f>
        <v>ON THE ROCKS</v>
      </c>
      <c r="L50" s="1326"/>
      <c r="N50" s="407" t="str">
        <f t="shared" si="13"/>
        <v>A</v>
      </c>
      <c r="O50" s="147" t="str">
        <f t="shared" si="14"/>
        <v>B.Baltimore blanc.Avec alcool.Before dinner.Verre Martini(s).On the rocks</v>
      </c>
      <c r="P50" s="147" t="str">
        <f t="shared" si="26"/>
        <v>B</v>
      </c>
      <c r="Q50" s="147" t="str">
        <f t="shared" si="27"/>
        <v>Baltimore blanc</v>
      </c>
      <c r="R50" s="147" t="str">
        <f t="shared" si="28"/>
        <v>Avec alcool</v>
      </c>
      <c r="S50" s="147" t="str">
        <f t="shared" si="18"/>
        <v>Before dinner</v>
      </c>
      <c r="T50" s="147" t="str">
        <f t="shared" si="29"/>
        <v>On the rocks</v>
      </c>
      <c r="U50" s="147" t="str">
        <f t="shared" si="20"/>
        <v/>
      </c>
      <c r="V50" s="259" t="s">
        <v>338</v>
      </c>
      <c r="W50" s="258" t="str">
        <f>W57</f>
        <v>B.Baltimore blanc.Avec alcool.Before dinner.Verre Martini(s).On the rocks</v>
      </c>
      <c r="X50" s="258">
        <f>X57</f>
        <v>1</v>
      </c>
      <c r="Y50" s="257" t="str">
        <f>Y57</f>
        <v>Martini(s)</v>
      </c>
      <c r="Z50" s="256">
        <f>Z57</f>
        <v>7</v>
      </c>
      <c r="AA50" s="255" t="str">
        <f>AA57</f>
        <v>cl</v>
      </c>
      <c r="AB50" s="1245" t="s">
        <v>433</v>
      </c>
      <c r="AC50" s="1246"/>
      <c r="AD50" s="1247" t="s">
        <v>821</v>
      </c>
      <c r="AE50" s="1247"/>
      <c r="AF50" s="1247"/>
      <c r="AG50" s="1247"/>
      <c r="AH50" s="1247"/>
      <c r="AI50" s="1247"/>
      <c r="AJ50" s="1247"/>
      <c r="AK50" s="1247"/>
      <c r="AL50" s="1247"/>
      <c r="AM50" s="1212" t="s">
        <v>503</v>
      </c>
      <c r="AN50"/>
      <c r="AO50" s="253" t="s">
        <v>427</v>
      </c>
      <c r="AP50" s="252" t="s">
        <v>431</v>
      </c>
      <c r="AQ50" s="249" t="s">
        <v>429</v>
      </c>
      <c r="AR50" s="251" t="s">
        <v>426</v>
      </c>
      <c r="AS50" s="250" t="s">
        <v>430</v>
      </c>
      <c r="AT50" s="249" t="s">
        <v>429</v>
      </c>
      <c r="AU50" s="248" t="s">
        <v>428</v>
      </c>
      <c r="AV50" s="247" t="s">
        <v>427</v>
      </c>
      <c r="AW50" s="246" t="str">
        <f>AO52</f>
        <v>Volume saisi 70 ml pour 1 Martini(s)</v>
      </c>
      <c r="AX50" s="245"/>
      <c r="AY50" s="244"/>
      <c r="AZ50" s="243"/>
      <c r="BA50" s="242" t="s">
        <v>426</v>
      </c>
      <c r="BB50" s="241" t="str">
        <f>AR52</f>
        <v>10 Martini(s) de 7 cl</v>
      </c>
      <c r="BC50" s="240"/>
      <c r="BE50" s="657" t="s">
        <v>845</v>
      </c>
      <c r="BF50" s="120" t="s">
        <v>448</v>
      </c>
      <c r="BG50" s="94">
        <f t="shared" si="32"/>
        <v>0.35</v>
      </c>
      <c r="BH50" s="93" t="s">
        <v>282</v>
      </c>
      <c r="BI50" s="75">
        <f t="shared" si="33"/>
        <v>3</v>
      </c>
      <c r="BJ50" s="74">
        <f t="shared" si="34"/>
        <v>35</v>
      </c>
      <c r="BK50" s="92">
        <v>350</v>
      </c>
      <c r="BL50" s="72">
        <v>300</v>
      </c>
      <c r="BM50" s="71">
        <v>400</v>
      </c>
      <c r="BN50" s="79">
        <f t="shared" si="35"/>
        <v>40</v>
      </c>
      <c r="BO50" s="96">
        <v>400</v>
      </c>
      <c r="BP50" s="88" t="s">
        <v>447</v>
      </c>
      <c r="BR50" s="407" t="str">
        <f t="shared" si="21"/>
        <v>A</v>
      </c>
      <c r="BS50" s="1337"/>
      <c r="BU50" s="218"/>
      <c r="BV50" s="11"/>
      <c r="BW50" s="11"/>
      <c r="BX50" s="11"/>
      <c r="BY50" s="11"/>
      <c r="BZ50" s="11"/>
      <c r="CA50" s="217"/>
      <c r="CC50" s="9">
        <v>1</v>
      </c>
    </row>
    <row r="51" spans="2:81" ht="21" customHeight="1">
      <c r="B51" s="1323"/>
      <c r="C51" s="1324"/>
      <c r="D51" s="1324"/>
      <c r="E51" s="1324"/>
      <c r="F51" s="1324"/>
      <c r="G51" s="1324"/>
      <c r="H51" s="1324"/>
      <c r="I51" s="1324"/>
      <c r="J51" s="518">
        <f>IFERROR(SUM(I60:I66)/SUM(D60:D66)*100,0)</f>
        <v>36.857142857142854</v>
      </c>
      <c r="K51" s="1327"/>
      <c r="L51" s="1328"/>
      <c r="N51" s="407" t="str">
        <f t="shared" si="13"/>
        <v>A</v>
      </c>
      <c r="O51" s="147" t="str">
        <f t="shared" si="14"/>
        <v>B.Baltimore blanc.Avec alcool.Before dinner.Verre Martini(s).On the rocks</v>
      </c>
      <c r="P51" s="147" t="str">
        <f t="shared" si="26"/>
        <v>B</v>
      </c>
      <c r="Q51" s="147" t="str">
        <f t="shared" si="27"/>
        <v>Baltimore blanc</v>
      </c>
      <c r="R51" s="147" t="str">
        <f t="shared" si="28"/>
        <v>Avec alcool</v>
      </c>
      <c r="S51" s="147" t="str">
        <f t="shared" si="18"/>
        <v>Before dinner</v>
      </c>
      <c r="T51" s="147" t="str">
        <f t="shared" si="29"/>
        <v>On the rocks</v>
      </c>
      <c r="U51" s="147" t="str">
        <f t="shared" si="20"/>
        <v/>
      </c>
      <c r="V51" s="342" t="s">
        <v>338</v>
      </c>
      <c r="W51" s="204" t="str">
        <f>W57</f>
        <v>B.Baltimore blanc.Avec alcool.Before dinner.Verre Martini(s).On the rocks</v>
      </c>
      <c r="X51" s="204">
        <f>X57</f>
        <v>1</v>
      </c>
      <c r="Y51" s="203" t="str">
        <f>Y57</f>
        <v>Martini(s)</v>
      </c>
      <c r="Z51" s="202">
        <f>Z57</f>
        <v>7</v>
      </c>
      <c r="AA51" s="201" t="str">
        <f>AA57</f>
        <v>cl</v>
      </c>
      <c r="AB51" s="1251" t="s">
        <v>422</v>
      </c>
      <c r="AC51" s="1252"/>
      <c r="AD51" s="1248"/>
      <c r="AE51" s="1248"/>
      <c r="AF51" s="1248"/>
      <c r="AG51" s="1248"/>
      <c r="AH51" s="1248"/>
      <c r="AI51" s="1248"/>
      <c r="AJ51" s="1248"/>
      <c r="AK51" s="1248"/>
      <c r="AL51" s="1248"/>
      <c r="AM51" s="1213"/>
      <c r="AN51"/>
      <c r="AO51" s="239" t="str">
        <f t="shared" ref="AO51:AU51" si="64">SUBSTITUTE(ADDRESS(1,COLUMN(),4),"1","")</f>
        <v>AO</v>
      </c>
      <c r="AP51" s="238" t="str">
        <f t="shared" si="64"/>
        <v>AP</v>
      </c>
      <c r="AQ51" s="235" t="str">
        <f t="shared" si="64"/>
        <v>AQ</v>
      </c>
      <c r="AR51" s="237" t="str">
        <f t="shared" si="64"/>
        <v>AR</v>
      </c>
      <c r="AS51" s="236" t="str">
        <f t="shared" si="64"/>
        <v>AS</v>
      </c>
      <c r="AT51" s="235" t="str">
        <f t="shared" si="64"/>
        <v>AT</v>
      </c>
      <c r="AU51" s="234" t="str">
        <f t="shared" si="64"/>
        <v>AU</v>
      </c>
      <c r="AV51" s="233"/>
      <c r="AW51" s="233"/>
      <c r="AX51" s="233"/>
      <c r="AY51" s="194"/>
      <c r="AZ51" s="233"/>
      <c r="BA51" s="219"/>
      <c r="BB51" s="154"/>
      <c r="BC51" s="153"/>
      <c r="BE51" s="657" t="s">
        <v>845</v>
      </c>
      <c r="BF51" s="120" t="s">
        <v>446</v>
      </c>
      <c r="BG51" s="94">
        <f t="shared" si="32"/>
        <v>0.24</v>
      </c>
      <c r="BH51" s="93" t="s">
        <v>282</v>
      </c>
      <c r="BI51" s="75">
        <f t="shared" si="33"/>
        <v>4</v>
      </c>
      <c r="BJ51" s="74">
        <f t="shared" si="34"/>
        <v>24</v>
      </c>
      <c r="BK51" s="92">
        <v>240</v>
      </c>
      <c r="BL51" s="72">
        <v>200</v>
      </c>
      <c r="BM51" s="71">
        <v>300</v>
      </c>
      <c r="BN51" s="79">
        <f t="shared" si="35"/>
        <v>30</v>
      </c>
      <c r="BO51" s="96">
        <v>300</v>
      </c>
      <c r="BP51" s="88" t="s">
        <v>445</v>
      </c>
      <c r="BR51" s="407" t="str">
        <f t="shared" si="21"/>
        <v>A</v>
      </c>
      <c r="BS51" s="593">
        <v>1</v>
      </c>
      <c r="BU51" s="604" t="s">
        <v>671</v>
      </c>
      <c r="BV51" s="11"/>
      <c r="BW51" s="11"/>
      <c r="BX51" s="11"/>
      <c r="BY51" s="11"/>
      <c r="BZ51" s="11"/>
      <c r="CA51" s="217"/>
      <c r="CC51" s="9">
        <v>1</v>
      </c>
    </row>
    <row r="52" spans="2:81" ht="21" customHeight="1">
      <c r="B52" s="1118" t="str">
        <f>IFERROR(IF(AX67&lt;&gt;INDEX($BK$22:$BK$150,MATCH(Y53,$BF$22:$BF$150,0)),"⚠️ Vérifiez : le total saisi = "&amp;AX67&amp;" ml (colonne "&amp;AX58&amp;")","✅ OK volume saisi = "&amp;AX67&amp;" ml (colonne "&amp;AX58&amp;")"),"⚠️ Erreur : valeur non trouvée")</f>
        <v>⚠️ Vérifiez : le total saisi = 70 ml (colonne AX)</v>
      </c>
      <c r="C52" s="208"/>
      <c r="D52" s="208"/>
      <c r="E52" s="208"/>
      <c r="F52" s="208"/>
      <c r="G52" s="547" t="s">
        <v>416</v>
      </c>
      <c r="H52" s="230">
        <v>10</v>
      </c>
      <c r="I52" s="120" t="s">
        <v>481</v>
      </c>
      <c r="J52" s="630" t="s">
        <v>818</v>
      </c>
      <c r="K52" s="627">
        <f>IFERROR(INDEX($BJ$22:$BJ$150, MATCH(I52, $BF$22:$BF$150, 0)), 0)*H52</f>
        <v>180</v>
      </c>
      <c r="L52" s="625">
        <f>K52/100</f>
        <v>1.8</v>
      </c>
      <c r="N52" s="407" t="str">
        <f t="shared" si="13"/>
        <v>A</v>
      </c>
      <c r="O52" s="147" t="str">
        <f t="shared" si="14"/>
        <v>B.Baltimore blanc.Avec alcool.Before dinner.Verre Martini(s).On the rocks</v>
      </c>
      <c r="P52" s="147" t="str">
        <f t="shared" si="26"/>
        <v>B</v>
      </c>
      <c r="Q52" s="147" t="str">
        <f t="shared" si="27"/>
        <v>Baltimore blanc</v>
      </c>
      <c r="R52" s="147" t="str">
        <f t="shared" si="28"/>
        <v>Avec alcool</v>
      </c>
      <c r="S52" s="147" t="str">
        <f t="shared" si="18"/>
        <v>Before dinner</v>
      </c>
      <c r="T52" s="147" t="str">
        <f t="shared" si="29"/>
        <v>On the rocks</v>
      </c>
      <c r="U52" s="147" t="str">
        <f t="shared" si="20"/>
        <v/>
      </c>
      <c r="V52" s="134" t="s">
        <v>338</v>
      </c>
      <c r="W52" s="204" t="str">
        <f>W57</f>
        <v>B.Baltimore blanc.Avec alcool.Before dinner.Verre Martini(s).On the rocks</v>
      </c>
      <c r="X52" s="204">
        <f>X57</f>
        <v>1</v>
      </c>
      <c r="Y52" s="203" t="str">
        <f>Y57</f>
        <v>Martini(s)</v>
      </c>
      <c r="Z52" s="202">
        <f>Z57</f>
        <v>7</v>
      </c>
      <c r="AA52" s="201" t="str">
        <f>AA57</f>
        <v>cl</v>
      </c>
      <c r="AB52" s="1219" t="s">
        <v>824</v>
      </c>
      <c r="AC52" s="1219"/>
      <c r="AD52" s="337"/>
      <c r="AE52" s="336" t="s">
        <v>418</v>
      </c>
      <c r="AF52" s="232" t="s">
        <v>417</v>
      </c>
      <c r="AG52" s="232"/>
      <c r="AH52" s="232"/>
      <c r="AI52" s="232"/>
      <c r="AJ52" s="232"/>
      <c r="AK52" s="232"/>
      <c r="AL52" s="232"/>
      <c r="AM52" s="231"/>
      <c r="AN52"/>
      <c r="AO52" s="229" t="str">
        <f>IF(OR(ISBLANK(AB54), ISBLANK(AC54), ISBLANK(AB56), ISBLANK(AC56)), "","Volume saisi "&amp; AX67 &amp; " ml pour "  &amp; AB54 &amp; " " &amp; AC54)</f>
        <v>Volume saisi 70 ml pour 1 Martini(s)</v>
      </c>
      <c r="AP52" s="227">
        <f>IFERROR(IF(ISBLANK(H52),"",INDEX($BO$22:$BO$150,MATCH(Y52,$BF$22:$BF$150,0)))*X52,0)</f>
        <v>240</v>
      </c>
      <c r="AQ52" s="226">
        <f>IFERROR(IF(ISBLANK(H52),"",INDEX($BK$22:$BK$150,MATCH(AA52,$BF$22:$BF$150,0)))*Z52*X52,0)</f>
        <v>70</v>
      </c>
      <c r="AR52" s="228" t="str">
        <f>IF(OR(ISBLANK(H52), ISBLANK(I52), ISBLANK(H53), ISBLANK(I53)), "", H52 &amp; " " &amp; I52 &amp; " de " &amp; H53 &amp; " " &amp; I53)</f>
        <v>10 Martini(s) de 7 cl</v>
      </c>
      <c r="AS52" s="227">
        <f>IFERROR(IF(ISBLANK(H52),"",INDEX($BO$22:$BO$150,MATCH(I52,$BF$22:$BF$150,0)))*H52,0)</f>
        <v>2400</v>
      </c>
      <c r="AT52" s="226">
        <f>IF(ISBLANK(H52),"",INDEX($BK$22:$BK$150,MATCH(I53,$BF$22:$BF$150,0))*H53*H52)</f>
        <v>700</v>
      </c>
      <c r="AU52" s="225">
        <f>IFERROR(AT52/AQ52,0)</f>
        <v>10</v>
      </c>
      <c r="AV52" s="642" t="str">
        <f>AX58&amp;"= "</f>
        <v xml:space="preserve">AX= </v>
      </c>
      <c r="AW52" s="779" t="str">
        <f>"recherche de "&amp;AJ57&amp;" dans la table de conversion et multilcation par  "&amp;AI57</f>
        <v>recherche de Col.13 dans la table de conversion et multilcation par  Col.12</v>
      </c>
      <c r="AX52" s="194"/>
      <c r="AY52" s="194"/>
      <c r="AZ52" s="780"/>
      <c r="BA52" s="219"/>
      <c r="BB52" s="154"/>
      <c r="BC52" s="153"/>
      <c r="BE52" s="657" t="s">
        <v>845</v>
      </c>
      <c r="BF52" s="120" t="s">
        <v>436</v>
      </c>
      <c r="BG52" s="94">
        <f t="shared" si="32"/>
        <v>0.25</v>
      </c>
      <c r="BH52" s="93" t="s">
        <v>282</v>
      </c>
      <c r="BI52" s="75">
        <f t="shared" si="33"/>
        <v>4</v>
      </c>
      <c r="BJ52" s="74">
        <f t="shared" si="34"/>
        <v>25</v>
      </c>
      <c r="BK52" s="92">
        <v>250</v>
      </c>
      <c r="BL52" s="72">
        <v>200</v>
      </c>
      <c r="BM52" s="71">
        <v>300</v>
      </c>
      <c r="BN52" s="79">
        <f t="shared" si="35"/>
        <v>30</v>
      </c>
      <c r="BO52" s="96">
        <v>300</v>
      </c>
      <c r="BP52" s="88" t="s">
        <v>435</v>
      </c>
      <c r="BR52" s="407" t="str">
        <f t="shared" si="21"/>
        <v>A</v>
      </c>
      <c r="BS52" s="593">
        <v>1</v>
      </c>
      <c r="BU52" s="218"/>
      <c r="BV52" s="11"/>
      <c r="BW52" s="11"/>
      <c r="BX52" s="11"/>
      <c r="BY52" s="11"/>
      <c r="BZ52" s="11"/>
      <c r="CA52" s="217"/>
      <c r="CC52" s="9">
        <v>1</v>
      </c>
    </row>
    <row r="53" spans="2:81" ht="21" customHeight="1">
      <c r="B53" s="548" t="str">
        <f>"Volume d'1 "&amp;Y53&amp;" "&amp;IFERROR(IF(ISBLANK(H52),"",INDEX($BK$22:$BK$150,MATCH(Y53,$BF$22:$BF$150,0))),0)&amp;" ml"</f>
        <v>Volume d'1 Martini(s) 180 ml</v>
      </c>
      <c r="C53" s="208"/>
      <c r="D53" s="208"/>
      <c r="E53" s="208"/>
      <c r="F53" s="208"/>
      <c r="G53" s="222" t="str">
        <f>"⓬ Vous versez quel volume par ►"&amp;I52</f>
        <v>⓬ Vous versez quel volume par ►Martini(s)</v>
      </c>
      <c r="H53" s="221">
        <v>7</v>
      </c>
      <c r="I53" s="104" t="s">
        <v>328</v>
      </c>
      <c r="J53" s="631" t="s">
        <v>819</v>
      </c>
      <c r="K53" s="627">
        <f>IFERROR(INDEX($BJ$22:$BJ$150, MATCH(I53, $BF$22:$BF$150, 0)), 0)*H53</f>
        <v>7</v>
      </c>
      <c r="L53" s="625">
        <f>K53/100</f>
        <v>7.0000000000000007E-2</v>
      </c>
      <c r="N53" s="407" t="str">
        <f t="shared" si="13"/>
        <v>A</v>
      </c>
      <c r="O53" s="147" t="str">
        <f t="shared" si="14"/>
        <v>B.Baltimore blanc.Avec alcool.Before dinner.Verre Martini(s).On the rocks</v>
      </c>
      <c r="P53" s="147" t="str">
        <f t="shared" si="26"/>
        <v>B</v>
      </c>
      <c r="Q53" s="147" t="str">
        <f t="shared" si="27"/>
        <v>Baltimore blanc</v>
      </c>
      <c r="R53" s="147" t="str">
        <f t="shared" si="28"/>
        <v>Avec alcool</v>
      </c>
      <c r="S53" s="147" t="str">
        <f t="shared" si="18"/>
        <v>Before dinner</v>
      </c>
      <c r="T53" s="147" t="str">
        <f t="shared" si="29"/>
        <v>On the rocks</v>
      </c>
      <c r="U53" s="147" t="str">
        <f t="shared" si="20"/>
        <v/>
      </c>
      <c r="V53" s="134" t="s">
        <v>338</v>
      </c>
      <c r="W53" s="204" t="str">
        <f>W57</f>
        <v>B.Baltimore blanc.Avec alcool.Before dinner.Verre Martini(s).On the rocks</v>
      </c>
      <c r="X53" s="204">
        <f>X57</f>
        <v>1</v>
      </c>
      <c r="Y53" s="203" t="str">
        <f>Y57</f>
        <v>Martini(s)</v>
      </c>
      <c r="Z53" s="202">
        <f>Z57</f>
        <v>7</v>
      </c>
      <c r="AA53" s="201" t="str">
        <f>AA57</f>
        <v>cl</v>
      </c>
      <c r="AB53" s="224" t="s">
        <v>411</v>
      </c>
      <c r="AC53" s="334"/>
      <c r="AD53" s="323"/>
      <c r="AE53" s="323"/>
      <c r="AF53" s="323"/>
      <c r="AG53" s="323"/>
      <c r="AH53" s="211"/>
      <c r="AI53" s="223" t="s">
        <v>410</v>
      </c>
      <c r="AJ53" s="1241" t="s">
        <v>822</v>
      </c>
      <c r="AK53" s="1241"/>
      <c r="AL53" s="1241"/>
      <c r="AM53" s="1242"/>
      <c r="AN53"/>
      <c r="AO53" s="143" t="str">
        <f t="shared" ref="AO53:AT53" si="65">AO52</f>
        <v>Volume saisi 70 ml pour 1 Martini(s)</v>
      </c>
      <c r="AP53" s="333">
        <f t="shared" si="65"/>
        <v>240</v>
      </c>
      <c r="AQ53" s="333">
        <f t="shared" si="65"/>
        <v>70</v>
      </c>
      <c r="AR53" s="141" t="str">
        <f t="shared" si="65"/>
        <v>10 Martini(s) de 7 cl</v>
      </c>
      <c r="AS53" s="136">
        <f t="shared" si="65"/>
        <v>2400</v>
      </c>
      <c r="AT53" s="332">
        <f t="shared" si="65"/>
        <v>700</v>
      </c>
      <c r="AU53" s="152">
        <f t="shared" ref="AU53:AU66" si="66">IFERROR(AT53/AQ53,0)</f>
        <v>10</v>
      </c>
      <c r="AV53" s="642" t="str">
        <f>AY58&amp;"= "</f>
        <v xml:space="preserve">AY= </v>
      </c>
      <c r="AW53" s="643" t="str">
        <f>"volumes de l'Auteur pour "&amp;AY67&amp;" ml"</f>
        <v>volumes de l'Auteur pour 70 ml</v>
      </c>
      <c r="AX53" s="20"/>
      <c r="AY53" s="20"/>
      <c r="AZ53" s="20"/>
      <c r="BA53" s="219"/>
      <c r="BB53" s="154"/>
      <c r="BC53" s="153"/>
      <c r="BE53" s="657" t="s">
        <v>845</v>
      </c>
      <c r="BF53" s="120" t="s">
        <v>421</v>
      </c>
      <c r="BG53" s="94">
        <f t="shared" si="32"/>
        <v>0.15</v>
      </c>
      <c r="BH53" s="93" t="s">
        <v>282</v>
      </c>
      <c r="BI53" s="75">
        <f t="shared" si="33"/>
        <v>7</v>
      </c>
      <c r="BJ53" s="74">
        <f t="shared" si="34"/>
        <v>15</v>
      </c>
      <c r="BK53" s="92">
        <v>150</v>
      </c>
      <c r="BL53" s="72">
        <v>120</v>
      </c>
      <c r="BM53" s="71">
        <v>180</v>
      </c>
      <c r="BN53" s="79">
        <f t="shared" si="35"/>
        <v>18</v>
      </c>
      <c r="BO53" s="96">
        <v>180</v>
      </c>
      <c r="BP53" s="88" t="s">
        <v>420</v>
      </c>
      <c r="BR53" s="407" t="str">
        <f t="shared" si="21"/>
        <v>A</v>
      </c>
      <c r="BS53" s="593">
        <v>1</v>
      </c>
      <c r="BT53" s="269" t="s">
        <v>505</v>
      </c>
      <c r="BU53" s="207"/>
      <c r="BV53" s="156"/>
      <c r="BW53" s="607" t="s">
        <v>1076</v>
      </c>
      <c r="BX53" s="156"/>
      <c r="BY53" s="20"/>
      <c r="BZ53" s="20"/>
      <c r="CA53" s="205"/>
      <c r="CC53" s="9">
        <v>1</v>
      </c>
    </row>
    <row r="54" spans="2:81" ht="21" customHeight="1">
      <c r="B54" s="549" t="str">
        <f>IF(ISBLANK(H52), "", IF(K53&lt;=B55, "✔ OK pour de/des verre(s) " &amp; I52 &amp; " de " &amp; B55&amp; " cl (volume versé : "&amp;K53&amp; " cl)", "❌ Trop plein pour " &amp; I52 &amp; " de " &amp;B55&amp; " cl (volume utilisé : " &amp; (K53*H52) &amp; " cl)"))</f>
        <v>✔ OK pour de/des verre(s) Martini(s) de 18 cl cl (volume versé : 7 cl)</v>
      </c>
      <c r="C54" s="214"/>
      <c r="D54" s="208"/>
      <c r="E54" s="20"/>
      <c r="F54" s="20"/>
      <c r="G54" s="213"/>
      <c r="H54" s="181"/>
      <c r="I54" s="212" t="str">
        <f>IFERROR(IF(K53&gt;I55,B58,IF(I55&gt;K53,C58,IF(I55=K53,D58))),0)</f>
        <v>Vous servez le volume conseillé par l'Auteur</v>
      </c>
      <c r="J54" s="630" t="s">
        <v>816</v>
      </c>
      <c r="K54" s="627">
        <f>K53*H52</f>
        <v>70</v>
      </c>
      <c r="L54" s="625">
        <f>L53*H52</f>
        <v>0.70000000000000007</v>
      </c>
      <c r="N54" s="407" t="str">
        <f t="shared" si="13"/>
        <v>A</v>
      </c>
      <c r="O54" s="147" t="str">
        <f t="shared" si="14"/>
        <v>B.Baltimore blanc.Avec alcool.Before dinner.Verre Martini(s).On the rocks</v>
      </c>
      <c r="P54" s="147" t="str">
        <f t="shared" si="26"/>
        <v>B</v>
      </c>
      <c r="Q54" s="147" t="str">
        <f t="shared" si="27"/>
        <v>Baltimore blanc</v>
      </c>
      <c r="R54" s="147" t="str">
        <f t="shared" si="28"/>
        <v>Avec alcool</v>
      </c>
      <c r="S54" s="147" t="str">
        <f t="shared" si="18"/>
        <v>Before dinner</v>
      </c>
      <c r="T54" s="147" t="str">
        <f t="shared" si="29"/>
        <v>On the rocks</v>
      </c>
      <c r="U54" s="147" t="str">
        <f t="shared" si="20"/>
        <v/>
      </c>
      <c r="V54" s="134" t="s">
        <v>338</v>
      </c>
      <c r="W54" s="204" t="str">
        <f>W57</f>
        <v>B.Baltimore blanc.Avec alcool.Before dinner.Verre Martini(s).On the rocks</v>
      </c>
      <c r="X54" s="204">
        <f>X57</f>
        <v>1</v>
      </c>
      <c r="Y54" s="203" t="str">
        <f>Y57</f>
        <v>Martini(s)</v>
      </c>
      <c r="Z54" s="202">
        <f>Z57</f>
        <v>7</v>
      </c>
      <c r="AA54" s="201" t="str">
        <f>AA57</f>
        <v>cl</v>
      </c>
      <c r="AB54" s="216">
        <v>1</v>
      </c>
      <c r="AC54" s="120" t="s">
        <v>481</v>
      </c>
      <c r="AD54" s="324"/>
      <c r="AE54" s="324"/>
      <c r="AF54" s="324"/>
      <c r="AG54" s="324"/>
      <c r="AH54" s="215"/>
      <c r="AI54" s="28"/>
      <c r="AJ54" s="1241"/>
      <c r="AK54" s="1241"/>
      <c r="AL54" s="1241"/>
      <c r="AM54" s="1242"/>
      <c r="AN54"/>
      <c r="AO54" s="143" t="str">
        <f t="shared" ref="AO54:AT54" si="67">AO52</f>
        <v>Volume saisi 70 ml pour 1 Martini(s)</v>
      </c>
      <c r="AP54" s="142">
        <f t="shared" si="67"/>
        <v>240</v>
      </c>
      <c r="AQ54" s="142">
        <f t="shared" si="67"/>
        <v>70</v>
      </c>
      <c r="AR54" s="141" t="str">
        <f t="shared" si="67"/>
        <v>10 Martini(s) de 7 cl</v>
      </c>
      <c r="AS54" s="136">
        <f t="shared" si="67"/>
        <v>2400</v>
      </c>
      <c r="AT54" s="140">
        <f t="shared" si="67"/>
        <v>700</v>
      </c>
      <c r="AU54" s="152">
        <f t="shared" si="66"/>
        <v>10</v>
      </c>
      <c r="AV54" s="641" t="str">
        <f>BA58&amp;"= "</f>
        <v xml:space="preserve">BA= </v>
      </c>
      <c r="AW54" s="643" t="str">
        <f>"volumes de l'Auteur multiplié par le coef. " &amp; TEXT(AU54, "0.00")</f>
        <v>volumes de l'Auteur multiplié par le coef. 10.00</v>
      </c>
      <c r="AX54" s="20"/>
      <c r="AY54" s="20"/>
      <c r="AZ54" s="20"/>
      <c r="BA54" s="154"/>
      <c r="BB54" s="154"/>
      <c r="BC54" s="153"/>
      <c r="BE54" s="657" t="s">
        <v>845</v>
      </c>
      <c r="BF54" s="120" t="s">
        <v>383</v>
      </c>
      <c r="BG54" s="94">
        <f t="shared" si="32"/>
        <v>0.4</v>
      </c>
      <c r="BH54" s="93" t="s">
        <v>282</v>
      </c>
      <c r="BI54" s="75">
        <f t="shared" si="33"/>
        <v>3</v>
      </c>
      <c r="BJ54" s="74">
        <f t="shared" si="34"/>
        <v>40</v>
      </c>
      <c r="BK54" s="92">
        <v>400</v>
      </c>
      <c r="BL54" s="72">
        <v>350</v>
      </c>
      <c r="BM54" s="71">
        <v>470</v>
      </c>
      <c r="BN54" s="79">
        <f t="shared" si="35"/>
        <v>47</v>
      </c>
      <c r="BO54" s="96">
        <v>470</v>
      </c>
      <c r="BP54" s="88" t="s">
        <v>382</v>
      </c>
      <c r="BR54" s="407" t="str">
        <f t="shared" si="21"/>
        <v>A</v>
      </c>
      <c r="BS54" s="593">
        <v>1</v>
      </c>
      <c r="BT54" s="269" t="s">
        <v>505</v>
      </c>
      <c r="BU54" s="218"/>
      <c r="BV54" s="11"/>
      <c r="BW54" s="11"/>
      <c r="BX54" s="11"/>
      <c r="BY54" s="11"/>
      <c r="BZ54" s="11"/>
      <c r="CA54" s="217"/>
      <c r="CC54" s="9">
        <v>1</v>
      </c>
    </row>
    <row r="55" spans="2:81" ht="21" customHeight="1">
      <c r="B55" s="628" t="str">
        <f>IFERROR(INDEX($BJ$22:$BJ$150, MATCH(I52, $BF$22:$BF$150, 0)), 0)&amp;" cl"</f>
        <v>18 cl</v>
      </c>
      <c r="C55" s="210"/>
      <c r="D55" s="208"/>
      <c r="E55" s="209"/>
      <c r="F55" s="209"/>
      <c r="G55" s="209"/>
      <c r="H55" s="630" t="s">
        <v>817</v>
      </c>
      <c r="I55" s="632">
        <f>IF(ISBLANK(H52),"",INDEX($BK$22:$BK$150,MATCH(AA55,$BF$22:$BF$150,0))*Z55/10)</f>
        <v>7</v>
      </c>
      <c r="J55" s="208"/>
      <c r="K55" s="208"/>
      <c r="L55" s="220"/>
      <c r="N55" s="407" t="str">
        <f t="shared" si="13"/>
        <v>A</v>
      </c>
      <c r="O55" s="147" t="str">
        <f t="shared" si="14"/>
        <v>B.Baltimore blanc.Avec alcool.Before dinner.Verre Martini(s).On the rocks</v>
      </c>
      <c r="P55" s="147" t="str">
        <f t="shared" si="26"/>
        <v>B</v>
      </c>
      <c r="Q55" s="147" t="str">
        <f t="shared" si="27"/>
        <v>Baltimore blanc</v>
      </c>
      <c r="R55" s="147" t="str">
        <f t="shared" si="28"/>
        <v>Avec alcool</v>
      </c>
      <c r="S55" s="147" t="str">
        <f t="shared" si="18"/>
        <v>Before dinner</v>
      </c>
      <c r="T55" s="147" t="str">
        <f t="shared" si="29"/>
        <v>On the rocks</v>
      </c>
      <c r="U55" s="147" t="str">
        <f t="shared" si="20"/>
        <v/>
      </c>
      <c r="V55" s="134" t="s">
        <v>338</v>
      </c>
      <c r="W55" s="204" t="str">
        <f>W57</f>
        <v>B.Baltimore blanc.Avec alcool.Before dinner.Verre Martini(s).On the rocks</v>
      </c>
      <c r="X55" s="204">
        <f>X57</f>
        <v>1</v>
      </c>
      <c r="Y55" s="203" t="str">
        <f>Y57</f>
        <v>Martini(s)</v>
      </c>
      <c r="Z55" s="202">
        <f>Z57</f>
        <v>7</v>
      </c>
      <c r="AA55" s="201" t="str">
        <f>AA57</f>
        <v>cl</v>
      </c>
      <c r="AB55" s="325" t="str">
        <f>"❽ Volume servi par "&amp;AC54</f>
        <v>❽ Volume servi par Martini(s)</v>
      </c>
      <c r="AC55" s="324"/>
      <c r="AD55" s="323"/>
      <c r="AE55" s="320"/>
      <c r="AF55" s="199" t="s">
        <v>403</v>
      </c>
      <c r="AG55" s="319" t="s">
        <v>815</v>
      </c>
      <c r="AH55" s="198"/>
      <c r="AI55" s="197"/>
      <c r="AJ55" s="1243" t="str">
        <f>W57&amp;"  intensité"&amp;" "&amp;AG55&amp;" "&amp;"coût"&amp;AG56&amp;" "&amp;" "&amp;AB52</f>
        <v>B.Baltimore blanc.Avec alcool.Before dinner.Verre Martini(s).On the rocks  intensité *** amer coût**  Couleur : Ambrée pâle / dorée</v>
      </c>
      <c r="AK55" s="1243"/>
      <c r="AL55" s="1243"/>
      <c r="AM55" s="1244"/>
      <c r="AN55"/>
      <c r="AO55" s="143" t="str">
        <f t="shared" ref="AO55:AT55" si="68">AO52</f>
        <v>Volume saisi 70 ml pour 1 Martini(s)</v>
      </c>
      <c r="AP55" s="142">
        <f t="shared" si="68"/>
        <v>240</v>
      </c>
      <c r="AQ55" s="142">
        <f t="shared" si="68"/>
        <v>70</v>
      </c>
      <c r="AR55" s="141" t="str">
        <f t="shared" si="68"/>
        <v>10 Martini(s) de 7 cl</v>
      </c>
      <c r="AS55" s="136">
        <f t="shared" si="68"/>
        <v>2400</v>
      </c>
      <c r="AT55" s="140">
        <f t="shared" si="68"/>
        <v>700</v>
      </c>
      <c r="AU55" s="152">
        <f t="shared" si="66"/>
        <v>10</v>
      </c>
      <c r="AV55" s="20"/>
      <c r="AW55" s="20"/>
      <c r="AX55" s="20"/>
      <c r="AY55" s="20"/>
      <c r="AZ55" s="20"/>
      <c r="BA55" s="154"/>
      <c r="BB55" s="154"/>
      <c r="BC55" s="153"/>
      <c r="BE55" s="657" t="s">
        <v>845</v>
      </c>
      <c r="BF55" s="120" t="s">
        <v>370</v>
      </c>
      <c r="BG55" s="94">
        <f t="shared" si="32"/>
        <v>0.25</v>
      </c>
      <c r="BH55" s="93" t="s">
        <v>282</v>
      </c>
      <c r="BI55" s="75">
        <f t="shared" si="33"/>
        <v>4</v>
      </c>
      <c r="BJ55" s="74">
        <f t="shared" si="34"/>
        <v>25</v>
      </c>
      <c r="BK55" s="92">
        <v>250</v>
      </c>
      <c r="BL55" s="72">
        <v>200</v>
      </c>
      <c r="BM55" s="71">
        <v>300</v>
      </c>
      <c r="BN55" s="79">
        <f t="shared" si="35"/>
        <v>30</v>
      </c>
      <c r="BO55" s="96">
        <v>300</v>
      </c>
      <c r="BP55" s="88" t="s">
        <v>369</v>
      </c>
      <c r="BR55" s="407" t="str">
        <f t="shared" si="21"/>
        <v>A</v>
      </c>
      <c r="BS55" s="593">
        <v>1</v>
      </c>
      <c r="BT55" s="269" t="s">
        <v>505</v>
      </c>
      <c r="BU55" s="207"/>
      <c r="BV55" s="156"/>
      <c r="BW55" s="607" t="s">
        <v>1077</v>
      </c>
      <c r="BX55" s="156"/>
      <c r="BY55" s="20"/>
      <c r="BZ55" s="20"/>
      <c r="CA55" s="205"/>
      <c r="CC55" s="9">
        <v>1</v>
      </c>
    </row>
    <row r="56" spans="2:81" ht="21" customHeight="1">
      <c r="B56" s="1309" t="str">
        <f>AJ53</f>
        <v>Inspirée du Baltimore classique, cette version utilise du vermouth blanc pour une touche plus légère et florale</v>
      </c>
      <c r="C56" s="1310"/>
      <c r="D56" s="1310"/>
      <c r="E56" s="1310"/>
      <c r="F56" s="1310"/>
      <c r="G56" s="1311"/>
      <c r="H56" s="196"/>
      <c r="I56" s="196"/>
      <c r="J56" s="196"/>
      <c r="K56" s="196"/>
      <c r="L56" s="195"/>
      <c r="N56" s="407" t="str">
        <f t="shared" si="13"/>
        <v>A</v>
      </c>
      <c r="O56" s="147" t="str">
        <f t="shared" si="14"/>
        <v>B.Baltimore blanc.Avec alcool.Before dinner.Verre Martini(s).On the rocks</v>
      </c>
      <c r="P56" s="147" t="str">
        <f t="shared" si="26"/>
        <v>B</v>
      </c>
      <c r="Q56" s="147" t="str">
        <f t="shared" si="27"/>
        <v>Baltimore blanc</v>
      </c>
      <c r="R56" s="147" t="str">
        <f t="shared" si="28"/>
        <v>Avec alcool</v>
      </c>
      <c r="S56" s="147" t="str">
        <f t="shared" si="18"/>
        <v>Before dinner</v>
      </c>
      <c r="T56" s="147" t="str">
        <f t="shared" si="29"/>
        <v>On the rocks</v>
      </c>
      <c r="U56" s="147" t="str">
        <f t="shared" si="20"/>
        <v/>
      </c>
      <c r="V56" s="134" t="s">
        <v>338</v>
      </c>
      <c r="W56" s="204" t="str">
        <f>W57</f>
        <v>B.Baltimore blanc.Avec alcool.Before dinner.Verre Martini(s).On the rocks</v>
      </c>
      <c r="X56" s="204">
        <f>X57</f>
        <v>1</v>
      </c>
      <c r="Y56" s="203" t="str">
        <f>Y57</f>
        <v>Martini(s)</v>
      </c>
      <c r="Z56" s="202">
        <f>Z57</f>
        <v>7</v>
      </c>
      <c r="AA56" s="201" t="str">
        <f>AA57</f>
        <v>cl</v>
      </c>
      <c r="AB56" s="200">
        <v>7</v>
      </c>
      <c r="AC56" s="104" t="s">
        <v>328</v>
      </c>
      <c r="AD56" s="320"/>
      <c r="AE56" s="320"/>
      <c r="AF56" s="199" t="s">
        <v>398</v>
      </c>
      <c r="AG56" s="319" t="s">
        <v>397</v>
      </c>
      <c r="AH56" s="198"/>
      <c r="AI56" s="197"/>
      <c r="AJ56" s="1243"/>
      <c r="AK56" s="1243"/>
      <c r="AL56" s="1243"/>
      <c r="AM56" s="1244"/>
      <c r="AN56"/>
      <c r="AO56" s="143" t="str">
        <f t="shared" ref="AO56:AT56" si="69">AO52</f>
        <v>Volume saisi 70 ml pour 1 Martini(s)</v>
      </c>
      <c r="AP56" s="142">
        <f t="shared" si="69"/>
        <v>240</v>
      </c>
      <c r="AQ56" s="142">
        <f t="shared" si="69"/>
        <v>70</v>
      </c>
      <c r="AR56" s="141" t="str">
        <f t="shared" si="69"/>
        <v>10 Martini(s) de 7 cl</v>
      </c>
      <c r="AS56" s="136">
        <f t="shared" si="69"/>
        <v>2400</v>
      </c>
      <c r="AT56" s="140">
        <f t="shared" si="69"/>
        <v>700</v>
      </c>
      <c r="AU56" s="152">
        <f t="shared" si="66"/>
        <v>10</v>
      </c>
      <c r="AV56" s="194"/>
      <c r="AW56" s="194"/>
      <c r="AX56" s="1320" t="str">
        <f>AX58&amp;" =  Volumes saisis colonnes "&amp;SUBSTITUTE(ADDRESS(1,COLUMN(AI60),4),"1","")&amp;" et "&amp;SUBSTITUTE(ADDRESS(1,COLUMN(AJ60),4),"1","")</f>
        <v>AX =  Volumes saisis colonnes AI et AJ</v>
      </c>
      <c r="AY56" s="194"/>
      <c r="AZ56" s="194"/>
      <c r="BA56" s="154"/>
      <c r="BB56" s="154"/>
      <c r="BC56" s="153"/>
      <c r="BE56" s="658" t="s">
        <v>902</v>
      </c>
      <c r="BF56" s="120" t="s">
        <v>569</v>
      </c>
      <c r="BG56" s="94">
        <f t="shared" si="32"/>
        <v>5.0000000000000001E-3</v>
      </c>
      <c r="BH56" s="93" t="s">
        <v>282</v>
      </c>
      <c r="BI56" s="75">
        <f t="shared" si="33"/>
        <v>200</v>
      </c>
      <c r="BJ56" s="74">
        <f t="shared" si="34"/>
        <v>0.5</v>
      </c>
      <c r="BK56" s="92">
        <v>5</v>
      </c>
      <c r="BL56" s="72">
        <v>4</v>
      </c>
      <c r="BM56" s="71">
        <v>6</v>
      </c>
      <c r="BN56" s="74">
        <f t="shared" si="35"/>
        <v>0.6</v>
      </c>
      <c r="BO56" s="96">
        <v>8</v>
      </c>
      <c r="BP56" s="88" t="s">
        <v>501</v>
      </c>
      <c r="BR56" s="407" t="str">
        <f t="shared" si="21"/>
        <v>A</v>
      </c>
      <c r="BS56" s="594" t="s">
        <v>783</v>
      </c>
      <c r="BT56" s="269" t="s">
        <v>505</v>
      </c>
      <c r="BU56" s="218"/>
      <c r="BV56" s="11"/>
      <c r="BW56" s="11"/>
      <c r="BX56" s="11"/>
      <c r="BY56" s="11"/>
      <c r="BZ56" s="11"/>
      <c r="CA56" s="217"/>
      <c r="CC56" s="9">
        <v>1</v>
      </c>
    </row>
    <row r="57" spans="2:81" ht="21" customHeight="1">
      <c r="B57" s="1312"/>
      <c r="C57" s="1313"/>
      <c r="D57" s="1313"/>
      <c r="E57" s="1313"/>
      <c r="F57" s="1313"/>
      <c r="G57" s="1314"/>
      <c r="H57" s="181"/>
      <c r="I57" s="181"/>
      <c r="J57" s="181"/>
      <c r="K57" s="181"/>
      <c r="L57" s="550" t="s">
        <v>384</v>
      </c>
      <c r="N57" s="407" t="str">
        <f t="shared" si="13"/>
        <v>A</v>
      </c>
      <c r="O57" s="147" t="str">
        <f t="shared" si="14"/>
        <v>B.Baltimore blanc.Avec alcool.Before dinner.Verre Martini(s).On the rocks</v>
      </c>
      <c r="P57" s="147" t="str">
        <f t="shared" si="26"/>
        <v>B</v>
      </c>
      <c r="Q57" s="147" t="str">
        <f t="shared" si="27"/>
        <v>Baltimore blanc</v>
      </c>
      <c r="R57" s="147" t="str">
        <f t="shared" si="28"/>
        <v>Avec alcool</v>
      </c>
      <c r="S57" s="147" t="str">
        <f t="shared" si="18"/>
        <v>Before dinner</v>
      </c>
      <c r="T57" s="147" t="str">
        <f t="shared" si="29"/>
        <v>On the rocks</v>
      </c>
      <c r="U57" s="147" t="str">
        <f t="shared" si="20"/>
        <v/>
      </c>
      <c r="V57" s="134" t="s">
        <v>338</v>
      </c>
      <c r="W57" s="190" t="str">
        <f>UPPER(LEFT(AD50,1)) &amp; "." &amp; UPPER(LEFT(AD50,1)) &amp; LOWER(MID(AD50,2,999)) &amp; "." &amp; UPPER(LEFT(AB50,1)) &amp; LOWER(MID(AB50,2,999)) &amp; "." &amp; UPPER(LEFT(AB51,1)) &amp; LOWER(MID(AB51,2,999)) &amp; "." &amp; "Verre " &amp; UPPER(LEFT(AC54,1)) &amp; LOWER(MID(AC54,2,999)) &amp; IF(LEFT(AM50,1)=UPPER(LEFT(AM50,1)),".","") &amp; UPPER(LEFT(AM50,1)) &amp; LOWER(MID(AM50,2,999))</f>
        <v>B.Baltimore blanc.Avec alcool.Before dinner.Verre Martini(s).On the rocks</v>
      </c>
      <c r="X57" s="189">
        <f>AB54</f>
        <v>1</v>
      </c>
      <c r="Y57" s="188" t="str">
        <f>AC54</f>
        <v>Martini(s)</v>
      </c>
      <c r="Z57" s="187">
        <f>AB56</f>
        <v>7</v>
      </c>
      <c r="AA57" s="186" t="str">
        <f>AC56</f>
        <v>cl</v>
      </c>
      <c r="AB57" s="185" t="str">
        <f>(AB56*AB54)&amp;" "&amp;AC56</f>
        <v>7 cl</v>
      </c>
      <c r="AC57" s="184" t="str">
        <f>"pour "&amp;AB54&amp;" "&amp;AC54</f>
        <v>pour 1 Martini(s)</v>
      </c>
      <c r="AD57" s="184"/>
      <c r="AE57" s="183" t="s">
        <v>393</v>
      </c>
      <c r="AF57" s="183" t="s">
        <v>392</v>
      </c>
      <c r="AG57" s="183" t="s">
        <v>391</v>
      </c>
      <c r="AH57" s="183" t="s">
        <v>390</v>
      </c>
      <c r="AI57" s="183" t="s">
        <v>389</v>
      </c>
      <c r="AJ57" s="183" t="s">
        <v>388</v>
      </c>
      <c r="AK57" s="183" t="s">
        <v>387</v>
      </c>
      <c r="AL57" s="183" t="s">
        <v>386</v>
      </c>
      <c r="AM57" s="182" t="s">
        <v>385</v>
      </c>
      <c r="AN57"/>
      <c r="AO57" s="143" t="str">
        <f t="shared" ref="AO57:AT57" si="70">AO52</f>
        <v>Volume saisi 70 ml pour 1 Martini(s)</v>
      </c>
      <c r="AP57" s="142">
        <f t="shared" si="70"/>
        <v>240</v>
      </c>
      <c r="AQ57" s="142">
        <f t="shared" si="70"/>
        <v>70</v>
      </c>
      <c r="AR57" s="141" t="str">
        <f t="shared" si="70"/>
        <v>10 Martini(s) de 7 cl</v>
      </c>
      <c r="AS57" s="136">
        <f t="shared" si="70"/>
        <v>2400</v>
      </c>
      <c r="AT57" s="140">
        <f t="shared" si="70"/>
        <v>700</v>
      </c>
      <c r="AU57" s="152">
        <f t="shared" si="66"/>
        <v>10</v>
      </c>
      <c r="AV57" s="20"/>
      <c r="AW57" s="194"/>
      <c r="AX57" s="1320"/>
      <c r="AY57" s="194"/>
      <c r="AZ57" s="194"/>
      <c r="BA57" s="154"/>
      <c r="BB57" s="154"/>
      <c r="BC57" s="153"/>
      <c r="BE57" s="658" t="s">
        <v>902</v>
      </c>
      <c r="BF57" s="120" t="s">
        <v>568</v>
      </c>
      <c r="BG57" s="94">
        <f t="shared" si="32"/>
        <v>0.25</v>
      </c>
      <c r="BH57" s="93" t="s">
        <v>282</v>
      </c>
      <c r="BI57" s="75">
        <f t="shared" si="33"/>
        <v>4</v>
      </c>
      <c r="BJ57" s="74">
        <f t="shared" si="34"/>
        <v>25</v>
      </c>
      <c r="BK57" s="92">
        <v>250</v>
      </c>
      <c r="BL57" s="72">
        <v>200</v>
      </c>
      <c r="BM57" s="71">
        <v>300</v>
      </c>
      <c r="BN57" s="79">
        <f t="shared" si="35"/>
        <v>30</v>
      </c>
      <c r="BO57" s="96">
        <v>300</v>
      </c>
      <c r="BP57" s="88" t="s">
        <v>567</v>
      </c>
      <c r="BR57" s="407" t="str">
        <f t="shared" si="21"/>
        <v>A</v>
      </c>
      <c r="BS57" s="387" t="s">
        <v>784</v>
      </c>
      <c r="BT57" s="269" t="s">
        <v>505</v>
      </c>
      <c r="BU57" s="263"/>
      <c r="BV57" s="262"/>
      <c r="BW57" s="262"/>
      <c r="BX57" s="262"/>
      <c r="BY57" s="262"/>
      <c r="BZ57" s="262"/>
      <c r="CA57" s="261"/>
      <c r="CC57" s="9">
        <v>1</v>
      </c>
    </row>
    <row r="58" spans="2:81" ht="21" customHeight="1">
      <c r="B58" s="173" t="str">
        <f>"Vous servez plus que l'Auteur qui avait prévu "&amp;I55&amp;" cl"</f>
        <v>Vous servez plus que l'Auteur qui avait prévu 7 cl</v>
      </c>
      <c r="C58" s="172" t="str">
        <f>"Vous servez moins que l'Auteur qui avait prévu "&amp;I55&amp;" cl"</f>
        <v>Vous servez moins que l'Auteur qui avait prévu 7 cl</v>
      </c>
      <c r="D58" s="172" t="s">
        <v>373</v>
      </c>
      <c r="E58" s="171"/>
      <c r="F58" s="171"/>
      <c r="G58" s="171"/>
      <c r="H58" s="171"/>
      <c r="I58" s="170"/>
      <c r="J58" s="170"/>
      <c r="K58" s="551" t="s">
        <v>372</v>
      </c>
      <c r="L58" s="169" t="s">
        <v>371</v>
      </c>
      <c r="N58" s="407" t="str">
        <f t="shared" si="13"/>
        <v>A</v>
      </c>
      <c r="O58" s="147" t="str">
        <f t="shared" si="14"/>
        <v>B.Baltimore blanc.Avec alcool.Before dinner.Verre Martini(s).On the rocks</v>
      </c>
      <c r="P58" s="147" t="str">
        <f t="shared" si="26"/>
        <v>B</v>
      </c>
      <c r="Q58" s="147" t="str">
        <f t="shared" si="27"/>
        <v>Baltimore blanc</v>
      </c>
      <c r="R58" s="147" t="str">
        <f t="shared" si="28"/>
        <v>Avec alcool</v>
      </c>
      <c r="S58" s="147" t="str">
        <f t="shared" si="18"/>
        <v>Before dinner</v>
      </c>
      <c r="T58" s="147" t="str">
        <f t="shared" si="29"/>
        <v>On the rocks</v>
      </c>
      <c r="U58" s="147" t="str">
        <f t="shared" si="20"/>
        <v/>
      </c>
      <c r="V58" s="134" t="s">
        <v>338</v>
      </c>
      <c r="W58" s="119" t="str">
        <f>W57</f>
        <v>B.Baltimore blanc.Avec alcool.Before dinner.Verre Martini(s).On the rocks</v>
      </c>
      <c r="X58" s="119">
        <f>X57</f>
        <v>1</v>
      </c>
      <c r="Y58" s="118" t="str">
        <f>Y57</f>
        <v>Martini(s)</v>
      </c>
      <c r="Z58" s="117">
        <f>Z57</f>
        <v>7</v>
      </c>
      <c r="AA58" s="116" t="str">
        <f>AA57</f>
        <v>cl</v>
      </c>
      <c r="AB58" s="1227" t="s">
        <v>381</v>
      </c>
      <c r="AC58" s="1227"/>
      <c r="AD58" s="1228"/>
      <c r="AE58" s="177"/>
      <c r="AF58" s="176" t="s">
        <v>380</v>
      </c>
      <c r="AG58" s="1229" t="s">
        <v>379</v>
      </c>
      <c r="AH58" s="175"/>
      <c r="AI58" s="1231" t="s">
        <v>378</v>
      </c>
      <c r="AJ58" s="1233" t="s">
        <v>377</v>
      </c>
      <c r="AK58" s="1235" t="s">
        <v>376</v>
      </c>
      <c r="AL58" s="1237" t="s">
        <v>375</v>
      </c>
      <c r="AM58" s="174" t="s">
        <v>374</v>
      </c>
      <c r="AN58"/>
      <c r="AO58" s="143" t="str">
        <f t="shared" ref="AO58:AT58" si="71">AO52</f>
        <v>Volume saisi 70 ml pour 1 Martini(s)</v>
      </c>
      <c r="AP58" s="142">
        <f t="shared" si="71"/>
        <v>240</v>
      </c>
      <c r="AQ58" s="142">
        <f t="shared" si="71"/>
        <v>70</v>
      </c>
      <c r="AR58" s="141" t="str">
        <f t="shared" si="71"/>
        <v>10 Martini(s) de 7 cl</v>
      </c>
      <c r="AS58" s="136">
        <f t="shared" si="71"/>
        <v>2400</v>
      </c>
      <c r="AT58" s="140">
        <f t="shared" si="71"/>
        <v>700</v>
      </c>
      <c r="AU58" s="152">
        <f t="shared" si="66"/>
        <v>10</v>
      </c>
      <c r="AV58" s="167" t="str">
        <f t="shared" ref="AV58:BB58" si="72">SUBSTITUTE(ADDRESS(1,COLUMN(),4),"1","")</f>
        <v>AV</v>
      </c>
      <c r="AW58" s="167" t="str">
        <f t="shared" si="72"/>
        <v>AW</v>
      </c>
      <c r="AX58" s="168" t="str">
        <f t="shared" si="72"/>
        <v>AX</v>
      </c>
      <c r="AY58" s="168" t="str">
        <f>SUBSTITUTE(ADDRESS(1,COLUMN(),4),"1","")</f>
        <v>AY</v>
      </c>
      <c r="AZ58" s="167" t="str">
        <f t="shared" si="72"/>
        <v>AZ</v>
      </c>
      <c r="BA58" s="166" t="str">
        <f t="shared" si="72"/>
        <v>BA</v>
      </c>
      <c r="BB58" s="644" t="str">
        <f t="shared" si="72"/>
        <v>BB</v>
      </c>
      <c r="BC58" s="810" t="str">
        <f>"1"&amp;" "&amp;I52</f>
        <v>1 Martini(s)</v>
      </c>
      <c r="BE58" s="658" t="s">
        <v>902</v>
      </c>
      <c r="BF58" s="120" t="s">
        <v>563</v>
      </c>
      <c r="BG58" s="94">
        <f t="shared" si="32"/>
        <v>0.35</v>
      </c>
      <c r="BH58" s="93" t="s">
        <v>282</v>
      </c>
      <c r="BI58" s="75">
        <f t="shared" si="33"/>
        <v>3</v>
      </c>
      <c r="BJ58" s="74">
        <f t="shared" si="34"/>
        <v>35</v>
      </c>
      <c r="BK58" s="92">
        <v>350</v>
      </c>
      <c r="BL58" s="72">
        <v>300</v>
      </c>
      <c r="BM58" s="71">
        <v>400</v>
      </c>
      <c r="BN58" s="79">
        <f t="shared" si="35"/>
        <v>40</v>
      </c>
      <c r="BO58" s="96">
        <v>400</v>
      </c>
      <c r="BP58" s="88" t="s">
        <v>562</v>
      </c>
      <c r="BR58" s="407" t="str">
        <f t="shared" si="21"/>
        <v>A</v>
      </c>
      <c r="BS58" s="593">
        <v>1</v>
      </c>
      <c r="BT58" s="269" t="s">
        <v>505</v>
      </c>
      <c r="BU58" s="266"/>
      <c r="BV58" s="265"/>
      <c r="BW58" s="265"/>
      <c r="BX58" s="265"/>
      <c r="BY58" s="265"/>
      <c r="BZ58" s="265"/>
      <c r="CA58" s="264"/>
      <c r="CC58" s="9">
        <v>1</v>
      </c>
    </row>
    <row r="59" spans="2:81" ht="21" customHeight="1">
      <c r="B59" s="161"/>
      <c r="C59" s="160"/>
      <c r="D59" s="158"/>
      <c r="E59" s="158"/>
      <c r="F59" s="513" t="str">
        <f>K54&amp;" "&amp;I53&amp;" arrondi à ▼"</f>
        <v>70 cl arrondi à ▼</v>
      </c>
      <c r="G59" s="158"/>
      <c r="H59" s="158"/>
      <c r="I59" s="159" t="s">
        <v>366</v>
      </c>
      <c r="J59" s="516" t="s">
        <v>365</v>
      </c>
      <c r="K59" s="517"/>
      <c r="L59" s="514">
        <f>ROUND(L67/H52,2)</f>
        <v>1.07</v>
      </c>
      <c r="N59" s="407" t="str">
        <f t="shared" si="13"/>
        <v>A</v>
      </c>
      <c r="O59" s="147" t="str">
        <f t="shared" si="14"/>
        <v>B.Baltimore blanc.Avec alcool.Before dinner.Verre Martini(s).On the rocks</v>
      </c>
      <c r="P59" s="147" t="str">
        <f t="shared" si="26"/>
        <v>B</v>
      </c>
      <c r="Q59" s="147" t="str">
        <f t="shared" si="27"/>
        <v>Baltimore blanc</v>
      </c>
      <c r="R59" s="147" t="str">
        <f t="shared" si="28"/>
        <v>Avec alcool</v>
      </c>
      <c r="S59" s="147" t="str">
        <f t="shared" si="18"/>
        <v>Before dinner</v>
      </c>
      <c r="T59" s="147" t="str">
        <f t="shared" si="29"/>
        <v>On the rocks</v>
      </c>
      <c r="U59" s="147" t="str">
        <f t="shared" si="20"/>
        <v/>
      </c>
      <c r="V59" s="134" t="s">
        <v>338</v>
      </c>
      <c r="W59" s="119" t="str">
        <f>W57</f>
        <v>B.Baltimore blanc.Avec alcool.Before dinner.Verre Martini(s).On the rocks</v>
      </c>
      <c r="X59" s="119">
        <f>X57</f>
        <v>1</v>
      </c>
      <c r="Y59" s="118" t="str">
        <f>Y57</f>
        <v>Martini(s)</v>
      </c>
      <c r="Z59" s="117">
        <f>Z57</f>
        <v>7</v>
      </c>
      <c r="AA59" s="116" t="str">
        <f>AA57</f>
        <v>cl</v>
      </c>
      <c r="AB59" s="1239"/>
      <c r="AC59" s="1239"/>
      <c r="AD59" s="1240"/>
      <c r="AE59" s="165"/>
      <c r="AF59" s="164" t="s">
        <v>368</v>
      </c>
      <c r="AG59" s="1230"/>
      <c r="AH59" s="163"/>
      <c r="AI59" s="1232"/>
      <c r="AJ59" s="1234"/>
      <c r="AK59" s="1236"/>
      <c r="AL59" s="1238"/>
      <c r="AM59" s="162" t="s">
        <v>367</v>
      </c>
      <c r="AN59"/>
      <c r="AO59" s="143" t="str">
        <f t="shared" ref="AO59:AT59" si="73">AO52</f>
        <v>Volume saisi 70 ml pour 1 Martini(s)</v>
      </c>
      <c r="AP59" s="142">
        <f t="shared" si="73"/>
        <v>240</v>
      </c>
      <c r="AQ59" s="142">
        <f t="shared" si="73"/>
        <v>70</v>
      </c>
      <c r="AR59" s="141" t="str">
        <f t="shared" si="73"/>
        <v>10 Martini(s) de 7 cl</v>
      </c>
      <c r="AS59" s="136">
        <f t="shared" si="73"/>
        <v>2400</v>
      </c>
      <c r="AT59" s="140">
        <f t="shared" si="73"/>
        <v>700</v>
      </c>
      <c r="AU59" s="152">
        <f t="shared" si="66"/>
        <v>10</v>
      </c>
      <c r="AV59" s="157"/>
      <c r="AW59" s="157"/>
      <c r="AX59" s="156"/>
      <c r="AY59" s="20"/>
      <c r="AZ59" s="20"/>
      <c r="BA59" s="155" t="s">
        <v>364</v>
      </c>
      <c r="BB59" s="154"/>
      <c r="BC59" s="810" t="str">
        <f>"de "&amp;H53&amp;" "&amp;I53</f>
        <v>de 7 cl</v>
      </c>
      <c r="BE59" s="658" t="s">
        <v>902</v>
      </c>
      <c r="BF59" s="120" t="s">
        <v>546</v>
      </c>
      <c r="BG59" s="94">
        <f t="shared" si="32"/>
        <v>0.4</v>
      </c>
      <c r="BH59" s="93" t="s">
        <v>282</v>
      </c>
      <c r="BI59" s="75">
        <f t="shared" si="33"/>
        <v>3</v>
      </c>
      <c r="BJ59" s="74">
        <f t="shared" si="34"/>
        <v>40</v>
      </c>
      <c r="BK59" s="92">
        <v>400</v>
      </c>
      <c r="BL59" s="72">
        <v>350</v>
      </c>
      <c r="BM59" s="71">
        <v>470</v>
      </c>
      <c r="BN59" s="79">
        <f t="shared" si="35"/>
        <v>47</v>
      </c>
      <c r="BO59" s="96">
        <v>470</v>
      </c>
      <c r="BP59" s="88" t="s">
        <v>341</v>
      </c>
      <c r="BR59" s="407" t="str">
        <f t="shared" si="21"/>
        <v>A</v>
      </c>
      <c r="BS59" s="595" t="s">
        <v>785</v>
      </c>
      <c r="BT59" s="269" t="s">
        <v>505</v>
      </c>
      <c r="BU59" s="266"/>
      <c r="BV59" s="606" t="s">
        <v>968</v>
      </c>
      <c r="BW59" s="265"/>
      <c r="BX59" s="265"/>
      <c r="BY59" s="265"/>
      <c r="BZ59" s="265"/>
      <c r="CA59" s="264"/>
      <c r="CC59" s="9">
        <v>1</v>
      </c>
    </row>
    <row r="60" spans="2:81" ht="21" customHeight="1">
      <c r="B60" s="522" t="str">
        <f>IF(ISBLANK(AM60),"",IF(H52&gt;0,AM60,""))</f>
        <v>gin</v>
      </c>
      <c r="C60" s="523">
        <f>IF(ISBLANK(H52),"",INDEX($BK$22:$BK$150,MATCH(I53,$BF$22:$BF$150,0)))</f>
        <v>10</v>
      </c>
      <c r="D60" s="524">
        <f t="shared" ref="D60:D66" si="74">IF(BA60=0,"",BA60)</f>
        <v>300</v>
      </c>
      <c r="E60" s="525" t="str">
        <f>IF(BA60=0,"",IF(ISBLANK(H52),"",TEXT(D60/10,"0.0")&amp;" cl ► "&amp;TEXT(D60/1000,"0.000")&amp;" L"))</f>
        <v>30.0 cl ► 0.300 L</v>
      </c>
      <c r="F60" s="526" t="str">
        <f>IF(OR(BA60=0, ISBLANK(AJ60)), "", IF(ROUND(BA60/BA67*10*2, 0)/2=0, AI60 &amp; " " &amp; AJ60, "► ≈ " &amp; MIN(ROUND(BA60/BA67*10*2, 0)/2, 10) &amp; "/10"))</f>
        <v>► ≈ 4.5/10</v>
      </c>
      <c r="G60" s="527" t="str">
        <f t="shared" ref="G60:G66" si="75">IF(ISBLANK(AF60),"",AF60*AU60)</f>
        <v/>
      </c>
      <c r="H60" s="528">
        <f>IF(ISBLANK(H52),"",AG60)</f>
        <v>0</v>
      </c>
      <c r="I60" s="543">
        <f t="shared" ref="I60:I66" si="76">IF(ISBLANK(AK60),"",D60*AK60/100)</f>
        <v>120</v>
      </c>
      <c r="J60" s="529">
        <f t="shared" ref="J60:J66" si="77">AK60</f>
        <v>40</v>
      </c>
      <c r="K60" s="530">
        <v>1</v>
      </c>
      <c r="L60" s="531">
        <f t="shared" ref="L60:L66" si="78">IFERROR(IF(ISBLANK(AF60),(D60/1000)*K60,G60*K60),0)</f>
        <v>0.3</v>
      </c>
      <c r="N60" s="407" t="str">
        <f t="shared" si="13"/>
        <v>A</v>
      </c>
      <c r="O60" s="147" t="str">
        <f t="shared" si="14"/>
        <v>B.Baltimore blanc.Avec alcool.Before dinner.Verre Martini(s).On the rocks</v>
      </c>
      <c r="P60" s="147" t="str">
        <f t="shared" si="26"/>
        <v>B</v>
      </c>
      <c r="Q60" s="147" t="str">
        <f t="shared" si="27"/>
        <v>Baltimore blanc</v>
      </c>
      <c r="R60" s="147" t="str">
        <f t="shared" si="28"/>
        <v>Avec alcool</v>
      </c>
      <c r="S60" s="147" t="str">
        <f t="shared" si="18"/>
        <v>Before dinner</v>
      </c>
      <c r="T60" s="147" t="str">
        <f t="shared" si="29"/>
        <v>On the rocks</v>
      </c>
      <c r="U60" s="147" t="str">
        <f t="shared" si="20"/>
        <v/>
      </c>
      <c r="V60" s="134" t="s">
        <v>338</v>
      </c>
      <c r="W60" s="119" t="str">
        <f>W57</f>
        <v>B.Baltimore blanc.Avec alcool.Before dinner.Verre Martini(s).On the rocks</v>
      </c>
      <c r="X60" s="119">
        <f>X57</f>
        <v>1</v>
      </c>
      <c r="Y60" s="118" t="str">
        <f>Y57</f>
        <v>Martini(s)</v>
      </c>
      <c r="Z60" s="117">
        <f>Z57</f>
        <v>7</v>
      </c>
      <c r="AA60" s="116" t="str">
        <f>AA57</f>
        <v>cl</v>
      </c>
      <c r="AB60" s="1239"/>
      <c r="AC60" s="1239"/>
      <c r="AD60" s="1240"/>
      <c r="AE60" s="145">
        <v>1</v>
      </c>
      <c r="AF60" s="296"/>
      <c r="AG60" s="295"/>
      <c r="AH60" s="144"/>
      <c r="AI60" s="294">
        <v>3</v>
      </c>
      <c r="AJ60" s="622" t="s">
        <v>328</v>
      </c>
      <c r="AK60" s="292">
        <v>40</v>
      </c>
      <c r="AL60" s="616">
        <v>1.02</v>
      </c>
      <c r="AM60" s="290" t="s">
        <v>457</v>
      </c>
      <c r="AN60"/>
      <c r="AO60" s="143" t="str">
        <f t="shared" ref="AO60:AT60" si="79">AO52</f>
        <v>Volume saisi 70 ml pour 1 Martini(s)</v>
      </c>
      <c r="AP60" s="142">
        <f t="shared" si="79"/>
        <v>240</v>
      </c>
      <c r="AQ60" s="142">
        <f t="shared" si="79"/>
        <v>70</v>
      </c>
      <c r="AR60" s="141" t="str">
        <f t="shared" si="79"/>
        <v>10 Martini(s) de 7 cl</v>
      </c>
      <c r="AS60" s="136">
        <f t="shared" si="79"/>
        <v>2400</v>
      </c>
      <c r="AT60" s="140">
        <f t="shared" si="79"/>
        <v>700</v>
      </c>
      <c r="AU60" s="152">
        <f t="shared" si="66"/>
        <v>10</v>
      </c>
      <c r="AV60" s="151">
        <v>1</v>
      </c>
      <c r="AW60" s="137" t="str">
        <f t="shared" ref="AW60:AW66" si="80">AM60</f>
        <v>gin</v>
      </c>
      <c r="AX60" s="633">
        <f t="shared" ref="AX60:AX66" si="81">IF(ISBLANK(AI60),0,IFERROR(INDEX($BK$22:$BK$150,MATCH(AJ60,$BF$22:$BF$150,0))*AI60,""))</f>
        <v>30</v>
      </c>
      <c r="AY60" s="637">
        <f>IFERROR((AX60/AX67)*AQ60,0)</f>
        <v>30</v>
      </c>
      <c r="AZ60" s="638">
        <f>AY60/1000</f>
        <v>0.03</v>
      </c>
      <c r="BA60" s="135">
        <f>AY60*AU60</f>
        <v>300</v>
      </c>
      <c r="BB60" s="636">
        <f>BA60/1000</f>
        <v>0.3</v>
      </c>
      <c r="BC60" s="811">
        <f>BA60/H52</f>
        <v>30</v>
      </c>
      <c r="BE60" s="658" t="s">
        <v>902</v>
      </c>
      <c r="BF60" s="120" t="s">
        <v>545</v>
      </c>
      <c r="BG60" s="94">
        <f t="shared" si="32"/>
        <v>0.18</v>
      </c>
      <c r="BH60" s="93" t="s">
        <v>282</v>
      </c>
      <c r="BI60" s="75">
        <f t="shared" si="33"/>
        <v>6</v>
      </c>
      <c r="BJ60" s="74">
        <f t="shared" si="34"/>
        <v>18</v>
      </c>
      <c r="BK60" s="92">
        <v>180</v>
      </c>
      <c r="BL60" s="72">
        <v>150</v>
      </c>
      <c r="BM60" s="71">
        <v>210</v>
      </c>
      <c r="BN60" s="79">
        <f t="shared" si="35"/>
        <v>21</v>
      </c>
      <c r="BO60" s="96">
        <v>210</v>
      </c>
      <c r="BP60" s="36" t="s">
        <v>544</v>
      </c>
      <c r="BR60" s="407" t="str">
        <f t="shared" si="21"/>
        <v>A</v>
      </c>
      <c r="BS60" s="596" t="s">
        <v>786</v>
      </c>
      <c r="BT60" s="269" t="s">
        <v>505</v>
      </c>
      <c r="BU60" s="266"/>
      <c r="BV60" s="606"/>
      <c r="BW60" s="265"/>
      <c r="BX60" s="265"/>
      <c r="BY60" s="265"/>
      <c r="BZ60" s="265"/>
      <c r="CA60" s="264"/>
      <c r="CC60" s="9">
        <v>1</v>
      </c>
    </row>
    <row r="61" spans="2:81" ht="21" customHeight="1">
      <c r="B61" s="532" t="str">
        <f>IF(ISBLANK(AM61),"",IF(H52&gt;0,AM61,""))</f>
        <v>Grand Marnier</v>
      </c>
      <c r="C61" s="533">
        <f>IF(ISBLANK(H52),"",INDEX($BK$22:$BK$150,MATCH(I53,$BF$22:$BF$150,0)))</f>
        <v>10</v>
      </c>
      <c r="D61" s="534">
        <f t="shared" si="74"/>
        <v>300</v>
      </c>
      <c r="E61" s="535" t="str">
        <f>IF(BA61=0,"",IF(ISBLANK(H52),"",TEXT(D61/10,"0.0")&amp;" cl ► "&amp;TEXT(D61/1000,"0.000")&amp;" L"))</f>
        <v>30.0 cl ► 0.300 L</v>
      </c>
      <c r="F61" s="536" t="str">
        <f>IF(OR(BA61=0, ISBLANK(AJ61)), "", IF(ROUND(BA61/BA67*10*2, 0)/2=0, AI61 &amp; " " &amp; AJ61, "► ≈ " &amp; MIN(ROUND(BA61/BA67*10*2, 0)/2, 10) &amp; "/10"))</f>
        <v>► ≈ 4.5/10</v>
      </c>
      <c r="G61" s="537" t="str">
        <f t="shared" si="75"/>
        <v/>
      </c>
      <c r="H61" s="538">
        <f>IF(ISBLANK(H52),"",AG61)</f>
        <v>0</v>
      </c>
      <c r="I61" s="544">
        <f t="shared" si="76"/>
        <v>120</v>
      </c>
      <c r="J61" s="539">
        <f t="shared" si="77"/>
        <v>40</v>
      </c>
      <c r="K61" s="530">
        <v>1</v>
      </c>
      <c r="L61" s="531">
        <f t="shared" si="78"/>
        <v>0.3</v>
      </c>
      <c r="N61" s="407" t="str">
        <f t="shared" si="13"/>
        <v>A</v>
      </c>
      <c r="O61" s="147" t="str">
        <f t="shared" si="14"/>
        <v>B.Baltimore blanc.Avec alcool.Before dinner.Verre Martini(s).On the rocks</v>
      </c>
      <c r="P61" s="147" t="str">
        <f t="shared" si="26"/>
        <v>B</v>
      </c>
      <c r="Q61" s="147" t="str">
        <f t="shared" si="27"/>
        <v>Baltimore blanc</v>
      </c>
      <c r="R61" s="147" t="str">
        <f t="shared" si="28"/>
        <v>Avec alcool</v>
      </c>
      <c r="S61" s="147" t="str">
        <f t="shared" si="18"/>
        <v>Before dinner</v>
      </c>
      <c r="T61" s="147" t="str">
        <f t="shared" si="29"/>
        <v>On the rocks</v>
      </c>
      <c r="U61" s="147" t="str">
        <f t="shared" si="20"/>
        <v/>
      </c>
      <c r="V61" s="146" t="str">
        <f t="shared" ref="V61:V66" si="82">IF(AM61&lt;&gt;"","A","►")</f>
        <v>A</v>
      </c>
      <c r="W61" s="119" t="str">
        <f>W57</f>
        <v>B.Baltimore blanc.Avec alcool.Before dinner.Verre Martini(s).On the rocks</v>
      </c>
      <c r="X61" s="119">
        <f>X57</f>
        <v>1</v>
      </c>
      <c r="Y61" s="118" t="str">
        <f>Y57</f>
        <v>Martini(s)</v>
      </c>
      <c r="Z61" s="117">
        <f>Z57</f>
        <v>7</v>
      </c>
      <c r="AA61" s="116" t="str">
        <f>AA57</f>
        <v>cl</v>
      </c>
      <c r="AB61" s="1239"/>
      <c r="AC61" s="1239"/>
      <c r="AD61" s="1240"/>
      <c r="AE61" s="150">
        <v>2</v>
      </c>
      <c r="AF61" s="296"/>
      <c r="AG61" s="295"/>
      <c r="AH61" s="144"/>
      <c r="AI61" s="294">
        <v>3</v>
      </c>
      <c r="AJ61" s="622" t="s">
        <v>328</v>
      </c>
      <c r="AK61" s="292">
        <v>40</v>
      </c>
      <c r="AL61" s="616">
        <v>0.95</v>
      </c>
      <c r="AM61" s="298" t="s">
        <v>92</v>
      </c>
      <c r="AN61"/>
      <c r="AO61" s="143" t="str">
        <f t="shared" ref="AO61:AT61" si="83">AO52</f>
        <v>Volume saisi 70 ml pour 1 Martini(s)</v>
      </c>
      <c r="AP61" s="142">
        <f t="shared" si="83"/>
        <v>240</v>
      </c>
      <c r="AQ61" s="142">
        <f t="shared" si="83"/>
        <v>70</v>
      </c>
      <c r="AR61" s="141" t="str">
        <f t="shared" si="83"/>
        <v>10 Martini(s) de 7 cl</v>
      </c>
      <c r="AS61" s="136">
        <f t="shared" si="83"/>
        <v>2400</v>
      </c>
      <c r="AT61" s="140">
        <f t="shared" si="83"/>
        <v>700</v>
      </c>
      <c r="AU61" s="139">
        <f t="shared" si="66"/>
        <v>10</v>
      </c>
      <c r="AV61" s="149">
        <v>2</v>
      </c>
      <c r="AW61" s="148" t="str">
        <f t="shared" si="80"/>
        <v>Grand Marnier</v>
      </c>
      <c r="AX61" s="633">
        <f t="shared" si="81"/>
        <v>30</v>
      </c>
      <c r="AY61" s="637">
        <f>IFERROR((AX61/AX67)*AQ61,0)</f>
        <v>30</v>
      </c>
      <c r="AZ61" s="638">
        <f t="shared" ref="AZ61:AZ66" si="84">AY61/1000</f>
        <v>0.03</v>
      </c>
      <c r="BA61" s="135">
        <f t="shared" ref="BA61:BA66" si="85">AY61*AU61</f>
        <v>300</v>
      </c>
      <c r="BB61" s="636">
        <f t="shared" ref="BB61:BB66" si="86">BA61/1000</f>
        <v>0.3</v>
      </c>
      <c r="BC61" s="811">
        <f>BA61/H52</f>
        <v>30</v>
      </c>
      <c r="BE61" s="658" t="s">
        <v>902</v>
      </c>
      <c r="BF61" s="120" t="s">
        <v>542</v>
      </c>
      <c r="BG61" s="94">
        <f t="shared" si="32"/>
        <v>0.24</v>
      </c>
      <c r="BH61" s="93" t="s">
        <v>282</v>
      </c>
      <c r="BI61" s="75">
        <f t="shared" si="33"/>
        <v>4</v>
      </c>
      <c r="BJ61" s="74">
        <f t="shared" si="34"/>
        <v>24</v>
      </c>
      <c r="BK61" s="92">
        <v>240</v>
      </c>
      <c r="BL61" s="72">
        <v>230</v>
      </c>
      <c r="BM61" s="71">
        <v>250</v>
      </c>
      <c r="BN61" s="79">
        <f t="shared" si="35"/>
        <v>25</v>
      </c>
      <c r="BO61" s="96">
        <v>250</v>
      </c>
      <c r="BP61" s="88" t="s">
        <v>541</v>
      </c>
      <c r="BR61" s="407" t="str">
        <f t="shared" si="21"/>
        <v>A</v>
      </c>
      <c r="BS61" s="593">
        <v>1</v>
      </c>
      <c r="BT61" s="269" t="s">
        <v>505</v>
      </c>
      <c r="BU61" s="266"/>
      <c r="BV61" s="606" t="s">
        <v>1078</v>
      </c>
      <c r="BW61" s="265"/>
      <c r="BX61" s="265"/>
      <c r="BY61" s="265"/>
      <c r="BZ61" s="265"/>
      <c r="CA61" s="264"/>
      <c r="CC61" s="9">
        <v>1</v>
      </c>
    </row>
    <row r="62" spans="2:81" ht="21" customHeight="1">
      <c r="B62" s="522" t="str">
        <f>IF(ISBLANK(AM62),"",IF(H52&gt;0,AM62,""))</f>
        <v>vermouth blanc Noilly Prat</v>
      </c>
      <c r="C62" s="523">
        <f>IF(ISBLANK(H52),"",INDEX($BK$22:$BK$150,MATCH(I53,$BF$22:$BF$150,0)))</f>
        <v>10</v>
      </c>
      <c r="D62" s="540">
        <f t="shared" si="74"/>
        <v>100</v>
      </c>
      <c r="E62" s="541" t="str">
        <f>IF(BA62=0,"",IF(ISBLANK(H52),"",TEXT(D62/10,"0.0")&amp;" cl ► "&amp;TEXT(D62/1000,"0.000")&amp;" L"))</f>
        <v>10.0 cl ► 0.100 L</v>
      </c>
      <c r="F62" s="526" t="str">
        <f>IF(OR(BA62=0, ISBLANK(AJ62)), "", IF(ROUND(BA62/BA67*10*2, 0)/2=0, AI62 &amp; " " &amp; AJ62, "► ≈ " &amp; MIN(ROUND(BA62/BA67*10*2, 0)/2, 10) &amp; "/10"))</f>
        <v>► ≈ 1.5/10</v>
      </c>
      <c r="G62" s="542" t="str">
        <f t="shared" si="75"/>
        <v/>
      </c>
      <c r="H62" s="528">
        <f>IF(ISBLANK(H52),"",AG62)</f>
        <v>0</v>
      </c>
      <c r="I62" s="543">
        <f t="shared" si="76"/>
        <v>18</v>
      </c>
      <c r="J62" s="529">
        <f t="shared" si="77"/>
        <v>18</v>
      </c>
      <c r="K62" s="530">
        <v>1</v>
      </c>
      <c r="L62" s="531">
        <f t="shared" si="78"/>
        <v>0.1</v>
      </c>
      <c r="N62" s="407" t="str">
        <f t="shared" si="13"/>
        <v>A</v>
      </c>
      <c r="O62" s="147" t="str">
        <f t="shared" si="14"/>
        <v>B.Baltimore blanc.Avec alcool.Before dinner.Verre Martini(s).On the rocks</v>
      </c>
      <c r="P62" s="147" t="str">
        <f t="shared" si="26"/>
        <v>B</v>
      </c>
      <c r="Q62" s="147" t="str">
        <f t="shared" si="27"/>
        <v>Baltimore blanc</v>
      </c>
      <c r="R62" s="147" t="str">
        <f t="shared" si="28"/>
        <v>Avec alcool</v>
      </c>
      <c r="S62" s="147" t="str">
        <f t="shared" si="18"/>
        <v>Before dinner</v>
      </c>
      <c r="T62" s="147" t="str">
        <f t="shared" si="29"/>
        <v>On the rocks</v>
      </c>
      <c r="U62" s="147" t="str">
        <f t="shared" si="20"/>
        <v/>
      </c>
      <c r="V62" s="146" t="str">
        <f t="shared" si="82"/>
        <v>A</v>
      </c>
      <c r="W62" s="119" t="str">
        <f>W57</f>
        <v>B.Baltimore blanc.Avec alcool.Before dinner.Verre Martini(s).On the rocks</v>
      </c>
      <c r="X62" s="119">
        <f>X57</f>
        <v>1</v>
      </c>
      <c r="Y62" s="118" t="str">
        <f>Y57</f>
        <v>Martini(s)</v>
      </c>
      <c r="Z62" s="117">
        <f>Z57</f>
        <v>7</v>
      </c>
      <c r="AA62" s="116" t="str">
        <f>AA57</f>
        <v>cl</v>
      </c>
      <c r="AB62" s="1239"/>
      <c r="AC62" s="1239"/>
      <c r="AD62" s="1240"/>
      <c r="AE62" s="145">
        <v>3</v>
      </c>
      <c r="AF62" s="296"/>
      <c r="AG62" s="295"/>
      <c r="AH62" s="144"/>
      <c r="AI62" s="294">
        <v>1</v>
      </c>
      <c r="AJ62" s="622" t="s">
        <v>328</v>
      </c>
      <c r="AK62" s="292">
        <v>18</v>
      </c>
      <c r="AL62" s="291">
        <v>1.05</v>
      </c>
      <c r="AM62" s="298" t="s">
        <v>460</v>
      </c>
      <c r="AN62"/>
      <c r="AO62" s="143" t="str">
        <f t="shared" ref="AO62:AT62" si="87">AO52</f>
        <v>Volume saisi 70 ml pour 1 Martini(s)</v>
      </c>
      <c r="AP62" s="142">
        <f t="shared" si="87"/>
        <v>240</v>
      </c>
      <c r="AQ62" s="142">
        <f t="shared" si="87"/>
        <v>70</v>
      </c>
      <c r="AR62" s="141" t="str">
        <f t="shared" si="87"/>
        <v>10 Martini(s) de 7 cl</v>
      </c>
      <c r="AS62" s="136">
        <f t="shared" si="87"/>
        <v>2400</v>
      </c>
      <c r="AT62" s="140">
        <f t="shared" si="87"/>
        <v>700</v>
      </c>
      <c r="AU62" s="139">
        <f t="shared" si="66"/>
        <v>10</v>
      </c>
      <c r="AV62" s="138">
        <v>3</v>
      </c>
      <c r="AW62" s="137" t="str">
        <f t="shared" si="80"/>
        <v>vermouth blanc Noilly Prat</v>
      </c>
      <c r="AX62" s="633">
        <f t="shared" si="81"/>
        <v>10</v>
      </c>
      <c r="AY62" s="637">
        <f>IFERROR((AX62/AX67)*AQ62,0)</f>
        <v>10</v>
      </c>
      <c r="AZ62" s="638">
        <f t="shared" si="84"/>
        <v>0.01</v>
      </c>
      <c r="BA62" s="135">
        <f t="shared" si="85"/>
        <v>100</v>
      </c>
      <c r="BB62" s="636">
        <f t="shared" si="86"/>
        <v>0.1</v>
      </c>
      <c r="BC62" s="811">
        <f>BA62/H52</f>
        <v>10</v>
      </c>
      <c r="BE62" s="658" t="s">
        <v>902</v>
      </c>
      <c r="BF62" s="120" t="s">
        <v>539</v>
      </c>
      <c r="BG62" s="94">
        <f t="shared" si="32"/>
        <v>0.24</v>
      </c>
      <c r="BH62" s="93" t="s">
        <v>282</v>
      </c>
      <c r="BI62" s="75">
        <f t="shared" si="33"/>
        <v>4</v>
      </c>
      <c r="BJ62" s="74">
        <f t="shared" si="34"/>
        <v>24</v>
      </c>
      <c r="BK62" s="92">
        <v>240</v>
      </c>
      <c r="BL62" s="72">
        <v>180</v>
      </c>
      <c r="BM62" s="71">
        <v>300</v>
      </c>
      <c r="BN62" s="79">
        <f t="shared" si="35"/>
        <v>30</v>
      </c>
      <c r="BO62" s="96">
        <v>360</v>
      </c>
      <c r="BP62" s="88" t="s">
        <v>538</v>
      </c>
      <c r="BR62" s="407" t="str">
        <f t="shared" si="21"/>
        <v>A</v>
      </c>
      <c r="BS62" s="596" t="s">
        <v>787</v>
      </c>
      <c r="BT62" s="269" t="s">
        <v>505</v>
      </c>
      <c r="BU62" s="266"/>
      <c r="BV62" s="606"/>
      <c r="BW62" s="265"/>
      <c r="BX62" s="265"/>
      <c r="BY62" s="265"/>
      <c r="BZ62" s="265"/>
      <c r="CA62" s="264"/>
      <c r="CC62" s="9">
        <v>1</v>
      </c>
    </row>
    <row r="63" spans="2:81" ht="21" customHeight="1">
      <c r="B63" s="532" t="str">
        <f>IF(ISBLANK(AM63),"",IF(H52&gt;0,AM63,""))</f>
        <v>tranche de citron</v>
      </c>
      <c r="C63" s="533">
        <f>IF(ISBLANK(H52),"",INDEX($BK$22:$BK$150,MATCH(I53,$BF$22:$BF$150,0)))</f>
        <v>10</v>
      </c>
      <c r="D63" s="534" t="str">
        <f t="shared" si="74"/>
        <v/>
      </c>
      <c r="E63" s="535" t="str">
        <f>IF(BA63=0,"",IF(ISBLANK(H52),"",TEXT(D63/10,"0.0")&amp;" cl ► "&amp;TEXT(D63/1000,"0.000")&amp;" L"))</f>
        <v/>
      </c>
      <c r="F63" s="536" t="str">
        <f>IF(OR(BA63=0, ISBLANK(AJ63)), "", IF(ROUND(BA63/BA67*10*2, 0)/2=0, AI63 &amp; " " &amp; AJ63, "► ≈ " &amp; MIN(ROUND(BA63/BA67*10*2, 0)/2, 10) &amp; "/10"))</f>
        <v/>
      </c>
      <c r="G63" s="537">
        <f t="shared" si="75"/>
        <v>10</v>
      </c>
      <c r="H63" s="538" t="str">
        <f>IF(ISBLANK(H52),"",AG63)</f>
        <v>tranches</v>
      </c>
      <c r="I63" s="544" t="str">
        <f t="shared" si="76"/>
        <v/>
      </c>
      <c r="J63" s="539">
        <f t="shared" si="77"/>
        <v>0</v>
      </c>
      <c r="K63" s="530">
        <v>1</v>
      </c>
      <c r="L63" s="531">
        <f t="shared" si="78"/>
        <v>10</v>
      </c>
      <c r="N63" s="407" t="str">
        <f t="shared" si="13"/>
        <v>A</v>
      </c>
      <c r="O63" s="147" t="str">
        <f t="shared" si="14"/>
        <v>B.Baltimore blanc.Avec alcool.Before dinner.Verre Martini(s).On the rocks</v>
      </c>
      <c r="P63" s="147" t="str">
        <f t="shared" si="26"/>
        <v>B</v>
      </c>
      <c r="Q63" s="147" t="str">
        <f t="shared" si="27"/>
        <v>Baltimore blanc</v>
      </c>
      <c r="R63" s="147" t="str">
        <f t="shared" si="28"/>
        <v>Avec alcool</v>
      </c>
      <c r="S63" s="147" t="str">
        <f t="shared" si="18"/>
        <v>Before dinner</v>
      </c>
      <c r="T63" s="147" t="str">
        <f t="shared" si="29"/>
        <v>On the rocks</v>
      </c>
      <c r="U63" s="147" t="str">
        <f t="shared" si="20"/>
        <v/>
      </c>
      <c r="V63" s="146" t="str">
        <f t="shared" si="82"/>
        <v>A</v>
      </c>
      <c r="W63" s="119" t="str">
        <f>W57</f>
        <v>B.Baltimore blanc.Avec alcool.Before dinner.Verre Martini(s).On the rocks</v>
      </c>
      <c r="X63" s="119">
        <f>X57</f>
        <v>1</v>
      </c>
      <c r="Y63" s="118" t="str">
        <f>Y57</f>
        <v>Martini(s)</v>
      </c>
      <c r="Z63" s="117">
        <f>Z57</f>
        <v>7</v>
      </c>
      <c r="AA63" s="116" t="str">
        <f>AA57</f>
        <v>cl</v>
      </c>
      <c r="AB63" s="1239"/>
      <c r="AC63" s="1239"/>
      <c r="AD63" s="1240"/>
      <c r="AE63" s="150">
        <v>4</v>
      </c>
      <c r="AF63" s="296">
        <v>1</v>
      </c>
      <c r="AG63" s="295" t="s">
        <v>353</v>
      </c>
      <c r="AH63" s="144"/>
      <c r="AI63" s="294"/>
      <c r="AJ63" s="293"/>
      <c r="AK63" s="292"/>
      <c r="AL63" s="291">
        <v>1</v>
      </c>
      <c r="AM63" s="298" t="s">
        <v>352</v>
      </c>
      <c r="AN63"/>
      <c r="AO63" s="143" t="str">
        <f t="shared" ref="AO63:AT63" si="88">AO52</f>
        <v>Volume saisi 70 ml pour 1 Martini(s)</v>
      </c>
      <c r="AP63" s="142">
        <f t="shared" si="88"/>
        <v>240</v>
      </c>
      <c r="AQ63" s="142">
        <f t="shared" si="88"/>
        <v>70</v>
      </c>
      <c r="AR63" s="141" t="str">
        <f t="shared" si="88"/>
        <v>10 Martini(s) de 7 cl</v>
      </c>
      <c r="AS63" s="136">
        <f t="shared" si="88"/>
        <v>2400</v>
      </c>
      <c r="AT63" s="140">
        <f t="shared" si="88"/>
        <v>700</v>
      </c>
      <c r="AU63" s="139">
        <f t="shared" si="66"/>
        <v>10</v>
      </c>
      <c r="AV63" s="149">
        <v>4</v>
      </c>
      <c r="AW63" s="148" t="str">
        <f t="shared" si="80"/>
        <v>tranche de citron</v>
      </c>
      <c r="AX63" s="633">
        <f t="shared" si="81"/>
        <v>0</v>
      </c>
      <c r="AY63" s="637">
        <f>IFERROR((AX63/AX67)*AQ63,0)</f>
        <v>0</v>
      </c>
      <c r="AZ63" s="638">
        <f t="shared" si="84"/>
        <v>0</v>
      </c>
      <c r="BA63" s="135">
        <f t="shared" si="85"/>
        <v>0</v>
      </c>
      <c r="BB63" s="636">
        <f t="shared" si="86"/>
        <v>0</v>
      </c>
      <c r="BC63" s="811">
        <f>BA63/H52</f>
        <v>0</v>
      </c>
      <c r="BE63" s="658" t="s">
        <v>902</v>
      </c>
      <c r="BF63" s="120" t="s">
        <v>531</v>
      </c>
      <c r="BG63" s="94">
        <f t="shared" si="32"/>
        <v>4.4999999999999998E-2</v>
      </c>
      <c r="BH63" s="93" t="s">
        <v>282</v>
      </c>
      <c r="BI63" s="75">
        <f t="shared" si="33"/>
        <v>22</v>
      </c>
      <c r="BJ63" s="74">
        <f t="shared" si="34"/>
        <v>4.5</v>
      </c>
      <c r="BK63" s="92">
        <v>45</v>
      </c>
      <c r="BL63" s="72">
        <v>34</v>
      </c>
      <c r="BM63" s="71">
        <v>56</v>
      </c>
      <c r="BN63" s="74">
        <f t="shared" si="35"/>
        <v>5.6</v>
      </c>
      <c r="BO63" s="96">
        <v>68</v>
      </c>
      <c r="BP63" s="88" t="s">
        <v>530</v>
      </c>
      <c r="BR63" s="407" t="str">
        <f t="shared" si="21"/>
        <v>A</v>
      </c>
      <c r="BS63" s="593">
        <v>1</v>
      </c>
      <c r="BT63" s="269" t="s">
        <v>505</v>
      </c>
      <c r="BU63" s="266"/>
      <c r="BV63" s="606" t="s">
        <v>1079</v>
      </c>
      <c r="BW63" s="265"/>
      <c r="BX63" s="265"/>
      <c r="BY63" s="265"/>
      <c r="BZ63" s="265"/>
      <c r="CA63" s="264"/>
      <c r="CC63" s="9">
        <v>1</v>
      </c>
    </row>
    <row r="64" spans="2:81" ht="21" customHeight="1">
      <c r="B64" s="522" t="str">
        <f>IF(ISBLANK(AM64),"",IF(H52&gt;0,AM64,""))</f>
        <v>glace</v>
      </c>
      <c r="C64" s="523">
        <f>IF(ISBLANK(H52),"",INDEX($BK$22:$BK$150,MATCH(I53,$BF$22:$BF$150,0)))</f>
        <v>10</v>
      </c>
      <c r="D64" s="524" t="str">
        <f t="shared" si="74"/>
        <v/>
      </c>
      <c r="E64" s="525" t="str">
        <f>IF(BA64=0,"",IF(ISBLANK(H52),"",TEXT(D64/10,"0.0")&amp;" cl ► "&amp;TEXT(D64/1000,"0.000")&amp;" L"))</f>
        <v/>
      </c>
      <c r="F64" s="526" t="str">
        <f>IF(OR(BA64=0, ISBLANK(AJ64)), "", IF(ROUND(BA64/BA67*10*2, 0)/2=0, AI64 &amp; " " &amp; AJ64, "► ≈ " &amp; MIN(ROUND(BA64/BA67*10*2, 0)/2, 10) &amp; "/10"))</f>
        <v/>
      </c>
      <c r="G64" s="542" t="str">
        <f t="shared" si="75"/>
        <v/>
      </c>
      <c r="H64" s="528">
        <f>IF(ISBLANK(H52),"",AG64)</f>
        <v>0</v>
      </c>
      <c r="I64" s="543" t="str">
        <f t="shared" si="76"/>
        <v/>
      </c>
      <c r="J64" s="529">
        <f t="shared" si="77"/>
        <v>0</v>
      </c>
      <c r="K64" s="530">
        <v>1</v>
      </c>
      <c r="L64" s="531">
        <f t="shared" si="78"/>
        <v>0</v>
      </c>
      <c r="N64" s="407" t="str">
        <f t="shared" si="13"/>
        <v>A</v>
      </c>
      <c r="O64" s="147" t="str">
        <f t="shared" si="14"/>
        <v>B.Baltimore blanc.Avec alcool.Before dinner.Verre Martini(s).On the rocks</v>
      </c>
      <c r="P64" s="147" t="str">
        <f t="shared" si="26"/>
        <v>B</v>
      </c>
      <c r="Q64" s="147" t="str">
        <f t="shared" si="27"/>
        <v>Baltimore blanc</v>
      </c>
      <c r="R64" s="147" t="str">
        <f t="shared" si="28"/>
        <v>Avec alcool</v>
      </c>
      <c r="S64" s="147" t="str">
        <f t="shared" si="18"/>
        <v>Before dinner</v>
      </c>
      <c r="T64" s="147" t="str">
        <f t="shared" si="29"/>
        <v>On the rocks</v>
      </c>
      <c r="U64" s="147" t="str">
        <f t="shared" si="20"/>
        <v/>
      </c>
      <c r="V64" s="146" t="str">
        <f t="shared" si="82"/>
        <v>A</v>
      </c>
      <c r="W64" s="119" t="str">
        <f>W57</f>
        <v>B.Baltimore blanc.Avec alcool.Before dinner.Verre Martini(s).On the rocks</v>
      </c>
      <c r="X64" s="119">
        <f>X57</f>
        <v>1</v>
      </c>
      <c r="Y64" s="118" t="str">
        <f>Y57</f>
        <v>Martini(s)</v>
      </c>
      <c r="Z64" s="117">
        <f>Z57</f>
        <v>7</v>
      </c>
      <c r="AA64" s="116" t="str">
        <f>AA57</f>
        <v>cl</v>
      </c>
      <c r="AB64" s="1239"/>
      <c r="AC64" s="1239"/>
      <c r="AD64" s="1240"/>
      <c r="AE64" s="145">
        <v>5</v>
      </c>
      <c r="AF64" s="296"/>
      <c r="AG64" s="295"/>
      <c r="AH64" s="144"/>
      <c r="AI64" s="294"/>
      <c r="AJ64" s="293"/>
      <c r="AK64" s="292"/>
      <c r="AL64" s="291">
        <v>1</v>
      </c>
      <c r="AM64" s="290" t="s">
        <v>803</v>
      </c>
      <c r="AN64"/>
      <c r="AO64" s="143" t="str">
        <f t="shared" ref="AO64:AT64" si="89">AO52</f>
        <v>Volume saisi 70 ml pour 1 Martini(s)</v>
      </c>
      <c r="AP64" s="142">
        <f t="shared" si="89"/>
        <v>240</v>
      </c>
      <c r="AQ64" s="142">
        <f t="shared" si="89"/>
        <v>70</v>
      </c>
      <c r="AR64" s="141" t="str">
        <f t="shared" si="89"/>
        <v>10 Martini(s) de 7 cl</v>
      </c>
      <c r="AS64" s="136">
        <f t="shared" si="89"/>
        <v>2400</v>
      </c>
      <c r="AT64" s="140">
        <f t="shared" si="89"/>
        <v>700</v>
      </c>
      <c r="AU64" s="139">
        <f t="shared" si="66"/>
        <v>10</v>
      </c>
      <c r="AV64" s="138">
        <v>5</v>
      </c>
      <c r="AW64" s="137" t="str">
        <f t="shared" si="80"/>
        <v>glace</v>
      </c>
      <c r="AX64" s="633">
        <f t="shared" si="81"/>
        <v>0</v>
      </c>
      <c r="AY64" s="637">
        <f>IFERROR((AX64/AX67)*AQ64,0)</f>
        <v>0</v>
      </c>
      <c r="AZ64" s="638">
        <f t="shared" si="84"/>
        <v>0</v>
      </c>
      <c r="BA64" s="135">
        <f t="shared" si="85"/>
        <v>0</v>
      </c>
      <c r="BB64" s="636">
        <f t="shared" si="86"/>
        <v>0</v>
      </c>
      <c r="BC64" s="811">
        <f>BA64/H52</f>
        <v>0</v>
      </c>
      <c r="BE64" s="658" t="s">
        <v>902</v>
      </c>
      <c r="BF64" s="120" t="s">
        <v>528</v>
      </c>
      <c r="BG64" s="94">
        <f t="shared" si="32"/>
        <v>4.4999999999999998E-2</v>
      </c>
      <c r="BH64" s="93" t="s">
        <v>282</v>
      </c>
      <c r="BI64" s="75">
        <f t="shared" si="33"/>
        <v>22</v>
      </c>
      <c r="BJ64" s="74">
        <f t="shared" si="34"/>
        <v>4.5</v>
      </c>
      <c r="BK64" s="92">
        <v>45</v>
      </c>
      <c r="BL64" s="72">
        <v>30</v>
      </c>
      <c r="BM64" s="71">
        <v>60</v>
      </c>
      <c r="BN64" s="74">
        <f t="shared" si="35"/>
        <v>6</v>
      </c>
      <c r="BO64" s="96">
        <v>60</v>
      </c>
      <c r="BP64" s="88" t="s">
        <v>527</v>
      </c>
      <c r="BR64" s="407" t="str">
        <f t="shared" si="21"/>
        <v>A</v>
      </c>
      <c r="BS64" s="1338" t="s">
        <v>788</v>
      </c>
      <c r="BT64" s="269" t="s">
        <v>505</v>
      </c>
      <c r="BU64" s="266"/>
      <c r="BV64" s="606"/>
      <c r="BW64" s="265"/>
      <c r="BX64" s="265"/>
      <c r="BY64" s="265"/>
      <c r="BZ64" s="265"/>
      <c r="CA64" s="264"/>
      <c r="CC64" s="9">
        <v>1</v>
      </c>
    </row>
    <row r="65" spans="1:81" ht="21" customHeight="1">
      <c r="B65" s="532" t="str">
        <f>IF(ISBLANK(AM65),"",IF(H52&gt;0,AM65,""))</f>
        <v/>
      </c>
      <c r="C65" s="533">
        <f>IF(ISBLANK(H52),"",INDEX($BK$22:$BK$150,MATCH(I53,$BF$22:$BF$150,0)))</f>
        <v>10</v>
      </c>
      <c r="D65" s="534" t="str">
        <f t="shared" si="74"/>
        <v/>
      </c>
      <c r="E65" s="535" t="str">
        <f>IF(BA65=0,"",IF(ISBLANK(H52),"",TEXT(D65/10,"0.0")&amp;" cl ► "&amp;TEXT(D65/1000,"0.000")&amp;" L"))</f>
        <v/>
      </c>
      <c r="F65" s="536" t="str">
        <f>IF(OR(BA65=0, ISBLANK(AJ65)), "", IF(ROUND(BA65/BA67*10*2, 0)/2=0, AI65 &amp; " " &amp; AJ65, "► ≈ " &amp; MIN(ROUND(BA65/BA67*10*2, 0)/2, 10) &amp; "/10"))</f>
        <v/>
      </c>
      <c r="G65" s="537" t="str">
        <f t="shared" si="75"/>
        <v/>
      </c>
      <c r="H65" s="538">
        <f>IF(ISBLANK(H52),"",AG65)</f>
        <v>0</v>
      </c>
      <c r="I65" s="544" t="str">
        <f t="shared" si="76"/>
        <v/>
      </c>
      <c r="J65" s="539">
        <f t="shared" si="77"/>
        <v>0</v>
      </c>
      <c r="K65" s="530">
        <v>1</v>
      </c>
      <c r="L65" s="531">
        <f t="shared" si="78"/>
        <v>0</v>
      </c>
      <c r="N65" s="407" t="str">
        <f t="shared" si="13"/>
        <v>►</v>
      </c>
      <c r="O65" s="147" t="str">
        <f t="shared" si="14"/>
        <v>►</v>
      </c>
      <c r="P65" s="147" t="str">
        <f t="shared" si="26"/>
        <v>►</v>
      </c>
      <c r="Q65" s="147" t="str">
        <f t="shared" si="27"/>
        <v>►</v>
      </c>
      <c r="R65" s="147" t="str">
        <f t="shared" si="28"/>
        <v>►</v>
      </c>
      <c r="S65" s="147" t="str">
        <f t="shared" si="18"/>
        <v>►</v>
      </c>
      <c r="T65" s="147" t="str">
        <f t="shared" si="29"/>
        <v>►</v>
      </c>
      <c r="U65" s="147" t="str">
        <f t="shared" si="20"/>
        <v/>
      </c>
      <c r="V65" s="146" t="str">
        <f t="shared" si="82"/>
        <v>►</v>
      </c>
      <c r="W65" s="119" t="str">
        <f>W57</f>
        <v>B.Baltimore blanc.Avec alcool.Before dinner.Verre Martini(s).On the rocks</v>
      </c>
      <c r="X65" s="119">
        <f>X57</f>
        <v>1</v>
      </c>
      <c r="Y65" s="118" t="str">
        <f>Y57</f>
        <v>Martini(s)</v>
      </c>
      <c r="Z65" s="117">
        <f>Z57</f>
        <v>7</v>
      </c>
      <c r="AA65" s="116" t="str">
        <f>AA57</f>
        <v>cl</v>
      </c>
      <c r="AB65" s="1239"/>
      <c r="AC65" s="1239"/>
      <c r="AD65" s="1240"/>
      <c r="AE65" s="150">
        <v>6</v>
      </c>
      <c r="AF65" s="296"/>
      <c r="AG65" s="295"/>
      <c r="AH65" s="144"/>
      <c r="AI65" s="294"/>
      <c r="AJ65" s="293"/>
      <c r="AK65" s="292"/>
      <c r="AL65" s="291">
        <v>1</v>
      </c>
      <c r="AM65" s="290"/>
      <c r="AN65"/>
      <c r="AO65" s="143" t="str">
        <f t="shared" ref="AO65:AT65" si="90">AO52</f>
        <v>Volume saisi 70 ml pour 1 Martini(s)</v>
      </c>
      <c r="AP65" s="142">
        <f t="shared" si="90"/>
        <v>240</v>
      </c>
      <c r="AQ65" s="142">
        <f t="shared" si="90"/>
        <v>70</v>
      </c>
      <c r="AR65" s="141" t="str">
        <f t="shared" si="90"/>
        <v>10 Martini(s) de 7 cl</v>
      </c>
      <c r="AS65" s="136">
        <f t="shared" si="90"/>
        <v>2400</v>
      </c>
      <c r="AT65" s="140">
        <f t="shared" si="90"/>
        <v>700</v>
      </c>
      <c r="AU65" s="139">
        <f t="shared" si="66"/>
        <v>10</v>
      </c>
      <c r="AV65" s="149">
        <v>6</v>
      </c>
      <c r="AW65" s="148">
        <f t="shared" si="80"/>
        <v>0</v>
      </c>
      <c r="AX65" s="633">
        <f t="shared" si="81"/>
        <v>0</v>
      </c>
      <c r="AY65" s="637">
        <f>IFERROR((AX65/AX67)*AQ65,0)</f>
        <v>0</v>
      </c>
      <c r="AZ65" s="638">
        <f t="shared" si="84"/>
        <v>0</v>
      </c>
      <c r="BA65" s="135">
        <f t="shared" si="85"/>
        <v>0</v>
      </c>
      <c r="BB65" s="636">
        <f t="shared" si="86"/>
        <v>0</v>
      </c>
      <c r="BC65" s="811">
        <f>BA65/H52</f>
        <v>0</v>
      </c>
      <c r="BE65" s="658" t="s">
        <v>902</v>
      </c>
      <c r="BF65" s="120" t="s">
        <v>526</v>
      </c>
      <c r="BG65" s="94">
        <f t="shared" si="32"/>
        <v>0.06</v>
      </c>
      <c r="BH65" s="93" t="s">
        <v>282</v>
      </c>
      <c r="BI65" s="75">
        <f t="shared" si="33"/>
        <v>17</v>
      </c>
      <c r="BJ65" s="74">
        <f t="shared" si="34"/>
        <v>6</v>
      </c>
      <c r="BK65" s="92">
        <v>60</v>
      </c>
      <c r="BL65" s="72">
        <v>45</v>
      </c>
      <c r="BM65" s="71">
        <v>75</v>
      </c>
      <c r="BN65" s="79">
        <f t="shared" si="35"/>
        <v>7.5</v>
      </c>
      <c r="BO65" s="96">
        <v>90</v>
      </c>
      <c r="BP65" s="88" t="s">
        <v>525</v>
      </c>
      <c r="BR65" s="407" t="str">
        <f t="shared" si="21"/>
        <v>►</v>
      </c>
      <c r="BS65" s="1338"/>
      <c r="BT65" s="269" t="s">
        <v>505</v>
      </c>
      <c r="BU65" s="266"/>
      <c r="BV65" s="606" t="s">
        <v>1080</v>
      </c>
      <c r="BW65" s="265"/>
      <c r="BX65" s="265"/>
      <c r="BY65" s="265"/>
      <c r="BZ65" s="265"/>
      <c r="CA65" s="264"/>
      <c r="CC65" s="9">
        <v>1</v>
      </c>
    </row>
    <row r="66" spans="1:81" ht="21" customHeight="1">
      <c r="B66" s="522" t="str">
        <f>IF(ISBLANK(AM66),"",IF(H52&gt;0,AM66,""))</f>
        <v/>
      </c>
      <c r="C66" s="523">
        <f>IF(ISBLANK(H52),"",INDEX($BK$22:$BK$150,MATCH(I53,$BF$22:$BF$150,0)))</f>
        <v>10</v>
      </c>
      <c r="D66" s="524" t="str">
        <f t="shared" si="74"/>
        <v/>
      </c>
      <c r="E66" s="525" t="str">
        <f>IF(BA66=0,"",IF(ISBLANK(H52),"",TEXT(D66/10,"0.0")&amp;" cl ► "&amp;TEXT(D66/1000,"0.000")&amp;" L"))</f>
        <v/>
      </c>
      <c r="F66" s="526" t="str">
        <f>IF(OR(BA66=0, ISBLANK(AJ66)), "", IF(ROUND(BA66/BA67*10*2, 0)/2=0, AI66 &amp; " " &amp; AJ66, "► ≈ " &amp; MIN(ROUND(BA66/BA67*10*2, 0)/2, 10) &amp; "/10"))</f>
        <v/>
      </c>
      <c r="G66" s="542" t="str">
        <f t="shared" si="75"/>
        <v/>
      </c>
      <c r="H66" s="528">
        <f>IF(ISBLANK(H52),"",AG66)</f>
        <v>0</v>
      </c>
      <c r="I66" s="543" t="str">
        <f t="shared" si="76"/>
        <v/>
      </c>
      <c r="J66" s="529">
        <f t="shared" si="77"/>
        <v>0</v>
      </c>
      <c r="K66" s="530">
        <v>1</v>
      </c>
      <c r="L66" s="531">
        <f t="shared" si="78"/>
        <v>0</v>
      </c>
      <c r="N66" s="407" t="str">
        <f t="shared" si="13"/>
        <v>►</v>
      </c>
      <c r="O66" s="147" t="str">
        <f t="shared" si="14"/>
        <v>►</v>
      </c>
      <c r="P66" s="147" t="str">
        <f t="shared" si="26"/>
        <v>►</v>
      </c>
      <c r="Q66" s="147" t="str">
        <f t="shared" si="27"/>
        <v>►</v>
      </c>
      <c r="R66" s="147" t="str">
        <f t="shared" si="28"/>
        <v>►</v>
      </c>
      <c r="S66" s="147" t="str">
        <f t="shared" si="18"/>
        <v>►</v>
      </c>
      <c r="T66" s="147" t="str">
        <f t="shared" si="29"/>
        <v>►</v>
      </c>
      <c r="U66" s="147" t="str">
        <f t="shared" si="20"/>
        <v/>
      </c>
      <c r="V66" s="146" t="str">
        <f t="shared" si="82"/>
        <v>►</v>
      </c>
      <c r="W66" s="119" t="str">
        <f>W57</f>
        <v>B.Baltimore blanc.Avec alcool.Before dinner.Verre Martini(s).On the rocks</v>
      </c>
      <c r="X66" s="119">
        <f>X57</f>
        <v>1</v>
      </c>
      <c r="Y66" s="118" t="str">
        <f>Y57</f>
        <v>Martini(s)</v>
      </c>
      <c r="Z66" s="117">
        <f>Z57</f>
        <v>7</v>
      </c>
      <c r="AA66" s="116" t="str">
        <f>AA57</f>
        <v>cl</v>
      </c>
      <c r="AB66" s="1239"/>
      <c r="AC66" s="1239"/>
      <c r="AD66" s="1240"/>
      <c r="AE66" s="145">
        <v>7</v>
      </c>
      <c r="AF66" s="296"/>
      <c r="AG66" s="295"/>
      <c r="AH66" s="144"/>
      <c r="AI66" s="294"/>
      <c r="AJ66" s="293"/>
      <c r="AK66" s="292"/>
      <c r="AL66" s="291">
        <v>1</v>
      </c>
      <c r="AM66" s="290"/>
      <c r="AN66"/>
      <c r="AO66" s="143" t="str">
        <f t="shared" ref="AO66:AT66" si="91">AO52</f>
        <v>Volume saisi 70 ml pour 1 Martini(s)</v>
      </c>
      <c r="AP66" s="142">
        <f t="shared" si="91"/>
        <v>240</v>
      </c>
      <c r="AQ66" s="142">
        <f t="shared" si="91"/>
        <v>70</v>
      </c>
      <c r="AR66" s="141" t="str">
        <f t="shared" si="91"/>
        <v>10 Martini(s) de 7 cl</v>
      </c>
      <c r="AS66" s="136">
        <f t="shared" si="91"/>
        <v>2400</v>
      </c>
      <c r="AT66" s="140">
        <f t="shared" si="91"/>
        <v>700</v>
      </c>
      <c r="AU66" s="139">
        <f t="shared" si="66"/>
        <v>10</v>
      </c>
      <c r="AV66" s="138">
        <v>7</v>
      </c>
      <c r="AW66" s="137">
        <f t="shared" si="80"/>
        <v>0</v>
      </c>
      <c r="AX66" s="633">
        <f t="shared" si="81"/>
        <v>0</v>
      </c>
      <c r="AY66" s="637">
        <f>IFERROR((AX66/AX67)*AQ66,0)</f>
        <v>0</v>
      </c>
      <c r="AZ66" s="638">
        <f t="shared" si="84"/>
        <v>0</v>
      </c>
      <c r="BA66" s="135">
        <f t="shared" si="85"/>
        <v>0</v>
      </c>
      <c r="BB66" s="636">
        <f t="shared" si="86"/>
        <v>0</v>
      </c>
      <c r="BC66" s="811">
        <f>BA66/H52</f>
        <v>0</v>
      </c>
      <c r="BE66" s="658" t="s">
        <v>902</v>
      </c>
      <c r="BF66" s="120" t="s">
        <v>522</v>
      </c>
      <c r="BG66" s="94">
        <f t="shared" si="32"/>
        <v>0.18</v>
      </c>
      <c r="BH66" s="93" t="s">
        <v>282</v>
      </c>
      <c r="BI66" s="75">
        <f t="shared" si="33"/>
        <v>6</v>
      </c>
      <c r="BJ66" s="74">
        <f t="shared" si="34"/>
        <v>18</v>
      </c>
      <c r="BK66" s="92">
        <v>180</v>
      </c>
      <c r="BL66" s="72">
        <v>150</v>
      </c>
      <c r="BM66" s="71">
        <v>210</v>
      </c>
      <c r="BN66" s="79">
        <f t="shared" si="35"/>
        <v>21</v>
      </c>
      <c r="BO66" s="96">
        <v>210</v>
      </c>
      <c r="BP66" s="88" t="s">
        <v>521</v>
      </c>
      <c r="BR66" s="407" t="str">
        <f t="shared" si="21"/>
        <v>►</v>
      </c>
      <c r="BS66" s="1338"/>
      <c r="BT66" s="269" t="s">
        <v>505</v>
      </c>
      <c r="BU66" s="266"/>
      <c r="BV66" s="606"/>
      <c r="BW66" s="265"/>
      <c r="BX66" s="265"/>
      <c r="BY66" s="265"/>
      <c r="BZ66" s="265"/>
      <c r="CA66" s="264"/>
      <c r="CC66" s="9">
        <v>1</v>
      </c>
    </row>
    <row r="67" spans="1:81" ht="21" customHeight="1">
      <c r="B67" s="519"/>
      <c r="C67" s="129"/>
      <c r="D67" s="545">
        <f>SUM(D60:D66)</f>
        <v>700</v>
      </c>
      <c r="E67" s="129"/>
      <c r="F67" s="129"/>
      <c r="G67" s="130"/>
      <c r="H67" s="520"/>
      <c r="I67" s="546">
        <f>IFERROR(SUM(I60:I66)/SUM(D60:D66)*100,0)</f>
        <v>36.857142857142854</v>
      </c>
      <c r="J67" s="521"/>
      <c r="K67" s="129" t="s">
        <v>345</v>
      </c>
      <c r="L67" s="515">
        <f>SUM(L60:L66)</f>
        <v>10.7</v>
      </c>
      <c r="N67" s="407" t="str">
        <f t="shared" si="13"/>
        <v>A</v>
      </c>
      <c r="O67" s="147" t="str">
        <f t="shared" si="14"/>
        <v>B.Baltimore blanc.Avec alcool.Before dinner.Verre Martini(s).On the rocks</v>
      </c>
      <c r="P67" s="147" t="str">
        <f t="shared" si="26"/>
        <v>B</v>
      </c>
      <c r="Q67" s="147" t="str">
        <f t="shared" si="27"/>
        <v>Baltimore blanc</v>
      </c>
      <c r="R67" s="147" t="str">
        <f t="shared" si="28"/>
        <v>Avec alcool</v>
      </c>
      <c r="S67" s="147" t="str">
        <f t="shared" si="18"/>
        <v>Before dinner</v>
      </c>
      <c r="T67" s="147" t="str">
        <f t="shared" si="29"/>
        <v>On the rocks</v>
      </c>
      <c r="U67" s="147" t="str">
        <f t="shared" si="20"/>
        <v/>
      </c>
      <c r="V67" s="134" t="s">
        <v>338</v>
      </c>
      <c r="W67" s="119" t="str">
        <f>W57</f>
        <v>B.Baltimore blanc.Avec alcool.Before dinner.Verre Martini(s).On the rocks</v>
      </c>
      <c r="X67" s="119">
        <f>X57</f>
        <v>1</v>
      </c>
      <c r="Y67" s="118" t="str">
        <f>Y57</f>
        <v>Martini(s)</v>
      </c>
      <c r="Z67" s="117">
        <f>Z57</f>
        <v>7</v>
      </c>
      <c r="AA67" s="116" t="str">
        <f>AA57</f>
        <v>cl</v>
      </c>
      <c r="AB67" s="132"/>
      <c r="AC67" s="132" t="str">
        <f>"▼ colonne "&amp;SUBSTITUTE(ADDRESS(1,COLUMN(),4),"1","")</f>
        <v>▼ colonne AC</v>
      </c>
      <c r="AD67" s="132"/>
      <c r="AE67" s="132"/>
      <c r="AF67" s="132"/>
      <c r="AG67" s="132"/>
      <c r="AH67" s="132"/>
      <c r="AI67" s="132"/>
      <c r="AJ67" s="132"/>
      <c r="AK67" s="133"/>
      <c r="AL67" s="132"/>
      <c r="AM67" s="131" t="str">
        <f>"colonne "&amp;SUBSTITUTE(ADDRESS(1,COLUMN(),4),"1","")&amp;" ▼"</f>
        <v>colonne AM ▼</v>
      </c>
      <c r="AN67"/>
      <c r="AO67" s="128"/>
      <c r="AP67" s="126"/>
      <c r="AQ67" s="126"/>
      <c r="AR67" s="127"/>
      <c r="AS67" s="127"/>
      <c r="AT67" s="126"/>
      <c r="AU67" s="125"/>
      <c r="AV67" s="124"/>
      <c r="AW67" s="124"/>
      <c r="AX67" s="634">
        <f t="shared" ref="AX67:BC67" si="92">SUM(AX60:AX66)</f>
        <v>70</v>
      </c>
      <c r="AY67" s="123">
        <f t="shared" si="92"/>
        <v>70</v>
      </c>
      <c r="AZ67" s="640">
        <f t="shared" si="92"/>
        <v>6.9999999999999993E-2</v>
      </c>
      <c r="BA67" s="123">
        <f t="shared" si="92"/>
        <v>700</v>
      </c>
      <c r="BB67" s="635">
        <f t="shared" si="92"/>
        <v>0.7</v>
      </c>
      <c r="BC67" s="639">
        <f t="shared" si="92"/>
        <v>70</v>
      </c>
      <c r="BE67" s="658" t="s">
        <v>902</v>
      </c>
      <c r="BF67" s="120" t="s">
        <v>415</v>
      </c>
      <c r="BG67" s="94">
        <f t="shared" si="32"/>
        <v>0.12</v>
      </c>
      <c r="BH67" s="93" t="s">
        <v>282</v>
      </c>
      <c r="BI67" s="75">
        <f t="shared" si="33"/>
        <v>8</v>
      </c>
      <c r="BJ67" s="74">
        <f t="shared" si="34"/>
        <v>12</v>
      </c>
      <c r="BK67" s="92">
        <v>120</v>
      </c>
      <c r="BL67" s="72">
        <v>90</v>
      </c>
      <c r="BM67" s="71">
        <v>150</v>
      </c>
      <c r="BN67" s="79">
        <f t="shared" si="35"/>
        <v>15</v>
      </c>
      <c r="BO67" s="96">
        <v>180</v>
      </c>
      <c r="BP67" s="88" t="s">
        <v>511</v>
      </c>
      <c r="BR67" s="407" t="str">
        <f t="shared" si="21"/>
        <v>A</v>
      </c>
      <c r="BS67" s="594" t="s">
        <v>789</v>
      </c>
      <c r="BT67" s="269" t="s">
        <v>505</v>
      </c>
      <c r="BU67" s="266"/>
      <c r="BV67" s="606" t="s">
        <v>646</v>
      </c>
      <c r="BW67" s="265"/>
      <c r="BX67" s="265"/>
      <c r="BY67" s="265"/>
      <c r="BZ67" s="265"/>
      <c r="CA67" s="264"/>
      <c r="CC67" s="9">
        <v>1</v>
      </c>
    </row>
    <row r="68" spans="1:81" ht="21" customHeight="1">
      <c r="A68" s="804"/>
      <c r="B68" s="267" t="s">
        <v>540</v>
      </c>
      <c r="C68" s="270"/>
      <c r="D68" s="270"/>
      <c r="E68" s="270"/>
      <c r="F68" s="270"/>
      <c r="G68" s="552" t="s">
        <v>1083</v>
      </c>
      <c r="H68" s="270"/>
      <c r="I68" s="270"/>
      <c r="J68" s="270"/>
      <c r="K68" s="270"/>
      <c r="L68" s="287" t="s">
        <v>537</v>
      </c>
      <c r="N68" s="407" t="str">
        <f t="shared" si="13"/>
        <v>A</v>
      </c>
      <c r="O68" s="147" t="str">
        <f t="shared" si="14"/>
        <v>B.Baltimore blanc.Avec alcool.Before dinner.Verre Martini(s).On the rocks</v>
      </c>
      <c r="P68" s="147" t="str">
        <f t="shared" si="26"/>
        <v>B</v>
      </c>
      <c r="Q68" s="147" t="str">
        <f t="shared" si="27"/>
        <v>Baltimore blanc</v>
      </c>
      <c r="R68" s="147" t="str">
        <f t="shared" si="28"/>
        <v>Avec alcool</v>
      </c>
      <c r="S68" s="147" t="str">
        <f t="shared" si="18"/>
        <v>Before dinner</v>
      </c>
      <c r="T68" s="147" t="str">
        <f t="shared" si="29"/>
        <v>On the rocks</v>
      </c>
      <c r="U68" s="147" t="str">
        <f t="shared" si="20"/>
        <v/>
      </c>
      <c r="V68" s="146" t="str">
        <f t="shared" ref="V68:V79" si="93">IF(OR(AC68&lt;&gt; "",AD68&lt;&gt;"",AE68&lt;&gt; "",AF68&lt;&gt; "",AG68&lt;&gt; "",AH68&lt;&gt; "",AI68&lt;&gt;""),"A", "►")</f>
        <v>A</v>
      </c>
      <c r="W68" s="119" t="str">
        <f>W57</f>
        <v>B.Baltimore blanc.Avec alcool.Before dinner.Verre Martini(s).On the rocks</v>
      </c>
      <c r="X68" s="119">
        <f>X57</f>
        <v>1</v>
      </c>
      <c r="Y68" s="118" t="str">
        <f>Y57</f>
        <v>Martini(s)</v>
      </c>
      <c r="Z68" s="117">
        <f>Z57</f>
        <v>7</v>
      </c>
      <c r="AA68" s="116" t="str">
        <f>AA57</f>
        <v>cl</v>
      </c>
      <c r="AB68" s="288">
        <v>0</v>
      </c>
      <c r="AC68" s="267" t="s">
        <v>540</v>
      </c>
      <c r="AD68" s="270"/>
      <c r="AE68" s="270"/>
      <c r="AF68" s="270"/>
      <c r="AG68" s="270"/>
      <c r="AH68" s="270"/>
      <c r="AI68" s="270"/>
      <c r="AJ68" s="270"/>
      <c r="AK68" s="270"/>
      <c r="AL68" s="270"/>
      <c r="AM68" s="287" t="s">
        <v>537</v>
      </c>
      <c r="AN68"/>
      <c r="AO68" s="506"/>
      <c r="AP68" s="507"/>
      <c r="AQ68" s="507"/>
      <c r="AR68" s="507"/>
      <c r="AS68" s="507"/>
      <c r="AT68" s="507"/>
      <c r="AU68" s="507"/>
      <c r="AV68" s="507"/>
      <c r="AW68" s="507"/>
      <c r="AX68" s="507"/>
      <c r="AY68" s="507"/>
      <c r="AZ68" s="507"/>
      <c r="BA68" s="507"/>
      <c r="BB68" s="507"/>
      <c r="BC68" s="511"/>
      <c r="BE68" s="658" t="s">
        <v>902</v>
      </c>
      <c r="BF68" s="120" t="s">
        <v>508</v>
      </c>
      <c r="BG68" s="94">
        <f t="shared" si="32"/>
        <v>0.2</v>
      </c>
      <c r="BH68" s="93" t="s">
        <v>282</v>
      </c>
      <c r="BI68" s="75">
        <f t="shared" si="33"/>
        <v>5</v>
      </c>
      <c r="BJ68" s="74">
        <f t="shared" si="34"/>
        <v>20</v>
      </c>
      <c r="BK68" s="92">
        <v>200</v>
      </c>
      <c r="BL68" s="72">
        <v>150</v>
      </c>
      <c r="BM68" s="71">
        <v>250</v>
      </c>
      <c r="BN68" s="79">
        <f t="shared" si="35"/>
        <v>25</v>
      </c>
      <c r="BO68" s="96">
        <v>300</v>
      </c>
      <c r="BP68" s="88" t="s">
        <v>507</v>
      </c>
      <c r="BR68" s="407" t="str">
        <f t="shared" si="21"/>
        <v>A</v>
      </c>
      <c r="BS68" s="593">
        <v>1</v>
      </c>
      <c r="BT68" s="269" t="s">
        <v>505</v>
      </c>
      <c r="BU68" s="266"/>
      <c r="BV68" s="606" t="s">
        <v>1081</v>
      </c>
      <c r="BW68" s="265"/>
      <c r="BX68" s="265"/>
      <c r="BY68" s="265"/>
      <c r="BZ68" s="265"/>
      <c r="CA68" s="264"/>
      <c r="CC68" s="9">
        <v>1</v>
      </c>
    </row>
    <row r="69" spans="1:81" ht="21" customHeight="1">
      <c r="A69" s="804"/>
      <c r="B69" s="284" t="s">
        <v>942</v>
      </c>
      <c r="C69" s="284"/>
      <c r="D69" s="284"/>
      <c r="E69" s="284"/>
      <c r="F69" s="284"/>
      <c r="G69" s="284"/>
      <c r="H69" s="284"/>
      <c r="I69" s="284"/>
      <c r="J69" s="284"/>
      <c r="K69" s="284"/>
      <c r="L69" s="282" t="s">
        <v>537</v>
      </c>
      <c r="N69" s="407" t="str">
        <f t="shared" si="13"/>
        <v>A</v>
      </c>
      <c r="O69" s="147" t="str">
        <f t="shared" si="14"/>
        <v>B.Baltimore blanc.Avec alcool.Before dinner.Verre Martini(s).On the rocks</v>
      </c>
      <c r="P69" s="147" t="str">
        <f t="shared" si="26"/>
        <v>B</v>
      </c>
      <c r="Q69" s="147" t="str">
        <f t="shared" si="27"/>
        <v>Baltimore blanc</v>
      </c>
      <c r="R69" s="147" t="str">
        <f t="shared" si="28"/>
        <v>Avec alcool</v>
      </c>
      <c r="S69" s="147" t="str">
        <f t="shared" si="18"/>
        <v>Before dinner</v>
      </c>
      <c r="T69" s="147" t="str">
        <f t="shared" si="29"/>
        <v>On the rocks</v>
      </c>
      <c r="U69" s="147" t="str">
        <f t="shared" si="20"/>
        <v/>
      </c>
      <c r="V69" s="146" t="str">
        <f t="shared" si="93"/>
        <v>A</v>
      </c>
      <c r="W69" s="119" t="str">
        <f>W57</f>
        <v>B.Baltimore blanc.Avec alcool.Before dinner.Verre Martini(s).On the rocks</v>
      </c>
      <c r="X69" s="119">
        <f>X57</f>
        <v>1</v>
      </c>
      <c r="Y69" s="118" t="str">
        <f>Y57</f>
        <v>Martini(s)</v>
      </c>
      <c r="Z69" s="117">
        <f>Z57</f>
        <v>7</v>
      </c>
      <c r="AA69" s="116" t="str">
        <f>AA57</f>
        <v>cl</v>
      </c>
      <c r="AB69" s="285">
        <f>IF(ISBLANK(AC69),"",MAX(AB68:AB68)+1)</f>
        <v>1</v>
      </c>
      <c r="AC69" s="284" t="s">
        <v>942</v>
      </c>
      <c r="AD69" s="284"/>
      <c r="AE69" s="284"/>
      <c r="AF69" s="284"/>
      <c r="AG69" s="284"/>
      <c r="AH69" s="284"/>
      <c r="AI69" s="284"/>
      <c r="AJ69" s="284"/>
      <c r="AK69" s="284"/>
      <c r="AL69" s="284"/>
      <c r="AM69" s="282"/>
      <c r="AN69"/>
      <c r="AO69" s="508"/>
      <c r="AP69" s="509"/>
      <c r="AQ69" s="509"/>
      <c r="AR69" s="509"/>
      <c r="AS69" s="509"/>
      <c r="AT69" s="509"/>
      <c r="AU69" s="509"/>
      <c r="AV69" s="509"/>
      <c r="AW69" s="509"/>
      <c r="AX69" s="509"/>
      <c r="AY69" s="509"/>
      <c r="AZ69" s="509"/>
      <c r="BA69" s="509"/>
      <c r="BB69" s="509"/>
      <c r="BC69" s="512"/>
      <c r="BE69" s="658" t="s">
        <v>902</v>
      </c>
      <c r="BF69" s="120" t="s">
        <v>506</v>
      </c>
      <c r="BG69" s="94">
        <f t="shared" si="32"/>
        <v>0.4</v>
      </c>
      <c r="BH69" s="93" t="s">
        <v>282</v>
      </c>
      <c r="BI69" s="75">
        <f t="shared" si="33"/>
        <v>3</v>
      </c>
      <c r="BJ69" s="74">
        <f t="shared" si="34"/>
        <v>40</v>
      </c>
      <c r="BK69" s="92">
        <v>400</v>
      </c>
      <c r="BL69" s="72">
        <v>350</v>
      </c>
      <c r="BM69" s="71">
        <v>470</v>
      </c>
      <c r="BN69" s="79">
        <f t="shared" si="35"/>
        <v>47</v>
      </c>
      <c r="BO69" s="96">
        <v>470</v>
      </c>
      <c r="BP69" s="88" t="s">
        <v>341</v>
      </c>
      <c r="BR69" s="407" t="str">
        <f t="shared" si="21"/>
        <v>A</v>
      </c>
      <c r="BS69" s="594" t="s">
        <v>606</v>
      </c>
      <c r="BT69" s="269" t="s">
        <v>505</v>
      </c>
      <c r="BU69" s="266"/>
      <c r="BV69" s="606"/>
      <c r="BW69" s="265"/>
      <c r="BX69" s="265"/>
      <c r="BY69" s="265"/>
      <c r="BZ69" s="265"/>
      <c r="CA69" s="264"/>
      <c r="CC69" s="9">
        <v>1</v>
      </c>
    </row>
    <row r="70" spans="1:81" ht="21" customHeight="1">
      <c r="A70" s="804"/>
      <c r="B70" s="284" t="s">
        <v>943</v>
      </c>
      <c r="C70" s="284"/>
      <c r="D70" s="284"/>
      <c r="E70" s="284"/>
      <c r="F70" s="284"/>
      <c r="G70" s="284"/>
      <c r="H70" s="284"/>
      <c r="I70" s="284"/>
      <c r="J70" s="284"/>
      <c r="K70" s="284"/>
      <c r="L70" s="282"/>
      <c r="N70" s="407" t="str">
        <f t="shared" si="13"/>
        <v>A</v>
      </c>
      <c r="O70" s="147" t="str">
        <f t="shared" si="14"/>
        <v>B.Baltimore blanc.Avec alcool.Before dinner.Verre Martini(s).On the rocks</v>
      </c>
      <c r="P70" s="147" t="str">
        <f t="shared" si="26"/>
        <v>B</v>
      </c>
      <c r="Q70" s="147" t="str">
        <f t="shared" si="27"/>
        <v>Baltimore blanc</v>
      </c>
      <c r="R70" s="147" t="str">
        <f t="shared" si="28"/>
        <v>Avec alcool</v>
      </c>
      <c r="S70" s="147" t="str">
        <f t="shared" si="18"/>
        <v>Before dinner</v>
      </c>
      <c r="T70" s="147" t="str">
        <f t="shared" si="29"/>
        <v>On the rocks</v>
      </c>
      <c r="U70" s="147" t="str">
        <f t="shared" si="20"/>
        <v/>
      </c>
      <c r="V70" s="146" t="str">
        <f t="shared" si="93"/>
        <v>A</v>
      </c>
      <c r="W70" s="119" t="str">
        <f>W57</f>
        <v>B.Baltimore blanc.Avec alcool.Before dinner.Verre Martini(s).On the rocks</v>
      </c>
      <c r="X70" s="119">
        <f>X57</f>
        <v>1</v>
      </c>
      <c r="Y70" s="118" t="str">
        <f>Y57</f>
        <v>Martini(s)</v>
      </c>
      <c r="Z70" s="117">
        <f>Z57</f>
        <v>7</v>
      </c>
      <c r="AA70" s="116" t="str">
        <f>AA57</f>
        <v>cl</v>
      </c>
      <c r="AB70" s="285">
        <f>IF(ISBLANK(AC70),"",MAX(AB68:AB69)+1)</f>
        <v>2</v>
      </c>
      <c r="AC70" s="284" t="s">
        <v>943</v>
      </c>
      <c r="AD70" s="284"/>
      <c r="AE70" s="284"/>
      <c r="AF70" s="284"/>
      <c r="AG70" s="284"/>
      <c r="AH70" s="284"/>
      <c r="AI70" s="284"/>
      <c r="AJ70" s="284"/>
      <c r="AK70" s="284"/>
      <c r="AL70" s="284"/>
      <c r="AM70" s="282"/>
      <c r="AN70"/>
      <c r="AO70" s="508"/>
      <c r="AP70" s="509"/>
      <c r="AQ70" s="509"/>
      <c r="AR70" s="509"/>
      <c r="AS70" s="509"/>
      <c r="AT70" s="509"/>
      <c r="AU70" s="509"/>
      <c r="AV70" s="509"/>
      <c r="AW70" s="509"/>
      <c r="AX70" s="509"/>
      <c r="AY70" s="509"/>
      <c r="AZ70" s="509"/>
      <c r="BA70" s="509"/>
      <c r="BB70" s="509"/>
      <c r="BC70" s="512"/>
      <c r="BE70" s="658" t="s">
        <v>902</v>
      </c>
      <c r="BF70" s="120" t="s">
        <v>502</v>
      </c>
      <c r="BG70" s="94">
        <f t="shared" si="32"/>
        <v>0.24</v>
      </c>
      <c r="BH70" s="93" t="s">
        <v>282</v>
      </c>
      <c r="BI70" s="75">
        <f t="shared" si="33"/>
        <v>4</v>
      </c>
      <c r="BJ70" s="74">
        <f t="shared" si="34"/>
        <v>24</v>
      </c>
      <c r="BK70" s="92">
        <v>240</v>
      </c>
      <c r="BL70" s="72">
        <v>180</v>
      </c>
      <c r="BM70" s="71">
        <v>300</v>
      </c>
      <c r="BN70" s="79">
        <f t="shared" si="35"/>
        <v>30</v>
      </c>
      <c r="BO70" s="96">
        <v>360</v>
      </c>
      <c r="BP70" s="88" t="s">
        <v>501</v>
      </c>
      <c r="BR70" s="407" t="str">
        <f t="shared" si="21"/>
        <v>A</v>
      </c>
      <c r="BS70" s="387" t="s">
        <v>609</v>
      </c>
      <c r="BT70" s="269" t="s">
        <v>505</v>
      </c>
      <c r="BU70" s="266"/>
      <c r="BV70" s="606" t="s">
        <v>1082</v>
      </c>
      <c r="BW70" s="265"/>
      <c r="BX70" s="265"/>
      <c r="BY70" s="265"/>
      <c r="BZ70" s="265"/>
      <c r="CA70" s="264"/>
      <c r="CC70" s="9">
        <v>1</v>
      </c>
    </row>
    <row r="71" spans="1:81" ht="21" customHeight="1">
      <c r="A71" s="804"/>
      <c r="B71" s="284" t="s">
        <v>944</v>
      </c>
      <c r="C71" s="284"/>
      <c r="D71" s="284"/>
      <c r="E71" s="284"/>
      <c r="F71" s="284"/>
      <c r="G71" s="284"/>
      <c r="H71" s="284"/>
      <c r="I71" s="284"/>
      <c r="J71" s="284"/>
      <c r="K71" s="284"/>
      <c r="L71" s="282"/>
      <c r="N71" s="407" t="str">
        <f t="shared" si="13"/>
        <v>A</v>
      </c>
      <c r="O71" s="147" t="str">
        <f t="shared" si="14"/>
        <v>B.Baltimore blanc.Avec alcool.Before dinner.Verre Martini(s).On the rocks</v>
      </c>
      <c r="P71" s="147" t="str">
        <f t="shared" si="26"/>
        <v>B</v>
      </c>
      <c r="Q71" s="147" t="str">
        <f t="shared" si="27"/>
        <v>Baltimore blanc</v>
      </c>
      <c r="R71" s="147" t="str">
        <f t="shared" si="28"/>
        <v>Avec alcool</v>
      </c>
      <c r="S71" s="147" t="str">
        <f t="shared" si="18"/>
        <v>Before dinner</v>
      </c>
      <c r="T71" s="147" t="str">
        <f t="shared" si="29"/>
        <v>On the rocks</v>
      </c>
      <c r="U71" s="147" t="str">
        <f t="shared" si="20"/>
        <v/>
      </c>
      <c r="V71" s="146" t="str">
        <f t="shared" si="93"/>
        <v>A</v>
      </c>
      <c r="W71" s="119" t="str">
        <f>W57</f>
        <v>B.Baltimore blanc.Avec alcool.Before dinner.Verre Martini(s).On the rocks</v>
      </c>
      <c r="X71" s="119">
        <f>X57</f>
        <v>1</v>
      </c>
      <c r="Y71" s="118" t="str">
        <f>Y57</f>
        <v>Martini(s)</v>
      </c>
      <c r="Z71" s="117">
        <f>Z57</f>
        <v>7</v>
      </c>
      <c r="AA71" s="116" t="str">
        <f>AA57</f>
        <v>cl</v>
      </c>
      <c r="AB71" s="285">
        <f>IF(ISBLANK(AC71),"",MAX(AB68:AB70)+1)</f>
        <v>3</v>
      </c>
      <c r="AC71" s="284" t="s">
        <v>944</v>
      </c>
      <c r="AD71" s="284"/>
      <c r="AE71" s="284"/>
      <c r="AF71" s="284"/>
      <c r="AG71" s="284"/>
      <c r="AH71" s="284"/>
      <c r="AI71" s="284"/>
      <c r="AJ71" s="284"/>
      <c r="AK71" s="284"/>
      <c r="AL71" s="284"/>
      <c r="AM71" s="282"/>
      <c r="AN71"/>
      <c r="AO71" s="510"/>
      <c r="AP71" s="509"/>
      <c r="AQ71" s="509"/>
      <c r="AR71" s="509"/>
      <c r="AS71" s="509"/>
      <c r="AT71" s="509"/>
      <c r="AU71" s="509"/>
      <c r="AV71" s="509"/>
      <c r="AW71" s="509"/>
      <c r="AX71" s="509"/>
      <c r="AY71" s="509"/>
      <c r="AZ71" s="509"/>
      <c r="BA71" s="509"/>
      <c r="BB71" s="509"/>
      <c r="BC71" s="512"/>
      <c r="BE71" s="658" t="s">
        <v>902</v>
      </c>
      <c r="BF71" s="120" t="s">
        <v>498</v>
      </c>
      <c r="BG71" s="94">
        <f t="shared" si="32"/>
        <v>0.5</v>
      </c>
      <c r="BH71" s="93" t="s">
        <v>282</v>
      </c>
      <c r="BI71" s="75">
        <f t="shared" si="33"/>
        <v>2</v>
      </c>
      <c r="BJ71" s="74">
        <f t="shared" si="34"/>
        <v>50</v>
      </c>
      <c r="BK71" s="92">
        <v>500</v>
      </c>
      <c r="BL71" s="72">
        <v>450</v>
      </c>
      <c r="BM71" s="71">
        <v>600</v>
      </c>
      <c r="BN71" s="79">
        <f t="shared" si="35"/>
        <v>60</v>
      </c>
      <c r="BO71" s="96">
        <v>600</v>
      </c>
      <c r="BP71" s="88" t="s">
        <v>497</v>
      </c>
      <c r="BR71" s="407" t="str">
        <f t="shared" si="21"/>
        <v>A</v>
      </c>
      <c r="BS71" s="593"/>
      <c r="BT71" s="269" t="s">
        <v>505</v>
      </c>
      <c r="BU71" s="266"/>
      <c r="BV71" s="606"/>
      <c r="BW71" s="265"/>
      <c r="BX71" s="265"/>
      <c r="BY71" s="265"/>
      <c r="BZ71" s="265"/>
      <c r="CA71" s="264"/>
      <c r="CC71" s="9">
        <v>1</v>
      </c>
    </row>
    <row r="72" spans="1:81" ht="21" customHeight="1">
      <c r="A72" s="804"/>
      <c r="B72" s="284" t="s">
        <v>945</v>
      </c>
      <c r="C72" s="284"/>
      <c r="D72" s="284"/>
      <c r="E72" s="284"/>
      <c r="F72" s="284"/>
      <c r="G72" s="284"/>
      <c r="H72" s="284"/>
      <c r="I72" s="284"/>
      <c r="J72" s="284"/>
      <c r="K72" s="284"/>
      <c r="L72" s="282"/>
      <c r="N72" s="407" t="str">
        <f t="shared" si="13"/>
        <v>A</v>
      </c>
      <c r="O72" s="147" t="str">
        <f t="shared" si="14"/>
        <v>B.Baltimore blanc.Avec alcool.Before dinner.Verre Martini(s).On the rocks</v>
      </c>
      <c r="P72" s="147" t="str">
        <f t="shared" si="26"/>
        <v>B</v>
      </c>
      <c r="Q72" s="147" t="str">
        <f t="shared" si="27"/>
        <v>Baltimore blanc</v>
      </c>
      <c r="R72" s="147" t="str">
        <f t="shared" si="28"/>
        <v>Avec alcool</v>
      </c>
      <c r="S72" s="147" t="str">
        <f t="shared" si="18"/>
        <v>Before dinner</v>
      </c>
      <c r="T72" s="147" t="str">
        <f t="shared" si="29"/>
        <v>On the rocks</v>
      </c>
      <c r="U72" s="147" t="str">
        <f t="shared" si="20"/>
        <v/>
      </c>
      <c r="V72" s="146" t="str">
        <f t="shared" si="93"/>
        <v>A</v>
      </c>
      <c r="W72" s="119" t="str">
        <f>W57</f>
        <v>B.Baltimore blanc.Avec alcool.Before dinner.Verre Martini(s).On the rocks</v>
      </c>
      <c r="X72" s="119">
        <f>X57</f>
        <v>1</v>
      </c>
      <c r="Y72" s="118" t="str">
        <f>Y57</f>
        <v>Martini(s)</v>
      </c>
      <c r="Z72" s="117">
        <f>Z57</f>
        <v>7</v>
      </c>
      <c r="AA72" s="116" t="str">
        <f>AA57</f>
        <v>cl</v>
      </c>
      <c r="AB72" s="285">
        <f>IF(ISBLANK(AC72),"",MAX(AB68:AB71)+1)</f>
        <v>4</v>
      </c>
      <c r="AC72" s="284" t="s">
        <v>945</v>
      </c>
      <c r="AD72" s="284"/>
      <c r="AE72" s="284"/>
      <c r="AF72" s="284"/>
      <c r="AG72" s="284"/>
      <c r="AH72" s="284"/>
      <c r="AI72" s="284"/>
      <c r="AJ72" s="284"/>
      <c r="AK72" s="284"/>
      <c r="AL72" s="284"/>
      <c r="AM72" s="282"/>
      <c r="AN72"/>
      <c r="AO72" s="508"/>
      <c r="AP72" s="509"/>
      <c r="AQ72" s="509"/>
      <c r="AR72" s="509"/>
      <c r="AS72" s="509"/>
      <c r="AT72" s="509"/>
      <c r="AU72" s="509"/>
      <c r="AV72" s="509"/>
      <c r="AW72" s="509"/>
      <c r="AX72" s="509"/>
      <c r="AY72" s="509"/>
      <c r="AZ72" s="509"/>
      <c r="BA72" s="509"/>
      <c r="BB72" s="509"/>
      <c r="BC72" s="512"/>
      <c r="BE72" s="658" t="s">
        <v>902</v>
      </c>
      <c r="BF72" s="120" t="s">
        <v>495</v>
      </c>
      <c r="BG72" s="94">
        <f t="shared" si="32"/>
        <v>0.215</v>
      </c>
      <c r="BH72" s="93" t="s">
        <v>282</v>
      </c>
      <c r="BI72" s="75">
        <f t="shared" si="33"/>
        <v>5</v>
      </c>
      <c r="BJ72" s="74">
        <f t="shared" si="34"/>
        <v>21.5</v>
      </c>
      <c r="BK72" s="92">
        <v>215</v>
      </c>
      <c r="BL72" s="72">
        <v>161</v>
      </c>
      <c r="BM72" s="71">
        <v>269</v>
      </c>
      <c r="BN72" s="79">
        <f t="shared" si="35"/>
        <v>26.9</v>
      </c>
      <c r="BO72" s="96">
        <v>322</v>
      </c>
      <c r="BP72" s="88" t="s">
        <v>494</v>
      </c>
      <c r="BR72" s="407" t="str">
        <f t="shared" si="21"/>
        <v>A</v>
      </c>
      <c r="BS72" s="597" t="s">
        <v>790</v>
      </c>
      <c r="BT72" s="269" t="s">
        <v>505</v>
      </c>
      <c r="BU72" s="263"/>
      <c r="BV72" s="262"/>
      <c r="BW72" s="262"/>
      <c r="BX72" s="262"/>
      <c r="BY72" s="262"/>
      <c r="BZ72" s="262"/>
      <c r="CA72" s="261"/>
      <c r="CC72" s="9">
        <v>1</v>
      </c>
    </row>
    <row r="73" spans="1:81" ht="21" customHeight="1">
      <c r="A73" s="804"/>
      <c r="B73" s="284" t="s">
        <v>946</v>
      </c>
      <c r="C73" s="284"/>
      <c r="D73" s="284"/>
      <c r="E73" s="284"/>
      <c r="F73" s="284"/>
      <c r="G73" s="284"/>
      <c r="H73" s="284"/>
      <c r="I73" s="284"/>
      <c r="J73" s="284"/>
      <c r="K73" s="284"/>
      <c r="L73" s="282"/>
      <c r="N73" s="407" t="str">
        <f t="shared" si="13"/>
        <v>A</v>
      </c>
      <c r="O73" s="147" t="str">
        <f t="shared" si="14"/>
        <v>B.Baltimore blanc.Avec alcool.Before dinner.Verre Martini(s).On the rocks</v>
      </c>
      <c r="P73" s="147" t="str">
        <f t="shared" si="26"/>
        <v>B</v>
      </c>
      <c r="Q73" s="147" t="str">
        <f t="shared" si="27"/>
        <v>Baltimore blanc</v>
      </c>
      <c r="R73" s="147" t="str">
        <f t="shared" si="28"/>
        <v>Avec alcool</v>
      </c>
      <c r="S73" s="147" t="str">
        <f t="shared" si="18"/>
        <v>Before dinner</v>
      </c>
      <c r="T73" s="147" t="str">
        <f t="shared" si="29"/>
        <v>On the rocks</v>
      </c>
      <c r="U73" s="147" t="str">
        <f t="shared" si="20"/>
        <v/>
      </c>
      <c r="V73" s="146" t="str">
        <f t="shared" si="93"/>
        <v>A</v>
      </c>
      <c r="W73" s="119" t="str">
        <f>W57</f>
        <v>B.Baltimore blanc.Avec alcool.Before dinner.Verre Martini(s).On the rocks</v>
      </c>
      <c r="X73" s="119">
        <f>X57</f>
        <v>1</v>
      </c>
      <c r="Y73" s="118" t="str">
        <f>Y57</f>
        <v>Martini(s)</v>
      </c>
      <c r="Z73" s="117">
        <f>Z57</f>
        <v>7</v>
      </c>
      <c r="AA73" s="116" t="str">
        <f>AA57</f>
        <v>cl</v>
      </c>
      <c r="AB73" s="285">
        <f>IF(ISBLANK(AC73),"",MAX(AB68:AB72)+1)</f>
        <v>5</v>
      </c>
      <c r="AC73" s="284" t="s">
        <v>946</v>
      </c>
      <c r="AD73" s="284"/>
      <c r="AE73" s="284"/>
      <c r="AF73" s="284"/>
      <c r="AG73" s="284"/>
      <c r="AH73" s="284"/>
      <c r="AI73" s="284"/>
      <c r="AJ73" s="284"/>
      <c r="AK73" s="284"/>
      <c r="AL73" s="284"/>
      <c r="AM73" s="282"/>
      <c r="AN73"/>
      <c r="AO73" s="508"/>
      <c r="AP73" s="509"/>
      <c r="AQ73" s="509"/>
      <c r="AR73" s="509"/>
      <c r="AS73" s="509"/>
      <c r="AT73" s="509"/>
      <c r="AU73" s="509"/>
      <c r="AV73" s="509"/>
      <c r="AW73" s="509"/>
      <c r="AX73" s="509"/>
      <c r="AY73" s="509"/>
      <c r="AZ73" s="509"/>
      <c r="BA73" s="509"/>
      <c r="BB73" s="509"/>
      <c r="BC73" s="512"/>
      <c r="BE73" s="658" t="s">
        <v>902</v>
      </c>
      <c r="BF73" s="120" t="s">
        <v>492</v>
      </c>
      <c r="BG73" s="94">
        <f t="shared" si="32"/>
        <v>0.2</v>
      </c>
      <c r="BH73" s="93" t="s">
        <v>282</v>
      </c>
      <c r="BI73" s="75">
        <f t="shared" si="33"/>
        <v>5</v>
      </c>
      <c r="BJ73" s="74">
        <f t="shared" si="34"/>
        <v>20</v>
      </c>
      <c r="BK73" s="92">
        <v>200</v>
      </c>
      <c r="BL73" s="72">
        <v>180</v>
      </c>
      <c r="BM73" s="71">
        <v>240</v>
      </c>
      <c r="BN73" s="79">
        <f t="shared" si="35"/>
        <v>24</v>
      </c>
      <c r="BO73" s="96">
        <v>240</v>
      </c>
      <c r="BP73" s="88" t="s">
        <v>341</v>
      </c>
      <c r="BR73" s="407" t="str">
        <f t="shared" si="21"/>
        <v>A</v>
      </c>
      <c r="BS73" s="387" t="s">
        <v>791</v>
      </c>
      <c r="BT73" s="269" t="s">
        <v>505</v>
      </c>
      <c r="BU73" s="218"/>
      <c r="BV73" s="11"/>
      <c r="BW73" s="11"/>
      <c r="BX73" s="11"/>
      <c r="BY73" s="11"/>
      <c r="BZ73" s="11"/>
      <c r="CA73" s="217"/>
      <c r="CC73" s="9">
        <v>1</v>
      </c>
    </row>
    <row r="74" spans="1:81" ht="21" customHeight="1">
      <c r="A74" s="804"/>
      <c r="B74" s="284"/>
      <c r="C74" s="284"/>
      <c r="D74" s="284"/>
      <c r="E74" s="284"/>
      <c r="F74" s="284"/>
      <c r="G74" s="284"/>
      <c r="H74" s="284"/>
      <c r="I74" s="284"/>
      <c r="J74" s="284"/>
      <c r="K74" s="284"/>
      <c r="L74" s="282"/>
      <c r="N74" s="407" t="str">
        <f t="shared" si="13"/>
        <v>►</v>
      </c>
      <c r="O74" s="147" t="str">
        <f t="shared" si="14"/>
        <v>►</v>
      </c>
      <c r="P74" s="147" t="str">
        <f t="shared" si="26"/>
        <v>►</v>
      </c>
      <c r="Q74" s="147" t="str">
        <f t="shared" si="27"/>
        <v>►</v>
      </c>
      <c r="R74" s="147" t="str">
        <f t="shared" si="28"/>
        <v>►</v>
      </c>
      <c r="S74" s="147" t="str">
        <f t="shared" si="18"/>
        <v>►</v>
      </c>
      <c r="T74" s="147" t="str">
        <f t="shared" si="29"/>
        <v>►</v>
      </c>
      <c r="U74" s="147" t="str">
        <f t="shared" si="20"/>
        <v/>
      </c>
      <c r="V74" s="146" t="str">
        <f t="shared" si="93"/>
        <v>►</v>
      </c>
      <c r="W74" s="119" t="str">
        <f>W57</f>
        <v>B.Baltimore blanc.Avec alcool.Before dinner.Verre Martini(s).On the rocks</v>
      </c>
      <c r="X74" s="119">
        <f>X57</f>
        <v>1</v>
      </c>
      <c r="Y74" s="118" t="str">
        <f>Y57</f>
        <v>Martini(s)</v>
      </c>
      <c r="Z74" s="117">
        <f>Z57</f>
        <v>7</v>
      </c>
      <c r="AA74" s="116" t="str">
        <f>AA57</f>
        <v>cl</v>
      </c>
      <c r="AB74" s="285" t="str">
        <f>IF(ISBLANK(AC74),"",MAX(AB68:AB73)+1)</f>
        <v/>
      </c>
      <c r="AC74" s="284"/>
      <c r="AD74" s="284"/>
      <c r="AE74" s="284"/>
      <c r="AF74" s="284"/>
      <c r="AG74" s="284"/>
      <c r="AH74" s="284"/>
      <c r="AI74" s="284"/>
      <c r="AJ74" s="284"/>
      <c r="AK74" s="284"/>
      <c r="AL74" s="284"/>
      <c r="AM74" s="282"/>
      <c r="AN74"/>
      <c r="AO74" s="508"/>
      <c r="AP74" s="509"/>
      <c r="AQ74" s="509"/>
      <c r="AR74" s="509"/>
      <c r="AS74" s="509"/>
      <c r="AT74" s="509"/>
      <c r="AU74" s="509"/>
      <c r="AV74" s="509"/>
      <c r="AW74" s="509"/>
      <c r="AX74" s="509"/>
      <c r="AY74" s="509"/>
      <c r="AZ74" s="509"/>
      <c r="BA74" s="509"/>
      <c r="BB74" s="509"/>
      <c r="BC74" s="512"/>
      <c r="BE74" s="658" t="s">
        <v>902</v>
      </c>
      <c r="BF74" s="120" t="s">
        <v>491</v>
      </c>
      <c r="BG74" s="94">
        <f t="shared" si="32"/>
        <v>2E-3</v>
      </c>
      <c r="BH74" s="93" t="s">
        <v>282</v>
      </c>
      <c r="BI74" s="75">
        <f t="shared" si="33"/>
        <v>500</v>
      </c>
      <c r="BJ74" s="74">
        <f t="shared" si="34"/>
        <v>0.2</v>
      </c>
      <c r="BK74" s="92">
        <v>2</v>
      </c>
      <c r="BL74" s="72">
        <v>33</v>
      </c>
      <c r="BM74" s="71">
        <v>55</v>
      </c>
      <c r="BN74" s="79">
        <f t="shared" si="35"/>
        <v>5.5</v>
      </c>
      <c r="BO74" s="96">
        <v>66</v>
      </c>
      <c r="BP74" s="88" t="s">
        <v>490</v>
      </c>
      <c r="BR74" s="407" t="str">
        <f t="shared" si="21"/>
        <v>►</v>
      </c>
      <c r="BS74" s="593">
        <v>1</v>
      </c>
      <c r="BT74" s="269" t="s">
        <v>505</v>
      </c>
      <c r="BU74" s="218"/>
      <c r="BV74" s="260" t="s">
        <v>438</v>
      </c>
      <c r="BW74" s="11"/>
      <c r="BX74" s="11"/>
      <c r="BY74" s="11"/>
      <c r="BZ74" s="11"/>
      <c r="CA74" s="217"/>
      <c r="CC74" s="9">
        <v>1</v>
      </c>
    </row>
    <row r="75" spans="1:81" ht="21" customHeight="1">
      <c r="A75" s="804"/>
      <c r="B75" s="284"/>
      <c r="C75" s="284"/>
      <c r="D75" s="284"/>
      <c r="E75" s="284"/>
      <c r="F75" s="284"/>
      <c r="G75" s="284"/>
      <c r="H75" s="284"/>
      <c r="I75" s="284"/>
      <c r="J75" s="284"/>
      <c r="K75" s="284"/>
      <c r="L75" s="282"/>
      <c r="N75" s="407" t="str">
        <f t="shared" si="13"/>
        <v>►</v>
      </c>
      <c r="O75" s="147" t="str">
        <f t="shared" si="14"/>
        <v>►</v>
      </c>
      <c r="P75" s="147" t="str">
        <f t="shared" si="26"/>
        <v>►</v>
      </c>
      <c r="Q75" s="147" t="str">
        <f t="shared" si="27"/>
        <v>►</v>
      </c>
      <c r="R75" s="147" t="str">
        <f t="shared" si="28"/>
        <v>►</v>
      </c>
      <c r="S75" s="147" t="str">
        <f t="shared" si="18"/>
        <v>►</v>
      </c>
      <c r="T75" s="147" t="str">
        <f t="shared" si="29"/>
        <v>►</v>
      </c>
      <c r="U75" s="147" t="str">
        <f t="shared" si="20"/>
        <v/>
      </c>
      <c r="V75" s="146" t="str">
        <f t="shared" si="93"/>
        <v>►</v>
      </c>
      <c r="W75" s="119" t="str">
        <f>W57</f>
        <v>B.Baltimore blanc.Avec alcool.Before dinner.Verre Martini(s).On the rocks</v>
      </c>
      <c r="X75" s="119">
        <f>X57</f>
        <v>1</v>
      </c>
      <c r="Y75" s="118" t="str">
        <f>Y57</f>
        <v>Martini(s)</v>
      </c>
      <c r="Z75" s="117">
        <f>Z57</f>
        <v>7</v>
      </c>
      <c r="AA75" s="116" t="str">
        <f>AA57</f>
        <v>cl</v>
      </c>
      <c r="AB75" s="285" t="str">
        <f>IF(ISBLANK(AC75),"",MAX(AB68:AB74)+1)</f>
        <v/>
      </c>
      <c r="AC75" s="284"/>
      <c r="AD75" s="284"/>
      <c r="AE75" s="284"/>
      <c r="AF75" s="284"/>
      <c r="AG75" s="284"/>
      <c r="AH75" s="284"/>
      <c r="AI75" s="284"/>
      <c r="AJ75" s="284"/>
      <c r="AK75" s="284"/>
      <c r="AL75" s="284"/>
      <c r="AM75" s="282"/>
      <c r="AN75"/>
      <c r="AO75" s="508"/>
      <c r="AP75" s="509"/>
      <c r="AQ75" s="509"/>
      <c r="AR75" s="509"/>
      <c r="AS75" s="509"/>
      <c r="AT75" s="509"/>
      <c r="AU75" s="509"/>
      <c r="AV75" s="509"/>
      <c r="AW75" s="509"/>
      <c r="AX75" s="509"/>
      <c r="AY75" s="509"/>
      <c r="AZ75" s="509"/>
      <c r="BA75" s="509"/>
      <c r="BB75" s="509"/>
      <c r="BC75" s="512"/>
      <c r="BE75" s="658" t="s">
        <v>902</v>
      </c>
      <c r="BF75" s="120" t="s">
        <v>489</v>
      </c>
      <c r="BG75" s="94">
        <f t="shared" si="32"/>
        <v>4.3999999999999997E-2</v>
      </c>
      <c r="BH75" s="93" t="s">
        <v>282</v>
      </c>
      <c r="BI75" s="75">
        <f t="shared" si="33"/>
        <v>23</v>
      </c>
      <c r="BJ75" s="74">
        <f t="shared" si="34"/>
        <v>4.4000000000000004</v>
      </c>
      <c r="BK75" s="92">
        <v>44</v>
      </c>
      <c r="BL75" s="72">
        <v>40</v>
      </c>
      <c r="BM75" s="71">
        <v>50</v>
      </c>
      <c r="BN75" s="79">
        <f t="shared" si="35"/>
        <v>5</v>
      </c>
      <c r="BO75" s="96">
        <v>60</v>
      </c>
      <c r="BP75" s="88" t="s">
        <v>488</v>
      </c>
      <c r="BR75" s="407" t="str">
        <f t="shared" si="21"/>
        <v>►</v>
      </c>
      <c r="BS75" s="594" t="s">
        <v>792</v>
      </c>
      <c r="BT75" s="269" t="s">
        <v>505</v>
      </c>
      <c r="BU75" s="218"/>
      <c r="BV75" s="11"/>
      <c r="BW75" s="11"/>
      <c r="BX75" s="11"/>
      <c r="BY75" s="11"/>
      <c r="BZ75" s="11"/>
      <c r="CA75" s="217"/>
      <c r="CC75" s="9">
        <v>1</v>
      </c>
    </row>
    <row r="76" spans="1:81" ht="21" customHeight="1">
      <c r="A76" s="804"/>
      <c r="B76" s="284"/>
      <c r="C76" s="284"/>
      <c r="D76" s="284"/>
      <c r="E76" s="284"/>
      <c r="F76" s="284"/>
      <c r="G76" s="284"/>
      <c r="H76" s="284"/>
      <c r="I76" s="284"/>
      <c r="J76" s="284"/>
      <c r="K76" s="284"/>
      <c r="L76" s="282"/>
      <c r="N76" s="407" t="str">
        <f t="shared" si="13"/>
        <v>►</v>
      </c>
      <c r="O76" s="147" t="str">
        <f t="shared" si="14"/>
        <v>►</v>
      </c>
      <c r="P76" s="147" t="str">
        <f t="shared" si="26"/>
        <v>►</v>
      </c>
      <c r="Q76" s="147" t="str">
        <f t="shared" si="27"/>
        <v>►</v>
      </c>
      <c r="R76" s="147" t="str">
        <f t="shared" si="28"/>
        <v>►</v>
      </c>
      <c r="S76" s="147" t="str">
        <f t="shared" si="18"/>
        <v>►</v>
      </c>
      <c r="T76" s="147" t="str">
        <f t="shared" si="29"/>
        <v>►</v>
      </c>
      <c r="U76" s="147" t="str">
        <f t="shared" si="20"/>
        <v/>
      </c>
      <c r="V76" s="146" t="str">
        <f t="shared" si="93"/>
        <v>►</v>
      </c>
      <c r="W76" s="119" t="str">
        <f>W57</f>
        <v>B.Baltimore blanc.Avec alcool.Before dinner.Verre Martini(s).On the rocks</v>
      </c>
      <c r="X76" s="119">
        <f>X57</f>
        <v>1</v>
      </c>
      <c r="Y76" s="118" t="str">
        <f>Y57</f>
        <v>Martini(s)</v>
      </c>
      <c r="Z76" s="117">
        <f>Z57</f>
        <v>7</v>
      </c>
      <c r="AA76" s="116" t="str">
        <f>AA57</f>
        <v>cl</v>
      </c>
      <c r="AB76" s="285" t="str">
        <f>IF(ISBLANK(AC76),"",MAX(AB68:AB75)+1)</f>
        <v/>
      </c>
      <c r="AC76" s="284"/>
      <c r="AD76" s="284"/>
      <c r="AE76" s="284"/>
      <c r="AF76" s="284"/>
      <c r="AG76" s="284"/>
      <c r="AH76" s="284"/>
      <c r="AI76" s="284"/>
      <c r="AJ76" s="284"/>
      <c r="AK76" s="284"/>
      <c r="AL76" s="284"/>
      <c r="AM76" s="282"/>
      <c r="AN76"/>
      <c r="AO76" s="508"/>
      <c r="AP76" s="509"/>
      <c r="AQ76" s="509"/>
      <c r="AR76" s="509"/>
      <c r="AS76" s="509"/>
      <c r="AT76" s="509"/>
      <c r="AU76" s="509"/>
      <c r="AV76" s="509"/>
      <c r="AW76" s="509"/>
      <c r="AX76" s="509"/>
      <c r="AY76" s="509"/>
      <c r="AZ76" s="509"/>
      <c r="BA76" s="509"/>
      <c r="BB76" s="509"/>
      <c r="BC76" s="512"/>
      <c r="BE76" s="658" t="s">
        <v>902</v>
      </c>
      <c r="BF76" s="120" t="s">
        <v>487</v>
      </c>
      <c r="BG76" s="94">
        <f t="shared" si="32"/>
        <v>4.3999999999999997E-2</v>
      </c>
      <c r="BH76" s="93" t="s">
        <v>282</v>
      </c>
      <c r="BI76" s="75">
        <f t="shared" si="33"/>
        <v>23</v>
      </c>
      <c r="BJ76" s="74">
        <f t="shared" si="34"/>
        <v>4.4000000000000004</v>
      </c>
      <c r="BK76" s="92">
        <v>44</v>
      </c>
      <c r="BL76" s="72">
        <v>33</v>
      </c>
      <c r="BM76" s="71">
        <v>55</v>
      </c>
      <c r="BN76" s="79">
        <f t="shared" si="35"/>
        <v>5.5</v>
      </c>
      <c r="BO76" s="96">
        <v>66</v>
      </c>
      <c r="BP76" s="88" t="s">
        <v>486</v>
      </c>
      <c r="BR76" s="407" t="str">
        <f t="shared" si="21"/>
        <v>►</v>
      </c>
      <c r="BS76" s="387" t="s">
        <v>793</v>
      </c>
      <c r="BT76" s="269" t="s">
        <v>505</v>
      </c>
      <c r="BU76" s="218"/>
      <c r="BV76" s="11" t="s">
        <v>434</v>
      </c>
      <c r="BW76" s="11"/>
      <c r="BX76" s="11"/>
      <c r="BY76" s="11"/>
      <c r="BZ76" s="11"/>
      <c r="CA76" s="217"/>
      <c r="CC76" s="9">
        <v>1</v>
      </c>
    </row>
    <row r="77" spans="1:81" ht="21" customHeight="1">
      <c r="A77" s="804"/>
      <c r="B77" s="284"/>
      <c r="C77" s="284"/>
      <c r="D77" s="284"/>
      <c r="E77" s="284"/>
      <c r="F77" s="284"/>
      <c r="G77" s="284"/>
      <c r="H77" s="284"/>
      <c r="I77" s="284"/>
      <c r="J77" s="284"/>
      <c r="K77" s="284"/>
      <c r="L77" s="282"/>
      <c r="N77" s="407" t="str">
        <f t="shared" si="13"/>
        <v>►</v>
      </c>
      <c r="O77" s="147" t="str">
        <f t="shared" si="14"/>
        <v>►</v>
      </c>
      <c r="P77" s="147" t="str">
        <f t="shared" si="26"/>
        <v>►</v>
      </c>
      <c r="Q77" s="147" t="str">
        <f t="shared" si="27"/>
        <v>►</v>
      </c>
      <c r="R77" s="147" t="str">
        <f t="shared" si="28"/>
        <v>►</v>
      </c>
      <c r="S77" s="147" t="str">
        <f t="shared" si="18"/>
        <v>►</v>
      </c>
      <c r="T77" s="147" t="str">
        <f t="shared" si="29"/>
        <v>►</v>
      </c>
      <c r="U77" s="147" t="str">
        <f t="shared" si="20"/>
        <v/>
      </c>
      <c r="V77" s="146" t="str">
        <f t="shared" si="93"/>
        <v>►</v>
      </c>
      <c r="W77" s="119" t="str">
        <f>W57</f>
        <v>B.Baltimore blanc.Avec alcool.Before dinner.Verre Martini(s).On the rocks</v>
      </c>
      <c r="X77" s="119">
        <f>X57</f>
        <v>1</v>
      </c>
      <c r="Y77" s="118" t="str">
        <f>Y57</f>
        <v>Martini(s)</v>
      </c>
      <c r="Z77" s="117">
        <f>Z57</f>
        <v>7</v>
      </c>
      <c r="AA77" s="116" t="str">
        <f>AA57</f>
        <v>cl</v>
      </c>
      <c r="AB77" s="285" t="str">
        <f>IF(ISBLANK(AC77),"",MAX(AB68:AB76)+1)</f>
        <v/>
      </c>
      <c r="AC77" s="284"/>
      <c r="AD77" s="284"/>
      <c r="AE77" s="284"/>
      <c r="AF77" s="284"/>
      <c r="AG77" s="284"/>
      <c r="AH77" s="284"/>
      <c r="AI77" s="284"/>
      <c r="AJ77" s="284"/>
      <c r="AK77" s="284"/>
      <c r="AL77" s="284"/>
      <c r="AM77" s="282"/>
      <c r="AN77"/>
      <c r="AO77" s="508"/>
      <c r="AP77" s="509"/>
      <c r="AQ77" s="509"/>
      <c r="AR77" s="509"/>
      <c r="AS77" s="509"/>
      <c r="AT77" s="509"/>
      <c r="AU77" s="509"/>
      <c r="AV77" s="509"/>
      <c r="AW77" s="509"/>
      <c r="AX77" s="509"/>
      <c r="AY77" s="509"/>
      <c r="AZ77" s="509"/>
      <c r="BA77" s="509"/>
      <c r="BB77" s="509"/>
      <c r="BC77" s="512"/>
      <c r="BE77" s="658" t="s">
        <v>902</v>
      </c>
      <c r="BF77" s="120" t="s">
        <v>485</v>
      </c>
      <c r="BG77" s="94">
        <f t="shared" si="32"/>
        <v>0.27</v>
      </c>
      <c r="BH77" s="93" t="s">
        <v>282</v>
      </c>
      <c r="BI77" s="75">
        <f t="shared" si="33"/>
        <v>4</v>
      </c>
      <c r="BJ77" s="74">
        <f t="shared" si="34"/>
        <v>27</v>
      </c>
      <c r="BK77" s="92">
        <v>270</v>
      </c>
      <c r="BL77" s="72">
        <v>250</v>
      </c>
      <c r="BM77" s="71">
        <v>300</v>
      </c>
      <c r="BN77" s="79">
        <f t="shared" si="35"/>
        <v>30</v>
      </c>
      <c r="BO77" s="96">
        <v>300</v>
      </c>
      <c r="BP77" s="88" t="s">
        <v>484</v>
      </c>
      <c r="BR77" s="407" t="str">
        <f t="shared" si="21"/>
        <v>►</v>
      </c>
      <c r="BS77" s="593">
        <v>1</v>
      </c>
      <c r="BU77" s="218"/>
      <c r="BV77" s="11" t="s">
        <v>423</v>
      </c>
      <c r="BW77" s="11"/>
      <c r="BX77" s="11"/>
      <c r="BY77" s="11"/>
      <c r="BZ77" s="11"/>
      <c r="CA77" s="217"/>
      <c r="CC77" s="9">
        <v>1</v>
      </c>
    </row>
    <row r="78" spans="1:81" ht="21" customHeight="1">
      <c r="A78" s="804"/>
      <c r="B78" s="280"/>
      <c r="C78" s="280"/>
      <c r="D78" s="280"/>
      <c r="E78" s="280"/>
      <c r="F78" s="280"/>
      <c r="G78" s="280"/>
      <c r="H78" s="280"/>
      <c r="I78" s="280"/>
      <c r="J78" s="280"/>
      <c r="K78" s="280"/>
      <c r="L78" s="279"/>
      <c r="N78" s="407" t="str">
        <f t="shared" si="13"/>
        <v>►</v>
      </c>
      <c r="O78" s="147" t="str">
        <f t="shared" si="14"/>
        <v>►</v>
      </c>
      <c r="P78" s="147" t="str">
        <f t="shared" si="26"/>
        <v>►</v>
      </c>
      <c r="Q78" s="147" t="str">
        <f t="shared" si="27"/>
        <v>►</v>
      </c>
      <c r="R78" s="147" t="str">
        <f t="shared" si="28"/>
        <v>►</v>
      </c>
      <c r="S78" s="147" t="str">
        <f t="shared" si="18"/>
        <v>►</v>
      </c>
      <c r="T78" s="147" t="str">
        <f t="shared" si="29"/>
        <v>►</v>
      </c>
      <c r="U78" s="147" t="str">
        <f t="shared" si="20"/>
        <v/>
      </c>
      <c r="V78" s="146" t="str">
        <f t="shared" si="93"/>
        <v>►</v>
      </c>
      <c r="W78" s="119" t="str">
        <f>W57</f>
        <v>B.Baltimore blanc.Avec alcool.Before dinner.Verre Martini(s).On the rocks</v>
      </c>
      <c r="X78" s="119">
        <f>X57</f>
        <v>1</v>
      </c>
      <c r="Y78" s="118" t="str">
        <f>Y57</f>
        <v>Martini(s)</v>
      </c>
      <c r="Z78" s="117">
        <f>Z57</f>
        <v>7</v>
      </c>
      <c r="AA78" s="116" t="str">
        <f>AA57</f>
        <v>cl</v>
      </c>
      <c r="AB78" s="1226" t="s">
        <v>516</v>
      </c>
      <c r="AC78" s="280"/>
      <c r="AD78" s="280"/>
      <c r="AE78" s="280"/>
      <c r="AF78" s="280"/>
      <c r="AG78" s="280"/>
      <c r="AH78" s="280"/>
      <c r="AI78" s="280"/>
      <c r="AJ78" s="280"/>
      <c r="AK78" s="280"/>
      <c r="AL78" s="280"/>
      <c r="AM78" s="279"/>
      <c r="AN78"/>
      <c r="AO78" s="508"/>
      <c r="AP78" s="509"/>
      <c r="AQ78" s="509"/>
      <c r="AR78" s="509"/>
      <c r="AS78" s="509"/>
      <c r="AT78" s="509"/>
      <c r="AU78" s="509"/>
      <c r="AV78" s="509"/>
      <c r="AW78" s="509"/>
      <c r="AX78" s="509"/>
      <c r="AY78" s="509"/>
      <c r="AZ78" s="509"/>
      <c r="BA78" s="509"/>
      <c r="BB78" s="509"/>
      <c r="BC78" s="512"/>
      <c r="BE78" s="658" t="s">
        <v>902</v>
      </c>
      <c r="BF78" s="120" t="s">
        <v>479</v>
      </c>
      <c r="BG78" s="94">
        <f t="shared" si="32"/>
        <v>0.05</v>
      </c>
      <c r="BH78" s="93" t="s">
        <v>282</v>
      </c>
      <c r="BI78" s="75">
        <f t="shared" si="33"/>
        <v>20</v>
      </c>
      <c r="BJ78" s="74">
        <f t="shared" si="34"/>
        <v>5</v>
      </c>
      <c r="BK78" s="92">
        <v>50</v>
      </c>
      <c r="BL78" s="72"/>
      <c r="BM78" s="71"/>
      <c r="BN78" s="79"/>
      <c r="BO78" s="96"/>
      <c r="BP78" s="68" t="s">
        <v>478</v>
      </c>
      <c r="BR78" s="407" t="str">
        <f t="shared" si="21"/>
        <v>►</v>
      </c>
      <c r="BS78" s="593"/>
      <c r="BU78" s="218"/>
      <c r="BV78" s="11"/>
      <c r="BW78" s="11"/>
      <c r="BX78" s="11"/>
      <c r="BY78" s="11"/>
      <c r="BZ78" s="11"/>
      <c r="CA78" s="217"/>
      <c r="CC78" s="9">
        <v>1</v>
      </c>
    </row>
    <row r="79" spans="1:81" ht="21" customHeight="1">
      <c r="A79" s="804"/>
      <c r="B79" s="280"/>
      <c r="C79" s="280"/>
      <c r="D79" s="280"/>
      <c r="E79" s="280"/>
      <c r="F79" s="280"/>
      <c r="G79" s="280"/>
      <c r="H79" s="280"/>
      <c r="I79" s="280"/>
      <c r="J79" s="280"/>
      <c r="K79" s="280"/>
      <c r="L79" s="279"/>
      <c r="N79" s="407" t="str">
        <f t="shared" si="13"/>
        <v>►</v>
      </c>
      <c r="O79" s="147" t="str">
        <f t="shared" si="14"/>
        <v>►</v>
      </c>
      <c r="P79" s="147" t="str">
        <f t="shared" si="26"/>
        <v>►</v>
      </c>
      <c r="Q79" s="147" t="str">
        <f t="shared" si="27"/>
        <v>►</v>
      </c>
      <c r="R79" s="147" t="str">
        <f t="shared" si="28"/>
        <v>►</v>
      </c>
      <c r="S79" s="147" t="str">
        <f t="shared" si="18"/>
        <v>►</v>
      </c>
      <c r="T79" s="147" t="str">
        <f t="shared" si="29"/>
        <v>►</v>
      </c>
      <c r="U79" s="147" t="str">
        <f t="shared" si="20"/>
        <v/>
      </c>
      <c r="V79" s="146" t="str">
        <f t="shared" si="93"/>
        <v>►</v>
      </c>
      <c r="W79" s="119" t="str">
        <f>W57</f>
        <v>B.Baltimore blanc.Avec alcool.Before dinner.Verre Martini(s).On the rocks</v>
      </c>
      <c r="X79" s="119">
        <f>X57</f>
        <v>1</v>
      </c>
      <c r="Y79" s="118" t="str">
        <f>Y57</f>
        <v>Martini(s)</v>
      </c>
      <c r="Z79" s="117">
        <f>Z57</f>
        <v>7</v>
      </c>
      <c r="AA79" s="116" t="str">
        <f>AA57</f>
        <v>cl</v>
      </c>
      <c r="AB79" s="1226"/>
      <c r="AC79" s="280"/>
      <c r="AD79" s="280"/>
      <c r="AE79" s="280"/>
      <c r="AF79" s="280"/>
      <c r="AG79" s="280"/>
      <c r="AH79" s="280"/>
      <c r="AI79" s="280"/>
      <c r="AJ79" s="280"/>
      <c r="AK79" s="280"/>
      <c r="AL79" s="280"/>
      <c r="AM79" s="279"/>
      <c r="AN79"/>
      <c r="AO79" s="508"/>
      <c r="AP79" s="509"/>
      <c r="AQ79" s="509"/>
      <c r="AR79" s="509"/>
      <c r="AS79" s="509"/>
      <c r="AT79" s="509"/>
      <c r="AU79" s="509"/>
      <c r="AV79" s="509"/>
      <c r="AW79" s="509"/>
      <c r="AX79" s="509"/>
      <c r="AY79" s="509"/>
      <c r="AZ79" s="509"/>
      <c r="BA79" s="509"/>
      <c r="BB79" s="509"/>
      <c r="BC79" s="512"/>
      <c r="BE79" s="658" t="s">
        <v>902</v>
      </c>
      <c r="BF79" s="120" t="s">
        <v>477</v>
      </c>
      <c r="BG79" s="94">
        <f t="shared" si="32"/>
        <v>0.35</v>
      </c>
      <c r="BH79" s="93" t="s">
        <v>282</v>
      </c>
      <c r="BI79" s="75">
        <f t="shared" si="33"/>
        <v>3</v>
      </c>
      <c r="BJ79" s="74">
        <f t="shared" si="34"/>
        <v>35</v>
      </c>
      <c r="BK79" s="92">
        <v>350</v>
      </c>
      <c r="BL79" s="72">
        <v>300</v>
      </c>
      <c r="BM79" s="71">
        <v>400</v>
      </c>
      <c r="BN79" s="79">
        <f t="shared" ref="BN79:BN100" si="94">BM79/10</f>
        <v>40</v>
      </c>
      <c r="BO79" s="96">
        <v>400</v>
      </c>
      <c r="BP79" s="88" t="s">
        <v>476</v>
      </c>
      <c r="BR79" s="407" t="str">
        <f t="shared" si="21"/>
        <v>►</v>
      </c>
      <c r="BS79" s="593"/>
      <c r="BU79" s="218"/>
      <c r="BV79" s="11" t="s">
        <v>412</v>
      </c>
      <c r="BW79" s="11"/>
      <c r="BX79" s="11"/>
      <c r="BY79" s="11"/>
      <c r="BZ79" s="11"/>
      <c r="CA79" s="217"/>
      <c r="CC79" s="9">
        <v>1</v>
      </c>
    </row>
    <row r="80" spans="1:81" ht="21" customHeight="1">
      <c r="A80" s="804"/>
      <c r="B80" s="122"/>
      <c r="C80" s="122"/>
      <c r="D80" s="122"/>
      <c r="E80" s="122"/>
      <c r="F80" s="122"/>
      <c r="G80" s="122"/>
      <c r="H80" s="122"/>
      <c r="I80" s="122"/>
      <c r="J80" s="122"/>
      <c r="K80" s="122"/>
      <c r="L80" s="121"/>
      <c r="N80" s="407" t="str">
        <f t="shared" ref="N80:N143" si="95">V80</f>
        <v>A</v>
      </c>
      <c r="O80" s="147" t="str">
        <f t="shared" ref="O80:O143" si="96">IF(N80="►","►",IF(N80="A",IF(AND(ISTEXT(W80),ISTEXT(W80)),W80,IF(ISTEXT(W80),W80,IF(ISBLANK(W80),W80,W80)))))</f>
        <v>B.Baltimore blanc.Avec alcool.Before dinner.Verre Martini(s).On the rocks</v>
      </c>
      <c r="P80" s="147" t="str">
        <f t="shared" si="26"/>
        <v>B</v>
      </c>
      <c r="Q80" s="147" t="str">
        <f t="shared" si="27"/>
        <v>Baltimore blanc</v>
      </c>
      <c r="R80" s="147" t="str">
        <f t="shared" si="28"/>
        <v>Avec alcool</v>
      </c>
      <c r="S80" s="147" t="str">
        <f t="shared" ref="S80:S143" si="97">IF(O80="►","►",IFERROR(MID(W80,SEARCH(".",O80,SEARCH(".",O80,SEARCH(".",O80)+1)+1)+1,SEARCH(".",O80,SEARCH(".",O80,SEARCH(".",O80,SEARCH(".",O80)+1)+1)+1)-SEARCH(".",O80,SEARCH(".",O80,SEARCH(".",O80)+1)+1)-1),0))</f>
        <v>Before dinner</v>
      </c>
      <c r="T80" s="147" t="str">
        <f t="shared" si="29"/>
        <v>On the rocks</v>
      </c>
      <c r="U80" s="147" t="str">
        <f t="shared" ref="U80:U143" si="98">IF(ISBLANK(O80),"►",IFERROR(RIGHT(O80,LEN(O80)-FIND("Couleur",O80)+1),""))</f>
        <v/>
      </c>
      <c r="V80" s="274" t="s">
        <v>338</v>
      </c>
      <c r="W80" s="119" t="str">
        <f>W57</f>
        <v>B.Baltimore blanc.Avec alcool.Before dinner.Verre Martini(s).On the rocks</v>
      </c>
      <c r="X80" s="119">
        <f>X57</f>
        <v>1</v>
      </c>
      <c r="Y80" s="118" t="str">
        <f>Y57</f>
        <v>Martini(s)</v>
      </c>
      <c r="Z80" s="117">
        <f>Z57</f>
        <v>7</v>
      </c>
      <c r="AA80" s="116" t="str">
        <f>AA57</f>
        <v>cl</v>
      </c>
      <c r="AB80" s="277" t="s">
        <v>509</v>
      </c>
      <c r="AC80" s="122"/>
      <c r="AD80" s="122"/>
      <c r="AE80" s="122"/>
      <c r="AF80" s="122"/>
      <c r="AG80" s="122"/>
      <c r="AH80" s="122"/>
      <c r="AI80" s="122"/>
      <c r="AJ80" s="122"/>
      <c r="AK80" s="122"/>
      <c r="AL80" s="122"/>
      <c r="AM80" s="121"/>
      <c r="AN80"/>
      <c r="AO80" s="508"/>
      <c r="AP80" s="509"/>
      <c r="AQ80" s="509"/>
      <c r="AR80" s="509"/>
      <c r="AS80" s="509"/>
      <c r="AT80" s="509"/>
      <c r="AU80" s="509"/>
      <c r="AV80" s="509"/>
      <c r="AW80" s="509"/>
      <c r="AX80" s="509"/>
      <c r="AY80" s="509"/>
      <c r="AZ80" s="509"/>
      <c r="BA80" s="509"/>
      <c r="BB80" s="509"/>
      <c r="BC80" s="512"/>
      <c r="BE80" s="658" t="s">
        <v>902</v>
      </c>
      <c r="BF80" s="120" t="s">
        <v>470</v>
      </c>
      <c r="BG80" s="94">
        <f t="shared" si="32"/>
        <v>0.15</v>
      </c>
      <c r="BH80" s="93" t="s">
        <v>282</v>
      </c>
      <c r="BI80" s="75">
        <f t="shared" si="33"/>
        <v>7</v>
      </c>
      <c r="BJ80" s="74">
        <f t="shared" si="34"/>
        <v>15</v>
      </c>
      <c r="BK80" s="92">
        <v>150</v>
      </c>
      <c r="BL80" s="72">
        <v>135</v>
      </c>
      <c r="BM80" s="71">
        <v>180</v>
      </c>
      <c r="BN80" s="79">
        <f t="shared" si="94"/>
        <v>18</v>
      </c>
      <c r="BO80" s="96">
        <v>180</v>
      </c>
      <c r="BP80" s="88" t="s">
        <v>356</v>
      </c>
      <c r="BR80" s="407" t="str">
        <f t="shared" ref="BR80:BR143" si="99">N80</f>
        <v>A</v>
      </c>
      <c r="BS80" s="593"/>
      <c r="BU80" s="218"/>
      <c r="BV80" s="11"/>
      <c r="BW80" s="11"/>
      <c r="BX80" s="11"/>
      <c r="BY80" s="11"/>
      <c r="BZ80" s="11"/>
      <c r="CA80" s="217"/>
      <c r="CC80" s="9">
        <v>1</v>
      </c>
    </row>
    <row r="81" spans="1:81" ht="21" customHeight="1">
      <c r="A81" s="804"/>
      <c r="B81" s="113">
        <v>40</v>
      </c>
      <c r="C81" s="113">
        <v>5</v>
      </c>
      <c r="D81" s="113">
        <v>12</v>
      </c>
      <c r="E81" s="113">
        <v>25</v>
      </c>
      <c r="F81" s="113">
        <v>23</v>
      </c>
      <c r="G81" s="113">
        <v>7</v>
      </c>
      <c r="H81" s="113">
        <v>13</v>
      </c>
      <c r="I81" s="113">
        <v>12</v>
      </c>
      <c r="J81" s="113">
        <v>9</v>
      </c>
      <c r="K81" s="113">
        <v>12</v>
      </c>
      <c r="L81" s="115">
        <v>13</v>
      </c>
      <c r="N81" s="407" t="str">
        <f t="shared" si="95"/>
        <v>A</v>
      </c>
      <c r="O81" s="147">
        <f t="shared" si="96"/>
        <v>2</v>
      </c>
      <c r="P81" s="147">
        <f t="shared" si="26"/>
        <v>0</v>
      </c>
      <c r="Q81" s="147">
        <f t="shared" si="27"/>
        <v>0</v>
      </c>
      <c r="R81" s="147">
        <f t="shared" si="28"/>
        <v>0</v>
      </c>
      <c r="S81" s="147">
        <f t="shared" si="97"/>
        <v>0</v>
      </c>
      <c r="T81" s="147" t="str">
        <f t="shared" si="29"/>
        <v/>
      </c>
      <c r="U81" s="147" t="str">
        <f t="shared" si="98"/>
        <v/>
      </c>
      <c r="V81" s="274" t="s">
        <v>338</v>
      </c>
      <c r="W81" s="113">
        <v>2</v>
      </c>
      <c r="X81" s="113">
        <v>2</v>
      </c>
      <c r="Y81" s="113">
        <v>2</v>
      </c>
      <c r="Z81" s="113">
        <v>2</v>
      </c>
      <c r="AA81" s="113">
        <v>2</v>
      </c>
      <c r="AB81" s="113">
        <v>10</v>
      </c>
      <c r="AC81" s="113">
        <v>12</v>
      </c>
      <c r="AD81" s="113">
        <v>10</v>
      </c>
      <c r="AE81" s="113">
        <v>3</v>
      </c>
      <c r="AF81" s="113">
        <v>11</v>
      </c>
      <c r="AG81" s="113">
        <v>11</v>
      </c>
      <c r="AH81" s="113">
        <v>4</v>
      </c>
      <c r="AI81" s="113">
        <v>11</v>
      </c>
      <c r="AJ81" s="113">
        <v>11</v>
      </c>
      <c r="AK81" s="113">
        <v>11</v>
      </c>
      <c r="AL81" s="113">
        <v>12</v>
      </c>
      <c r="AM81" s="115">
        <v>40</v>
      </c>
      <c r="AN81"/>
      <c r="AO81" s="114">
        <v>14</v>
      </c>
      <c r="AP81" s="113">
        <v>11</v>
      </c>
      <c r="AQ81" s="113">
        <v>17</v>
      </c>
      <c r="AR81" s="113">
        <v>17</v>
      </c>
      <c r="AS81" s="113">
        <v>17</v>
      </c>
      <c r="AT81" s="113">
        <v>14</v>
      </c>
      <c r="AU81" s="113">
        <v>11</v>
      </c>
      <c r="AV81" s="113">
        <v>14</v>
      </c>
      <c r="AW81" s="113">
        <v>21</v>
      </c>
      <c r="AX81" s="113">
        <v>18</v>
      </c>
      <c r="AY81" s="113">
        <v>17</v>
      </c>
      <c r="AZ81" s="113">
        <v>11</v>
      </c>
      <c r="BA81" s="113">
        <v>11</v>
      </c>
      <c r="BB81" s="113">
        <v>11</v>
      </c>
      <c r="BC81" s="112">
        <v>17</v>
      </c>
      <c r="BE81" s="658" t="s">
        <v>902</v>
      </c>
      <c r="BF81" s="120" t="s">
        <v>469</v>
      </c>
      <c r="BG81" s="94">
        <f t="shared" si="32"/>
        <v>0.24</v>
      </c>
      <c r="BH81" s="93" t="s">
        <v>282</v>
      </c>
      <c r="BI81" s="75">
        <f t="shared" si="33"/>
        <v>4</v>
      </c>
      <c r="BJ81" s="74">
        <f t="shared" si="34"/>
        <v>24</v>
      </c>
      <c r="BK81" s="92">
        <v>240</v>
      </c>
      <c r="BL81" s="72">
        <v>200</v>
      </c>
      <c r="BM81" s="71">
        <v>300</v>
      </c>
      <c r="BN81" s="79">
        <f t="shared" si="94"/>
        <v>30</v>
      </c>
      <c r="BO81" s="96">
        <v>300</v>
      </c>
      <c r="BP81" s="88" t="s">
        <v>468</v>
      </c>
      <c r="BR81" s="407" t="str">
        <f t="shared" si="99"/>
        <v>A</v>
      </c>
      <c r="BS81" s="593"/>
      <c r="BU81" s="207"/>
      <c r="BV81" s="206" t="s">
        <v>404</v>
      </c>
      <c r="BW81" s="156"/>
      <c r="BX81" s="156"/>
      <c r="BY81" s="20"/>
      <c r="BZ81" s="20"/>
      <c r="CA81" s="205"/>
      <c r="CC81" s="9">
        <v>1</v>
      </c>
    </row>
    <row r="82" spans="1:81" ht="21" customHeight="1" thickBot="1">
      <c r="A82" s="804"/>
      <c r="B82" s="272">
        <f t="shared" ref="B82:J82" ca="1" si="100">CELL("largeur",B82)</f>
        <v>40</v>
      </c>
      <c r="C82" s="272">
        <f t="shared" ca="1" si="100"/>
        <v>5</v>
      </c>
      <c r="D82" s="272">
        <f t="shared" ca="1" si="100"/>
        <v>12</v>
      </c>
      <c r="E82" s="272">
        <f t="shared" ca="1" si="100"/>
        <v>25</v>
      </c>
      <c r="F82" s="272">
        <f t="shared" ca="1" si="100"/>
        <v>23</v>
      </c>
      <c r="G82" s="272">
        <f t="shared" ca="1" si="100"/>
        <v>7</v>
      </c>
      <c r="H82" s="272">
        <f t="shared" ca="1" si="100"/>
        <v>13</v>
      </c>
      <c r="I82" s="272">
        <f t="shared" ca="1" si="100"/>
        <v>12</v>
      </c>
      <c r="J82" s="272">
        <f t="shared" ca="1" si="100"/>
        <v>9</v>
      </c>
      <c r="K82" s="272">
        <v>12</v>
      </c>
      <c r="L82" s="271">
        <f ca="1">CELL("largeur",L82)</f>
        <v>13</v>
      </c>
      <c r="N82" s="407" t="str">
        <f t="shared" si="95"/>
        <v>A</v>
      </c>
      <c r="O82" s="147">
        <f t="shared" ca="1" si="96"/>
        <v>2</v>
      </c>
      <c r="P82" s="147">
        <f t="shared" ca="1" si="26"/>
        <v>0</v>
      </c>
      <c r="Q82" s="147">
        <f t="shared" ca="1" si="27"/>
        <v>0</v>
      </c>
      <c r="R82" s="147">
        <f t="shared" ca="1" si="28"/>
        <v>0</v>
      </c>
      <c r="S82" s="147">
        <f t="shared" ca="1" si="97"/>
        <v>0</v>
      </c>
      <c r="T82" s="147" t="str">
        <f t="shared" ca="1" si="29"/>
        <v/>
      </c>
      <c r="U82" s="147" t="str">
        <f t="shared" ca="1" si="98"/>
        <v/>
      </c>
      <c r="V82" s="273" t="s">
        <v>338</v>
      </c>
      <c r="W82" s="272">
        <f t="shared" ref="W82:AK82" ca="1" si="101">CELL("largeur",W82)</f>
        <v>2</v>
      </c>
      <c r="X82" s="272">
        <f t="shared" ca="1" si="101"/>
        <v>2</v>
      </c>
      <c r="Y82" s="272">
        <f t="shared" ca="1" si="101"/>
        <v>11</v>
      </c>
      <c r="Z82" s="272">
        <f t="shared" ca="1" si="101"/>
        <v>2</v>
      </c>
      <c r="AA82" s="272">
        <f t="shared" ca="1" si="101"/>
        <v>2</v>
      </c>
      <c r="AB82" s="272">
        <f t="shared" ca="1" si="101"/>
        <v>10</v>
      </c>
      <c r="AC82" s="272">
        <f t="shared" ca="1" si="101"/>
        <v>12</v>
      </c>
      <c r="AD82" s="272">
        <f t="shared" ca="1" si="101"/>
        <v>10</v>
      </c>
      <c r="AE82" s="272">
        <f t="shared" ca="1" si="101"/>
        <v>3</v>
      </c>
      <c r="AF82" s="272">
        <f t="shared" ca="1" si="101"/>
        <v>11</v>
      </c>
      <c r="AG82" s="272">
        <f t="shared" ca="1" si="101"/>
        <v>11</v>
      </c>
      <c r="AH82" s="272">
        <f t="shared" ca="1" si="101"/>
        <v>4</v>
      </c>
      <c r="AI82" s="272">
        <f t="shared" ca="1" si="101"/>
        <v>11</v>
      </c>
      <c r="AJ82" s="272">
        <f t="shared" ca="1" si="101"/>
        <v>11</v>
      </c>
      <c r="AK82" s="272">
        <f t="shared" ca="1" si="101"/>
        <v>11</v>
      </c>
      <c r="AL82" s="272">
        <v>12</v>
      </c>
      <c r="AM82" s="271">
        <f ca="1">CELL("largeur",AM82)</f>
        <v>40</v>
      </c>
      <c r="AN82"/>
      <c r="AO82" s="111">
        <f t="shared" ref="AO82:BC82" ca="1" si="102">CELL("largeur",AO82)</f>
        <v>44</v>
      </c>
      <c r="AP82" s="110">
        <f t="shared" ca="1" si="102"/>
        <v>11</v>
      </c>
      <c r="AQ82" s="110">
        <f t="shared" ca="1" si="102"/>
        <v>17</v>
      </c>
      <c r="AR82" s="110">
        <f t="shared" ca="1" si="102"/>
        <v>17</v>
      </c>
      <c r="AS82" s="110">
        <f t="shared" ca="1" si="102"/>
        <v>17</v>
      </c>
      <c r="AT82" s="110">
        <f t="shared" ca="1" si="102"/>
        <v>14</v>
      </c>
      <c r="AU82" s="110">
        <f t="shared" ca="1" si="102"/>
        <v>11</v>
      </c>
      <c r="AV82" s="110">
        <f t="shared" ca="1" si="102"/>
        <v>14</v>
      </c>
      <c r="AW82" s="110">
        <f t="shared" ca="1" si="102"/>
        <v>21</v>
      </c>
      <c r="AX82" s="110">
        <f t="shared" ca="1" si="102"/>
        <v>18</v>
      </c>
      <c r="AY82" s="110">
        <f t="shared" ca="1" si="102"/>
        <v>17</v>
      </c>
      <c r="AZ82" s="110">
        <f t="shared" ca="1" si="102"/>
        <v>11</v>
      </c>
      <c r="BA82" s="110">
        <f t="shared" ca="1" si="102"/>
        <v>11</v>
      </c>
      <c r="BB82" s="110">
        <f t="shared" ca="1" si="102"/>
        <v>11</v>
      </c>
      <c r="BC82" s="109">
        <f t="shared" ca="1" si="102"/>
        <v>17</v>
      </c>
      <c r="BE82" s="658" t="s">
        <v>902</v>
      </c>
      <c r="BF82" s="120" t="s">
        <v>467</v>
      </c>
      <c r="BG82" s="94">
        <f t="shared" si="32"/>
        <v>0.03</v>
      </c>
      <c r="BH82" s="93" t="s">
        <v>282</v>
      </c>
      <c r="BI82" s="75">
        <f t="shared" si="33"/>
        <v>33</v>
      </c>
      <c r="BJ82" s="74">
        <f t="shared" si="34"/>
        <v>3</v>
      </c>
      <c r="BK82" s="92">
        <v>30</v>
      </c>
      <c r="BL82" s="72">
        <v>22</v>
      </c>
      <c r="BM82" s="71">
        <v>38</v>
      </c>
      <c r="BN82" s="79">
        <f t="shared" si="94"/>
        <v>3.8</v>
      </c>
      <c r="BO82" s="96">
        <v>45</v>
      </c>
      <c r="BP82" s="88" t="s">
        <v>466</v>
      </c>
      <c r="BR82" s="407" t="str">
        <f t="shared" si="99"/>
        <v>A</v>
      </c>
      <c r="BS82" s="593"/>
      <c r="BU82" s="207"/>
      <c r="BV82" s="206" t="s">
        <v>399</v>
      </c>
      <c r="BW82" s="156"/>
      <c r="BX82" s="156"/>
      <c r="BY82" s="20"/>
      <c r="BZ82" s="20"/>
      <c r="CA82" s="205"/>
      <c r="CC82" s="9">
        <v>1</v>
      </c>
    </row>
    <row r="83" spans="1:81" ht="21" customHeight="1" thickBot="1">
      <c r="B83" s="5"/>
      <c r="C83" s="5"/>
      <c r="D83" s="1115" t="str">
        <f>IF(OR(ISBLANK(AB88), ISBLANK(AC88), ISBLANK(AB90), ISBLANK(AC90)), "",
IF(AX101 &lt;&gt; IFERROR(IF(ISBLANK(H86), "", INDEX($BK$22:$BK$150, MATCH(Y87, $BF$22:$BF$150, 0))), 0),
"⚠️ Incohérence : total saisi = " &amp; AX101 &amp; " ml, total attendu = " &amp; IFERROR(IF(ISBLANK(H86), "", INDEX($BK$22:$BK$150, MATCH(Y87, $BF$22:$BF$150, 0))), 0) &amp; " ml.",
"✔️ Totaux cohérents : " &amp; AX101 &amp; " ml"))</f>
        <v>⚠️ Incohérence : total saisi = 800 ml, total attendu = 120 ml.</v>
      </c>
      <c r="E83" s="181"/>
      <c r="F83" s="181"/>
      <c r="G83" s="181"/>
      <c r="H83" s="1114" t="str">
        <f>IF(OR(ISBLANK(AB88),ISBLANK(AC88),ISBLANK(AB90),ISBLANK(AC90)),"",IF(AX101&lt;&gt;IFERROR(IF(ISBLANK(H86),"",INDEX($BK$22:$BK$150,MATCH(Y87,$BF$22:$BF$150,0))),0),
"⚠️ Incohérence : total saisi = "&amp;AX101&amp;" ml, total attendu = "&amp;IFERROR(IF(ISBLANK(H86),"",INDEX($BK$22:$BK$150,MATCH(Y87,$BF$22:$BF$150,0))),0)&amp;" ml.",
"✔️ Totaux cohérents : "&amp;AX101&amp;" ml"))</f>
        <v>⚠️ Incohérence : total saisi = 800 ml, total attendu = 120 ml.</v>
      </c>
      <c r="I83" s="5"/>
      <c r="J83" s="5"/>
      <c r="K83" s="5"/>
      <c r="L83" s="5"/>
      <c r="N83" s="407" t="str">
        <f t="shared" si="95"/>
        <v>A</v>
      </c>
      <c r="O83" s="147">
        <f t="shared" si="96"/>
        <v>0</v>
      </c>
      <c r="P83" s="147">
        <f t="shared" si="26"/>
        <v>0</v>
      </c>
      <c r="Q83" s="147">
        <f t="shared" si="27"/>
        <v>0</v>
      </c>
      <c r="R83" s="147">
        <f t="shared" si="28"/>
        <v>0</v>
      </c>
      <c r="S83" s="147">
        <f t="shared" si="97"/>
        <v>0</v>
      </c>
      <c r="T83" s="147" t="str">
        <f t="shared" si="29"/>
        <v/>
      </c>
      <c r="U83" s="147" t="str">
        <f t="shared" si="98"/>
        <v/>
      </c>
      <c r="V83" s="812" t="s">
        <v>338</v>
      </c>
      <c r="AB83" s="5"/>
      <c r="AC83" s="5"/>
      <c r="AD83" s="5"/>
      <c r="AE83" s="5"/>
      <c r="AF83" s="5"/>
      <c r="AG83" s="5"/>
      <c r="AH83" s="5"/>
      <c r="AI83" s="5"/>
      <c r="AJ83" s="5"/>
      <c r="AK83" s="5"/>
      <c r="AL83" s="5"/>
      <c r="AM83" s="5"/>
      <c r="AN83"/>
      <c r="AO83" s="5"/>
      <c r="AP83" s="5"/>
      <c r="AQ83" s="5"/>
      <c r="AR83" s="5"/>
      <c r="AS83" s="5"/>
      <c r="AT83" s="5"/>
      <c r="AU83" s="5"/>
      <c r="AV83" s="5"/>
      <c r="AW83" s="5"/>
      <c r="AX83" s="5"/>
      <c r="AY83" s="5"/>
      <c r="AZ83" s="5"/>
      <c r="BA83" s="5"/>
      <c r="BB83" s="5"/>
      <c r="BC83" s="5"/>
      <c r="BE83" s="658" t="s">
        <v>902</v>
      </c>
      <c r="BF83" s="120" t="s">
        <v>464</v>
      </c>
      <c r="BG83" s="94">
        <f t="shared" si="32"/>
        <v>0.56999999999999995</v>
      </c>
      <c r="BH83" s="93" t="s">
        <v>282</v>
      </c>
      <c r="BI83" s="75">
        <f t="shared" si="33"/>
        <v>2</v>
      </c>
      <c r="BJ83" s="74">
        <f t="shared" si="34"/>
        <v>57</v>
      </c>
      <c r="BK83" s="92">
        <v>570</v>
      </c>
      <c r="BL83" s="72">
        <v>550</v>
      </c>
      <c r="BM83" s="71">
        <v>600</v>
      </c>
      <c r="BN83" s="79">
        <f t="shared" si="94"/>
        <v>60</v>
      </c>
      <c r="BO83" s="96">
        <v>600</v>
      </c>
      <c r="BP83" s="88" t="s">
        <v>356</v>
      </c>
      <c r="BR83" s="407" t="str">
        <f t="shared" si="99"/>
        <v>A</v>
      </c>
      <c r="BS83" s="593"/>
      <c r="BU83" s="207"/>
      <c r="BV83" s="156"/>
      <c r="BW83" s="156"/>
      <c r="BX83" s="156"/>
      <c r="BY83" s="20"/>
      <c r="BZ83" s="20"/>
      <c r="CA83" s="205"/>
      <c r="CC83" s="9">
        <v>1</v>
      </c>
    </row>
    <row r="84" spans="1:81" ht="21" customHeight="1">
      <c r="B84" s="1321" t="str">
        <f>AD84&amp;" "&amp;AB84&amp;" "&amp;AB85&amp;" "&amp;AB86&amp;"  intensité"&amp;" "&amp;AG90&amp;" "&amp;"coût unitaire"&amp;" "&amp;L93&amp; "€"&amp;" "&amp;" servi en"&amp;" "&amp;I86</f>
        <v>3 NOM DE LA RECETTE  Avec ou sans Alcool Quand  Couleur dominante  intensité ** coût unitaire 0.3€  servi en Trembler(s)</v>
      </c>
      <c r="C84" s="1322"/>
      <c r="D84" s="1322"/>
      <c r="E84" s="1322"/>
      <c r="F84" s="1322"/>
      <c r="G84" s="1322"/>
      <c r="H84" s="1322"/>
      <c r="I84" s="1322"/>
      <c r="J84" s="254" t="s">
        <v>432</v>
      </c>
      <c r="K84" s="1325" t="str">
        <f>AM84</f>
        <v>FAMILLE à coller</v>
      </c>
      <c r="L84" s="1326"/>
      <c r="N84" s="407" t="str">
        <f t="shared" si="95"/>
        <v>A</v>
      </c>
      <c r="O84" s="147" t="str">
        <f t="shared" si="96"/>
        <v>3.3 nom de la recette .Avec ou sans alcool.Quand .Verre Flute(s).Famille à coller</v>
      </c>
      <c r="P84" s="147" t="str">
        <f t="shared" si="26"/>
        <v>3</v>
      </c>
      <c r="Q84" s="147" t="str">
        <f t="shared" si="27"/>
        <v xml:space="preserve">3 nom de la recette </v>
      </c>
      <c r="R84" s="147" t="str">
        <f t="shared" si="28"/>
        <v>Avec ou sans alcool</v>
      </c>
      <c r="S84" s="147" t="str">
        <f t="shared" si="97"/>
        <v xml:space="preserve">Quand </v>
      </c>
      <c r="T84" s="147" t="str">
        <f t="shared" si="29"/>
        <v>Famille à coller</v>
      </c>
      <c r="U84" s="147" t="str">
        <f t="shared" si="98"/>
        <v/>
      </c>
      <c r="V84" s="259" t="s">
        <v>338</v>
      </c>
      <c r="W84" s="258" t="str">
        <f>W91</f>
        <v>3.3 nom de la recette .Avec ou sans alcool.Quand .Verre Flute(s).Famille à coller</v>
      </c>
      <c r="X84" s="258">
        <f>X91</f>
        <v>2</v>
      </c>
      <c r="Y84" s="257" t="str">
        <f>Y91</f>
        <v>Flute(s)</v>
      </c>
      <c r="Z84" s="256">
        <f>Z91</f>
        <v>12</v>
      </c>
      <c r="AA84" s="255" t="str">
        <f>AA91</f>
        <v>cl</v>
      </c>
      <c r="AB84" s="1245" t="s">
        <v>773</v>
      </c>
      <c r="AC84" s="1246"/>
      <c r="AD84" s="1247" t="s">
        <v>948</v>
      </c>
      <c r="AE84" s="1247"/>
      <c r="AF84" s="1247"/>
      <c r="AG84" s="1247"/>
      <c r="AH84" s="1247"/>
      <c r="AI84" s="1247"/>
      <c r="AJ84" s="1247"/>
      <c r="AK84" s="1247"/>
      <c r="AL84" s="1247"/>
      <c r="AM84" s="1249" t="s">
        <v>776</v>
      </c>
      <c r="AN84"/>
      <c r="AO84" s="253" t="s">
        <v>427</v>
      </c>
      <c r="AP84" s="252" t="s">
        <v>431</v>
      </c>
      <c r="AQ84" s="249" t="s">
        <v>429</v>
      </c>
      <c r="AR84" s="251" t="s">
        <v>426</v>
      </c>
      <c r="AS84" s="250" t="s">
        <v>430</v>
      </c>
      <c r="AT84" s="249" t="s">
        <v>429</v>
      </c>
      <c r="AU84" s="248" t="s">
        <v>428</v>
      </c>
      <c r="AV84" s="247" t="s">
        <v>427</v>
      </c>
      <c r="AW84" s="246" t="str">
        <f>AO86</f>
        <v>Volume saisi 800 ml pour 2 Flute(s)</v>
      </c>
      <c r="AX84" s="245"/>
      <c r="AY84" s="244"/>
      <c r="AZ84" s="243"/>
      <c r="BA84" s="242" t="s">
        <v>426</v>
      </c>
      <c r="BB84" s="241" t="str">
        <f>AR86</f>
        <v>2 Trembler(s) de 30 cl</v>
      </c>
      <c r="BC84" s="240"/>
      <c r="BE84" s="658" t="s">
        <v>902</v>
      </c>
      <c r="BF84" s="120" t="s">
        <v>463</v>
      </c>
      <c r="BG84" s="94">
        <f t="shared" si="32"/>
        <v>0.47</v>
      </c>
      <c r="BH84" s="93" t="s">
        <v>282</v>
      </c>
      <c r="BI84" s="75">
        <f t="shared" si="33"/>
        <v>2</v>
      </c>
      <c r="BJ84" s="74">
        <f t="shared" si="34"/>
        <v>47</v>
      </c>
      <c r="BK84" s="92">
        <v>470</v>
      </c>
      <c r="BL84" s="72">
        <v>450</v>
      </c>
      <c r="BM84" s="71">
        <v>500</v>
      </c>
      <c r="BN84" s="79">
        <f t="shared" si="94"/>
        <v>50</v>
      </c>
      <c r="BO84" s="96">
        <v>500</v>
      </c>
      <c r="BP84" s="88" t="s">
        <v>356</v>
      </c>
      <c r="BR84" s="407" t="str">
        <f t="shared" si="99"/>
        <v>A</v>
      </c>
      <c r="BS84" s="593"/>
      <c r="BU84" s="608" t="s">
        <v>794</v>
      </c>
      <c r="BV84" s="609"/>
      <c r="BW84" s="609"/>
      <c r="BX84" s="609"/>
      <c r="BY84" s="609"/>
      <c r="BZ84" s="609"/>
      <c r="CA84" s="610"/>
      <c r="CC84" s="9">
        <v>1</v>
      </c>
    </row>
    <row r="85" spans="1:81" ht="21" customHeight="1">
      <c r="B85" s="1323"/>
      <c r="C85" s="1324"/>
      <c r="D85" s="1324"/>
      <c r="E85" s="1324"/>
      <c r="F85" s="1324"/>
      <c r="G85" s="1324"/>
      <c r="H85" s="1324"/>
      <c r="I85" s="1324"/>
      <c r="J85" s="518">
        <f>IFERROR(SUM(I94:I100)/SUM(D94:D100)*100,0)</f>
        <v>20.3125</v>
      </c>
      <c r="K85" s="1327"/>
      <c r="L85" s="1328"/>
      <c r="N85" s="407" t="str">
        <f t="shared" si="95"/>
        <v>A</v>
      </c>
      <c r="O85" s="147" t="str">
        <f t="shared" si="96"/>
        <v>3.3 nom de la recette .Avec ou sans alcool.Quand .Verre Flute(s).Famille à coller</v>
      </c>
      <c r="P85" s="147" t="str">
        <f t="shared" ref="P85:P148" si="103">IF(O85="►","►",IFERROR(LEFT(O85,SEARCH(".",O85)-1),0))</f>
        <v>3</v>
      </c>
      <c r="Q85" s="147" t="str">
        <f t="shared" ref="Q85:Q148" si="104">IF(O85="►","►",IFERROR(MID(O85,SEARCH(".",O85)+1,SEARCH(".",O85,SEARCH(".",O85)+1)-SEARCH(".",O85)-1),0))</f>
        <v xml:space="preserve">3 nom de la recette </v>
      </c>
      <c r="R85" s="147" t="str">
        <f t="shared" ref="R85:R148" si="105">IF(O85="►","►",IFERROR(MID(O85,SEARCH(".",O85,SEARCH(".",O85)+1)+1,SEARCH(".",O85,SEARCH(".",O85,SEARCH(".",O85)+1)+1)-SEARCH(".",O85,SEARCH(".",O85)+1)-1),0))</f>
        <v>Avec ou sans alcool</v>
      </c>
      <c r="S85" s="147" t="str">
        <f t="shared" si="97"/>
        <v xml:space="preserve">Quand </v>
      </c>
      <c r="T85" s="147" t="str">
        <f t="shared" ref="T85:T148" si="106">IF(O85="►","►",IFERROR(MID(O85,SEARCH("♦",SUBSTITUTE(O85,".","♦",LEN(O85)-LEN(SUBSTITUTE(O85,".",""))))+1,999),""))</f>
        <v>Famille à coller</v>
      </c>
      <c r="U85" s="147" t="str">
        <f t="shared" si="98"/>
        <v/>
      </c>
      <c r="V85" s="342" t="s">
        <v>338</v>
      </c>
      <c r="W85" s="204" t="str">
        <f>W91</f>
        <v>3.3 nom de la recette .Avec ou sans alcool.Quand .Verre Flute(s).Famille à coller</v>
      </c>
      <c r="X85" s="204">
        <f>X91</f>
        <v>2</v>
      </c>
      <c r="Y85" s="203" t="str">
        <f>Y91</f>
        <v>Flute(s)</v>
      </c>
      <c r="Z85" s="202">
        <f>Z91</f>
        <v>12</v>
      </c>
      <c r="AA85" s="201" t="str">
        <f>AA91</f>
        <v>cl</v>
      </c>
      <c r="AB85" s="1251" t="s">
        <v>774</v>
      </c>
      <c r="AC85" s="1252"/>
      <c r="AD85" s="1248"/>
      <c r="AE85" s="1248"/>
      <c r="AF85" s="1248"/>
      <c r="AG85" s="1248"/>
      <c r="AH85" s="1248"/>
      <c r="AI85" s="1248"/>
      <c r="AJ85" s="1248"/>
      <c r="AK85" s="1248"/>
      <c r="AL85" s="1248"/>
      <c r="AM85" s="1250"/>
      <c r="AN85"/>
      <c r="AO85" s="239" t="str">
        <f t="shared" ref="AO85:AU85" si="107">SUBSTITUTE(ADDRESS(1,COLUMN(),4),"1","")</f>
        <v>AO</v>
      </c>
      <c r="AP85" s="238" t="str">
        <f t="shared" si="107"/>
        <v>AP</v>
      </c>
      <c r="AQ85" s="235" t="str">
        <f t="shared" si="107"/>
        <v>AQ</v>
      </c>
      <c r="AR85" s="237" t="str">
        <f t="shared" si="107"/>
        <v>AR</v>
      </c>
      <c r="AS85" s="236" t="str">
        <f t="shared" si="107"/>
        <v>AS</v>
      </c>
      <c r="AT85" s="235" t="str">
        <f t="shared" si="107"/>
        <v>AT</v>
      </c>
      <c r="AU85" s="234" t="str">
        <f t="shared" si="107"/>
        <v>AU</v>
      </c>
      <c r="AV85" s="233"/>
      <c r="AW85" s="233"/>
      <c r="AX85" s="233"/>
      <c r="AY85" s="194"/>
      <c r="AZ85" s="233"/>
      <c r="BA85" s="219"/>
      <c r="BB85" s="154"/>
      <c r="BC85" s="153"/>
      <c r="BE85" s="658" t="s">
        <v>902</v>
      </c>
      <c r="BF85" s="120" t="s">
        <v>462</v>
      </c>
      <c r="BG85" s="94">
        <f t="shared" si="32"/>
        <v>0.56799999999999995</v>
      </c>
      <c r="BH85" s="93" t="s">
        <v>282</v>
      </c>
      <c r="BI85" s="75">
        <f t="shared" si="33"/>
        <v>2</v>
      </c>
      <c r="BJ85" s="74">
        <f t="shared" si="34"/>
        <v>56.8</v>
      </c>
      <c r="BK85" s="92">
        <v>568</v>
      </c>
      <c r="BL85" s="72">
        <v>550</v>
      </c>
      <c r="BM85" s="71">
        <v>600</v>
      </c>
      <c r="BN85" s="79">
        <f t="shared" si="94"/>
        <v>60</v>
      </c>
      <c r="BO85" s="96">
        <v>600</v>
      </c>
      <c r="BP85" s="88" t="s">
        <v>461</v>
      </c>
      <c r="BR85" s="407" t="str">
        <f t="shared" si="99"/>
        <v>A</v>
      </c>
      <c r="BS85" s="593"/>
      <c r="BU85" s="611" t="s">
        <v>795</v>
      </c>
      <c r="BV85" s="612"/>
      <c r="BW85" s="612"/>
      <c r="BX85" s="612"/>
      <c r="BY85" s="612"/>
      <c r="BZ85" s="612"/>
      <c r="CA85" s="613"/>
      <c r="CC85" s="9">
        <v>1</v>
      </c>
    </row>
    <row r="86" spans="1:81" ht="21" customHeight="1">
      <c r="B86" s="1118" t="str">
        <f>IFERROR(IF(AX101&lt;&gt;INDEX($BK$22:$BK$150,MATCH(Y87,$BF$22:$BF$150,0)),"⚠️ Vérifiez : le total saisi = "&amp;AX101&amp;" ml (colonne "&amp;AX92&amp;")","✅ OK volume saisi = "&amp;AX101&amp;" ml (colonne "&amp;AX92&amp;")"),"⚠️ Erreur : valeur non trouvée")</f>
        <v>⚠️ Vérifiez : le total saisi = 800 ml (colonne AX)</v>
      </c>
      <c r="C86" s="208"/>
      <c r="D86" s="208"/>
      <c r="E86" s="208"/>
      <c r="F86" s="208"/>
      <c r="G86" s="547" t="s">
        <v>416</v>
      </c>
      <c r="H86" s="230">
        <v>2</v>
      </c>
      <c r="I86" s="626" t="s">
        <v>361</v>
      </c>
      <c r="J86" s="630" t="s">
        <v>818</v>
      </c>
      <c r="K86" s="627">
        <f>IFERROR(INDEX($BJ$22:$BJ$150, MATCH(I86, $BF$22:$BF$150, 0)), 0)*H86</f>
        <v>50</v>
      </c>
      <c r="L86" s="625">
        <f>K86/100</f>
        <v>0.5</v>
      </c>
      <c r="N86" s="407" t="str">
        <f t="shared" si="95"/>
        <v>A</v>
      </c>
      <c r="O86" s="147" t="str">
        <f t="shared" si="96"/>
        <v>3.3 nom de la recette .Avec ou sans alcool.Quand .Verre Flute(s).Famille à coller</v>
      </c>
      <c r="P86" s="147" t="str">
        <f t="shared" si="103"/>
        <v>3</v>
      </c>
      <c r="Q86" s="147" t="str">
        <f t="shared" si="104"/>
        <v xml:space="preserve">3 nom de la recette </v>
      </c>
      <c r="R86" s="147" t="str">
        <f t="shared" si="105"/>
        <v>Avec ou sans alcool</v>
      </c>
      <c r="S86" s="147" t="str">
        <f t="shared" si="97"/>
        <v xml:space="preserve">Quand </v>
      </c>
      <c r="T86" s="147" t="str">
        <f t="shared" si="106"/>
        <v>Famille à coller</v>
      </c>
      <c r="U86" s="147" t="str">
        <f t="shared" si="98"/>
        <v/>
      </c>
      <c r="V86" s="134" t="s">
        <v>338</v>
      </c>
      <c r="W86" s="204" t="str">
        <f>W91</f>
        <v>3.3 nom de la recette .Avec ou sans alcool.Quand .Verre Flute(s).Famille à coller</v>
      </c>
      <c r="X86" s="204">
        <f>X91</f>
        <v>2</v>
      </c>
      <c r="Y86" s="203" t="str">
        <f>Y91</f>
        <v>Flute(s)</v>
      </c>
      <c r="Z86" s="202">
        <f>Z91</f>
        <v>12</v>
      </c>
      <c r="AA86" s="201" t="str">
        <f>AA91</f>
        <v>cl</v>
      </c>
      <c r="AB86" s="1219" t="s">
        <v>769</v>
      </c>
      <c r="AC86" s="1219"/>
      <c r="AD86" s="337"/>
      <c r="AE86" s="336" t="s">
        <v>418</v>
      </c>
      <c r="AF86" s="232" t="s">
        <v>777</v>
      </c>
      <c r="AG86" s="232"/>
      <c r="AH86" s="232"/>
      <c r="AI86" s="232"/>
      <c r="AJ86" s="232"/>
      <c r="AK86" s="232"/>
      <c r="AL86" s="232"/>
      <c r="AM86" s="231"/>
      <c r="AN86"/>
      <c r="AO86" s="229" t="str">
        <f>IF(OR(ISBLANK(AB88), ISBLANK(AC88), ISBLANK(AB90), ISBLANK(AC90)), "","Volume saisi "&amp; AX101 &amp; " ml pour "  &amp; AB88 &amp; " " &amp; AC88)</f>
        <v>Volume saisi 800 ml pour 2 Flute(s)</v>
      </c>
      <c r="AP86" s="227">
        <f>IFERROR(IF(ISBLANK(H86),"",INDEX($BO$22:$BO$150,MATCH(Y86,$BF$22:$BF$150,0)))*X86,0)</f>
        <v>360</v>
      </c>
      <c r="AQ86" s="226">
        <f>IFERROR(IF(ISBLANK(H86),"",INDEX($BK$22:$BK$150,MATCH(AA86,$BF$22:$BF$150,0)))*Z86*X86,0)</f>
        <v>240</v>
      </c>
      <c r="AR86" s="228" t="str">
        <f>IF(OR(ISBLANK(H86), ISBLANK(I86), ISBLANK(H87), ISBLANK(I87)), "", H86 &amp; " " &amp; I86 &amp; " de " &amp; H87 &amp; " " &amp; I87)</f>
        <v>2 Trembler(s) de 30 cl</v>
      </c>
      <c r="AS86" s="227">
        <f>IFERROR(IF(ISBLANK(H86),"",INDEX($BO$22:$BO$150,MATCH(I86,$BF$22:$BF$150,0)))*H86,0)</f>
        <v>600</v>
      </c>
      <c r="AT86" s="226">
        <f>IF(ISBLANK(H86),"",INDEX($BK$22:$BK$150,MATCH(I87,$BF$22:$BF$150,0))*H87*H86)</f>
        <v>600</v>
      </c>
      <c r="AU86" s="225">
        <f>IFERROR(AT86/AQ86,0)</f>
        <v>2.5</v>
      </c>
      <c r="AV86" s="642" t="str">
        <f>AX92&amp;"= "</f>
        <v xml:space="preserve">AX= </v>
      </c>
      <c r="AW86" s="779" t="str">
        <f>"recherche de "&amp;AJ91&amp;" dans la table de conversion et multilcation par  "&amp;AI91</f>
        <v>recherche de Col.13 dans la table de conversion et multilcation par  Col.12</v>
      </c>
      <c r="AX86" s="194"/>
      <c r="AY86" s="194"/>
      <c r="AZ86" s="780"/>
      <c r="BA86" s="219"/>
      <c r="BB86" s="154"/>
      <c r="BC86" s="153"/>
      <c r="BE86" s="658" t="s">
        <v>902</v>
      </c>
      <c r="BF86" s="120" t="s">
        <v>459</v>
      </c>
      <c r="BG86" s="94">
        <f t="shared" ref="BG86:BG144" si="108">BK86 / 1000</f>
        <v>0.47299999999999998</v>
      </c>
      <c r="BH86" s="93" t="s">
        <v>282</v>
      </c>
      <c r="BI86" s="75">
        <f t="shared" ref="BI86:BI104" si="109">ROUND(1/BG86,0)</f>
        <v>2</v>
      </c>
      <c r="BJ86" s="74">
        <f t="shared" ref="BJ86:BJ126" si="110">BK86/10</f>
        <v>47.3</v>
      </c>
      <c r="BK86" s="92">
        <v>473</v>
      </c>
      <c r="BL86" s="72">
        <v>450</v>
      </c>
      <c r="BM86" s="71">
        <v>500</v>
      </c>
      <c r="BN86" s="79">
        <f t="shared" si="94"/>
        <v>50</v>
      </c>
      <c r="BO86" s="96">
        <v>500</v>
      </c>
      <c r="BP86" s="88" t="s">
        <v>458</v>
      </c>
      <c r="BR86" s="407" t="str">
        <f t="shared" si="99"/>
        <v>A</v>
      </c>
      <c r="BS86" s="593"/>
      <c r="BU86" s="614" t="s">
        <v>796</v>
      </c>
      <c r="BV86" s="612"/>
      <c r="BW86" s="612"/>
      <c r="BX86" s="612"/>
      <c r="BY86" s="612"/>
      <c r="BZ86" s="612"/>
      <c r="CA86" s="613"/>
      <c r="CC86" s="9">
        <v>1</v>
      </c>
    </row>
    <row r="87" spans="1:81" ht="21" customHeight="1">
      <c r="B87" s="548" t="str">
        <f>"Volume d'1 "&amp;Y87&amp;" "&amp;IFERROR(IF(ISBLANK(H86),"",INDEX($BK$22:$BK$150,MATCH(Y87,$BF$22:$BF$150,0))),0)&amp;" ml"</f>
        <v>Volume d'1 Flute(s) 120 ml</v>
      </c>
      <c r="C87" s="208"/>
      <c r="D87" s="208"/>
      <c r="E87" s="208"/>
      <c r="F87" s="208"/>
      <c r="G87" s="222" t="str">
        <f>"⓬ Vous versez quel volume par ►"&amp;I86</f>
        <v>⓬ Vous versez quel volume par ►Trembler(s)</v>
      </c>
      <c r="H87" s="221">
        <v>30</v>
      </c>
      <c r="I87" s="104" t="s">
        <v>328</v>
      </c>
      <c r="J87" s="631" t="s">
        <v>819</v>
      </c>
      <c r="K87" s="627">
        <f>IFERROR(INDEX($BJ$22:$BJ$150, MATCH(I87, $BF$22:$BF$150, 0)), 0)*H87</f>
        <v>30</v>
      </c>
      <c r="L87" s="625">
        <f>K87/100</f>
        <v>0.3</v>
      </c>
      <c r="N87" s="407" t="str">
        <f t="shared" si="95"/>
        <v>A</v>
      </c>
      <c r="O87" s="147" t="str">
        <f t="shared" si="96"/>
        <v>3.3 nom de la recette .Avec ou sans alcool.Quand .Verre Flute(s).Famille à coller</v>
      </c>
      <c r="P87" s="147" t="str">
        <f t="shared" si="103"/>
        <v>3</v>
      </c>
      <c r="Q87" s="147" t="str">
        <f t="shared" si="104"/>
        <v xml:space="preserve">3 nom de la recette </v>
      </c>
      <c r="R87" s="147" t="str">
        <f t="shared" si="105"/>
        <v>Avec ou sans alcool</v>
      </c>
      <c r="S87" s="147" t="str">
        <f t="shared" si="97"/>
        <v xml:space="preserve">Quand </v>
      </c>
      <c r="T87" s="147" t="str">
        <f t="shared" si="106"/>
        <v>Famille à coller</v>
      </c>
      <c r="U87" s="147" t="str">
        <f t="shared" si="98"/>
        <v/>
      </c>
      <c r="V87" s="134" t="s">
        <v>338</v>
      </c>
      <c r="W87" s="204" t="str">
        <f>W91</f>
        <v>3.3 nom de la recette .Avec ou sans alcool.Quand .Verre Flute(s).Famille à coller</v>
      </c>
      <c r="X87" s="204">
        <f>X91</f>
        <v>2</v>
      </c>
      <c r="Y87" s="203" t="str">
        <f>Y91</f>
        <v>Flute(s)</v>
      </c>
      <c r="Z87" s="202">
        <f>Z91</f>
        <v>12</v>
      </c>
      <c r="AA87" s="201" t="str">
        <f>AA91</f>
        <v>cl</v>
      </c>
      <c r="AB87" s="224" t="s">
        <v>411</v>
      </c>
      <c r="AC87" s="334"/>
      <c r="AD87" s="323"/>
      <c r="AE87" s="323"/>
      <c r="AF87" s="323"/>
      <c r="AG87" s="323"/>
      <c r="AH87" s="211"/>
      <c r="AI87" s="223" t="s">
        <v>410</v>
      </c>
      <c r="AJ87" s="1241" t="s">
        <v>775</v>
      </c>
      <c r="AK87" s="1241"/>
      <c r="AL87" s="1241"/>
      <c r="AM87" s="1242"/>
      <c r="AN87"/>
      <c r="AO87" s="143" t="str">
        <f t="shared" ref="AO87:AT87" si="111">AO86</f>
        <v>Volume saisi 800 ml pour 2 Flute(s)</v>
      </c>
      <c r="AP87" s="333">
        <f t="shared" si="111"/>
        <v>360</v>
      </c>
      <c r="AQ87" s="333">
        <f t="shared" si="111"/>
        <v>240</v>
      </c>
      <c r="AR87" s="141" t="str">
        <f t="shared" si="111"/>
        <v>2 Trembler(s) de 30 cl</v>
      </c>
      <c r="AS87" s="136">
        <f t="shared" si="111"/>
        <v>600</v>
      </c>
      <c r="AT87" s="332">
        <f t="shared" si="111"/>
        <v>600</v>
      </c>
      <c r="AU87" s="152">
        <f t="shared" ref="AU87:AU100" si="112">IFERROR(AT87/AQ87,0)</f>
        <v>2.5</v>
      </c>
      <c r="AV87" s="642" t="str">
        <f>AY92&amp;"= "</f>
        <v xml:space="preserve">AY= </v>
      </c>
      <c r="AW87" s="643" t="str">
        <f>"volumes de l'Auteur pour "&amp;AY101&amp;" ml"</f>
        <v>volumes de l'Auteur pour 240 ml</v>
      </c>
      <c r="AX87" s="20"/>
      <c r="AY87" s="20"/>
      <c r="AZ87" s="20"/>
      <c r="BA87" s="219"/>
      <c r="BB87" s="154"/>
      <c r="BC87" s="153"/>
      <c r="BE87" s="658" t="s">
        <v>902</v>
      </c>
      <c r="BF87" s="120" t="s">
        <v>456</v>
      </c>
      <c r="BG87" s="94">
        <f t="shared" si="108"/>
        <v>0.4</v>
      </c>
      <c r="BH87" s="93" t="s">
        <v>282</v>
      </c>
      <c r="BI87" s="75">
        <f t="shared" si="109"/>
        <v>3</v>
      </c>
      <c r="BJ87" s="74">
        <f t="shared" si="110"/>
        <v>40</v>
      </c>
      <c r="BK87" s="92">
        <v>400</v>
      </c>
      <c r="BL87" s="72">
        <v>350</v>
      </c>
      <c r="BM87" s="71">
        <v>470</v>
      </c>
      <c r="BN87" s="79">
        <f t="shared" si="94"/>
        <v>47</v>
      </c>
      <c r="BO87" s="96">
        <v>470</v>
      </c>
      <c r="BP87" s="88" t="s">
        <v>455</v>
      </c>
      <c r="BR87" s="407" t="str">
        <f t="shared" si="99"/>
        <v>A</v>
      </c>
      <c r="BS87" s="593"/>
      <c r="BU87" s="615" t="s">
        <v>797</v>
      </c>
      <c r="BV87" s="609"/>
      <c r="BW87" s="609"/>
      <c r="BX87" s="609"/>
      <c r="BY87" s="609"/>
      <c r="BZ87" s="609"/>
      <c r="CA87" s="610"/>
      <c r="CC87" s="9">
        <v>1</v>
      </c>
    </row>
    <row r="88" spans="1:81" ht="21" customHeight="1">
      <c r="B88" s="549" t="str">
        <f>IF(ISBLANK(H86), "", IF(K87&lt;=B89, "✔ OK pour de/des verre(s) " &amp; I86 &amp; " de " &amp; B89&amp; " cl (volume versé : "&amp;K87&amp; " cl)", "❌ Trop plein pour " &amp; I86 &amp; " de " &amp;B89&amp; " cl (volume utilisé : " &amp; (K87*H86) &amp; " cl)"))</f>
        <v>✔ OK pour de/des verre(s) Trembler(s) de 25 cl cl (volume versé : 30 cl)</v>
      </c>
      <c r="C88" s="214"/>
      <c r="D88" s="208"/>
      <c r="E88" s="20"/>
      <c r="F88" s="20"/>
      <c r="G88" s="213"/>
      <c r="H88" s="181"/>
      <c r="I88" s="212" t="str">
        <f>IFERROR(IF(K87&gt;I89,B92,IF(I89&gt;K87,C92,IF(I89=K87,D92))),0)</f>
        <v>Vous servez plus que l'Auteur qui avait prévu 12 cl</v>
      </c>
      <c r="J88" s="630" t="s">
        <v>816</v>
      </c>
      <c r="K88" s="627">
        <f>K87*H86</f>
        <v>60</v>
      </c>
      <c r="L88" s="625">
        <f>L87*H86</f>
        <v>0.6</v>
      </c>
      <c r="N88" s="407" t="str">
        <f t="shared" si="95"/>
        <v>A</v>
      </c>
      <c r="O88" s="147" t="str">
        <f t="shared" si="96"/>
        <v>3.3 nom de la recette .Avec ou sans alcool.Quand .Verre Flute(s).Famille à coller</v>
      </c>
      <c r="P88" s="147" t="str">
        <f t="shared" si="103"/>
        <v>3</v>
      </c>
      <c r="Q88" s="147" t="str">
        <f t="shared" si="104"/>
        <v xml:space="preserve">3 nom de la recette </v>
      </c>
      <c r="R88" s="147" t="str">
        <f t="shared" si="105"/>
        <v>Avec ou sans alcool</v>
      </c>
      <c r="S88" s="147" t="str">
        <f t="shared" si="97"/>
        <v xml:space="preserve">Quand </v>
      </c>
      <c r="T88" s="147" t="str">
        <f t="shared" si="106"/>
        <v>Famille à coller</v>
      </c>
      <c r="U88" s="147" t="str">
        <f t="shared" si="98"/>
        <v/>
      </c>
      <c r="V88" s="134" t="s">
        <v>338</v>
      </c>
      <c r="W88" s="204" t="str">
        <f>W91</f>
        <v>3.3 nom de la recette .Avec ou sans alcool.Quand .Verre Flute(s).Famille à coller</v>
      </c>
      <c r="X88" s="204">
        <f>X91</f>
        <v>2</v>
      </c>
      <c r="Y88" s="203" t="str">
        <f>Y91</f>
        <v>Flute(s)</v>
      </c>
      <c r="Z88" s="202">
        <f>Z91</f>
        <v>12</v>
      </c>
      <c r="AA88" s="201" t="str">
        <f>AA91</f>
        <v>cl</v>
      </c>
      <c r="AB88" s="216">
        <v>2</v>
      </c>
      <c r="AC88" s="327" t="s">
        <v>415</v>
      </c>
      <c r="AD88" s="324"/>
      <c r="AE88" s="324"/>
      <c r="AF88" s="324"/>
      <c r="AG88" s="324"/>
      <c r="AH88" s="215"/>
      <c r="AI88" s="28"/>
      <c r="AJ88" s="1241"/>
      <c r="AK88" s="1241"/>
      <c r="AL88" s="1241"/>
      <c r="AM88" s="1242"/>
      <c r="AN88"/>
      <c r="AO88" s="143" t="str">
        <f t="shared" ref="AO88:AT88" si="113">AO86</f>
        <v>Volume saisi 800 ml pour 2 Flute(s)</v>
      </c>
      <c r="AP88" s="142">
        <f t="shared" si="113"/>
        <v>360</v>
      </c>
      <c r="AQ88" s="142">
        <f t="shared" si="113"/>
        <v>240</v>
      </c>
      <c r="AR88" s="141" t="str">
        <f t="shared" si="113"/>
        <v>2 Trembler(s) de 30 cl</v>
      </c>
      <c r="AS88" s="136">
        <f t="shared" si="113"/>
        <v>600</v>
      </c>
      <c r="AT88" s="140">
        <f t="shared" si="113"/>
        <v>600</v>
      </c>
      <c r="AU88" s="152">
        <f t="shared" si="112"/>
        <v>2.5</v>
      </c>
      <c r="AV88" s="641" t="str">
        <f>BA92&amp;"= "</f>
        <v xml:space="preserve">BA= </v>
      </c>
      <c r="AW88" s="643" t="str">
        <f>"volumes de l'Auteur multiplié par le coef. " &amp; TEXT(AU88, "0.00")</f>
        <v>volumes de l'Auteur multiplié par le coef. 2.50</v>
      </c>
      <c r="AX88" s="20"/>
      <c r="AY88" s="20"/>
      <c r="AZ88" s="20"/>
      <c r="BA88" s="154"/>
      <c r="BB88" s="154"/>
      <c r="BC88" s="153"/>
      <c r="BE88" s="658" t="s">
        <v>902</v>
      </c>
      <c r="BF88" s="120" t="s">
        <v>454</v>
      </c>
      <c r="BG88" s="94">
        <f t="shared" si="108"/>
        <v>0.03</v>
      </c>
      <c r="BH88" s="93" t="s">
        <v>282</v>
      </c>
      <c r="BI88" s="75">
        <f t="shared" si="109"/>
        <v>33</v>
      </c>
      <c r="BJ88" s="74">
        <f t="shared" si="110"/>
        <v>3</v>
      </c>
      <c r="BK88" s="92">
        <v>30</v>
      </c>
      <c r="BL88" s="72">
        <v>22</v>
      </c>
      <c r="BM88" s="71">
        <v>38</v>
      </c>
      <c r="BN88" s="79">
        <f t="shared" si="94"/>
        <v>3.8</v>
      </c>
      <c r="BO88" s="96">
        <v>45</v>
      </c>
      <c r="BP88" s="88" t="s">
        <v>453</v>
      </c>
      <c r="BR88" s="407" t="str">
        <f t="shared" si="99"/>
        <v>A</v>
      </c>
      <c r="BS88" s="593"/>
      <c r="BU88" s="193">
        <f t="shared" ref="BU88:CA88" ca="1" si="114">CELL("largeur",BU88)</f>
        <v>11</v>
      </c>
      <c r="BV88" s="192">
        <f t="shared" ca="1" si="114"/>
        <v>14</v>
      </c>
      <c r="BW88" s="192">
        <f t="shared" ca="1" si="114"/>
        <v>11</v>
      </c>
      <c r="BX88" s="192">
        <f t="shared" ca="1" si="114"/>
        <v>11</v>
      </c>
      <c r="BY88" s="192">
        <f t="shared" ca="1" si="114"/>
        <v>11</v>
      </c>
      <c r="BZ88" s="192">
        <f t="shared" ca="1" si="114"/>
        <v>12</v>
      </c>
      <c r="CA88" s="191">
        <f t="shared" ca="1" si="114"/>
        <v>40</v>
      </c>
      <c r="CC88" s="9">
        <v>1</v>
      </c>
    </row>
    <row r="89" spans="1:81" ht="21" customHeight="1" thickBot="1">
      <c r="B89" s="628" t="str">
        <f>IFERROR(INDEX($BJ$22:$BJ$150, MATCH(I86, $BF$22:$BF$150, 0)), 0)&amp;" cl"</f>
        <v>25 cl</v>
      </c>
      <c r="C89" s="210"/>
      <c r="D89" s="208"/>
      <c r="E89" s="209"/>
      <c r="F89" s="209"/>
      <c r="G89" s="209"/>
      <c r="H89" s="630" t="s">
        <v>817</v>
      </c>
      <c r="I89" s="632">
        <f>IF(ISBLANK(H86),"",INDEX($BK$22:$BK$150,MATCH(AA89,$BF$22:$BF$150,0))*Z89/10)</f>
        <v>12</v>
      </c>
      <c r="J89" s="208"/>
      <c r="K89" s="208"/>
      <c r="L89" s="220"/>
      <c r="N89" s="407" t="str">
        <f t="shared" si="95"/>
        <v>A</v>
      </c>
      <c r="O89" s="147" t="str">
        <f t="shared" si="96"/>
        <v>3.3 nom de la recette .Avec ou sans alcool.Quand .Verre Flute(s).Famille à coller</v>
      </c>
      <c r="P89" s="147" t="str">
        <f t="shared" si="103"/>
        <v>3</v>
      </c>
      <c r="Q89" s="147" t="str">
        <f t="shared" si="104"/>
        <v xml:space="preserve">3 nom de la recette </v>
      </c>
      <c r="R89" s="147" t="str">
        <f t="shared" si="105"/>
        <v>Avec ou sans alcool</v>
      </c>
      <c r="S89" s="147" t="str">
        <f t="shared" si="97"/>
        <v xml:space="preserve">Quand </v>
      </c>
      <c r="T89" s="147" t="str">
        <f t="shared" si="106"/>
        <v>Famille à coller</v>
      </c>
      <c r="U89" s="147" t="str">
        <f t="shared" si="98"/>
        <v/>
      </c>
      <c r="V89" s="134" t="s">
        <v>338</v>
      </c>
      <c r="W89" s="204" t="str">
        <f>W91</f>
        <v>3.3 nom de la recette .Avec ou sans alcool.Quand .Verre Flute(s).Famille à coller</v>
      </c>
      <c r="X89" s="204">
        <f>X91</f>
        <v>2</v>
      </c>
      <c r="Y89" s="203" t="str">
        <f>Y91</f>
        <v>Flute(s)</v>
      </c>
      <c r="Z89" s="202">
        <f>Z91</f>
        <v>12</v>
      </c>
      <c r="AA89" s="201" t="str">
        <f>AA91</f>
        <v>cl</v>
      </c>
      <c r="AB89" s="325" t="str">
        <f>"❽ Volume servi par "&amp;AC88</f>
        <v>❽ Volume servi par Flute(s)</v>
      </c>
      <c r="AC89" s="324"/>
      <c r="AD89" s="323"/>
      <c r="AE89" s="320"/>
      <c r="AF89" s="199" t="s">
        <v>403</v>
      </c>
      <c r="AG89" s="319" t="s">
        <v>402</v>
      </c>
      <c r="AH89" s="198"/>
      <c r="AI89" s="197"/>
      <c r="AJ89" s="1243" t="str">
        <f>W91&amp;"  intensité"&amp;" "&amp;AG89&amp;" "&amp;"coût"&amp;AG90&amp;" "&amp;" "&amp;AB86</f>
        <v>3.3 nom de la recette .Avec ou sans alcool.Quand .Verre Flute(s).Famille à coller  intensité **** coût**  Couleur dominante</v>
      </c>
      <c r="AK89" s="1243"/>
      <c r="AL89" s="1243"/>
      <c r="AM89" s="1244"/>
      <c r="AN89"/>
      <c r="AO89" s="143" t="str">
        <f t="shared" ref="AO89:AT89" si="115">AO86</f>
        <v>Volume saisi 800 ml pour 2 Flute(s)</v>
      </c>
      <c r="AP89" s="142">
        <f t="shared" si="115"/>
        <v>360</v>
      </c>
      <c r="AQ89" s="142">
        <f t="shared" si="115"/>
        <v>240</v>
      </c>
      <c r="AR89" s="141" t="str">
        <f t="shared" si="115"/>
        <v>2 Trembler(s) de 30 cl</v>
      </c>
      <c r="AS89" s="136">
        <f t="shared" si="115"/>
        <v>600</v>
      </c>
      <c r="AT89" s="140">
        <f t="shared" si="115"/>
        <v>600</v>
      </c>
      <c r="AU89" s="152">
        <f t="shared" si="112"/>
        <v>2.5</v>
      </c>
      <c r="AV89" s="20"/>
      <c r="AW89" s="20"/>
      <c r="AX89" s="20"/>
      <c r="AY89" s="20"/>
      <c r="AZ89" s="20"/>
      <c r="BA89" s="154"/>
      <c r="BB89" s="154"/>
      <c r="BC89" s="153"/>
      <c r="BE89" s="658" t="s">
        <v>902</v>
      </c>
      <c r="BF89" s="120" t="s">
        <v>452</v>
      </c>
      <c r="BG89" s="94">
        <f t="shared" si="108"/>
        <v>0.03</v>
      </c>
      <c r="BH89" s="93" t="s">
        <v>282</v>
      </c>
      <c r="BI89" s="75">
        <f t="shared" si="109"/>
        <v>33</v>
      </c>
      <c r="BJ89" s="74">
        <f t="shared" si="110"/>
        <v>3</v>
      </c>
      <c r="BK89" s="92">
        <v>30</v>
      </c>
      <c r="BL89" s="72">
        <v>22</v>
      </c>
      <c r="BM89" s="71">
        <v>38</v>
      </c>
      <c r="BN89" s="79">
        <f t="shared" si="94"/>
        <v>3.8</v>
      </c>
      <c r="BO89" s="96">
        <v>45</v>
      </c>
      <c r="BP89" s="88" t="s">
        <v>451</v>
      </c>
      <c r="BR89" s="407" t="str">
        <f t="shared" si="99"/>
        <v>A</v>
      </c>
      <c r="BS89" s="593"/>
      <c r="BU89" s="180">
        <v>11</v>
      </c>
      <c r="BV89" s="179">
        <v>14</v>
      </c>
      <c r="BW89" s="179">
        <v>11</v>
      </c>
      <c r="BX89" s="179">
        <v>11</v>
      </c>
      <c r="BY89" s="179">
        <v>11</v>
      </c>
      <c r="BZ89" s="179">
        <v>12</v>
      </c>
      <c r="CA89" s="178">
        <v>40</v>
      </c>
      <c r="CC89" s="9">
        <v>1</v>
      </c>
    </row>
    <row r="90" spans="1:81" ht="21" customHeight="1">
      <c r="B90" s="1309" t="str">
        <f>AJ87</f>
        <v>Type de cocktail:</v>
      </c>
      <c r="C90" s="1310"/>
      <c r="D90" s="1310"/>
      <c r="E90" s="1310"/>
      <c r="F90" s="1310"/>
      <c r="G90" s="1311"/>
      <c r="H90" s="196"/>
      <c r="I90" s="196"/>
      <c r="J90" s="196"/>
      <c r="K90" s="196"/>
      <c r="L90" s="195"/>
      <c r="N90" s="407" t="str">
        <f t="shared" si="95"/>
        <v>A</v>
      </c>
      <c r="O90" s="147" t="str">
        <f t="shared" si="96"/>
        <v>3.3 nom de la recette .Avec ou sans alcool.Quand .Verre Flute(s).Famille à coller</v>
      </c>
      <c r="P90" s="147" t="str">
        <f t="shared" si="103"/>
        <v>3</v>
      </c>
      <c r="Q90" s="147" t="str">
        <f t="shared" si="104"/>
        <v xml:space="preserve">3 nom de la recette </v>
      </c>
      <c r="R90" s="147" t="str">
        <f t="shared" si="105"/>
        <v>Avec ou sans alcool</v>
      </c>
      <c r="S90" s="147" t="str">
        <f t="shared" si="97"/>
        <v xml:space="preserve">Quand </v>
      </c>
      <c r="T90" s="147" t="str">
        <f t="shared" si="106"/>
        <v>Famille à coller</v>
      </c>
      <c r="U90" s="147" t="str">
        <f t="shared" si="98"/>
        <v/>
      </c>
      <c r="V90" s="134" t="s">
        <v>338</v>
      </c>
      <c r="W90" s="204" t="str">
        <f>W91</f>
        <v>3.3 nom de la recette .Avec ou sans alcool.Quand .Verre Flute(s).Famille à coller</v>
      </c>
      <c r="X90" s="204">
        <f>X91</f>
        <v>2</v>
      </c>
      <c r="Y90" s="203" t="str">
        <f>Y91</f>
        <v>Flute(s)</v>
      </c>
      <c r="Z90" s="202">
        <f>Z91</f>
        <v>12</v>
      </c>
      <c r="AA90" s="201" t="str">
        <f>AA91</f>
        <v>cl</v>
      </c>
      <c r="AB90" s="200">
        <v>12</v>
      </c>
      <c r="AC90" s="104" t="s">
        <v>328</v>
      </c>
      <c r="AD90" s="320"/>
      <c r="AE90" s="320"/>
      <c r="AF90" s="199" t="s">
        <v>398</v>
      </c>
      <c r="AG90" s="319" t="s">
        <v>397</v>
      </c>
      <c r="AH90" s="198"/>
      <c r="AI90" s="197"/>
      <c r="AJ90" s="1243"/>
      <c r="AK90" s="1243"/>
      <c r="AL90" s="1243"/>
      <c r="AM90" s="1244"/>
      <c r="AN90"/>
      <c r="AO90" s="143" t="str">
        <f t="shared" ref="AO90:AT90" si="116">AO86</f>
        <v>Volume saisi 800 ml pour 2 Flute(s)</v>
      </c>
      <c r="AP90" s="142">
        <f t="shared" si="116"/>
        <v>360</v>
      </c>
      <c r="AQ90" s="142">
        <f t="shared" si="116"/>
        <v>240</v>
      </c>
      <c r="AR90" s="141" t="str">
        <f t="shared" si="116"/>
        <v>2 Trembler(s) de 30 cl</v>
      </c>
      <c r="AS90" s="136">
        <f t="shared" si="116"/>
        <v>600</v>
      </c>
      <c r="AT90" s="140">
        <f t="shared" si="116"/>
        <v>600</v>
      </c>
      <c r="AU90" s="152">
        <f t="shared" si="112"/>
        <v>2.5</v>
      </c>
      <c r="AV90" s="194"/>
      <c r="AW90" s="194"/>
      <c r="AX90" s="1320" t="str">
        <f>AX92&amp;" =  Volumes saisis colonnes "&amp;SUBSTITUTE(ADDRESS(1,COLUMN(AI94),4),"1","")&amp;" et "&amp;SUBSTITUTE(ADDRESS(1,COLUMN(AJ94),4),"1","")</f>
        <v>AX =  Volumes saisis colonnes AI et AJ</v>
      </c>
      <c r="AY90" s="194"/>
      <c r="AZ90" s="194"/>
      <c r="BA90" s="154"/>
      <c r="BB90" s="154"/>
      <c r="BC90" s="153"/>
      <c r="BE90" s="658" t="s">
        <v>902</v>
      </c>
      <c r="BF90" s="120" t="s">
        <v>442</v>
      </c>
      <c r="BG90" s="94">
        <f t="shared" si="108"/>
        <v>0.04</v>
      </c>
      <c r="BH90" s="93" t="s">
        <v>282</v>
      </c>
      <c r="BI90" s="75">
        <f t="shared" si="109"/>
        <v>25</v>
      </c>
      <c r="BJ90" s="74">
        <f t="shared" si="110"/>
        <v>4</v>
      </c>
      <c r="BK90" s="92">
        <v>40</v>
      </c>
      <c r="BL90" s="72">
        <v>30</v>
      </c>
      <c r="BM90" s="71">
        <v>50</v>
      </c>
      <c r="BN90" s="79">
        <f t="shared" si="94"/>
        <v>5</v>
      </c>
      <c r="BO90" s="96">
        <v>60</v>
      </c>
      <c r="BP90" s="88" t="s">
        <v>441</v>
      </c>
      <c r="BR90" s="407" t="str">
        <f t="shared" si="99"/>
        <v>A</v>
      </c>
      <c r="BS90" s="593"/>
      <c r="CC90" s="9">
        <v>1</v>
      </c>
    </row>
    <row r="91" spans="1:81" ht="21" customHeight="1">
      <c r="B91" s="1312"/>
      <c r="C91" s="1313"/>
      <c r="D91" s="1313"/>
      <c r="E91" s="1313"/>
      <c r="F91" s="1313"/>
      <c r="G91" s="1314"/>
      <c r="H91" s="181"/>
      <c r="I91" s="181"/>
      <c r="J91" s="181"/>
      <c r="K91" s="181"/>
      <c r="L91" s="550" t="s">
        <v>384</v>
      </c>
      <c r="N91" s="407" t="str">
        <f t="shared" si="95"/>
        <v>A</v>
      </c>
      <c r="O91" s="147" t="str">
        <f t="shared" si="96"/>
        <v>3.3 nom de la recette .Avec ou sans alcool.Quand .Verre Flute(s).Famille à coller</v>
      </c>
      <c r="P91" s="147" t="str">
        <f t="shared" si="103"/>
        <v>3</v>
      </c>
      <c r="Q91" s="147" t="str">
        <f t="shared" si="104"/>
        <v xml:space="preserve">3 nom de la recette </v>
      </c>
      <c r="R91" s="147" t="str">
        <f t="shared" si="105"/>
        <v>Avec ou sans alcool</v>
      </c>
      <c r="S91" s="147" t="str">
        <f t="shared" si="97"/>
        <v xml:space="preserve">Quand </v>
      </c>
      <c r="T91" s="147" t="str">
        <f t="shared" si="106"/>
        <v>Famille à coller</v>
      </c>
      <c r="U91" s="147" t="str">
        <f t="shared" si="98"/>
        <v/>
      </c>
      <c r="V91" s="134" t="s">
        <v>338</v>
      </c>
      <c r="W91" s="190" t="str">
        <f>UPPER(LEFT(AD84,1)) &amp; "." &amp; UPPER(LEFT(AD84,1)) &amp; LOWER(MID(AD84,2,999)) &amp; "." &amp; UPPER(LEFT(AB84,1)) &amp; LOWER(MID(AB84,2,999)) &amp; "." &amp; UPPER(LEFT(AB85,1)) &amp; LOWER(MID(AB85,2,999)) &amp; "." &amp; "Verre " &amp; UPPER(LEFT(AC88,1)) &amp; LOWER(MID(AC88,2,999)) &amp; IF(LEFT(AM84,1)=UPPER(LEFT(AM84,1)),".","") &amp; UPPER(LEFT(AM84,1)) &amp; LOWER(MID(AM84,2,999))</f>
        <v>3.3 nom de la recette .Avec ou sans alcool.Quand .Verre Flute(s).Famille à coller</v>
      </c>
      <c r="X91" s="189">
        <f>AB88</f>
        <v>2</v>
      </c>
      <c r="Y91" s="188" t="str">
        <f>AC88</f>
        <v>Flute(s)</v>
      </c>
      <c r="Z91" s="187">
        <f>AB90</f>
        <v>12</v>
      </c>
      <c r="AA91" s="186" t="str">
        <f>AC90</f>
        <v>cl</v>
      </c>
      <c r="AB91" s="185" t="str">
        <f>(AB90*AB88)&amp;" "&amp;AC90</f>
        <v>24 cl</v>
      </c>
      <c r="AC91" s="184" t="str">
        <f>"pour "&amp;AB88&amp;" "&amp;AC88</f>
        <v>pour 2 Flute(s)</v>
      </c>
      <c r="AD91" s="184"/>
      <c r="AE91" s="183" t="s">
        <v>393</v>
      </c>
      <c r="AF91" s="183" t="s">
        <v>392</v>
      </c>
      <c r="AG91" s="183" t="s">
        <v>391</v>
      </c>
      <c r="AH91" s="183" t="s">
        <v>390</v>
      </c>
      <c r="AI91" s="183" t="s">
        <v>389</v>
      </c>
      <c r="AJ91" s="183" t="s">
        <v>388</v>
      </c>
      <c r="AK91" s="183" t="s">
        <v>387</v>
      </c>
      <c r="AL91" s="183" t="s">
        <v>386</v>
      </c>
      <c r="AM91" s="182" t="s">
        <v>385</v>
      </c>
      <c r="AN91"/>
      <c r="AO91" s="143" t="str">
        <f t="shared" ref="AO91:AT91" si="117">AO86</f>
        <v>Volume saisi 800 ml pour 2 Flute(s)</v>
      </c>
      <c r="AP91" s="142">
        <f t="shared" si="117"/>
        <v>360</v>
      </c>
      <c r="AQ91" s="142">
        <f t="shared" si="117"/>
        <v>240</v>
      </c>
      <c r="AR91" s="141" t="str">
        <f t="shared" si="117"/>
        <v>2 Trembler(s) de 30 cl</v>
      </c>
      <c r="AS91" s="136">
        <f t="shared" si="117"/>
        <v>600</v>
      </c>
      <c r="AT91" s="140">
        <f t="shared" si="117"/>
        <v>600</v>
      </c>
      <c r="AU91" s="152">
        <f t="shared" si="112"/>
        <v>2.5</v>
      </c>
      <c r="AV91" s="20"/>
      <c r="AW91" s="194"/>
      <c r="AX91" s="1320"/>
      <c r="AY91" s="194"/>
      <c r="AZ91" s="194"/>
      <c r="BA91" s="154"/>
      <c r="BB91" s="154"/>
      <c r="BC91" s="153"/>
      <c r="BE91" s="658" t="s">
        <v>902</v>
      </c>
      <c r="BF91" s="120" t="s">
        <v>358</v>
      </c>
      <c r="BG91" s="94">
        <f t="shared" si="108"/>
        <v>4.3999999999999997E-2</v>
      </c>
      <c r="BH91" s="93" t="s">
        <v>282</v>
      </c>
      <c r="BI91" s="75">
        <f t="shared" si="109"/>
        <v>23</v>
      </c>
      <c r="BJ91" s="74">
        <f t="shared" si="110"/>
        <v>4.4000000000000004</v>
      </c>
      <c r="BK91" s="92">
        <v>44</v>
      </c>
      <c r="BL91" s="72">
        <v>33</v>
      </c>
      <c r="BM91" s="71">
        <v>55</v>
      </c>
      <c r="BN91" s="79">
        <f t="shared" si="94"/>
        <v>5.5</v>
      </c>
      <c r="BO91" s="96">
        <v>66</v>
      </c>
      <c r="BP91" s="88" t="s">
        <v>437</v>
      </c>
      <c r="BR91" s="407" t="str">
        <f t="shared" si="99"/>
        <v>A</v>
      </c>
      <c r="BS91" s="593"/>
      <c r="CC91" s="9">
        <v>1</v>
      </c>
    </row>
    <row r="92" spans="1:81" ht="21" customHeight="1">
      <c r="B92" s="173" t="str">
        <f>"Vous servez plus que l'Auteur qui avait prévu "&amp;I89&amp;" cl"</f>
        <v>Vous servez plus que l'Auteur qui avait prévu 12 cl</v>
      </c>
      <c r="C92" s="172" t="str">
        <f>"Vous servez moins que l'Auteur qui avait prévu "&amp;I89&amp;" cl"</f>
        <v>Vous servez moins que l'Auteur qui avait prévu 12 cl</v>
      </c>
      <c r="D92" s="172" t="s">
        <v>373</v>
      </c>
      <c r="E92" s="171"/>
      <c r="F92" s="171"/>
      <c r="G92" s="171"/>
      <c r="H92" s="171"/>
      <c r="I92" s="170"/>
      <c r="J92" s="170"/>
      <c r="K92" s="551" t="s">
        <v>372</v>
      </c>
      <c r="L92" s="169" t="s">
        <v>371</v>
      </c>
      <c r="N92" s="407" t="str">
        <f t="shared" si="95"/>
        <v>A</v>
      </c>
      <c r="O92" s="147" t="str">
        <f t="shared" si="96"/>
        <v>3.3 nom de la recette .Avec ou sans alcool.Quand .Verre Flute(s).Famille à coller</v>
      </c>
      <c r="P92" s="147" t="str">
        <f t="shared" si="103"/>
        <v>3</v>
      </c>
      <c r="Q92" s="147" t="str">
        <f t="shared" si="104"/>
        <v xml:space="preserve">3 nom de la recette </v>
      </c>
      <c r="R92" s="147" t="str">
        <f t="shared" si="105"/>
        <v>Avec ou sans alcool</v>
      </c>
      <c r="S92" s="147" t="str">
        <f t="shared" si="97"/>
        <v xml:space="preserve">Quand </v>
      </c>
      <c r="T92" s="147" t="str">
        <f t="shared" si="106"/>
        <v>Famille à coller</v>
      </c>
      <c r="U92" s="147" t="str">
        <f t="shared" si="98"/>
        <v/>
      </c>
      <c r="V92" s="134" t="s">
        <v>338</v>
      </c>
      <c r="W92" s="119" t="str">
        <f>W91</f>
        <v>3.3 nom de la recette .Avec ou sans alcool.Quand .Verre Flute(s).Famille à coller</v>
      </c>
      <c r="X92" s="119">
        <f>X91</f>
        <v>2</v>
      </c>
      <c r="Y92" s="118" t="str">
        <f>Y91</f>
        <v>Flute(s)</v>
      </c>
      <c r="Z92" s="117">
        <f>Z91</f>
        <v>12</v>
      </c>
      <c r="AA92" s="116" t="str">
        <f>AA91</f>
        <v>cl</v>
      </c>
      <c r="AB92" s="1227" t="s">
        <v>381</v>
      </c>
      <c r="AC92" s="1227"/>
      <c r="AD92" s="1228"/>
      <c r="AE92" s="177"/>
      <c r="AF92" s="176" t="s">
        <v>380</v>
      </c>
      <c r="AG92" s="1229" t="s">
        <v>379</v>
      </c>
      <c r="AH92" s="175"/>
      <c r="AI92" s="1231" t="s">
        <v>378</v>
      </c>
      <c r="AJ92" s="1233" t="s">
        <v>377</v>
      </c>
      <c r="AK92" s="1235" t="s">
        <v>376</v>
      </c>
      <c r="AL92" s="1237" t="s">
        <v>375</v>
      </c>
      <c r="AM92" s="174" t="s">
        <v>374</v>
      </c>
      <c r="AN92"/>
      <c r="AO92" s="143" t="str">
        <f t="shared" ref="AO92:AT92" si="118">AO86</f>
        <v>Volume saisi 800 ml pour 2 Flute(s)</v>
      </c>
      <c r="AP92" s="142">
        <f t="shared" si="118"/>
        <v>360</v>
      </c>
      <c r="AQ92" s="142">
        <f t="shared" si="118"/>
        <v>240</v>
      </c>
      <c r="AR92" s="141" t="str">
        <f t="shared" si="118"/>
        <v>2 Trembler(s) de 30 cl</v>
      </c>
      <c r="AS92" s="136">
        <f t="shared" si="118"/>
        <v>600</v>
      </c>
      <c r="AT92" s="140">
        <f t="shared" si="118"/>
        <v>600</v>
      </c>
      <c r="AU92" s="152">
        <f t="shared" si="112"/>
        <v>2.5</v>
      </c>
      <c r="AV92" s="167" t="str">
        <f t="shared" ref="AV92:BB92" si="119">SUBSTITUTE(ADDRESS(1,COLUMN(),4),"1","")</f>
        <v>AV</v>
      </c>
      <c r="AW92" s="167" t="str">
        <f t="shared" si="119"/>
        <v>AW</v>
      </c>
      <c r="AX92" s="168" t="str">
        <f t="shared" si="119"/>
        <v>AX</v>
      </c>
      <c r="AY92" s="168" t="str">
        <f>SUBSTITUTE(ADDRESS(1,COLUMN(),4),"1","")</f>
        <v>AY</v>
      </c>
      <c r="AZ92" s="167" t="str">
        <f t="shared" si="119"/>
        <v>AZ</v>
      </c>
      <c r="BA92" s="166" t="str">
        <f t="shared" si="119"/>
        <v>BA</v>
      </c>
      <c r="BB92" s="644" t="str">
        <f t="shared" si="119"/>
        <v>BB</v>
      </c>
      <c r="BC92" s="810" t="str">
        <f>"1"&amp;" "&amp;I86</f>
        <v>1 Trembler(s)</v>
      </c>
      <c r="BE92" s="658" t="s">
        <v>902</v>
      </c>
      <c r="BF92" s="120" t="s">
        <v>406</v>
      </c>
      <c r="BG92" s="94">
        <f t="shared" si="108"/>
        <v>0.3</v>
      </c>
      <c r="BH92" s="93" t="s">
        <v>282</v>
      </c>
      <c r="BI92" s="75">
        <f t="shared" si="109"/>
        <v>3</v>
      </c>
      <c r="BJ92" s="74">
        <f t="shared" si="110"/>
        <v>30</v>
      </c>
      <c r="BK92" s="92">
        <v>300</v>
      </c>
      <c r="BL92" s="72">
        <v>250</v>
      </c>
      <c r="BM92" s="71">
        <v>350</v>
      </c>
      <c r="BN92" s="79">
        <f t="shared" si="94"/>
        <v>35</v>
      </c>
      <c r="BO92" s="96">
        <v>350</v>
      </c>
      <c r="BP92" s="88" t="s">
        <v>405</v>
      </c>
      <c r="BR92" s="407" t="str">
        <f t="shared" si="99"/>
        <v>A</v>
      </c>
      <c r="BS92" s="593"/>
      <c r="CC92" s="9">
        <v>1</v>
      </c>
    </row>
    <row r="93" spans="1:81" ht="21" customHeight="1">
      <c r="B93" s="161"/>
      <c r="C93" s="160"/>
      <c r="D93" s="158"/>
      <c r="E93" s="158"/>
      <c r="F93" s="513" t="str">
        <f>I89&amp;" "&amp;I87&amp;" arrondi à ▼"</f>
        <v>12 cl arrondi à ▼</v>
      </c>
      <c r="G93" s="158"/>
      <c r="H93" s="158"/>
      <c r="I93" s="159" t="s">
        <v>366</v>
      </c>
      <c r="J93" s="516" t="s">
        <v>365</v>
      </c>
      <c r="K93" s="517"/>
      <c r="L93" s="514">
        <f>ROUND(L101/H86,2)</f>
        <v>0.3</v>
      </c>
      <c r="N93" s="407" t="str">
        <f t="shared" si="95"/>
        <v>A</v>
      </c>
      <c r="O93" s="147" t="str">
        <f t="shared" si="96"/>
        <v>3.3 nom de la recette .Avec ou sans alcool.Quand .Verre Flute(s).Famille à coller</v>
      </c>
      <c r="P93" s="147" t="str">
        <f t="shared" si="103"/>
        <v>3</v>
      </c>
      <c r="Q93" s="147" t="str">
        <f t="shared" si="104"/>
        <v xml:space="preserve">3 nom de la recette </v>
      </c>
      <c r="R93" s="147" t="str">
        <f t="shared" si="105"/>
        <v>Avec ou sans alcool</v>
      </c>
      <c r="S93" s="147" t="str">
        <f t="shared" si="97"/>
        <v xml:space="preserve">Quand </v>
      </c>
      <c r="T93" s="147" t="str">
        <f t="shared" si="106"/>
        <v>Famille à coller</v>
      </c>
      <c r="U93" s="147" t="str">
        <f t="shared" si="98"/>
        <v/>
      </c>
      <c r="V93" s="134" t="s">
        <v>338</v>
      </c>
      <c r="W93" s="119" t="str">
        <f>W91</f>
        <v>3.3 nom de la recette .Avec ou sans alcool.Quand .Verre Flute(s).Famille à coller</v>
      </c>
      <c r="X93" s="119">
        <f>X91</f>
        <v>2</v>
      </c>
      <c r="Y93" s="118" t="str">
        <f>Y91</f>
        <v>Flute(s)</v>
      </c>
      <c r="Z93" s="117">
        <f>Z91</f>
        <v>12</v>
      </c>
      <c r="AA93" s="116" t="str">
        <f>AA91</f>
        <v>cl</v>
      </c>
      <c r="AB93" s="1239"/>
      <c r="AC93" s="1239"/>
      <c r="AD93" s="1240"/>
      <c r="AE93" s="165"/>
      <c r="AF93" s="164" t="s">
        <v>368</v>
      </c>
      <c r="AG93" s="1230"/>
      <c r="AH93" s="163"/>
      <c r="AI93" s="1232"/>
      <c r="AJ93" s="1234"/>
      <c r="AK93" s="1236"/>
      <c r="AL93" s="1238"/>
      <c r="AM93" s="162" t="s">
        <v>367</v>
      </c>
      <c r="AN93"/>
      <c r="AO93" s="143" t="str">
        <f t="shared" ref="AO93:AT93" si="120">AO86</f>
        <v>Volume saisi 800 ml pour 2 Flute(s)</v>
      </c>
      <c r="AP93" s="142">
        <f t="shared" si="120"/>
        <v>360</v>
      </c>
      <c r="AQ93" s="142">
        <f t="shared" si="120"/>
        <v>240</v>
      </c>
      <c r="AR93" s="141" t="str">
        <f t="shared" si="120"/>
        <v>2 Trembler(s) de 30 cl</v>
      </c>
      <c r="AS93" s="136">
        <f t="shared" si="120"/>
        <v>600</v>
      </c>
      <c r="AT93" s="140">
        <f t="shared" si="120"/>
        <v>600</v>
      </c>
      <c r="AU93" s="152">
        <f t="shared" si="112"/>
        <v>2.5</v>
      </c>
      <c r="AV93" s="157"/>
      <c r="AW93" s="157"/>
      <c r="AX93" s="156"/>
      <c r="AY93" s="20"/>
      <c r="AZ93" s="20"/>
      <c r="BA93" s="155" t="s">
        <v>364</v>
      </c>
      <c r="BB93" s="154"/>
      <c r="BC93" s="810" t="str">
        <f>"de "&amp;H87&amp;" "&amp;I87</f>
        <v>de 30 cl</v>
      </c>
      <c r="BE93" s="658" t="s">
        <v>902</v>
      </c>
      <c r="BF93" s="120" t="s">
        <v>396</v>
      </c>
      <c r="BG93" s="94">
        <f t="shared" si="108"/>
        <v>0.2</v>
      </c>
      <c r="BH93" s="93" t="s">
        <v>282</v>
      </c>
      <c r="BI93" s="75">
        <f t="shared" si="109"/>
        <v>5</v>
      </c>
      <c r="BJ93" s="74">
        <f t="shared" si="110"/>
        <v>20</v>
      </c>
      <c r="BK93" s="92">
        <v>200</v>
      </c>
      <c r="BL93" s="72">
        <v>180</v>
      </c>
      <c r="BM93" s="71">
        <v>240</v>
      </c>
      <c r="BN93" s="79">
        <f t="shared" si="94"/>
        <v>24</v>
      </c>
      <c r="BO93" s="96">
        <v>240</v>
      </c>
      <c r="BP93" s="88" t="s">
        <v>395</v>
      </c>
      <c r="BR93" s="407" t="str">
        <f t="shared" si="99"/>
        <v>A</v>
      </c>
      <c r="BS93" s="593"/>
      <c r="CC93" s="9">
        <v>1</v>
      </c>
    </row>
    <row r="94" spans="1:81" ht="21" customHeight="1">
      <c r="B94" s="522" t="str">
        <f>IF(ISBLANK(AM94),"",IF(H86&gt;0,AM94,""))</f>
        <v>Bitter Campari</v>
      </c>
      <c r="C94" s="523">
        <f>IF(ISBLANK(H86),"",INDEX($BK$22:$BK$150,MATCH(I87,$BF$22:$BF$150,0)))</f>
        <v>10</v>
      </c>
      <c r="D94" s="524">
        <f t="shared" ref="D94:D100" si="121">IF(BA94=0,"",BA94)</f>
        <v>375</v>
      </c>
      <c r="E94" s="525" t="str">
        <f>IF(BA94=0,"",IF(ISBLANK(H86),"",TEXT(D94/10,"0.0")&amp;" cl ► "&amp;TEXT(D94/1000,"0.000")&amp;" L"))</f>
        <v>37.5 cl ► 0.375 L</v>
      </c>
      <c r="F94" s="526" t="str">
        <f>IF(OR(BA94=0, ISBLANK(AJ94)), "", IF(ROUND(BA94/BA101*10*2, 0)/2=0, AI94 &amp; " " &amp; AJ94, "► ≈ " &amp; MIN(ROUND(BA94/BA101*10*2, 0)/2, 10) &amp; "/10"))</f>
        <v>► ≈ 6.5/10</v>
      </c>
      <c r="G94" s="527" t="str">
        <f t="shared" ref="G94:G100" si="122">IF(ISBLANK(AF94),"",AF94*AU94)</f>
        <v/>
      </c>
      <c r="H94" s="528">
        <f>IF(ISBLANK(H86),"",AG94)</f>
        <v>0</v>
      </c>
      <c r="I94" s="543">
        <f t="shared" ref="I94:I100" si="123">IF(ISBLANK(AK94),"",D94*AK94/100)</f>
        <v>93.75</v>
      </c>
      <c r="J94" s="529">
        <f t="shared" ref="J94:J100" si="124">AK94</f>
        <v>25</v>
      </c>
      <c r="K94" s="530">
        <v>1</v>
      </c>
      <c r="L94" s="531">
        <f t="shared" ref="L94:L100" si="125">IFERROR(IF(ISBLANK(AF94),(D94/1000)*K94,G94*K94),0)</f>
        <v>0.375</v>
      </c>
      <c r="N94" s="407" t="str">
        <f t="shared" si="95"/>
        <v>A</v>
      </c>
      <c r="O94" s="147" t="str">
        <f t="shared" si="96"/>
        <v>3.3 nom de la recette .Avec ou sans alcool.Quand .Verre Flute(s).Famille à coller</v>
      </c>
      <c r="P94" s="147" t="str">
        <f t="shared" si="103"/>
        <v>3</v>
      </c>
      <c r="Q94" s="147" t="str">
        <f t="shared" si="104"/>
        <v xml:space="preserve">3 nom de la recette </v>
      </c>
      <c r="R94" s="147" t="str">
        <f t="shared" si="105"/>
        <v>Avec ou sans alcool</v>
      </c>
      <c r="S94" s="147" t="str">
        <f t="shared" si="97"/>
        <v xml:space="preserve">Quand </v>
      </c>
      <c r="T94" s="147" t="str">
        <f t="shared" si="106"/>
        <v>Famille à coller</v>
      </c>
      <c r="U94" s="147" t="str">
        <f t="shared" si="98"/>
        <v/>
      </c>
      <c r="V94" s="134" t="s">
        <v>338</v>
      </c>
      <c r="W94" s="119" t="str">
        <f>W91</f>
        <v>3.3 nom de la recette .Avec ou sans alcool.Quand .Verre Flute(s).Famille à coller</v>
      </c>
      <c r="X94" s="119">
        <f>X91</f>
        <v>2</v>
      </c>
      <c r="Y94" s="118" t="str">
        <f>Y91</f>
        <v>Flute(s)</v>
      </c>
      <c r="Z94" s="117">
        <f>Z91</f>
        <v>12</v>
      </c>
      <c r="AA94" s="116" t="str">
        <f>AA91</f>
        <v>cl</v>
      </c>
      <c r="AB94" s="1239"/>
      <c r="AC94" s="1239"/>
      <c r="AD94" s="1240"/>
      <c r="AE94" s="145">
        <v>1</v>
      </c>
      <c r="AF94" s="296"/>
      <c r="AG94" s="295"/>
      <c r="AH94" s="144"/>
      <c r="AI94" s="294">
        <v>2</v>
      </c>
      <c r="AJ94" s="554" t="s">
        <v>315</v>
      </c>
      <c r="AK94" s="292">
        <v>25</v>
      </c>
      <c r="AL94" s="616">
        <v>1.05</v>
      </c>
      <c r="AM94" s="290" t="s">
        <v>174</v>
      </c>
      <c r="AN94"/>
      <c r="AO94" s="143" t="str">
        <f t="shared" ref="AO94:AT94" si="126">AO86</f>
        <v>Volume saisi 800 ml pour 2 Flute(s)</v>
      </c>
      <c r="AP94" s="142">
        <f t="shared" si="126"/>
        <v>360</v>
      </c>
      <c r="AQ94" s="142">
        <f t="shared" si="126"/>
        <v>240</v>
      </c>
      <c r="AR94" s="141" t="str">
        <f t="shared" si="126"/>
        <v>2 Trembler(s) de 30 cl</v>
      </c>
      <c r="AS94" s="136">
        <f t="shared" si="126"/>
        <v>600</v>
      </c>
      <c r="AT94" s="140">
        <f t="shared" si="126"/>
        <v>600</v>
      </c>
      <c r="AU94" s="152">
        <f t="shared" si="112"/>
        <v>2.5</v>
      </c>
      <c r="AV94" s="151">
        <v>1</v>
      </c>
      <c r="AW94" s="137" t="str">
        <f t="shared" ref="AW94:AW100" si="127">AM94</f>
        <v>Bitter Campari</v>
      </c>
      <c r="AX94" s="633">
        <f t="shared" ref="AX94:AX100" si="128">IF(ISBLANK(AI94),0,IFERROR(INDEX($BK$22:$BK$150,MATCH(AJ94,$BF$22:$BF$150,0))*AI94,""))</f>
        <v>500</v>
      </c>
      <c r="AY94" s="637">
        <f>IFERROR((AX94/AX101)*AQ94,0)</f>
        <v>150</v>
      </c>
      <c r="AZ94" s="638">
        <f>AY94/1000</f>
        <v>0.15</v>
      </c>
      <c r="BA94" s="135">
        <f>AY94*AU94</f>
        <v>375</v>
      </c>
      <c r="BB94" s="636">
        <f>BA94/1000</f>
        <v>0.375</v>
      </c>
      <c r="BC94" s="811">
        <f>BA94/H86</f>
        <v>187.5</v>
      </c>
      <c r="BE94" s="658" t="s">
        <v>902</v>
      </c>
      <c r="BF94" s="120" t="s">
        <v>359</v>
      </c>
      <c r="BG94" s="94">
        <f t="shared" si="108"/>
        <v>0.3</v>
      </c>
      <c r="BH94" s="93" t="s">
        <v>282</v>
      </c>
      <c r="BI94" s="75">
        <f t="shared" si="109"/>
        <v>3</v>
      </c>
      <c r="BJ94" s="74">
        <f t="shared" si="110"/>
        <v>30</v>
      </c>
      <c r="BK94" s="92">
        <v>300</v>
      </c>
      <c r="BL94" s="72">
        <v>240</v>
      </c>
      <c r="BM94" s="71">
        <v>350</v>
      </c>
      <c r="BN94" s="79">
        <f t="shared" si="94"/>
        <v>35</v>
      </c>
      <c r="BO94" s="96">
        <v>350</v>
      </c>
      <c r="BP94" s="88" t="s">
        <v>356</v>
      </c>
      <c r="BR94" s="407" t="str">
        <f t="shared" si="99"/>
        <v>A</v>
      </c>
      <c r="BS94" s="593"/>
      <c r="CC94" s="9">
        <v>1</v>
      </c>
    </row>
    <row r="95" spans="1:81" ht="21" customHeight="1">
      <c r="B95" s="532" t="str">
        <f>IF(ISBLANK(AM95),"",IF(H86&gt;0,AM95,""))</f>
        <v>Vermouth Italien</v>
      </c>
      <c r="C95" s="533">
        <f>IF(ISBLANK(H86),"",INDEX($BK$22:$BK$150,MATCH(I87,$BF$22:$BF$150,0)))</f>
        <v>10</v>
      </c>
      <c r="D95" s="534">
        <f t="shared" si="121"/>
        <v>187.5</v>
      </c>
      <c r="E95" s="535" t="str">
        <f>IF(BA95=0,"",IF(ISBLANK(H86),"",TEXT(D95/10,"0.0")&amp;" cl ► "&amp;TEXT(D95/1000,"0.000")&amp;" L"))</f>
        <v>18.8 cl ► 0.188 L</v>
      </c>
      <c r="F95" s="536" t="str">
        <f>IF(OR(BA95=0, ISBLANK(AJ95)), "", IF(ROUND(BA95/BA101*10*2, 0)/2=0, AI95 &amp; " " &amp; AJ95, "► ≈ " &amp; MIN(ROUND(BA95/BA101*10*2, 0)/2, 10) &amp; "/10"))</f>
        <v>► ≈ 3/10</v>
      </c>
      <c r="G95" s="537" t="str">
        <f t="shared" si="122"/>
        <v/>
      </c>
      <c r="H95" s="538">
        <f>IF(ISBLANK(H86),"",AG95)</f>
        <v>0</v>
      </c>
      <c r="I95" s="544">
        <f t="shared" si="123"/>
        <v>28.125</v>
      </c>
      <c r="J95" s="539">
        <f t="shared" si="124"/>
        <v>15</v>
      </c>
      <c r="K95" s="530">
        <v>1</v>
      </c>
      <c r="L95" s="531">
        <f t="shared" si="125"/>
        <v>0.1875</v>
      </c>
      <c r="N95" s="407" t="str">
        <f t="shared" si="95"/>
        <v>A</v>
      </c>
      <c r="O95" s="147" t="str">
        <f t="shared" si="96"/>
        <v>3.3 nom de la recette .Avec ou sans alcool.Quand .Verre Flute(s).Famille à coller</v>
      </c>
      <c r="P95" s="147" t="str">
        <f t="shared" si="103"/>
        <v>3</v>
      </c>
      <c r="Q95" s="147" t="str">
        <f t="shared" si="104"/>
        <v xml:space="preserve">3 nom de la recette </v>
      </c>
      <c r="R95" s="147" t="str">
        <f t="shared" si="105"/>
        <v>Avec ou sans alcool</v>
      </c>
      <c r="S95" s="147" t="str">
        <f t="shared" si="97"/>
        <v xml:space="preserve">Quand </v>
      </c>
      <c r="T95" s="147" t="str">
        <f t="shared" si="106"/>
        <v>Famille à coller</v>
      </c>
      <c r="U95" s="147" t="str">
        <f t="shared" si="98"/>
        <v/>
      </c>
      <c r="V95" s="146" t="str">
        <f t="shared" ref="V95:V100" si="129">IF(AM95&lt;&gt;"","A","►")</f>
        <v>A</v>
      </c>
      <c r="W95" s="119" t="str">
        <f>W91</f>
        <v>3.3 nom de la recette .Avec ou sans alcool.Quand .Verre Flute(s).Famille à coller</v>
      </c>
      <c r="X95" s="119">
        <f>X91</f>
        <v>2</v>
      </c>
      <c r="Y95" s="118" t="str">
        <f>Y91</f>
        <v>Flute(s)</v>
      </c>
      <c r="Z95" s="117">
        <f>Z91</f>
        <v>12</v>
      </c>
      <c r="AA95" s="116" t="str">
        <f>AA91</f>
        <v>cl</v>
      </c>
      <c r="AB95" s="1239"/>
      <c r="AC95" s="1239"/>
      <c r="AD95" s="1240"/>
      <c r="AE95" s="150">
        <v>2</v>
      </c>
      <c r="AF95" s="296"/>
      <c r="AG95" s="295"/>
      <c r="AH95" s="144"/>
      <c r="AI95" s="294">
        <v>1</v>
      </c>
      <c r="AJ95" s="554" t="s">
        <v>315</v>
      </c>
      <c r="AK95" s="292">
        <v>15</v>
      </c>
      <c r="AL95" s="616">
        <v>1.02</v>
      </c>
      <c r="AM95" s="290" t="s">
        <v>798</v>
      </c>
      <c r="AN95"/>
      <c r="AO95" s="143" t="str">
        <f t="shared" ref="AO95:AT95" si="130">AO86</f>
        <v>Volume saisi 800 ml pour 2 Flute(s)</v>
      </c>
      <c r="AP95" s="142">
        <f t="shared" si="130"/>
        <v>360</v>
      </c>
      <c r="AQ95" s="142">
        <f t="shared" si="130"/>
        <v>240</v>
      </c>
      <c r="AR95" s="141" t="str">
        <f t="shared" si="130"/>
        <v>2 Trembler(s) de 30 cl</v>
      </c>
      <c r="AS95" s="136">
        <f t="shared" si="130"/>
        <v>600</v>
      </c>
      <c r="AT95" s="140">
        <f t="shared" si="130"/>
        <v>600</v>
      </c>
      <c r="AU95" s="139">
        <f t="shared" si="112"/>
        <v>2.5</v>
      </c>
      <c r="AV95" s="149">
        <v>2</v>
      </c>
      <c r="AW95" s="148" t="str">
        <f t="shared" si="127"/>
        <v>Vermouth Italien</v>
      </c>
      <c r="AX95" s="633">
        <f t="shared" si="128"/>
        <v>250</v>
      </c>
      <c r="AY95" s="637">
        <f>IFERROR((AX95/AX101)*AQ95,0)</f>
        <v>75</v>
      </c>
      <c r="AZ95" s="638">
        <f t="shared" ref="AZ95:AZ100" si="131">AY95/1000</f>
        <v>7.4999999999999997E-2</v>
      </c>
      <c r="BA95" s="135">
        <f t="shared" ref="BA95:BA100" si="132">AY95*AU95</f>
        <v>187.5</v>
      </c>
      <c r="BB95" s="636">
        <f t="shared" ref="BB95:BB100" si="133">BA95/1000</f>
        <v>0.1875</v>
      </c>
      <c r="BC95" s="811">
        <f>BA95/H86</f>
        <v>93.75</v>
      </c>
      <c r="BE95" s="658" t="s">
        <v>902</v>
      </c>
      <c r="BF95" s="120" t="s">
        <v>357</v>
      </c>
      <c r="BG95" s="94">
        <f t="shared" si="108"/>
        <v>0.24</v>
      </c>
      <c r="BH95" s="93" t="s">
        <v>282</v>
      </c>
      <c r="BI95" s="75">
        <f t="shared" si="109"/>
        <v>4</v>
      </c>
      <c r="BJ95" s="74">
        <f t="shared" si="110"/>
        <v>24</v>
      </c>
      <c r="BK95" s="92">
        <v>240</v>
      </c>
      <c r="BL95" s="72">
        <v>180</v>
      </c>
      <c r="BM95" s="71">
        <v>300</v>
      </c>
      <c r="BN95" s="79">
        <f t="shared" si="94"/>
        <v>30</v>
      </c>
      <c r="BO95" s="96">
        <v>300</v>
      </c>
      <c r="BP95" s="88" t="s">
        <v>356</v>
      </c>
      <c r="BR95" s="407" t="str">
        <f t="shared" si="99"/>
        <v>A</v>
      </c>
      <c r="BS95" s="593"/>
      <c r="CC95" s="9">
        <v>1</v>
      </c>
    </row>
    <row r="96" spans="1:81" ht="21" customHeight="1">
      <c r="B96" s="522" t="str">
        <f>IF(ISBLANK(AM96),"",IF(H86&gt;0,AM96,""))</f>
        <v>Eau gazeuse</v>
      </c>
      <c r="C96" s="523">
        <f>IF(ISBLANK(H86),"",INDEX($BK$22:$BK$150,MATCH(I87,$BF$22:$BF$150,0)))</f>
        <v>10</v>
      </c>
      <c r="D96" s="540">
        <f t="shared" si="121"/>
        <v>37.5</v>
      </c>
      <c r="E96" s="541" t="str">
        <f>IF(BA96=0,"",IF(ISBLANK(H86),"",TEXT(D96/10,"0.0")&amp;" cl ► "&amp;TEXT(D96/1000,"0.000")&amp;" L"))</f>
        <v>3.8 cl ► 0.038 L</v>
      </c>
      <c r="F96" s="526" t="str">
        <f>IF(OR(BA96=0, ISBLANK(AJ96)), "", IF(ROUND(BA96/BA101*10*2, 0)/2=0, AI96 &amp; " " &amp; AJ96, "► ≈ " &amp; MIN(ROUND(BA96/BA101*10*2, 0)/2, 10) &amp; "/10"))</f>
        <v>► ≈ 0.5/10</v>
      </c>
      <c r="G96" s="542" t="str">
        <f t="shared" si="122"/>
        <v/>
      </c>
      <c r="H96" s="528">
        <f>IF(ISBLANK(H86),"",AG96)</f>
        <v>0</v>
      </c>
      <c r="I96" s="543" t="str">
        <f t="shared" si="123"/>
        <v/>
      </c>
      <c r="J96" s="529">
        <f t="shared" si="124"/>
        <v>0</v>
      </c>
      <c r="K96" s="530">
        <v>1</v>
      </c>
      <c r="L96" s="531">
        <f t="shared" si="125"/>
        <v>3.7499999999999999E-2</v>
      </c>
      <c r="N96" s="407" t="str">
        <f t="shared" si="95"/>
        <v>A</v>
      </c>
      <c r="O96" s="147" t="str">
        <f t="shared" si="96"/>
        <v>3.3 nom de la recette .Avec ou sans alcool.Quand .Verre Flute(s).Famille à coller</v>
      </c>
      <c r="P96" s="147" t="str">
        <f t="shared" si="103"/>
        <v>3</v>
      </c>
      <c r="Q96" s="147" t="str">
        <f t="shared" si="104"/>
        <v xml:space="preserve">3 nom de la recette </v>
      </c>
      <c r="R96" s="147" t="str">
        <f t="shared" si="105"/>
        <v>Avec ou sans alcool</v>
      </c>
      <c r="S96" s="147" t="str">
        <f t="shared" si="97"/>
        <v xml:space="preserve">Quand </v>
      </c>
      <c r="T96" s="147" t="str">
        <f t="shared" si="106"/>
        <v>Famille à coller</v>
      </c>
      <c r="U96" s="147" t="str">
        <f t="shared" si="98"/>
        <v/>
      </c>
      <c r="V96" s="146" t="str">
        <f t="shared" si="129"/>
        <v>A</v>
      </c>
      <c r="W96" s="119" t="str">
        <f>W91</f>
        <v>3.3 nom de la recette .Avec ou sans alcool.Quand .Verre Flute(s).Famille à coller</v>
      </c>
      <c r="X96" s="119">
        <f>X91</f>
        <v>2</v>
      </c>
      <c r="Y96" s="118" t="str">
        <f>Y91</f>
        <v>Flute(s)</v>
      </c>
      <c r="Z96" s="117">
        <f>Z91</f>
        <v>12</v>
      </c>
      <c r="AA96" s="116" t="str">
        <f>AA91</f>
        <v>cl</v>
      </c>
      <c r="AB96" s="1239"/>
      <c r="AC96" s="1239"/>
      <c r="AD96" s="1240"/>
      <c r="AE96" s="145">
        <v>3</v>
      </c>
      <c r="AF96" s="296"/>
      <c r="AG96" s="295"/>
      <c r="AH96" s="144"/>
      <c r="AI96" s="294">
        <v>5</v>
      </c>
      <c r="AJ96" s="622" t="s">
        <v>328</v>
      </c>
      <c r="AK96" s="292"/>
      <c r="AL96" s="291">
        <v>1</v>
      </c>
      <c r="AM96" s="298" t="s">
        <v>802</v>
      </c>
      <c r="AN96"/>
      <c r="AO96" s="143" t="str">
        <f t="shared" ref="AO96:AT96" si="134">AO86</f>
        <v>Volume saisi 800 ml pour 2 Flute(s)</v>
      </c>
      <c r="AP96" s="142">
        <f t="shared" si="134"/>
        <v>360</v>
      </c>
      <c r="AQ96" s="142">
        <f t="shared" si="134"/>
        <v>240</v>
      </c>
      <c r="AR96" s="141" t="str">
        <f t="shared" si="134"/>
        <v>2 Trembler(s) de 30 cl</v>
      </c>
      <c r="AS96" s="136">
        <f t="shared" si="134"/>
        <v>600</v>
      </c>
      <c r="AT96" s="140">
        <f t="shared" si="134"/>
        <v>600</v>
      </c>
      <c r="AU96" s="139">
        <f t="shared" si="112"/>
        <v>2.5</v>
      </c>
      <c r="AV96" s="138">
        <v>3</v>
      </c>
      <c r="AW96" s="137" t="str">
        <f t="shared" si="127"/>
        <v>Eau gazeuse</v>
      </c>
      <c r="AX96" s="633">
        <f t="shared" si="128"/>
        <v>50</v>
      </c>
      <c r="AY96" s="637">
        <f>IFERROR((AX96/AX101)*AQ96,0)</f>
        <v>15</v>
      </c>
      <c r="AZ96" s="638">
        <f t="shared" si="131"/>
        <v>1.4999999999999999E-2</v>
      </c>
      <c r="BA96" s="135">
        <f t="shared" si="132"/>
        <v>37.5</v>
      </c>
      <c r="BB96" s="636">
        <f t="shared" si="133"/>
        <v>3.7499999999999999E-2</v>
      </c>
      <c r="BC96" s="811">
        <f>BA96/H86</f>
        <v>18.75</v>
      </c>
      <c r="BE96" s="658" t="s">
        <v>902</v>
      </c>
      <c r="BF96" s="120" t="s">
        <v>355</v>
      </c>
      <c r="BG96" s="94">
        <f t="shared" si="108"/>
        <v>0.23699999999999999</v>
      </c>
      <c r="BH96" s="93" t="s">
        <v>282</v>
      </c>
      <c r="BI96" s="75">
        <f t="shared" si="109"/>
        <v>4</v>
      </c>
      <c r="BJ96" s="74">
        <f t="shared" si="110"/>
        <v>23.7</v>
      </c>
      <c r="BK96" s="92">
        <v>237</v>
      </c>
      <c r="BL96" s="72">
        <v>177</v>
      </c>
      <c r="BM96" s="71">
        <v>296</v>
      </c>
      <c r="BN96" s="79">
        <f t="shared" si="94"/>
        <v>29.6</v>
      </c>
      <c r="BO96" s="96">
        <v>355</v>
      </c>
      <c r="BP96" s="88" t="s">
        <v>354</v>
      </c>
      <c r="BR96" s="407" t="str">
        <f t="shared" si="99"/>
        <v>A</v>
      </c>
      <c r="BS96" s="192">
        <f t="shared" ref="BS96" ca="1" si="135">CELL("largeur",BS96)</f>
        <v>41</v>
      </c>
      <c r="CC96" s="9">
        <v>1</v>
      </c>
    </row>
    <row r="97" spans="1:81" ht="21" customHeight="1" thickBot="1">
      <c r="B97" s="532" t="str">
        <f>IF(ISBLANK(AM97),"",IF(H86&gt;0,AM97,""))</f>
        <v>tranche d'orange</v>
      </c>
      <c r="C97" s="533">
        <f>IF(ISBLANK(H86),"",INDEX($BK$22:$BK$150,MATCH(I87,$BF$22:$BF$150,0)))</f>
        <v>10</v>
      </c>
      <c r="D97" s="534" t="str">
        <f t="shared" si="121"/>
        <v/>
      </c>
      <c r="E97" s="535" t="str">
        <f>IF(BA97=0,"",IF(ISBLANK(H86),"",TEXT(D97/10,"0.0")&amp;" cl ► "&amp;TEXT(D97/1000,"0.000")&amp;" L"))</f>
        <v/>
      </c>
      <c r="F97" s="536" t="str">
        <f>IF(OR(BA97=0, ISBLANK(AJ97)), "", IF(ROUND(BA97/BA101*10*2, 0)/2=0, AI97 &amp; " " &amp; AJ97, "► ≈ " &amp; MIN(ROUND(BA97/BA101*10*2, 0)/2, 10) &amp; "/10"))</f>
        <v/>
      </c>
      <c r="G97" s="537" t="str">
        <f t="shared" si="122"/>
        <v/>
      </c>
      <c r="H97" s="538">
        <f>IF(ISBLANK(H86),"",AG97)</f>
        <v>0</v>
      </c>
      <c r="I97" s="544" t="str">
        <f t="shared" si="123"/>
        <v/>
      </c>
      <c r="J97" s="539">
        <f t="shared" si="124"/>
        <v>0</v>
      </c>
      <c r="K97" s="530">
        <v>1</v>
      </c>
      <c r="L97" s="531">
        <f t="shared" si="125"/>
        <v>0</v>
      </c>
      <c r="N97" s="407" t="str">
        <f t="shared" si="95"/>
        <v>A</v>
      </c>
      <c r="O97" s="147" t="str">
        <f t="shared" si="96"/>
        <v>3.3 nom de la recette .Avec ou sans alcool.Quand .Verre Flute(s).Famille à coller</v>
      </c>
      <c r="P97" s="147" t="str">
        <f t="shared" si="103"/>
        <v>3</v>
      </c>
      <c r="Q97" s="147" t="str">
        <f t="shared" si="104"/>
        <v xml:space="preserve">3 nom de la recette </v>
      </c>
      <c r="R97" s="147" t="str">
        <f t="shared" si="105"/>
        <v>Avec ou sans alcool</v>
      </c>
      <c r="S97" s="147" t="str">
        <f t="shared" si="97"/>
        <v xml:space="preserve">Quand </v>
      </c>
      <c r="T97" s="147" t="str">
        <f t="shared" si="106"/>
        <v>Famille à coller</v>
      </c>
      <c r="U97" s="147" t="str">
        <f t="shared" si="98"/>
        <v/>
      </c>
      <c r="V97" s="146" t="str">
        <f t="shared" si="129"/>
        <v>A</v>
      </c>
      <c r="W97" s="119" t="str">
        <f>W91</f>
        <v>3.3 nom de la recette .Avec ou sans alcool.Quand .Verre Flute(s).Famille à coller</v>
      </c>
      <c r="X97" s="119">
        <f>X91</f>
        <v>2</v>
      </c>
      <c r="Y97" s="118" t="str">
        <f>Y91</f>
        <v>Flute(s)</v>
      </c>
      <c r="Z97" s="117">
        <f>Z91</f>
        <v>12</v>
      </c>
      <c r="AA97" s="116" t="str">
        <f>AA91</f>
        <v>cl</v>
      </c>
      <c r="AB97" s="1239"/>
      <c r="AC97" s="1239"/>
      <c r="AD97" s="1240"/>
      <c r="AE97" s="150">
        <v>4</v>
      </c>
      <c r="AF97" s="296"/>
      <c r="AG97" s="295"/>
      <c r="AH97" s="144"/>
      <c r="AI97" s="294"/>
      <c r="AJ97" s="293"/>
      <c r="AK97" s="292"/>
      <c r="AL97" s="291">
        <v>1</v>
      </c>
      <c r="AM97" s="298" t="s">
        <v>799</v>
      </c>
      <c r="AN97"/>
      <c r="AO97" s="143" t="str">
        <f t="shared" ref="AO97:AT97" si="136">AO86</f>
        <v>Volume saisi 800 ml pour 2 Flute(s)</v>
      </c>
      <c r="AP97" s="142">
        <f t="shared" si="136"/>
        <v>360</v>
      </c>
      <c r="AQ97" s="142">
        <f t="shared" si="136"/>
        <v>240</v>
      </c>
      <c r="AR97" s="141" t="str">
        <f t="shared" si="136"/>
        <v>2 Trembler(s) de 30 cl</v>
      </c>
      <c r="AS97" s="136">
        <f t="shared" si="136"/>
        <v>600</v>
      </c>
      <c r="AT97" s="140">
        <f t="shared" si="136"/>
        <v>600</v>
      </c>
      <c r="AU97" s="139">
        <f t="shared" si="112"/>
        <v>2.5</v>
      </c>
      <c r="AV97" s="149">
        <v>4</v>
      </c>
      <c r="AW97" s="148" t="str">
        <f t="shared" si="127"/>
        <v>tranche d'orange</v>
      </c>
      <c r="AX97" s="633">
        <f t="shared" si="128"/>
        <v>0</v>
      </c>
      <c r="AY97" s="637">
        <f>IFERROR((AX97/AX101)*AQ97,0)</f>
        <v>0</v>
      </c>
      <c r="AZ97" s="638">
        <f t="shared" si="131"/>
        <v>0</v>
      </c>
      <c r="BA97" s="135">
        <f t="shared" si="132"/>
        <v>0</v>
      </c>
      <c r="BB97" s="636">
        <f t="shared" si="133"/>
        <v>0</v>
      </c>
      <c r="BC97" s="811">
        <f>BA97/H86</f>
        <v>0</v>
      </c>
      <c r="BE97" s="658" t="s">
        <v>902</v>
      </c>
      <c r="BF97" s="120" t="s">
        <v>351</v>
      </c>
      <c r="BG97" s="94">
        <f t="shared" si="108"/>
        <v>0.06</v>
      </c>
      <c r="BH97" s="93" t="s">
        <v>282</v>
      </c>
      <c r="BI97" s="75">
        <f t="shared" si="109"/>
        <v>17</v>
      </c>
      <c r="BJ97" s="74">
        <f t="shared" si="110"/>
        <v>6</v>
      </c>
      <c r="BK97" s="92">
        <v>60</v>
      </c>
      <c r="BL97" s="72">
        <v>50</v>
      </c>
      <c r="BM97" s="71">
        <v>75</v>
      </c>
      <c r="BN97" s="79">
        <f t="shared" si="94"/>
        <v>7.5</v>
      </c>
      <c r="BO97" s="96">
        <v>75</v>
      </c>
      <c r="BP97" s="88" t="s">
        <v>350</v>
      </c>
      <c r="BR97" s="407" t="str">
        <f t="shared" si="99"/>
        <v>A</v>
      </c>
      <c r="BS97" s="598">
        <v>41</v>
      </c>
      <c r="CC97" s="9">
        <v>1</v>
      </c>
    </row>
    <row r="98" spans="1:81" ht="21" customHeight="1">
      <c r="B98" s="522" t="str">
        <f>IF(ISBLANK(AM98),"",IF(H86&gt;0,AM98,""))</f>
        <v>glace</v>
      </c>
      <c r="C98" s="523">
        <f>IF(ISBLANK(H86),"",INDEX($BK$22:$BK$150,MATCH(I87,$BF$22:$BF$150,0)))</f>
        <v>10</v>
      </c>
      <c r="D98" s="524" t="str">
        <f t="shared" si="121"/>
        <v/>
      </c>
      <c r="E98" s="525" t="str">
        <f>IF(BA98=0,"",IF(ISBLANK(H86),"",TEXT(D98/10,"0.0")&amp;" cl ► "&amp;TEXT(D98/1000,"0.000")&amp;" L"))</f>
        <v/>
      </c>
      <c r="F98" s="526" t="str">
        <f>IF(OR(BA98=0, ISBLANK(AJ98)), "", IF(ROUND(BA98/BA101*10*2, 0)/2=0, AI98 &amp; " " &amp; AJ98, "► ≈ " &amp; MIN(ROUND(BA98/BA101*10*2, 0)/2, 10) &amp; "/10"))</f>
        <v/>
      </c>
      <c r="G98" s="542" t="str">
        <f t="shared" si="122"/>
        <v/>
      </c>
      <c r="H98" s="528">
        <f>IF(ISBLANK(H86),"",AG98)</f>
        <v>0</v>
      </c>
      <c r="I98" s="543" t="str">
        <f t="shared" si="123"/>
        <v/>
      </c>
      <c r="J98" s="529">
        <f t="shared" si="124"/>
        <v>0</v>
      </c>
      <c r="K98" s="530">
        <v>1</v>
      </c>
      <c r="L98" s="531">
        <f t="shared" si="125"/>
        <v>0</v>
      </c>
      <c r="N98" s="407" t="str">
        <f t="shared" si="95"/>
        <v>A</v>
      </c>
      <c r="O98" s="147" t="str">
        <f t="shared" si="96"/>
        <v>3.3 nom de la recette .Avec ou sans alcool.Quand .Verre Flute(s).Famille à coller</v>
      </c>
      <c r="P98" s="147" t="str">
        <f t="shared" si="103"/>
        <v>3</v>
      </c>
      <c r="Q98" s="147" t="str">
        <f t="shared" si="104"/>
        <v xml:space="preserve">3 nom de la recette </v>
      </c>
      <c r="R98" s="147" t="str">
        <f t="shared" si="105"/>
        <v>Avec ou sans alcool</v>
      </c>
      <c r="S98" s="147" t="str">
        <f t="shared" si="97"/>
        <v xml:space="preserve">Quand </v>
      </c>
      <c r="T98" s="147" t="str">
        <f t="shared" si="106"/>
        <v>Famille à coller</v>
      </c>
      <c r="U98" s="147" t="str">
        <f t="shared" si="98"/>
        <v/>
      </c>
      <c r="V98" s="146" t="str">
        <f t="shared" si="129"/>
        <v>A</v>
      </c>
      <c r="W98" s="119" t="str">
        <f>W91</f>
        <v>3.3 nom de la recette .Avec ou sans alcool.Quand .Verre Flute(s).Famille à coller</v>
      </c>
      <c r="X98" s="119">
        <f>X91</f>
        <v>2</v>
      </c>
      <c r="Y98" s="118" t="str">
        <f>Y91</f>
        <v>Flute(s)</v>
      </c>
      <c r="Z98" s="117">
        <f>Z91</f>
        <v>12</v>
      </c>
      <c r="AA98" s="116" t="str">
        <f>AA91</f>
        <v>cl</v>
      </c>
      <c r="AB98" s="1239"/>
      <c r="AC98" s="1239"/>
      <c r="AD98" s="1240"/>
      <c r="AE98" s="145">
        <v>5</v>
      </c>
      <c r="AF98" s="296"/>
      <c r="AG98" s="295"/>
      <c r="AH98" s="144"/>
      <c r="AI98" s="294"/>
      <c r="AJ98" s="293"/>
      <c r="AK98" s="292"/>
      <c r="AL98" s="291">
        <v>1</v>
      </c>
      <c r="AM98" s="290" t="s">
        <v>803</v>
      </c>
      <c r="AN98"/>
      <c r="AO98" s="143" t="str">
        <f t="shared" ref="AO98:AT98" si="137">AO86</f>
        <v>Volume saisi 800 ml pour 2 Flute(s)</v>
      </c>
      <c r="AP98" s="142">
        <f t="shared" si="137"/>
        <v>360</v>
      </c>
      <c r="AQ98" s="142">
        <f t="shared" si="137"/>
        <v>240</v>
      </c>
      <c r="AR98" s="141" t="str">
        <f t="shared" si="137"/>
        <v>2 Trembler(s) de 30 cl</v>
      </c>
      <c r="AS98" s="136">
        <f t="shared" si="137"/>
        <v>600</v>
      </c>
      <c r="AT98" s="140">
        <f t="shared" si="137"/>
        <v>600</v>
      </c>
      <c r="AU98" s="139">
        <f t="shared" si="112"/>
        <v>2.5</v>
      </c>
      <c r="AV98" s="138">
        <v>5</v>
      </c>
      <c r="AW98" s="137" t="str">
        <f t="shared" si="127"/>
        <v>glace</v>
      </c>
      <c r="AX98" s="633">
        <f t="shared" si="128"/>
        <v>0</v>
      </c>
      <c r="AY98" s="637">
        <f>IFERROR((AX98/AX101)*AQ98,0)</f>
        <v>0</v>
      </c>
      <c r="AZ98" s="638">
        <f t="shared" si="131"/>
        <v>0</v>
      </c>
      <c r="BA98" s="135">
        <f t="shared" si="132"/>
        <v>0</v>
      </c>
      <c r="BB98" s="636">
        <f t="shared" si="133"/>
        <v>0</v>
      </c>
      <c r="BC98" s="811">
        <f>BA98/H86</f>
        <v>0</v>
      </c>
      <c r="BE98" s="658" t="s">
        <v>902</v>
      </c>
      <c r="BF98" s="120" t="s">
        <v>349</v>
      </c>
      <c r="BG98" s="94">
        <f t="shared" si="108"/>
        <v>7.4999999999999997E-2</v>
      </c>
      <c r="BH98" s="93" t="s">
        <v>282</v>
      </c>
      <c r="BI98" s="75">
        <f t="shared" si="109"/>
        <v>13</v>
      </c>
      <c r="BJ98" s="74">
        <f t="shared" si="110"/>
        <v>7.5</v>
      </c>
      <c r="BK98" s="92">
        <v>75</v>
      </c>
      <c r="BL98" s="72">
        <v>60</v>
      </c>
      <c r="BM98" s="71">
        <v>90</v>
      </c>
      <c r="BN98" s="79">
        <f t="shared" si="94"/>
        <v>9</v>
      </c>
      <c r="BO98" s="96">
        <v>90</v>
      </c>
      <c r="BP98" s="88" t="s">
        <v>348</v>
      </c>
      <c r="BR98" s="407" t="str">
        <f t="shared" si="99"/>
        <v>A</v>
      </c>
      <c r="CC98" s="9">
        <v>1</v>
      </c>
    </row>
    <row r="99" spans="1:81" ht="21" customHeight="1">
      <c r="B99" s="532" t="str">
        <f>IF(ISBLANK(AM99),"",IF(H86&gt;0,AM99,""))</f>
        <v/>
      </c>
      <c r="C99" s="533">
        <f>IF(ISBLANK(H86),"",INDEX($BK$22:$BK$150,MATCH(I87,$BF$22:$BF$150,0)))</f>
        <v>10</v>
      </c>
      <c r="D99" s="534" t="str">
        <f t="shared" si="121"/>
        <v/>
      </c>
      <c r="E99" s="535" t="str">
        <f>IF(BA99=0,"",IF(ISBLANK(H86),"",TEXT(D99/10,"0.0")&amp;" cl ► "&amp;TEXT(D99/1000,"0.000")&amp;" L"))</f>
        <v/>
      </c>
      <c r="F99" s="536" t="str">
        <f>IF(OR(BA99=0, ISBLANK(AJ99)), "", IF(ROUND(BA99/BA101*10*2, 0)/2=0, AI99 &amp; " " &amp; AJ99, "► ≈ " &amp; MIN(ROUND(BA99/BA101*10*2, 0)/2, 10) &amp; "/10"))</f>
        <v/>
      </c>
      <c r="G99" s="537" t="str">
        <f t="shared" si="122"/>
        <v/>
      </c>
      <c r="H99" s="538">
        <f>IF(ISBLANK(H86),"",AG99)</f>
        <v>0</v>
      </c>
      <c r="I99" s="544" t="str">
        <f t="shared" si="123"/>
        <v/>
      </c>
      <c r="J99" s="539">
        <f t="shared" si="124"/>
        <v>0</v>
      </c>
      <c r="K99" s="530">
        <v>1</v>
      </c>
      <c r="L99" s="531">
        <f t="shared" si="125"/>
        <v>0</v>
      </c>
      <c r="N99" s="407" t="str">
        <f t="shared" si="95"/>
        <v>►</v>
      </c>
      <c r="O99" s="147" t="str">
        <f t="shared" si="96"/>
        <v>►</v>
      </c>
      <c r="P99" s="147" t="str">
        <f t="shared" si="103"/>
        <v>►</v>
      </c>
      <c r="Q99" s="147" t="str">
        <f t="shared" si="104"/>
        <v>►</v>
      </c>
      <c r="R99" s="147" t="str">
        <f t="shared" si="105"/>
        <v>►</v>
      </c>
      <c r="S99" s="147" t="str">
        <f t="shared" si="97"/>
        <v>►</v>
      </c>
      <c r="T99" s="147" t="str">
        <f t="shared" si="106"/>
        <v>►</v>
      </c>
      <c r="U99" s="147" t="str">
        <f t="shared" si="98"/>
        <v/>
      </c>
      <c r="V99" s="146" t="str">
        <f t="shared" si="129"/>
        <v>►</v>
      </c>
      <c r="W99" s="119" t="str">
        <f>W91</f>
        <v>3.3 nom de la recette .Avec ou sans alcool.Quand .Verre Flute(s).Famille à coller</v>
      </c>
      <c r="X99" s="119">
        <f>X91</f>
        <v>2</v>
      </c>
      <c r="Y99" s="118" t="str">
        <f>Y91</f>
        <v>Flute(s)</v>
      </c>
      <c r="Z99" s="117">
        <f>Z91</f>
        <v>12</v>
      </c>
      <c r="AA99" s="116" t="str">
        <f>AA91</f>
        <v>cl</v>
      </c>
      <c r="AB99" s="1239"/>
      <c r="AC99" s="1239"/>
      <c r="AD99" s="1240"/>
      <c r="AE99" s="150">
        <v>6</v>
      </c>
      <c r="AF99" s="296"/>
      <c r="AG99" s="295"/>
      <c r="AH99" s="144"/>
      <c r="AI99" s="294"/>
      <c r="AJ99" s="293"/>
      <c r="AK99" s="292"/>
      <c r="AL99" s="291">
        <v>1</v>
      </c>
      <c r="AM99" s="290"/>
      <c r="AN99"/>
      <c r="AO99" s="143" t="str">
        <f t="shared" ref="AO99:AT99" si="138">AO86</f>
        <v>Volume saisi 800 ml pour 2 Flute(s)</v>
      </c>
      <c r="AP99" s="142">
        <f t="shared" si="138"/>
        <v>360</v>
      </c>
      <c r="AQ99" s="142">
        <f t="shared" si="138"/>
        <v>240</v>
      </c>
      <c r="AR99" s="141" t="str">
        <f t="shared" si="138"/>
        <v>2 Trembler(s) de 30 cl</v>
      </c>
      <c r="AS99" s="136">
        <f t="shared" si="138"/>
        <v>600</v>
      </c>
      <c r="AT99" s="140">
        <f t="shared" si="138"/>
        <v>600</v>
      </c>
      <c r="AU99" s="139">
        <f t="shared" si="112"/>
        <v>2.5</v>
      </c>
      <c r="AV99" s="149">
        <v>6</v>
      </c>
      <c r="AW99" s="148">
        <f t="shared" si="127"/>
        <v>0</v>
      </c>
      <c r="AX99" s="633">
        <f t="shared" si="128"/>
        <v>0</v>
      </c>
      <c r="AY99" s="637">
        <f>IFERROR((AX99/AX101)*AQ99,0)</f>
        <v>0</v>
      </c>
      <c r="AZ99" s="638">
        <f t="shared" si="131"/>
        <v>0</v>
      </c>
      <c r="BA99" s="135">
        <f t="shared" si="132"/>
        <v>0</v>
      </c>
      <c r="BB99" s="636">
        <f t="shared" si="133"/>
        <v>0</v>
      </c>
      <c r="BC99" s="811">
        <f>BA99/H86</f>
        <v>0</v>
      </c>
      <c r="BE99" s="658" t="s">
        <v>902</v>
      </c>
      <c r="BF99" s="120" t="s">
        <v>347</v>
      </c>
      <c r="BG99" s="94">
        <f t="shared" si="108"/>
        <v>0.2</v>
      </c>
      <c r="BH99" s="93" t="s">
        <v>282</v>
      </c>
      <c r="BI99" s="75">
        <f t="shared" si="109"/>
        <v>5</v>
      </c>
      <c r="BJ99" s="74">
        <f t="shared" si="110"/>
        <v>20</v>
      </c>
      <c r="BK99" s="92">
        <v>200</v>
      </c>
      <c r="BL99" s="72">
        <v>150</v>
      </c>
      <c r="BM99" s="71">
        <v>250</v>
      </c>
      <c r="BN99" s="79">
        <f t="shared" si="94"/>
        <v>25</v>
      </c>
      <c r="BO99" s="96">
        <v>250</v>
      </c>
      <c r="BP99" s="88" t="s">
        <v>346</v>
      </c>
      <c r="BR99" s="407" t="str">
        <f t="shared" si="99"/>
        <v>►</v>
      </c>
      <c r="CC99" s="9">
        <v>1</v>
      </c>
    </row>
    <row r="100" spans="1:81" ht="21" customHeight="1">
      <c r="B100" s="522" t="str">
        <f>IF(ISBLANK(AM100),"",IF(H86&gt;0,AM100,""))</f>
        <v/>
      </c>
      <c r="C100" s="523">
        <f>IF(ISBLANK(H86),"",INDEX($BK$22:$BK$150,MATCH(I87,$BF$22:$BF$150,0)))</f>
        <v>10</v>
      </c>
      <c r="D100" s="524" t="str">
        <f t="shared" si="121"/>
        <v/>
      </c>
      <c r="E100" s="525" t="str">
        <f>IF(BA100=0,"",IF(ISBLANK(H86),"",TEXT(D100/10,"0.0")&amp;" cl ► "&amp;TEXT(D100/1000,"0.000")&amp;" L"))</f>
        <v/>
      </c>
      <c r="F100" s="526" t="str">
        <f>IF(OR(BA100=0, ISBLANK(AJ100)), "", IF(ROUND(BA100/BA101*10*2, 0)/2=0, AI100 &amp; " " &amp; AJ100, "► ≈ " &amp; MIN(ROUND(BA100/BA101*10*2, 0)/2, 10) &amp; "/10"))</f>
        <v/>
      </c>
      <c r="G100" s="542" t="str">
        <f t="shared" si="122"/>
        <v/>
      </c>
      <c r="H100" s="528">
        <f>IF(ISBLANK(H86),"",AG100)</f>
        <v>0</v>
      </c>
      <c r="I100" s="543" t="str">
        <f t="shared" si="123"/>
        <v/>
      </c>
      <c r="J100" s="529">
        <f t="shared" si="124"/>
        <v>0</v>
      </c>
      <c r="K100" s="530">
        <v>1</v>
      </c>
      <c r="L100" s="531">
        <f t="shared" si="125"/>
        <v>0</v>
      </c>
      <c r="N100" s="407" t="str">
        <f t="shared" si="95"/>
        <v>►</v>
      </c>
      <c r="O100" s="147" t="str">
        <f t="shared" si="96"/>
        <v>►</v>
      </c>
      <c r="P100" s="147" t="str">
        <f t="shared" si="103"/>
        <v>►</v>
      </c>
      <c r="Q100" s="147" t="str">
        <f t="shared" si="104"/>
        <v>►</v>
      </c>
      <c r="R100" s="147" t="str">
        <f t="shared" si="105"/>
        <v>►</v>
      </c>
      <c r="S100" s="147" t="str">
        <f t="shared" si="97"/>
        <v>►</v>
      </c>
      <c r="T100" s="147" t="str">
        <f t="shared" si="106"/>
        <v>►</v>
      </c>
      <c r="U100" s="147" t="str">
        <f t="shared" si="98"/>
        <v/>
      </c>
      <c r="V100" s="146" t="str">
        <f t="shared" si="129"/>
        <v>►</v>
      </c>
      <c r="W100" s="119" t="str">
        <f>W91</f>
        <v>3.3 nom de la recette .Avec ou sans alcool.Quand .Verre Flute(s).Famille à coller</v>
      </c>
      <c r="X100" s="119">
        <f>X91</f>
        <v>2</v>
      </c>
      <c r="Y100" s="118" t="str">
        <f>Y91</f>
        <v>Flute(s)</v>
      </c>
      <c r="Z100" s="117">
        <f>Z91</f>
        <v>12</v>
      </c>
      <c r="AA100" s="116" t="str">
        <f>AA91</f>
        <v>cl</v>
      </c>
      <c r="AB100" s="1239"/>
      <c r="AC100" s="1239"/>
      <c r="AD100" s="1240"/>
      <c r="AE100" s="145">
        <v>7</v>
      </c>
      <c r="AF100" s="296"/>
      <c r="AG100" s="295"/>
      <c r="AH100" s="144"/>
      <c r="AI100" s="294"/>
      <c r="AJ100" s="293"/>
      <c r="AK100" s="292"/>
      <c r="AL100" s="291">
        <v>1</v>
      </c>
      <c r="AM100" s="290"/>
      <c r="AN100"/>
      <c r="AO100" s="143" t="str">
        <f t="shared" ref="AO100:AT100" si="139">AO86</f>
        <v>Volume saisi 800 ml pour 2 Flute(s)</v>
      </c>
      <c r="AP100" s="142">
        <f t="shared" si="139"/>
        <v>360</v>
      </c>
      <c r="AQ100" s="142">
        <f t="shared" si="139"/>
        <v>240</v>
      </c>
      <c r="AR100" s="141" t="str">
        <f t="shared" si="139"/>
        <v>2 Trembler(s) de 30 cl</v>
      </c>
      <c r="AS100" s="136">
        <f t="shared" si="139"/>
        <v>600</v>
      </c>
      <c r="AT100" s="140">
        <f t="shared" si="139"/>
        <v>600</v>
      </c>
      <c r="AU100" s="139">
        <f t="shared" si="112"/>
        <v>2.5</v>
      </c>
      <c r="AV100" s="138">
        <v>7</v>
      </c>
      <c r="AW100" s="137">
        <f t="shared" si="127"/>
        <v>0</v>
      </c>
      <c r="AX100" s="633">
        <f t="shared" si="128"/>
        <v>0</v>
      </c>
      <c r="AY100" s="637">
        <f>IFERROR((AX100/AX101)*AQ100,0)</f>
        <v>0</v>
      </c>
      <c r="AZ100" s="638">
        <f t="shared" si="131"/>
        <v>0</v>
      </c>
      <c r="BA100" s="135">
        <f t="shared" si="132"/>
        <v>0</v>
      </c>
      <c r="BB100" s="636">
        <f t="shared" si="133"/>
        <v>0</v>
      </c>
      <c r="BC100" s="811">
        <f>BA100/H86</f>
        <v>0</v>
      </c>
      <c r="BE100" s="658" t="s">
        <v>902</v>
      </c>
      <c r="BF100" s="120" t="s">
        <v>342</v>
      </c>
      <c r="BG100" s="94">
        <f t="shared" si="108"/>
        <v>0.36</v>
      </c>
      <c r="BH100" s="93" t="s">
        <v>282</v>
      </c>
      <c r="BI100" s="75">
        <f t="shared" si="109"/>
        <v>3</v>
      </c>
      <c r="BJ100" s="74">
        <f t="shared" si="110"/>
        <v>36</v>
      </c>
      <c r="BK100" s="92">
        <v>360</v>
      </c>
      <c r="BL100" s="72">
        <v>300</v>
      </c>
      <c r="BM100" s="71">
        <v>470</v>
      </c>
      <c r="BN100" s="79">
        <f t="shared" si="94"/>
        <v>47</v>
      </c>
      <c r="BO100" s="96">
        <v>470</v>
      </c>
      <c r="BP100" s="88" t="s">
        <v>341</v>
      </c>
      <c r="BR100" s="407" t="str">
        <f t="shared" si="99"/>
        <v>►</v>
      </c>
      <c r="CC100" s="9">
        <v>1</v>
      </c>
    </row>
    <row r="101" spans="1:81" ht="21" customHeight="1">
      <c r="B101" s="519"/>
      <c r="C101" s="129"/>
      <c r="D101" s="545">
        <f>SUM(D94:D100)</f>
        <v>600</v>
      </c>
      <c r="E101" s="129"/>
      <c r="F101" s="129"/>
      <c r="G101" s="130"/>
      <c r="H101" s="520"/>
      <c r="I101" s="546">
        <f>IFERROR(SUM(I94:I100)/SUM(D94:D100)*100,0)</f>
        <v>20.3125</v>
      </c>
      <c r="J101" s="521"/>
      <c r="K101" s="129" t="s">
        <v>345</v>
      </c>
      <c r="L101" s="515">
        <f>SUM(L94:L100)</f>
        <v>0.6</v>
      </c>
      <c r="N101" s="407" t="str">
        <f t="shared" si="95"/>
        <v>A</v>
      </c>
      <c r="O101" s="147" t="str">
        <f t="shared" si="96"/>
        <v>3.3 nom de la recette .Avec ou sans alcool.Quand .Verre Flute(s).Famille à coller</v>
      </c>
      <c r="P101" s="147" t="str">
        <f t="shared" si="103"/>
        <v>3</v>
      </c>
      <c r="Q101" s="147" t="str">
        <f t="shared" si="104"/>
        <v xml:space="preserve">3 nom de la recette </v>
      </c>
      <c r="R101" s="147" t="str">
        <f t="shared" si="105"/>
        <v>Avec ou sans alcool</v>
      </c>
      <c r="S101" s="147" t="str">
        <f t="shared" si="97"/>
        <v xml:space="preserve">Quand </v>
      </c>
      <c r="T101" s="147" t="str">
        <f t="shared" si="106"/>
        <v>Famille à coller</v>
      </c>
      <c r="U101" s="147" t="str">
        <f t="shared" si="98"/>
        <v/>
      </c>
      <c r="V101" s="134" t="s">
        <v>338</v>
      </c>
      <c r="W101" s="119" t="str">
        <f>W91</f>
        <v>3.3 nom de la recette .Avec ou sans alcool.Quand .Verre Flute(s).Famille à coller</v>
      </c>
      <c r="X101" s="119">
        <f>X91</f>
        <v>2</v>
      </c>
      <c r="Y101" s="118" t="str">
        <f>Y91</f>
        <v>Flute(s)</v>
      </c>
      <c r="Z101" s="117">
        <f>Z91</f>
        <v>12</v>
      </c>
      <c r="AA101" s="116" t="str">
        <f>AA91</f>
        <v>cl</v>
      </c>
      <c r="AB101" s="132"/>
      <c r="AC101" s="132" t="str">
        <f>"▼ colonne "&amp;SUBSTITUTE(ADDRESS(1,COLUMN(),4),"1","")</f>
        <v>▼ colonne AC</v>
      </c>
      <c r="AD101" s="132"/>
      <c r="AE101" s="132"/>
      <c r="AF101" s="132"/>
      <c r="AG101" s="132"/>
      <c r="AH101" s="132"/>
      <c r="AI101" s="132"/>
      <c r="AJ101" s="132"/>
      <c r="AK101" s="133"/>
      <c r="AL101" s="132"/>
      <c r="AM101" s="131" t="str">
        <f>"colonne "&amp;SUBSTITUTE(ADDRESS(1,COLUMN(),4),"1","")&amp;" ▼"</f>
        <v>colonne AM ▼</v>
      </c>
      <c r="AN101"/>
      <c r="AO101" s="128"/>
      <c r="AP101" s="126"/>
      <c r="AQ101" s="126"/>
      <c r="AR101" s="127"/>
      <c r="AS101" s="127"/>
      <c r="AT101" s="126"/>
      <c r="AU101" s="125"/>
      <c r="AV101" s="124"/>
      <c r="AW101" s="124"/>
      <c r="AX101" s="634">
        <f t="shared" ref="AX101:BC101" si="140">SUM(AX94:AX100)</f>
        <v>800</v>
      </c>
      <c r="AY101" s="123">
        <f t="shared" si="140"/>
        <v>240</v>
      </c>
      <c r="AZ101" s="640">
        <f t="shared" si="140"/>
        <v>0.24</v>
      </c>
      <c r="BA101" s="123">
        <f t="shared" si="140"/>
        <v>600</v>
      </c>
      <c r="BB101" s="635">
        <f t="shared" si="140"/>
        <v>0.6</v>
      </c>
      <c r="BC101" s="639">
        <f t="shared" si="140"/>
        <v>300</v>
      </c>
      <c r="BF101" s="555" t="s">
        <v>340</v>
      </c>
      <c r="BG101" s="77">
        <f t="shared" si="108"/>
        <v>0.03</v>
      </c>
      <c r="BH101" s="83" t="s">
        <v>243</v>
      </c>
      <c r="BI101" s="75">
        <f t="shared" si="109"/>
        <v>33</v>
      </c>
      <c r="BJ101" s="74">
        <f t="shared" si="110"/>
        <v>3</v>
      </c>
      <c r="BK101" s="92">
        <v>30</v>
      </c>
      <c r="BL101" s="72"/>
      <c r="BM101" s="71"/>
      <c r="BN101" s="85"/>
      <c r="BO101" s="89"/>
      <c r="BP101" s="108" t="s">
        <v>339</v>
      </c>
      <c r="BR101" s="407" t="str">
        <f t="shared" si="99"/>
        <v>A</v>
      </c>
      <c r="CC101" s="9">
        <v>1</v>
      </c>
    </row>
    <row r="102" spans="1:81" ht="21" customHeight="1">
      <c r="A102" s="804"/>
      <c r="B102" s="267" t="s">
        <v>540</v>
      </c>
      <c r="C102" s="270"/>
      <c r="D102" s="270"/>
      <c r="E102" s="270"/>
      <c r="F102" s="270"/>
      <c r="G102" s="552" t="s">
        <v>1083</v>
      </c>
      <c r="H102" s="270"/>
      <c r="I102" s="270"/>
      <c r="J102" s="270"/>
      <c r="K102" s="270"/>
      <c r="L102" s="287" t="s">
        <v>537</v>
      </c>
      <c r="N102" s="407" t="str">
        <f t="shared" si="95"/>
        <v>A</v>
      </c>
      <c r="O102" s="147" t="str">
        <f t="shared" si="96"/>
        <v>3.3 nom de la recette .Avec ou sans alcool.Quand .Verre Flute(s).Famille à coller</v>
      </c>
      <c r="P102" s="147" t="str">
        <f t="shared" si="103"/>
        <v>3</v>
      </c>
      <c r="Q102" s="147" t="str">
        <f t="shared" si="104"/>
        <v xml:space="preserve">3 nom de la recette </v>
      </c>
      <c r="R102" s="147" t="str">
        <f t="shared" si="105"/>
        <v>Avec ou sans alcool</v>
      </c>
      <c r="S102" s="147" t="str">
        <f t="shared" si="97"/>
        <v xml:space="preserve">Quand </v>
      </c>
      <c r="T102" s="147" t="str">
        <f t="shared" si="106"/>
        <v>Famille à coller</v>
      </c>
      <c r="U102" s="147" t="str">
        <f t="shared" si="98"/>
        <v/>
      </c>
      <c r="V102" s="146" t="str">
        <f t="shared" ref="V102:V113" si="141">IF(OR(AC102&lt;&gt; "",AD102&lt;&gt;"",AE102&lt;&gt; "",AF102&lt;&gt; "",AG102&lt;&gt; "",AH102&lt;&gt; "",AI102&lt;&gt;""),"A", "►")</f>
        <v>A</v>
      </c>
      <c r="W102" s="119" t="str">
        <f>W91</f>
        <v>3.3 nom de la recette .Avec ou sans alcool.Quand .Verre Flute(s).Famille à coller</v>
      </c>
      <c r="X102" s="119">
        <f>X91</f>
        <v>2</v>
      </c>
      <c r="Y102" s="118" t="str">
        <f>Y91</f>
        <v>Flute(s)</v>
      </c>
      <c r="Z102" s="117">
        <f>Z91</f>
        <v>12</v>
      </c>
      <c r="AA102" s="116" t="str">
        <f>AA91</f>
        <v>cl</v>
      </c>
      <c r="AB102" s="288">
        <v>0</v>
      </c>
      <c r="AC102" s="267" t="s">
        <v>540</v>
      </c>
      <c r="AD102" s="270"/>
      <c r="AE102" s="270"/>
      <c r="AF102" s="270"/>
      <c r="AG102" s="270"/>
      <c r="AH102" s="270"/>
      <c r="AI102" s="270"/>
      <c r="AJ102" s="270"/>
      <c r="AK102" s="270"/>
      <c r="AL102" s="270"/>
      <c r="AM102" s="287" t="s">
        <v>537</v>
      </c>
      <c r="AN102"/>
      <c r="AO102" s="506"/>
      <c r="AP102" s="507"/>
      <c r="AQ102" s="507"/>
      <c r="AR102" s="507"/>
      <c r="AS102" s="507"/>
      <c r="AT102" s="507"/>
      <c r="AU102" s="507"/>
      <c r="AV102" s="507"/>
      <c r="AW102" s="507"/>
      <c r="AX102" s="507"/>
      <c r="AY102" s="507"/>
      <c r="AZ102" s="507"/>
      <c r="BA102" s="507"/>
      <c r="BB102" s="507"/>
      <c r="BC102" s="511"/>
      <c r="BF102" s="556" t="s">
        <v>337</v>
      </c>
      <c r="BG102" s="77">
        <f t="shared" si="108"/>
        <v>0.09</v>
      </c>
      <c r="BH102" s="83" t="s">
        <v>243</v>
      </c>
      <c r="BI102" s="75">
        <f t="shared" si="109"/>
        <v>11</v>
      </c>
      <c r="BJ102" s="74">
        <f t="shared" si="110"/>
        <v>9</v>
      </c>
      <c r="BK102" s="92">
        <v>90</v>
      </c>
      <c r="BL102" s="72"/>
      <c r="BM102" s="71"/>
      <c r="BN102" s="85"/>
      <c r="BO102" s="89"/>
      <c r="BP102" s="108" t="s">
        <v>336</v>
      </c>
      <c r="BR102" s="407" t="str">
        <f t="shared" si="99"/>
        <v>A</v>
      </c>
      <c r="CC102" s="9">
        <v>1</v>
      </c>
    </row>
    <row r="103" spans="1:81" ht="21" customHeight="1">
      <c r="A103" s="804"/>
      <c r="B103" s="284"/>
      <c r="C103" s="284"/>
      <c r="D103" s="284"/>
      <c r="E103" s="284"/>
      <c r="F103" s="284"/>
      <c r="G103" s="284"/>
      <c r="H103" s="284"/>
      <c r="I103" s="284"/>
      <c r="J103" s="284"/>
      <c r="K103" s="284"/>
      <c r="L103" s="282"/>
      <c r="N103" s="407" t="str">
        <f t="shared" si="95"/>
        <v>►</v>
      </c>
      <c r="O103" s="147" t="str">
        <f t="shared" si="96"/>
        <v>►</v>
      </c>
      <c r="P103" s="147" t="str">
        <f t="shared" si="103"/>
        <v>►</v>
      </c>
      <c r="Q103" s="147" t="str">
        <f t="shared" si="104"/>
        <v>►</v>
      </c>
      <c r="R103" s="147" t="str">
        <f t="shared" si="105"/>
        <v>►</v>
      </c>
      <c r="S103" s="147" t="str">
        <f t="shared" si="97"/>
        <v>►</v>
      </c>
      <c r="T103" s="147" t="str">
        <f t="shared" si="106"/>
        <v>►</v>
      </c>
      <c r="U103" s="147" t="str">
        <f t="shared" si="98"/>
        <v/>
      </c>
      <c r="V103" s="146" t="str">
        <f t="shared" si="141"/>
        <v>►</v>
      </c>
      <c r="W103" s="119" t="str">
        <f>W91</f>
        <v>3.3 nom de la recette .Avec ou sans alcool.Quand .Verre Flute(s).Famille à coller</v>
      </c>
      <c r="X103" s="119">
        <f>X91</f>
        <v>2</v>
      </c>
      <c r="Y103" s="118" t="str">
        <f>Y91</f>
        <v>Flute(s)</v>
      </c>
      <c r="Z103" s="117">
        <f>Z91</f>
        <v>12</v>
      </c>
      <c r="AA103" s="116" t="str">
        <f>AA91</f>
        <v>cl</v>
      </c>
      <c r="AB103" s="285" t="str">
        <f>IF(ISBLANK(AC103),"",MAX(AB102:AB102)+1)</f>
        <v/>
      </c>
      <c r="AC103" s="284"/>
      <c r="AD103" s="284"/>
      <c r="AE103" s="284"/>
      <c r="AF103" s="284"/>
      <c r="AG103" s="284"/>
      <c r="AH103" s="284"/>
      <c r="AI103" s="284"/>
      <c r="AJ103" s="284"/>
      <c r="AK103" s="284"/>
      <c r="AL103" s="284"/>
      <c r="AM103" s="282"/>
      <c r="AN103"/>
      <c r="AO103" s="508"/>
      <c r="AP103" s="509"/>
      <c r="AQ103" s="509"/>
      <c r="AR103" s="509"/>
      <c r="AS103" s="509"/>
      <c r="AT103" s="509"/>
      <c r="AU103" s="509"/>
      <c r="AV103" s="509"/>
      <c r="AW103" s="509"/>
      <c r="AX103" s="509"/>
      <c r="AY103" s="509"/>
      <c r="AZ103" s="509"/>
      <c r="BA103" s="509"/>
      <c r="BB103" s="509"/>
      <c r="BC103" s="512"/>
      <c r="BF103" s="558" t="s">
        <v>335</v>
      </c>
      <c r="BG103" s="94">
        <f t="shared" si="108"/>
        <v>0.05</v>
      </c>
      <c r="BH103" s="93" t="s">
        <v>282</v>
      </c>
      <c r="BI103" s="75">
        <f t="shared" si="109"/>
        <v>20</v>
      </c>
      <c r="BJ103" s="74">
        <f t="shared" si="110"/>
        <v>5</v>
      </c>
      <c r="BK103" s="92">
        <v>50</v>
      </c>
      <c r="BL103" s="72"/>
      <c r="BM103" s="71"/>
      <c r="BN103" s="70"/>
      <c r="BO103" s="96"/>
      <c r="BP103" s="88"/>
      <c r="BR103" s="407" t="str">
        <f t="shared" si="99"/>
        <v>►</v>
      </c>
      <c r="CC103" s="9">
        <v>1</v>
      </c>
    </row>
    <row r="104" spans="1:81" ht="21" customHeight="1">
      <c r="A104" s="804"/>
      <c r="B104" s="284"/>
      <c r="C104" s="284"/>
      <c r="D104" s="284"/>
      <c r="E104" s="284"/>
      <c r="F104" s="284"/>
      <c r="G104" s="284"/>
      <c r="H104" s="284"/>
      <c r="I104" s="284"/>
      <c r="J104" s="284"/>
      <c r="K104" s="284"/>
      <c r="L104" s="282"/>
      <c r="N104" s="407" t="str">
        <f t="shared" si="95"/>
        <v>►</v>
      </c>
      <c r="O104" s="147" t="str">
        <f t="shared" si="96"/>
        <v>►</v>
      </c>
      <c r="P104" s="147" t="str">
        <f t="shared" si="103"/>
        <v>►</v>
      </c>
      <c r="Q104" s="147" t="str">
        <f t="shared" si="104"/>
        <v>►</v>
      </c>
      <c r="R104" s="147" t="str">
        <f t="shared" si="105"/>
        <v>►</v>
      </c>
      <c r="S104" s="147" t="str">
        <f t="shared" si="97"/>
        <v>►</v>
      </c>
      <c r="T104" s="147" t="str">
        <f t="shared" si="106"/>
        <v>►</v>
      </c>
      <c r="U104" s="147" t="str">
        <f t="shared" si="98"/>
        <v/>
      </c>
      <c r="V104" s="146" t="str">
        <f t="shared" si="141"/>
        <v>►</v>
      </c>
      <c r="W104" s="119" t="str">
        <f>W91</f>
        <v>3.3 nom de la recette .Avec ou sans alcool.Quand .Verre Flute(s).Famille à coller</v>
      </c>
      <c r="X104" s="119">
        <f>X91</f>
        <v>2</v>
      </c>
      <c r="Y104" s="118" t="str">
        <f>Y91</f>
        <v>Flute(s)</v>
      </c>
      <c r="Z104" s="117">
        <f>Z91</f>
        <v>12</v>
      </c>
      <c r="AA104" s="116" t="str">
        <f>AA91</f>
        <v>cl</v>
      </c>
      <c r="AB104" s="285" t="str">
        <f>IF(ISBLANK(AC104),"",MAX(AB102:AB103)+1)</f>
        <v/>
      </c>
      <c r="AC104" s="284"/>
      <c r="AD104" s="284"/>
      <c r="AE104" s="284"/>
      <c r="AF104" s="284"/>
      <c r="AG104" s="284"/>
      <c r="AH104" s="284"/>
      <c r="AI104" s="284"/>
      <c r="AJ104" s="284"/>
      <c r="AK104" s="284"/>
      <c r="AL104" s="284"/>
      <c r="AM104" s="282"/>
      <c r="AN104"/>
      <c r="AO104" s="508"/>
      <c r="AP104" s="509"/>
      <c r="AQ104" s="509"/>
      <c r="AR104" s="509"/>
      <c r="AS104" s="509"/>
      <c r="AT104" s="509"/>
      <c r="AU104" s="509"/>
      <c r="AV104" s="509"/>
      <c r="AW104" s="509"/>
      <c r="AX104" s="509"/>
      <c r="AY104" s="509"/>
      <c r="AZ104" s="509"/>
      <c r="BA104" s="509"/>
      <c r="BB104" s="509"/>
      <c r="BC104" s="512"/>
      <c r="BF104" s="558" t="s">
        <v>333</v>
      </c>
      <c r="BG104" s="94">
        <f t="shared" si="108"/>
        <v>3.0000000000000001E-3</v>
      </c>
      <c r="BH104" s="93" t="s">
        <v>282</v>
      </c>
      <c r="BI104" s="75">
        <f t="shared" si="109"/>
        <v>333</v>
      </c>
      <c r="BJ104" s="74">
        <f t="shared" si="110"/>
        <v>0.3</v>
      </c>
      <c r="BK104" s="92">
        <v>3</v>
      </c>
      <c r="BL104" s="72"/>
      <c r="BM104" s="71"/>
      <c r="BN104" s="70"/>
      <c r="BO104" s="96"/>
      <c r="BP104" s="88"/>
      <c r="BR104" s="407" t="str">
        <f t="shared" si="99"/>
        <v>►</v>
      </c>
      <c r="CC104" s="9">
        <v>1</v>
      </c>
    </row>
    <row r="105" spans="1:81" ht="21" customHeight="1">
      <c r="A105" s="804"/>
      <c r="B105" s="284"/>
      <c r="C105" s="284"/>
      <c r="D105" s="284"/>
      <c r="E105" s="284"/>
      <c r="F105" s="284"/>
      <c r="G105" s="284"/>
      <c r="H105" s="284"/>
      <c r="I105" s="284"/>
      <c r="J105" s="284"/>
      <c r="K105" s="284"/>
      <c r="L105" s="282"/>
      <c r="N105" s="407" t="str">
        <f t="shared" si="95"/>
        <v>►</v>
      </c>
      <c r="O105" s="147" t="str">
        <f t="shared" si="96"/>
        <v>►</v>
      </c>
      <c r="P105" s="147" t="str">
        <f t="shared" si="103"/>
        <v>►</v>
      </c>
      <c r="Q105" s="147" t="str">
        <f t="shared" si="104"/>
        <v>►</v>
      </c>
      <c r="R105" s="147" t="str">
        <f t="shared" si="105"/>
        <v>►</v>
      </c>
      <c r="S105" s="147" t="str">
        <f t="shared" si="97"/>
        <v>►</v>
      </c>
      <c r="T105" s="147" t="str">
        <f t="shared" si="106"/>
        <v>►</v>
      </c>
      <c r="U105" s="147" t="str">
        <f t="shared" si="98"/>
        <v/>
      </c>
      <c r="V105" s="146" t="str">
        <f t="shared" si="141"/>
        <v>►</v>
      </c>
      <c r="W105" s="119" t="str">
        <f>W91</f>
        <v>3.3 nom de la recette .Avec ou sans alcool.Quand .Verre Flute(s).Famille à coller</v>
      </c>
      <c r="X105" s="119">
        <f>X91</f>
        <v>2</v>
      </c>
      <c r="Y105" s="118" t="str">
        <f>Y91</f>
        <v>Flute(s)</v>
      </c>
      <c r="Z105" s="117">
        <f>Z91</f>
        <v>12</v>
      </c>
      <c r="AA105" s="116" t="str">
        <f>AA91</f>
        <v>cl</v>
      </c>
      <c r="AB105" s="285" t="str">
        <f>IF(ISBLANK(AC105),"",MAX(AB102:AB104)+1)</f>
        <v/>
      </c>
      <c r="AC105" s="284"/>
      <c r="AD105" s="284"/>
      <c r="AE105" s="284"/>
      <c r="AF105" s="284"/>
      <c r="AG105" s="284"/>
      <c r="AH105" s="284"/>
      <c r="AI105" s="284"/>
      <c r="AJ105" s="284"/>
      <c r="AK105" s="284"/>
      <c r="AL105" s="284"/>
      <c r="AM105" s="282"/>
      <c r="AN105"/>
      <c r="AO105" s="510"/>
      <c r="AP105" s="509"/>
      <c r="AQ105" s="509"/>
      <c r="AR105" s="509"/>
      <c r="AS105" s="509"/>
      <c r="AT105" s="509"/>
      <c r="AU105" s="509"/>
      <c r="AV105" s="509"/>
      <c r="AW105" s="509"/>
      <c r="AX105" s="509"/>
      <c r="AY105" s="509"/>
      <c r="AZ105" s="509"/>
      <c r="BA105" s="509"/>
      <c r="BB105" s="509"/>
      <c r="BC105" s="512"/>
      <c r="BF105" s="622" t="s">
        <v>282</v>
      </c>
      <c r="BG105" s="103">
        <f t="shared" si="108"/>
        <v>1</v>
      </c>
      <c r="BH105" s="102" t="s">
        <v>282</v>
      </c>
      <c r="BI105" s="105">
        <v>0</v>
      </c>
      <c r="BJ105" s="74">
        <f t="shared" si="110"/>
        <v>100</v>
      </c>
      <c r="BK105" s="92">
        <v>1000</v>
      </c>
      <c r="BL105" s="72">
        <v>0</v>
      </c>
      <c r="BM105" s="71">
        <v>0</v>
      </c>
      <c r="BN105" s="79">
        <f t="shared" ref="BN105:BN115" si="142">BK105/10</f>
        <v>100</v>
      </c>
      <c r="BO105" s="96">
        <v>1000</v>
      </c>
      <c r="BP105" s="88"/>
      <c r="BR105" s="407" t="str">
        <f t="shared" si="99"/>
        <v>►</v>
      </c>
      <c r="CC105" s="9">
        <v>1</v>
      </c>
    </row>
    <row r="106" spans="1:81" ht="21" customHeight="1">
      <c r="A106" s="804"/>
      <c r="B106" s="284"/>
      <c r="C106" s="284"/>
      <c r="D106" s="284"/>
      <c r="E106" s="284"/>
      <c r="F106" s="284"/>
      <c r="G106" s="284"/>
      <c r="H106" s="284"/>
      <c r="I106" s="284"/>
      <c r="J106" s="284"/>
      <c r="K106" s="284"/>
      <c r="L106" s="282"/>
      <c r="N106" s="407" t="str">
        <f t="shared" si="95"/>
        <v>►</v>
      </c>
      <c r="O106" s="147" t="str">
        <f t="shared" si="96"/>
        <v>►</v>
      </c>
      <c r="P106" s="147" t="str">
        <f t="shared" si="103"/>
        <v>►</v>
      </c>
      <c r="Q106" s="147" t="str">
        <f t="shared" si="104"/>
        <v>►</v>
      </c>
      <c r="R106" s="147" t="str">
        <f t="shared" si="105"/>
        <v>►</v>
      </c>
      <c r="S106" s="147" t="str">
        <f t="shared" si="97"/>
        <v>►</v>
      </c>
      <c r="T106" s="147" t="str">
        <f t="shared" si="106"/>
        <v>►</v>
      </c>
      <c r="U106" s="147" t="str">
        <f t="shared" si="98"/>
        <v/>
      </c>
      <c r="V106" s="146" t="str">
        <f t="shared" si="141"/>
        <v>►</v>
      </c>
      <c r="W106" s="119" t="str">
        <f>W91</f>
        <v>3.3 nom de la recette .Avec ou sans alcool.Quand .Verre Flute(s).Famille à coller</v>
      </c>
      <c r="X106" s="119">
        <f>X91</f>
        <v>2</v>
      </c>
      <c r="Y106" s="118" t="str">
        <f>Y91</f>
        <v>Flute(s)</v>
      </c>
      <c r="Z106" s="117">
        <f>Z91</f>
        <v>12</v>
      </c>
      <c r="AA106" s="116" t="str">
        <f>AA91</f>
        <v>cl</v>
      </c>
      <c r="AB106" s="285" t="str">
        <f>IF(ISBLANK(AC106),"",MAX(AB102:AB105)+1)</f>
        <v/>
      </c>
      <c r="AC106" s="284"/>
      <c r="AD106" s="284"/>
      <c r="AE106" s="284"/>
      <c r="AF106" s="284"/>
      <c r="AG106" s="284"/>
      <c r="AH106" s="284"/>
      <c r="AI106" s="284"/>
      <c r="AJ106" s="284"/>
      <c r="AK106" s="284"/>
      <c r="AL106" s="284"/>
      <c r="AM106" s="282"/>
      <c r="AN106"/>
      <c r="AO106" s="508"/>
      <c r="AP106" s="509"/>
      <c r="AQ106" s="509"/>
      <c r="AR106" s="509"/>
      <c r="AS106" s="509"/>
      <c r="AT106" s="509"/>
      <c r="AU106" s="509"/>
      <c r="AV106" s="509"/>
      <c r="AW106" s="509"/>
      <c r="AX106" s="509"/>
      <c r="AY106" s="509"/>
      <c r="AZ106" s="509"/>
      <c r="BA106" s="509"/>
      <c r="BB106" s="509"/>
      <c r="BC106" s="512"/>
      <c r="BF106" s="622" t="s">
        <v>330</v>
      </c>
      <c r="BG106" s="103">
        <f t="shared" si="108"/>
        <v>0.1</v>
      </c>
      <c r="BH106" s="102" t="s">
        <v>282</v>
      </c>
      <c r="BI106" s="75">
        <f>ROUND(1/BG106,0)</f>
        <v>10</v>
      </c>
      <c r="BJ106" s="74">
        <f t="shared" si="110"/>
        <v>10</v>
      </c>
      <c r="BK106" s="92">
        <v>100</v>
      </c>
      <c r="BL106" s="72">
        <v>0</v>
      </c>
      <c r="BM106" s="71">
        <v>0</v>
      </c>
      <c r="BN106" s="79">
        <f t="shared" si="142"/>
        <v>10</v>
      </c>
      <c r="BO106" s="96">
        <v>100</v>
      </c>
      <c r="BP106" s="88"/>
      <c r="BR106" s="407" t="str">
        <f t="shared" si="99"/>
        <v>►</v>
      </c>
      <c r="CC106" s="9">
        <v>1</v>
      </c>
    </row>
    <row r="107" spans="1:81" ht="21" customHeight="1">
      <c r="A107" s="804"/>
      <c r="B107" s="284"/>
      <c r="C107" s="284"/>
      <c r="D107" s="284"/>
      <c r="E107" s="284"/>
      <c r="F107" s="284"/>
      <c r="G107" s="284"/>
      <c r="H107" s="284"/>
      <c r="I107" s="284"/>
      <c r="J107" s="284"/>
      <c r="K107" s="284"/>
      <c r="L107" s="282"/>
      <c r="N107" s="407" t="str">
        <f t="shared" si="95"/>
        <v>►</v>
      </c>
      <c r="O107" s="147" t="str">
        <f t="shared" si="96"/>
        <v>►</v>
      </c>
      <c r="P107" s="147" t="str">
        <f t="shared" si="103"/>
        <v>►</v>
      </c>
      <c r="Q107" s="147" t="str">
        <f t="shared" si="104"/>
        <v>►</v>
      </c>
      <c r="R107" s="147" t="str">
        <f t="shared" si="105"/>
        <v>►</v>
      </c>
      <c r="S107" s="147" t="str">
        <f t="shared" si="97"/>
        <v>►</v>
      </c>
      <c r="T107" s="147" t="str">
        <f t="shared" si="106"/>
        <v>►</v>
      </c>
      <c r="U107" s="147" t="str">
        <f t="shared" si="98"/>
        <v/>
      </c>
      <c r="V107" s="146" t="str">
        <f t="shared" si="141"/>
        <v>►</v>
      </c>
      <c r="W107" s="119" t="str">
        <f>W91</f>
        <v>3.3 nom de la recette .Avec ou sans alcool.Quand .Verre Flute(s).Famille à coller</v>
      </c>
      <c r="X107" s="119">
        <f>X91</f>
        <v>2</v>
      </c>
      <c r="Y107" s="118" t="str">
        <f>Y91</f>
        <v>Flute(s)</v>
      </c>
      <c r="Z107" s="117">
        <f>Z91</f>
        <v>12</v>
      </c>
      <c r="AA107" s="116" t="str">
        <f>AA91</f>
        <v>cl</v>
      </c>
      <c r="AB107" s="285" t="str">
        <f>IF(ISBLANK(AC107),"",MAX(AB102:AB106)+1)</f>
        <v/>
      </c>
      <c r="AC107" s="284"/>
      <c r="AD107" s="284"/>
      <c r="AE107" s="284"/>
      <c r="AF107" s="284"/>
      <c r="AG107" s="284"/>
      <c r="AH107" s="284"/>
      <c r="AI107" s="284"/>
      <c r="AJ107" s="284"/>
      <c r="AK107" s="284"/>
      <c r="AL107" s="284"/>
      <c r="AM107" s="282"/>
      <c r="AN107"/>
      <c r="AO107" s="508"/>
      <c r="AP107" s="509"/>
      <c r="AQ107" s="509"/>
      <c r="AR107" s="509"/>
      <c r="AS107" s="509"/>
      <c r="AT107" s="509"/>
      <c r="AU107" s="509"/>
      <c r="AV107" s="509"/>
      <c r="AW107" s="509"/>
      <c r="AX107" s="509"/>
      <c r="AY107" s="509"/>
      <c r="AZ107" s="509"/>
      <c r="BA107" s="509"/>
      <c r="BB107" s="509"/>
      <c r="BC107" s="512"/>
      <c r="BF107" s="622" t="s">
        <v>328</v>
      </c>
      <c r="BG107" s="103">
        <f t="shared" si="108"/>
        <v>0.01</v>
      </c>
      <c r="BH107" s="102" t="s">
        <v>282</v>
      </c>
      <c r="BI107" s="105">
        <v>100</v>
      </c>
      <c r="BJ107" s="74">
        <f t="shared" si="110"/>
        <v>1</v>
      </c>
      <c r="BK107" s="92">
        <v>10</v>
      </c>
      <c r="BL107" s="72">
        <v>0</v>
      </c>
      <c r="BM107" s="71">
        <v>0</v>
      </c>
      <c r="BN107" s="79">
        <f t="shared" si="142"/>
        <v>1</v>
      </c>
      <c r="BO107" s="96">
        <v>10</v>
      </c>
      <c r="BP107" s="88"/>
      <c r="BR107" s="407" t="str">
        <f t="shared" si="99"/>
        <v>►</v>
      </c>
      <c r="CC107" s="9">
        <v>1</v>
      </c>
    </row>
    <row r="108" spans="1:81" ht="21" customHeight="1">
      <c r="A108" s="804"/>
      <c r="B108" s="284"/>
      <c r="C108" s="284"/>
      <c r="D108" s="284"/>
      <c r="E108" s="284"/>
      <c r="F108" s="284"/>
      <c r="G108" s="284"/>
      <c r="H108" s="284"/>
      <c r="I108" s="284"/>
      <c r="J108" s="284"/>
      <c r="K108" s="284"/>
      <c r="L108" s="282"/>
      <c r="N108" s="407" t="str">
        <f t="shared" si="95"/>
        <v>►</v>
      </c>
      <c r="O108" s="147" t="str">
        <f t="shared" si="96"/>
        <v>►</v>
      </c>
      <c r="P108" s="147" t="str">
        <f t="shared" si="103"/>
        <v>►</v>
      </c>
      <c r="Q108" s="147" t="str">
        <f t="shared" si="104"/>
        <v>►</v>
      </c>
      <c r="R108" s="147" t="str">
        <f t="shared" si="105"/>
        <v>►</v>
      </c>
      <c r="S108" s="147" t="str">
        <f t="shared" si="97"/>
        <v>►</v>
      </c>
      <c r="T108" s="147" t="str">
        <f t="shared" si="106"/>
        <v>►</v>
      </c>
      <c r="U108" s="147" t="str">
        <f t="shared" si="98"/>
        <v/>
      </c>
      <c r="V108" s="146" t="str">
        <f t="shared" si="141"/>
        <v>►</v>
      </c>
      <c r="W108" s="119" t="str">
        <f>W91</f>
        <v>3.3 nom de la recette .Avec ou sans alcool.Quand .Verre Flute(s).Famille à coller</v>
      </c>
      <c r="X108" s="119">
        <f>X91</f>
        <v>2</v>
      </c>
      <c r="Y108" s="118" t="str">
        <f>Y91</f>
        <v>Flute(s)</v>
      </c>
      <c r="Z108" s="117">
        <f>Z91</f>
        <v>12</v>
      </c>
      <c r="AA108" s="116" t="str">
        <f>AA91</f>
        <v>cl</v>
      </c>
      <c r="AB108" s="285" t="str">
        <f>IF(ISBLANK(AC108),"",MAX(AB102:AB107)+1)</f>
        <v/>
      </c>
      <c r="AC108" s="284"/>
      <c r="AD108" s="284"/>
      <c r="AE108" s="284"/>
      <c r="AF108" s="284"/>
      <c r="AG108" s="284"/>
      <c r="AH108" s="284"/>
      <c r="AI108" s="284"/>
      <c r="AJ108" s="284"/>
      <c r="AK108" s="284"/>
      <c r="AL108" s="284"/>
      <c r="AM108" s="282"/>
      <c r="AN108"/>
      <c r="AO108" s="508"/>
      <c r="AP108" s="509"/>
      <c r="AQ108" s="509"/>
      <c r="AR108" s="509"/>
      <c r="AS108" s="509"/>
      <c r="AT108" s="509"/>
      <c r="AU108" s="509"/>
      <c r="AV108" s="509"/>
      <c r="AW108" s="509"/>
      <c r="AX108" s="509"/>
      <c r="AY108" s="509"/>
      <c r="AZ108" s="509"/>
      <c r="BA108" s="509"/>
      <c r="BB108" s="509"/>
      <c r="BC108" s="512"/>
      <c r="BF108" s="622" t="s">
        <v>326</v>
      </c>
      <c r="BG108" s="103">
        <f t="shared" si="108"/>
        <v>1E-3</v>
      </c>
      <c r="BH108" s="102" t="s">
        <v>282</v>
      </c>
      <c r="BI108" s="75">
        <f t="shared" ref="BI108:BI150" si="143">ROUND(1/BG108,0)</f>
        <v>1000</v>
      </c>
      <c r="BJ108" s="74">
        <f t="shared" si="110"/>
        <v>0.1</v>
      </c>
      <c r="BK108" s="92">
        <v>1</v>
      </c>
      <c r="BL108" s="72">
        <v>0</v>
      </c>
      <c r="BM108" s="71">
        <v>0</v>
      </c>
      <c r="BN108" s="74">
        <f t="shared" si="142"/>
        <v>0.1</v>
      </c>
      <c r="BO108" s="96">
        <v>1</v>
      </c>
      <c r="BP108" s="88"/>
      <c r="BR108" s="407" t="str">
        <f t="shared" si="99"/>
        <v>►</v>
      </c>
      <c r="CC108" s="9">
        <v>1</v>
      </c>
    </row>
    <row r="109" spans="1:81" ht="21" customHeight="1">
      <c r="A109" s="804"/>
      <c r="B109" s="284"/>
      <c r="C109" s="284"/>
      <c r="D109" s="284"/>
      <c r="E109" s="284"/>
      <c r="F109" s="284"/>
      <c r="G109" s="284"/>
      <c r="H109" s="284"/>
      <c r="I109" s="284"/>
      <c r="J109" s="284"/>
      <c r="K109" s="284"/>
      <c r="L109" s="282"/>
      <c r="N109" s="407" t="str">
        <f t="shared" si="95"/>
        <v>►</v>
      </c>
      <c r="O109" s="147" t="str">
        <f t="shared" si="96"/>
        <v>►</v>
      </c>
      <c r="P109" s="147" t="str">
        <f t="shared" si="103"/>
        <v>►</v>
      </c>
      <c r="Q109" s="147" t="str">
        <f t="shared" si="104"/>
        <v>►</v>
      </c>
      <c r="R109" s="147" t="str">
        <f t="shared" si="105"/>
        <v>►</v>
      </c>
      <c r="S109" s="147" t="str">
        <f t="shared" si="97"/>
        <v>►</v>
      </c>
      <c r="T109" s="147" t="str">
        <f t="shared" si="106"/>
        <v>►</v>
      </c>
      <c r="U109" s="147" t="str">
        <f t="shared" si="98"/>
        <v/>
      </c>
      <c r="V109" s="146" t="str">
        <f t="shared" si="141"/>
        <v>►</v>
      </c>
      <c r="W109" s="119" t="str">
        <f>W91</f>
        <v>3.3 nom de la recette .Avec ou sans alcool.Quand .Verre Flute(s).Famille à coller</v>
      </c>
      <c r="X109" s="119">
        <f>X91</f>
        <v>2</v>
      </c>
      <c r="Y109" s="118" t="str">
        <f>Y91</f>
        <v>Flute(s)</v>
      </c>
      <c r="Z109" s="117">
        <f>Z91</f>
        <v>12</v>
      </c>
      <c r="AA109" s="116" t="str">
        <f>AA91</f>
        <v>cl</v>
      </c>
      <c r="AB109" s="285" t="str">
        <f>IF(ISBLANK(AC109),"",MAX(AB102:AB108)+1)</f>
        <v/>
      </c>
      <c r="AC109" s="284"/>
      <c r="AD109" s="284"/>
      <c r="AE109" s="284"/>
      <c r="AF109" s="284"/>
      <c r="AG109" s="284"/>
      <c r="AH109" s="284"/>
      <c r="AI109" s="284"/>
      <c r="AJ109" s="284"/>
      <c r="AK109" s="284"/>
      <c r="AL109" s="284"/>
      <c r="AM109" s="282"/>
      <c r="AN109"/>
      <c r="AO109" s="508"/>
      <c r="AP109" s="509"/>
      <c r="AQ109" s="509"/>
      <c r="AR109" s="509"/>
      <c r="AS109" s="509"/>
      <c r="AT109" s="509"/>
      <c r="AU109" s="509"/>
      <c r="AV109" s="509"/>
      <c r="AW109" s="509"/>
      <c r="AX109" s="509"/>
      <c r="AY109" s="509"/>
      <c r="AZ109" s="509"/>
      <c r="BA109" s="509"/>
      <c r="BB109" s="509"/>
      <c r="BC109" s="512"/>
      <c r="BF109" s="304" t="s">
        <v>324</v>
      </c>
      <c r="BG109" s="103">
        <f t="shared" si="108"/>
        <v>0.5</v>
      </c>
      <c r="BH109" s="102" t="s">
        <v>282</v>
      </c>
      <c r="BI109" s="75">
        <f t="shared" si="143"/>
        <v>2</v>
      </c>
      <c r="BJ109" s="74">
        <f t="shared" si="110"/>
        <v>50</v>
      </c>
      <c r="BK109" s="92">
        <v>500</v>
      </c>
      <c r="BL109" s="72">
        <v>0</v>
      </c>
      <c r="BM109" s="71">
        <v>0</v>
      </c>
      <c r="BN109" s="79">
        <f t="shared" si="142"/>
        <v>50</v>
      </c>
      <c r="BO109" s="96">
        <v>500</v>
      </c>
      <c r="BP109" s="88"/>
      <c r="BR109" s="407" t="str">
        <f t="shared" si="99"/>
        <v>►</v>
      </c>
      <c r="CC109" s="9">
        <v>1</v>
      </c>
    </row>
    <row r="110" spans="1:81" ht="21" customHeight="1">
      <c r="A110" s="804"/>
      <c r="B110" s="284"/>
      <c r="C110" s="284"/>
      <c r="D110" s="284"/>
      <c r="E110" s="284"/>
      <c r="F110" s="284"/>
      <c r="G110" s="284"/>
      <c r="H110" s="284"/>
      <c r="I110" s="284"/>
      <c r="J110" s="284"/>
      <c r="K110" s="284"/>
      <c r="L110" s="282"/>
      <c r="N110" s="407" t="str">
        <f t="shared" si="95"/>
        <v>►</v>
      </c>
      <c r="O110" s="147" t="str">
        <f t="shared" si="96"/>
        <v>►</v>
      </c>
      <c r="P110" s="147" t="str">
        <f t="shared" si="103"/>
        <v>►</v>
      </c>
      <c r="Q110" s="147" t="str">
        <f t="shared" si="104"/>
        <v>►</v>
      </c>
      <c r="R110" s="147" t="str">
        <f t="shared" si="105"/>
        <v>►</v>
      </c>
      <c r="S110" s="147" t="str">
        <f t="shared" si="97"/>
        <v>►</v>
      </c>
      <c r="T110" s="147" t="str">
        <f t="shared" si="106"/>
        <v>►</v>
      </c>
      <c r="U110" s="147" t="str">
        <f t="shared" si="98"/>
        <v/>
      </c>
      <c r="V110" s="146" t="str">
        <f t="shared" si="141"/>
        <v>►</v>
      </c>
      <c r="W110" s="119" t="str">
        <f>W91</f>
        <v>3.3 nom de la recette .Avec ou sans alcool.Quand .Verre Flute(s).Famille à coller</v>
      </c>
      <c r="X110" s="119">
        <f>X91</f>
        <v>2</v>
      </c>
      <c r="Y110" s="118" t="str">
        <f>Y91</f>
        <v>Flute(s)</v>
      </c>
      <c r="Z110" s="117">
        <f>Z91</f>
        <v>12</v>
      </c>
      <c r="AA110" s="116" t="str">
        <f>AA91</f>
        <v>cl</v>
      </c>
      <c r="AB110" s="285" t="str">
        <f>IF(ISBLANK(AC110),"",MAX(AB102:AB109)+1)</f>
        <v/>
      </c>
      <c r="AC110" s="284"/>
      <c r="AD110" s="284"/>
      <c r="AE110" s="284"/>
      <c r="AF110" s="284"/>
      <c r="AG110" s="284"/>
      <c r="AH110" s="284"/>
      <c r="AI110" s="284"/>
      <c r="AJ110" s="284"/>
      <c r="AK110" s="284"/>
      <c r="AL110" s="284"/>
      <c r="AM110" s="282"/>
      <c r="AN110"/>
      <c r="AO110" s="508"/>
      <c r="AP110" s="509"/>
      <c r="AQ110" s="509"/>
      <c r="AR110" s="509"/>
      <c r="AS110" s="509"/>
      <c r="AT110" s="509"/>
      <c r="AU110" s="509"/>
      <c r="AV110" s="509"/>
      <c r="AW110" s="509"/>
      <c r="AX110" s="509"/>
      <c r="AY110" s="509"/>
      <c r="AZ110" s="509"/>
      <c r="BA110" s="509"/>
      <c r="BB110" s="509"/>
      <c r="BC110" s="512"/>
      <c r="BF110" s="304" t="s">
        <v>322</v>
      </c>
      <c r="BG110" s="103">
        <f t="shared" si="108"/>
        <v>0.33300000000000002</v>
      </c>
      <c r="BH110" s="102" t="s">
        <v>282</v>
      </c>
      <c r="BI110" s="75">
        <f t="shared" si="143"/>
        <v>3</v>
      </c>
      <c r="BJ110" s="74">
        <f t="shared" si="110"/>
        <v>33.299999999999997</v>
      </c>
      <c r="BK110" s="92">
        <v>333</v>
      </c>
      <c r="BL110" s="72">
        <v>0</v>
      </c>
      <c r="BM110" s="71">
        <v>0</v>
      </c>
      <c r="BN110" s="79">
        <f t="shared" si="142"/>
        <v>33.299999999999997</v>
      </c>
      <c r="BO110" s="96">
        <v>333</v>
      </c>
      <c r="BP110" s="88"/>
      <c r="BR110" s="407" t="str">
        <f t="shared" si="99"/>
        <v>►</v>
      </c>
      <c r="CC110" s="9">
        <v>1</v>
      </c>
    </row>
    <row r="111" spans="1:81" ht="21" customHeight="1">
      <c r="A111" s="804"/>
      <c r="B111" s="284"/>
      <c r="C111" s="284"/>
      <c r="D111" s="284"/>
      <c r="E111" s="284"/>
      <c r="F111" s="284"/>
      <c r="G111" s="284"/>
      <c r="H111" s="284"/>
      <c r="I111" s="284"/>
      <c r="J111" s="284"/>
      <c r="K111" s="284"/>
      <c r="L111" s="282"/>
      <c r="N111" s="407" t="str">
        <f t="shared" si="95"/>
        <v>►</v>
      </c>
      <c r="O111" s="147" t="str">
        <f t="shared" si="96"/>
        <v>►</v>
      </c>
      <c r="P111" s="147" t="str">
        <f t="shared" si="103"/>
        <v>►</v>
      </c>
      <c r="Q111" s="147" t="str">
        <f t="shared" si="104"/>
        <v>►</v>
      </c>
      <c r="R111" s="147" t="str">
        <f t="shared" si="105"/>
        <v>►</v>
      </c>
      <c r="S111" s="147" t="str">
        <f t="shared" si="97"/>
        <v>►</v>
      </c>
      <c r="T111" s="147" t="str">
        <f t="shared" si="106"/>
        <v>►</v>
      </c>
      <c r="U111" s="147" t="str">
        <f t="shared" si="98"/>
        <v/>
      </c>
      <c r="V111" s="146" t="str">
        <f t="shared" si="141"/>
        <v>►</v>
      </c>
      <c r="W111" s="119" t="str">
        <f>W91</f>
        <v>3.3 nom de la recette .Avec ou sans alcool.Quand .Verre Flute(s).Famille à coller</v>
      </c>
      <c r="X111" s="119">
        <f>X91</f>
        <v>2</v>
      </c>
      <c r="Y111" s="118" t="str">
        <f>Y91</f>
        <v>Flute(s)</v>
      </c>
      <c r="Z111" s="117">
        <f>Z91</f>
        <v>12</v>
      </c>
      <c r="AA111" s="116" t="str">
        <f>AA91</f>
        <v>cl</v>
      </c>
      <c r="AB111" s="285" t="str">
        <f>IF(ISBLANK(AC111),"",MAX(AB102:AB110)+1)</f>
        <v/>
      </c>
      <c r="AC111" s="284"/>
      <c r="AD111" s="284"/>
      <c r="AE111" s="284"/>
      <c r="AF111" s="284"/>
      <c r="AG111" s="284"/>
      <c r="AH111" s="284"/>
      <c r="AI111" s="284"/>
      <c r="AJ111" s="284"/>
      <c r="AK111" s="284"/>
      <c r="AL111" s="284"/>
      <c r="AM111" s="282"/>
      <c r="AN111"/>
      <c r="AO111" s="508"/>
      <c r="AP111" s="509"/>
      <c r="AQ111" s="509"/>
      <c r="AR111" s="509"/>
      <c r="AS111" s="509"/>
      <c r="AT111" s="509"/>
      <c r="AU111" s="509"/>
      <c r="AV111" s="509"/>
      <c r="AW111" s="509"/>
      <c r="AX111" s="509"/>
      <c r="AY111" s="509"/>
      <c r="AZ111" s="509"/>
      <c r="BA111" s="509"/>
      <c r="BB111" s="509"/>
      <c r="BC111" s="512"/>
      <c r="BF111" s="304" t="s">
        <v>321</v>
      </c>
      <c r="BG111" s="103">
        <f t="shared" si="108"/>
        <v>0.25</v>
      </c>
      <c r="BH111" s="102" t="s">
        <v>282</v>
      </c>
      <c r="BI111" s="75">
        <f t="shared" si="143"/>
        <v>4</v>
      </c>
      <c r="BJ111" s="74">
        <f t="shared" si="110"/>
        <v>25</v>
      </c>
      <c r="BK111" s="92">
        <v>250</v>
      </c>
      <c r="BL111" s="72">
        <v>0</v>
      </c>
      <c r="BM111" s="71">
        <v>0</v>
      </c>
      <c r="BN111" s="79">
        <f t="shared" si="142"/>
        <v>25</v>
      </c>
      <c r="BO111" s="96">
        <v>250</v>
      </c>
      <c r="BP111" s="88"/>
      <c r="BR111" s="407" t="str">
        <f t="shared" si="99"/>
        <v>►</v>
      </c>
      <c r="CC111" s="9">
        <v>1</v>
      </c>
    </row>
    <row r="112" spans="1:81" ht="21" customHeight="1">
      <c r="A112" s="804"/>
      <c r="B112" s="280"/>
      <c r="C112" s="280"/>
      <c r="D112" s="280"/>
      <c r="E112" s="280"/>
      <c r="F112" s="280"/>
      <c r="G112" s="280"/>
      <c r="H112" s="280"/>
      <c r="I112" s="280"/>
      <c r="J112" s="280"/>
      <c r="K112" s="280"/>
      <c r="L112" s="279"/>
      <c r="N112" s="407" t="str">
        <f t="shared" si="95"/>
        <v>►</v>
      </c>
      <c r="O112" s="147" t="str">
        <f t="shared" si="96"/>
        <v>►</v>
      </c>
      <c r="P112" s="147" t="str">
        <f t="shared" si="103"/>
        <v>►</v>
      </c>
      <c r="Q112" s="147" t="str">
        <f t="shared" si="104"/>
        <v>►</v>
      </c>
      <c r="R112" s="147" t="str">
        <f t="shared" si="105"/>
        <v>►</v>
      </c>
      <c r="S112" s="147" t="str">
        <f t="shared" si="97"/>
        <v>►</v>
      </c>
      <c r="T112" s="147" t="str">
        <f t="shared" si="106"/>
        <v>►</v>
      </c>
      <c r="U112" s="147" t="str">
        <f t="shared" si="98"/>
        <v/>
      </c>
      <c r="V112" s="146" t="str">
        <f t="shared" si="141"/>
        <v>►</v>
      </c>
      <c r="W112" s="119" t="str">
        <f>W91</f>
        <v>3.3 nom de la recette .Avec ou sans alcool.Quand .Verre Flute(s).Famille à coller</v>
      </c>
      <c r="X112" s="119">
        <f>X91</f>
        <v>2</v>
      </c>
      <c r="Y112" s="118" t="str">
        <f>Y91</f>
        <v>Flute(s)</v>
      </c>
      <c r="Z112" s="117">
        <f>Z91</f>
        <v>12</v>
      </c>
      <c r="AA112" s="116" t="str">
        <f>AA91</f>
        <v>cl</v>
      </c>
      <c r="AB112" s="1226" t="s">
        <v>516</v>
      </c>
      <c r="AC112" s="280"/>
      <c r="AD112" s="280"/>
      <c r="AE112" s="280"/>
      <c r="AF112" s="280"/>
      <c r="AG112" s="280"/>
      <c r="AH112" s="280"/>
      <c r="AI112" s="280"/>
      <c r="AJ112" s="280"/>
      <c r="AK112" s="280"/>
      <c r="AL112" s="280"/>
      <c r="AM112" s="279"/>
      <c r="AN112"/>
      <c r="AO112" s="508"/>
      <c r="AP112" s="509"/>
      <c r="AQ112" s="509"/>
      <c r="AR112" s="509"/>
      <c r="AS112" s="509"/>
      <c r="AT112" s="509"/>
      <c r="AU112" s="509"/>
      <c r="AV112" s="509"/>
      <c r="AW112" s="509"/>
      <c r="AX112" s="509"/>
      <c r="AY112" s="509"/>
      <c r="AZ112" s="509"/>
      <c r="BA112" s="509"/>
      <c r="BB112" s="509"/>
      <c r="BC112" s="512"/>
      <c r="BF112" s="304" t="s">
        <v>319</v>
      </c>
      <c r="BG112" s="103">
        <f t="shared" si="108"/>
        <v>0.2</v>
      </c>
      <c r="BH112" s="102" t="s">
        <v>282</v>
      </c>
      <c r="BI112" s="75">
        <f t="shared" si="143"/>
        <v>5</v>
      </c>
      <c r="BJ112" s="74">
        <f t="shared" si="110"/>
        <v>20</v>
      </c>
      <c r="BK112" s="92">
        <v>200</v>
      </c>
      <c r="BL112" s="72">
        <v>0</v>
      </c>
      <c r="BM112" s="71">
        <v>0</v>
      </c>
      <c r="BN112" s="79">
        <f t="shared" si="142"/>
        <v>20</v>
      </c>
      <c r="BO112" s="96">
        <v>200</v>
      </c>
      <c r="BP112" s="88"/>
      <c r="BR112" s="407" t="str">
        <f t="shared" si="99"/>
        <v>►</v>
      </c>
      <c r="CC112" s="9">
        <v>1</v>
      </c>
    </row>
    <row r="113" spans="1:81" ht="21" customHeight="1">
      <c r="A113" s="804"/>
      <c r="B113" s="280"/>
      <c r="C113" s="280"/>
      <c r="D113" s="280"/>
      <c r="E113" s="280"/>
      <c r="F113" s="280"/>
      <c r="G113" s="280"/>
      <c r="H113" s="280"/>
      <c r="I113" s="280"/>
      <c r="J113" s="280"/>
      <c r="K113" s="280"/>
      <c r="L113" s="279"/>
      <c r="N113" s="407" t="str">
        <f t="shared" si="95"/>
        <v>►</v>
      </c>
      <c r="O113" s="147" t="str">
        <f t="shared" si="96"/>
        <v>►</v>
      </c>
      <c r="P113" s="147" t="str">
        <f t="shared" si="103"/>
        <v>►</v>
      </c>
      <c r="Q113" s="147" t="str">
        <f t="shared" si="104"/>
        <v>►</v>
      </c>
      <c r="R113" s="147" t="str">
        <f t="shared" si="105"/>
        <v>►</v>
      </c>
      <c r="S113" s="147" t="str">
        <f t="shared" si="97"/>
        <v>►</v>
      </c>
      <c r="T113" s="147" t="str">
        <f t="shared" si="106"/>
        <v>►</v>
      </c>
      <c r="U113" s="147" t="str">
        <f t="shared" si="98"/>
        <v/>
      </c>
      <c r="V113" s="146" t="str">
        <f t="shared" si="141"/>
        <v>►</v>
      </c>
      <c r="W113" s="119" t="str">
        <f>W91</f>
        <v>3.3 nom de la recette .Avec ou sans alcool.Quand .Verre Flute(s).Famille à coller</v>
      </c>
      <c r="X113" s="119">
        <f>X91</f>
        <v>2</v>
      </c>
      <c r="Y113" s="118" t="str">
        <f>Y91</f>
        <v>Flute(s)</v>
      </c>
      <c r="Z113" s="117">
        <f>Z91</f>
        <v>12</v>
      </c>
      <c r="AA113" s="116" t="str">
        <f>AA91</f>
        <v>cl</v>
      </c>
      <c r="AB113" s="1226"/>
      <c r="AC113" s="280"/>
      <c r="AD113" s="280"/>
      <c r="AE113" s="280"/>
      <c r="AF113" s="280"/>
      <c r="AG113" s="280"/>
      <c r="AH113" s="280"/>
      <c r="AI113" s="280"/>
      <c r="AJ113" s="280"/>
      <c r="AK113" s="280"/>
      <c r="AL113" s="280"/>
      <c r="AM113" s="279"/>
      <c r="AN113"/>
      <c r="AO113" s="508"/>
      <c r="AP113" s="509"/>
      <c r="AQ113" s="509"/>
      <c r="AR113" s="509"/>
      <c r="AS113" s="509"/>
      <c r="AT113" s="509"/>
      <c r="AU113" s="509"/>
      <c r="AV113" s="509"/>
      <c r="AW113" s="509"/>
      <c r="AX113" s="509"/>
      <c r="AY113" s="509"/>
      <c r="AZ113" s="509"/>
      <c r="BA113" s="509"/>
      <c r="BB113" s="509"/>
      <c r="BC113" s="512"/>
      <c r="BF113" s="304" t="s">
        <v>317</v>
      </c>
      <c r="BG113" s="103">
        <f t="shared" si="108"/>
        <v>0.1</v>
      </c>
      <c r="BH113" s="102" t="s">
        <v>282</v>
      </c>
      <c r="BI113" s="75">
        <f t="shared" si="143"/>
        <v>10</v>
      </c>
      <c r="BJ113" s="74">
        <f t="shared" si="110"/>
        <v>10</v>
      </c>
      <c r="BK113" s="92">
        <v>100</v>
      </c>
      <c r="BL113" s="97">
        <v>0</v>
      </c>
      <c r="BM113" s="71">
        <v>0</v>
      </c>
      <c r="BN113" s="79">
        <f t="shared" si="142"/>
        <v>10</v>
      </c>
      <c r="BO113" s="96">
        <v>100</v>
      </c>
      <c r="BP113" s="88"/>
      <c r="BR113" s="407" t="str">
        <f t="shared" si="99"/>
        <v>►</v>
      </c>
      <c r="CC113" s="9">
        <v>1</v>
      </c>
    </row>
    <row r="114" spans="1:81" ht="21" customHeight="1">
      <c r="A114" s="804"/>
      <c r="B114" s="122"/>
      <c r="C114" s="122"/>
      <c r="D114" s="122"/>
      <c r="E114" s="122"/>
      <c r="F114" s="122"/>
      <c r="G114" s="122"/>
      <c r="H114" s="122"/>
      <c r="I114" s="122"/>
      <c r="J114" s="122"/>
      <c r="K114" s="122"/>
      <c r="L114" s="121"/>
      <c r="N114" s="407" t="str">
        <f t="shared" si="95"/>
        <v>A</v>
      </c>
      <c r="O114" s="147" t="str">
        <f t="shared" si="96"/>
        <v>3.3 nom de la recette .Avec ou sans alcool.Quand .Verre Flute(s).Famille à coller</v>
      </c>
      <c r="P114" s="147" t="str">
        <f t="shared" si="103"/>
        <v>3</v>
      </c>
      <c r="Q114" s="147" t="str">
        <f t="shared" si="104"/>
        <v xml:space="preserve">3 nom de la recette </v>
      </c>
      <c r="R114" s="147" t="str">
        <f t="shared" si="105"/>
        <v>Avec ou sans alcool</v>
      </c>
      <c r="S114" s="147" t="str">
        <f t="shared" si="97"/>
        <v xml:space="preserve">Quand </v>
      </c>
      <c r="T114" s="147" t="str">
        <f t="shared" si="106"/>
        <v>Famille à coller</v>
      </c>
      <c r="U114" s="147" t="str">
        <f t="shared" si="98"/>
        <v/>
      </c>
      <c r="V114" s="274" t="s">
        <v>338</v>
      </c>
      <c r="W114" s="119" t="str">
        <f>W91</f>
        <v>3.3 nom de la recette .Avec ou sans alcool.Quand .Verre Flute(s).Famille à coller</v>
      </c>
      <c r="X114" s="119">
        <f>X91</f>
        <v>2</v>
      </c>
      <c r="Y114" s="118" t="str">
        <f>Y91</f>
        <v>Flute(s)</v>
      </c>
      <c r="Z114" s="117">
        <f>Z91</f>
        <v>12</v>
      </c>
      <c r="AA114" s="116" t="str">
        <f>AA91</f>
        <v>cl</v>
      </c>
      <c r="AB114" s="277" t="s">
        <v>509</v>
      </c>
      <c r="AC114" s="122"/>
      <c r="AD114" s="122"/>
      <c r="AE114" s="122"/>
      <c r="AF114" s="122"/>
      <c r="AG114" s="122"/>
      <c r="AH114" s="122"/>
      <c r="AI114" s="122"/>
      <c r="AJ114" s="122"/>
      <c r="AK114" s="122"/>
      <c r="AL114" s="122"/>
      <c r="AM114" s="121"/>
      <c r="AN114"/>
      <c r="AO114" s="508"/>
      <c r="AP114" s="509"/>
      <c r="AQ114" s="509"/>
      <c r="AR114" s="509"/>
      <c r="AS114" s="509"/>
      <c r="AT114" s="509"/>
      <c r="AU114" s="509"/>
      <c r="AV114" s="509"/>
      <c r="AW114" s="509"/>
      <c r="AX114" s="509"/>
      <c r="AY114" s="509"/>
      <c r="AZ114" s="509"/>
      <c r="BA114" s="509"/>
      <c r="BB114" s="509"/>
      <c r="BC114" s="512"/>
      <c r="BF114" s="554" t="s">
        <v>315</v>
      </c>
      <c r="BG114" s="103">
        <f t="shared" si="108"/>
        <v>0.25</v>
      </c>
      <c r="BH114" s="102" t="s">
        <v>282</v>
      </c>
      <c r="BI114" s="75">
        <f t="shared" si="143"/>
        <v>4</v>
      </c>
      <c r="BJ114" s="74">
        <f t="shared" si="110"/>
        <v>25</v>
      </c>
      <c r="BK114" s="92">
        <v>250</v>
      </c>
      <c r="BL114" s="97">
        <v>0</v>
      </c>
      <c r="BM114" s="71">
        <v>0</v>
      </c>
      <c r="BN114" s="79">
        <f t="shared" si="142"/>
        <v>25</v>
      </c>
      <c r="BO114" s="96">
        <v>250</v>
      </c>
      <c r="BP114" s="88" t="s">
        <v>314</v>
      </c>
      <c r="BR114" s="407" t="str">
        <f t="shared" si="99"/>
        <v>A</v>
      </c>
      <c r="CC114" s="9">
        <v>1</v>
      </c>
    </row>
    <row r="115" spans="1:81" ht="21" customHeight="1">
      <c r="A115" s="804"/>
      <c r="B115" s="113">
        <v>40</v>
      </c>
      <c r="C115" s="113">
        <v>5</v>
      </c>
      <c r="D115" s="113">
        <v>12</v>
      </c>
      <c r="E115" s="113">
        <v>25</v>
      </c>
      <c r="F115" s="113">
        <v>23</v>
      </c>
      <c r="G115" s="113">
        <v>7</v>
      </c>
      <c r="H115" s="113">
        <v>13</v>
      </c>
      <c r="I115" s="113">
        <v>12</v>
      </c>
      <c r="J115" s="113">
        <v>9</v>
      </c>
      <c r="K115" s="113">
        <v>12</v>
      </c>
      <c r="L115" s="115">
        <v>13</v>
      </c>
      <c r="N115" s="407" t="str">
        <f t="shared" si="95"/>
        <v>A</v>
      </c>
      <c r="O115" s="147">
        <f t="shared" si="96"/>
        <v>2</v>
      </c>
      <c r="P115" s="147">
        <f t="shared" si="103"/>
        <v>0</v>
      </c>
      <c r="Q115" s="147">
        <f t="shared" si="104"/>
        <v>0</v>
      </c>
      <c r="R115" s="147">
        <f t="shared" si="105"/>
        <v>0</v>
      </c>
      <c r="S115" s="147">
        <f t="shared" si="97"/>
        <v>0</v>
      </c>
      <c r="T115" s="147" t="str">
        <f t="shared" si="106"/>
        <v/>
      </c>
      <c r="U115" s="147" t="str">
        <f t="shared" si="98"/>
        <v/>
      </c>
      <c r="V115" s="274" t="s">
        <v>338</v>
      </c>
      <c r="W115" s="113">
        <v>2</v>
      </c>
      <c r="X115" s="113">
        <v>2</v>
      </c>
      <c r="Y115" s="113">
        <v>2</v>
      </c>
      <c r="Z115" s="113">
        <v>2</v>
      </c>
      <c r="AA115" s="113">
        <v>2</v>
      </c>
      <c r="AB115" s="113">
        <v>10</v>
      </c>
      <c r="AC115" s="113">
        <v>12</v>
      </c>
      <c r="AD115" s="113">
        <v>10</v>
      </c>
      <c r="AE115" s="113">
        <v>3</v>
      </c>
      <c r="AF115" s="113">
        <v>11</v>
      </c>
      <c r="AG115" s="113">
        <v>11</v>
      </c>
      <c r="AH115" s="113">
        <v>4</v>
      </c>
      <c r="AI115" s="113">
        <v>11</v>
      </c>
      <c r="AJ115" s="113">
        <v>11</v>
      </c>
      <c r="AK115" s="113">
        <v>11</v>
      </c>
      <c r="AL115" s="113">
        <v>12</v>
      </c>
      <c r="AM115" s="115">
        <v>40</v>
      </c>
      <c r="AN115"/>
      <c r="AO115" s="114">
        <v>14</v>
      </c>
      <c r="AP115" s="113">
        <v>11</v>
      </c>
      <c r="AQ115" s="113">
        <v>17</v>
      </c>
      <c r="AR115" s="113">
        <v>17</v>
      </c>
      <c r="AS115" s="113">
        <v>17</v>
      </c>
      <c r="AT115" s="113">
        <v>14</v>
      </c>
      <c r="AU115" s="113">
        <v>11</v>
      </c>
      <c r="AV115" s="113">
        <v>14</v>
      </c>
      <c r="AW115" s="113">
        <v>21</v>
      </c>
      <c r="AX115" s="113">
        <v>18</v>
      </c>
      <c r="AY115" s="113">
        <v>17</v>
      </c>
      <c r="AZ115" s="113">
        <v>11</v>
      </c>
      <c r="BA115" s="113">
        <v>11</v>
      </c>
      <c r="BB115" s="113">
        <v>11</v>
      </c>
      <c r="BC115" s="112">
        <v>17</v>
      </c>
      <c r="BF115" s="554" t="s">
        <v>312</v>
      </c>
      <c r="BG115" s="103">
        <f t="shared" si="108"/>
        <v>0.5</v>
      </c>
      <c r="BH115" s="102" t="s">
        <v>282</v>
      </c>
      <c r="BI115" s="75">
        <f t="shared" si="143"/>
        <v>2</v>
      </c>
      <c r="BJ115" s="74">
        <f t="shared" si="110"/>
        <v>50</v>
      </c>
      <c r="BK115" s="92">
        <v>500</v>
      </c>
      <c r="BL115" s="97">
        <v>0</v>
      </c>
      <c r="BM115" s="71">
        <v>0</v>
      </c>
      <c r="BN115" s="79">
        <f t="shared" si="142"/>
        <v>50</v>
      </c>
      <c r="BO115" s="69">
        <v>500</v>
      </c>
      <c r="BP115" s="88" t="s">
        <v>311</v>
      </c>
      <c r="BR115" s="407" t="str">
        <f t="shared" si="99"/>
        <v>A</v>
      </c>
      <c r="CC115" s="9">
        <v>1</v>
      </c>
    </row>
    <row r="116" spans="1:81" ht="21" customHeight="1" thickBot="1">
      <c r="A116" s="804"/>
      <c r="B116" s="272">
        <f t="shared" ref="B116:J116" ca="1" si="144">CELL("largeur",B116)</f>
        <v>40</v>
      </c>
      <c r="C116" s="272">
        <f t="shared" ca="1" si="144"/>
        <v>5</v>
      </c>
      <c r="D116" s="272">
        <f t="shared" ca="1" si="144"/>
        <v>12</v>
      </c>
      <c r="E116" s="272">
        <f t="shared" ca="1" si="144"/>
        <v>25</v>
      </c>
      <c r="F116" s="272">
        <f t="shared" ca="1" si="144"/>
        <v>23</v>
      </c>
      <c r="G116" s="272">
        <f t="shared" ca="1" si="144"/>
        <v>7</v>
      </c>
      <c r="H116" s="272">
        <f t="shared" ca="1" si="144"/>
        <v>13</v>
      </c>
      <c r="I116" s="272">
        <f t="shared" ca="1" si="144"/>
        <v>12</v>
      </c>
      <c r="J116" s="272">
        <f t="shared" ca="1" si="144"/>
        <v>9</v>
      </c>
      <c r="K116" s="272">
        <v>12</v>
      </c>
      <c r="L116" s="271">
        <f ca="1">CELL("largeur",L116)</f>
        <v>13</v>
      </c>
      <c r="N116" s="407" t="str">
        <f t="shared" si="95"/>
        <v>A</v>
      </c>
      <c r="O116" s="147">
        <f t="shared" ca="1" si="96"/>
        <v>2</v>
      </c>
      <c r="P116" s="147">
        <f t="shared" ca="1" si="103"/>
        <v>0</v>
      </c>
      <c r="Q116" s="147">
        <f t="shared" ca="1" si="104"/>
        <v>0</v>
      </c>
      <c r="R116" s="147">
        <f t="shared" ca="1" si="105"/>
        <v>0</v>
      </c>
      <c r="S116" s="147">
        <f t="shared" ca="1" si="97"/>
        <v>0</v>
      </c>
      <c r="T116" s="147" t="str">
        <f t="shared" ca="1" si="106"/>
        <v/>
      </c>
      <c r="U116" s="147" t="str">
        <f t="shared" ca="1" si="98"/>
        <v/>
      </c>
      <c r="V116" s="273" t="s">
        <v>338</v>
      </c>
      <c r="W116" s="272">
        <f t="shared" ref="W116:AK116" ca="1" si="145">CELL("largeur",W116)</f>
        <v>2</v>
      </c>
      <c r="X116" s="272">
        <f t="shared" ca="1" si="145"/>
        <v>2</v>
      </c>
      <c r="Y116" s="272">
        <f t="shared" ca="1" si="145"/>
        <v>11</v>
      </c>
      <c r="Z116" s="272">
        <f t="shared" ca="1" si="145"/>
        <v>2</v>
      </c>
      <c r="AA116" s="272">
        <f t="shared" ca="1" si="145"/>
        <v>2</v>
      </c>
      <c r="AB116" s="272">
        <f t="shared" ca="1" si="145"/>
        <v>10</v>
      </c>
      <c r="AC116" s="272">
        <f t="shared" ca="1" si="145"/>
        <v>12</v>
      </c>
      <c r="AD116" s="272">
        <f t="shared" ca="1" si="145"/>
        <v>10</v>
      </c>
      <c r="AE116" s="272">
        <f t="shared" ca="1" si="145"/>
        <v>3</v>
      </c>
      <c r="AF116" s="272">
        <f t="shared" ca="1" si="145"/>
        <v>11</v>
      </c>
      <c r="AG116" s="272">
        <f t="shared" ca="1" si="145"/>
        <v>11</v>
      </c>
      <c r="AH116" s="272">
        <f t="shared" ca="1" si="145"/>
        <v>4</v>
      </c>
      <c r="AI116" s="272">
        <f t="shared" ca="1" si="145"/>
        <v>11</v>
      </c>
      <c r="AJ116" s="272">
        <f t="shared" ca="1" si="145"/>
        <v>11</v>
      </c>
      <c r="AK116" s="272">
        <f t="shared" ca="1" si="145"/>
        <v>11</v>
      </c>
      <c r="AL116" s="272">
        <v>12</v>
      </c>
      <c r="AM116" s="271">
        <f ca="1">CELL("largeur",AM116)</f>
        <v>40</v>
      </c>
      <c r="AN116"/>
      <c r="AO116" s="111">
        <f t="shared" ref="AO116:BC116" ca="1" si="146">CELL("largeur",AO116)</f>
        <v>44</v>
      </c>
      <c r="AP116" s="110">
        <f t="shared" ca="1" si="146"/>
        <v>11</v>
      </c>
      <c r="AQ116" s="110">
        <f t="shared" ca="1" si="146"/>
        <v>17</v>
      </c>
      <c r="AR116" s="110">
        <f t="shared" ca="1" si="146"/>
        <v>17</v>
      </c>
      <c r="AS116" s="110">
        <f t="shared" ca="1" si="146"/>
        <v>17</v>
      </c>
      <c r="AT116" s="110">
        <f t="shared" ca="1" si="146"/>
        <v>14</v>
      </c>
      <c r="AU116" s="110">
        <f t="shared" ca="1" si="146"/>
        <v>11</v>
      </c>
      <c r="AV116" s="110">
        <f t="shared" ca="1" si="146"/>
        <v>14</v>
      </c>
      <c r="AW116" s="110">
        <f t="shared" ca="1" si="146"/>
        <v>21</v>
      </c>
      <c r="AX116" s="110">
        <f t="shared" ca="1" si="146"/>
        <v>18</v>
      </c>
      <c r="AY116" s="110">
        <f t="shared" ca="1" si="146"/>
        <v>17</v>
      </c>
      <c r="AZ116" s="110">
        <f t="shared" ca="1" si="146"/>
        <v>11</v>
      </c>
      <c r="BA116" s="110">
        <f t="shared" ca="1" si="146"/>
        <v>11</v>
      </c>
      <c r="BB116" s="110">
        <f t="shared" ca="1" si="146"/>
        <v>11</v>
      </c>
      <c r="BC116" s="109">
        <f t="shared" ca="1" si="146"/>
        <v>17</v>
      </c>
      <c r="BF116" s="557" t="s">
        <v>310</v>
      </c>
      <c r="BG116" s="94">
        <f t="shared" si="108"/>
        <v>0.06</v>
      </c>
      <c r="BH116" s="93" t="s">
        <v>282</v>
      </c>
      <c r="BI116" s="75">
        <f t="shared" si="143"/>
        <v>17</v>
      </c>
      <c r="BJ116" s="74">
        <f t="shared" si="110"/>
        <v>6</v>
      </c>
      <c r="BK116" s="92">
        <v>60</v>
      </c>
      <c r="BL116" s="97">
        <v>45</v>
      </c>
      <c r="BM116" s="71">
        <v>75</v>
      </c>
      <c r="BN116" s="79">
        <f t="shared" ref="BN116:BN123" si="147">BM116/10</f>
        <v>7.5</v>
      </c>
      <c r="BO116" s="96">
        <v>90</v>
      </c>
      <c r="BP116" s="88" t="s">
        <v>309</v>
      </c>
      <c r="BR116" s="407" t="str">
        <f t="shared" si="99"/>
        <v>A</v>
      </c>
      <c r="CC116" s="9">
        <v>1</v>
      </c>
    </row>
    <row r="117" spans="1:81" ht="21" customHeight="1" thickBot="1">
      <c r="B117" s="5"/>
      <c r="C117" s="5"/>
      <c r="D117" s="5"/>
      <c r="E117" s="5"/>
      <c r="F117" s="5"/>
      <c r="G117" s="5"/>
      <c r="H117" s="5"/>
      <c r="I117" s="5"/>
      <c r="J117" s="5"/>
      <c r="K117" s="5"/>
      <c r="L117" s="5"/>
      <c r="N117" s="407" t="str">
        <f t="shared" si="95"/>
        <v>A</v>
      </c>
      <c r="O117" s="147">
        <f t="shared" si="96"/>
        <v>0</v>
      </c>
      <c r="P117" s="147">
        <f t="shared" si="103"/>
        <v>0</v>
      </c>
      <c r="Q117" s="147">
        <f t="shared" si="104"/>
        <v>0</v>
      </c>
      <c r="R117" s="147">
        <f t="shared" si="105"/>
        <v>0</v>
      </c>
      <c r="S117" s="147">
        <f t="shared" si="97"/>
        <v>0</v>
      </c>
      <c r="T117" s="147" t="str">
        <f t="shared" si="106"/>
        <v/>
      </c>
      <c r="U117" s="147" t="str">
        <f t="shared" si="98"/>
        <v/>
      </c>
      <c r="V117" s="812" t="s">
        <v>338</v>
      </c>
      <c r="AB117" s="5"/>
      <c r="AC117" s="5"/>
      <c r="AD117" s="5"/>
      <c r="AE117" s="5"/>
      <c r="AF117" s="5"/>
      <c r="AG117" s="5"/>
      <c r="AH117" s="5"/>
      <c r="AI117" s="5"/>
      <c r="AJ117" s="5"/>
      <c r="AK117" s="5"/>
      <c r="AL117" s="5"/>
      <c r="AM117" s="5"/>
      <c r="AN117"/>
      <c r="AO117" s="5"/>
      <c r="AP117" s="5"/>
      <c r="AQ117" s="5"/>
      <c r="AR117" s="5"/>
      <c r="AS117" s="5"/>
      <c r="AT117" s="5"/>
      <c r="AU117" s="5"/>
      <c r="AV117" s="5"/>
      <c r="AW117" s="5"/>
      <c r="AX117" s="5"/>
      <c r="AY117" s="5"/>
      <c r="AZ117" s="5"/>
      <c r="BA117" s="5"/>
      <c r="BB117" s="5"/>
      <c r="BC117" s="5"/>
      <c r="BF117" s="557" t="s">
        <v>307</v>
      </c>
      <c r="BG117" s="94">
        <f t="shared" si="108"/>
        <v>0.12</v>
      </c>
      <c r="BH117" s="101" t="s">
        <v>282</v>
      </c>
      <c r="BI117" s="100">
        <f t="shared" si="143"/>
        <v>8</v>
      </c>
      <c r="BJ117" s="74">
        <f t="shared" si="110"/>
        <v>12</v>
      </c>
      <c r="BK117" s="92">
        <v>120</v>
      </c>
      <c r="BL117" s="99">
        <v>90</v>
      </c>
      <c r="BM117" s="99">
        <v>150</v>
      </c>
      <c r="BN117" s="79">
        <f t="shared" si="147"/>
        <v>15</v>
      </c>
      <c r="BO117" s="98">
        <v>180</v>
      </c>
      <c r="BP117" s="88" t="s">
        <v>306</v>
      </c>
      <c r="BR117" s="407" t="str">
        <f t="shared" si="99"/>
        <v>A</v>
      </c>
      <c r="CC117" s="9">
        <v>1</v>
      </c>
    </row>
    <row r="118" spans="1:81" ht="21" customHeight="1">
      <c r="B118" s="1321" t="str">
        <f>AD118&amp;" "&amp;AB118&amp;" "&amp;AB119&amp;" "&amp;AB120&amp;"  intensité"&amp;" "&amp;AG124&amp;" "&amp;"coût unitaire"&amp;" "&amp;L127&amp; "€"&amp;" "&amp;" servi en"&amp;" "&amp;I120</f>
        <v>4 NOM DE LA RECETTE  Avec ou sans Alcool Quand  Couleur dominante  intensité ** coût unitaire 0€  servi en Trembler(s)</v>
      </c>
      <c r="C118" s="1322"/>
      <c r="D118" s="1322"/>
      <c r="E118" s="1322"/>
      <c r="F118" s="1322"/>
      <c r="G118" s="1322"/>
      <c r="H118" s="1322"/>
      <c r="I118" s="1322"/>
      <c r="J118" s="254" t="s">
        <v>432</v>
      </c>
      <c r="K118" s="1325" t="str">
        <f>AM118</f>
        <v>FAMILLE à coller</v>
      </c>
      <c r="L118" s="1326"/>
      <c r="N118" s="407" t="str">
        <f t="shared" si="95"/>
        <v>A</v>
      </c>
      <c r="O118" s="147" t="str">
        <f t="shared" si="96"/>
        <v>4.4 nom de la recette .Avec ou sans alcool.Quand .Verre Flute(s).Famille à coller</v>
      </c>
      <c r="P118" s="147" t="str">
        <f t="shared" si="103"/>
        <v>4</v>
      </c>
      <c r="Q118" s="147" t="str">
        <f t="shared" si="104"/>
        <v xml:space="preserve">4 nom de la recette </v>
      </c>
      <c r="R118" s="147" t="str">
        <f t="shared" si="105"/>
        <v>Avec ou sans alcool</v>
      </c>
      <c r="S118" s="147" t="str">
        <f t="shared" si="97"/>
        <v xml:space="preserve">Quand </v>
      </c>
      <c r="T118" s="147" t="str">
        <f t="shared" si="106"/>
        <v>Famille à coller</v>
      </c>
      <c r="U118" s="147" t="str">
        <f t="shared" si="98"/>
        <v/>
      </c>
      <c r="V118" s="259" t="s">
        <v>338</v>
      </c>
      <c r="W118" s="258" t="str">
        <f>W125</f>
        <v>4.4 nom de la recette .Avec ou sans alcool.Quand .Verre Flute(s).Famille à coller</v>
      </c>
      <c r="X118" s="258">
        <f>X125</f>
        <v>2</v>
      </c>
      <c r="Y118" s="257" t="str">
        <f>Y125</f>
        <v>Flute(s)</v>
      </c>
      <c r="Z118" s="256">
        <f>Z125</f>
        <v>12</v>
      </c>
      <c r="AA118" s="255" t="str">
        <f>AA125</f>
        <v>cl</v>
      </c>
      <c r="AB118" s="1245" t="s">
        <v>773</v>
      </c>
      <c r="AC118" s="1246"/>
      <c r="AD118" s="1247" t="s">
        <v>949</v>
      </c>
      <c r="AE118" s="1247"/>
      <c r="AF118" s="1247"/>
      <c r="AG118" s="1247"/>
      <c r="AH118" s="1247"/>
      <c r="AI118" s="1247"/>
      <c r="AJ118" s="1247"/>
      <c r="AK118" s="1247"/>
      <c r="AL118" s="1247"/>
      <c r="AM118" s="1249" t="s">
        <v>776</v>
      </c>
      <c r="AN118"/>
      <c r="AO118" s="253" t="s">
        <v>427</v>
      </c>
      <c r="AP118" s="252" t="s">
        <v>431</v>
      </c>
      <c r="AQ118" s="249" t="s">
        <v>429</v>
      </c>
      <c r="AR118" s="251" t="s">
        <v>426</v>
      </c>
      <c r="AS118" s="250" t="s">
        <v>430</v>
      </c>
      <c r="AT118" s="249" t="s">
        <v>429</v>
      </c>
      <c r="AU118" s="248" t="s">
        <v>428</v>
      </c>
      <c r="AV118" s="247" t="s">
        <v>427</v>
      </c>
      <c r="AW118" s="246" t="str">
        <f>AO120</f>
        <v>Volume saisi 0 ml pour 2 Flute(s)</v>
      </c>
      <c r="AX118" s="245"/>
      <c r="AY118" s="244"/>
      <c r="AZ118" s="243"/>
      <c r="BA118" s="242" t="s">
        <v>426</v>
      </c>
      <c r="BB118" s="241" t="str">
        <f>AR120</f>
        <v>2 Trembler(s) de 30 cl</v>
      </c>
      <c r="BC118" s="240"/>
      <c r="BF118" s="557" t="s">
        <v>304</v>
      </c>
      <c r="BG118" s="94">
        <f t="shared" si="108"/>
        <v>0.03</v>
      </c>
      <c r="BH118" s="93" t="s">
        <v>282</v>
      </c>
      <c r="BI118" s="75">
        <f t="shared" si="143"/>
        <v>33</v>
      </c>
      <c r="BJ118" s="74">
        <f t="shared" si="110"/>
        <v>3</v>
      </c>
      <c r="BK118" s="92">
        <v>30</v>
      </c>
      <c r="BL118" s="97">
        <v>22</v>
      </c>
      <c r="BM118" s="71">
        <v>38</v>
      </c>
      <c r="BN118" s="79">
        <f t="shared" si="147"/>
        <v>3.8</v>
      </c>
      <c r="BO118" s="96">
        <v>45</v>
      </c>
      <c r="BP118" s="88" t="s">
        <v>303</v>
      </c>
      <c r="BR118" s="407" t="str">
        <f t="shared" si="99"/>
        <v>A</v>
      </c>
      <c r="CC118" s="9">
        <v>1</v>
      </c>
    </row>
    <row r="119" spans="1:81" ht="21" customHeight="1">
      <c r="B119" s="1323"/>
      <c r="C119" s="1324"/>
      <c r="D119" s="1324"/>
      <c r="E119" s="1324"/>
      <c r="F119" s="1324"/>
      <c r="G119" s="1324"/>
      <c r="H119" s="1324"/>
      <c r="I119" s="1324"/>
      <c r="J119" s="518">
        <f>IFERROR(SUM(I128:I134)/SUM(D128:D134)*100,0)</f>
        <v>0</v>
      </c>
      <c r="K119" s="1327"/>
      <c r="L119" s="1328"/>
      <c r="N119" s="407" t="str">
        <f t="shared" si="95"/>
        <v>A</v>
      </c>
      <c r="O119" s="147" t="str">
        <f t="shared" si="96"/>
        <v>4.4 nom de la recette .Avec ou sans alcool.Quand .Verre Flute(s).Famille à coller</v>
      </c>
      <c r="P119" s="147" t="str">
        <f t="shared" si="103"/>
        <v>4</v>
      </c>
      <c r="Q119" s="147" t="str">
        <f t="shared" si="104"/>
        <v xml:space="preserve">4 nom de la recette </v>
      </c>
      <c r="R119" s="147" t="str">
        <f t="shared" si="105"/>
        <v>Avec ou sans alcool</v>
      </c>
      <c r="S119" s="147" t="str">
        <f t="shared" si="97"/>
        <v xml:space="preserve">Quand </v>
      </c>
      <c r="T119" s="147" t="str">
        <f t="shared" si="106"/>
        <v>Famille à coller</v>
      </c>
      <c r="U119" s="147" t="str">
        <f t="shared" si="98"/>
        <v/>
      </c>
      <c r="V119" s="342" t="s">
        <v>338</v>
      </c>
      <c r="W119" s="204" t="str">
        <f>W125</f>
        <v>4.4 nom de la recette .Avec ou sans alcool.Quand .Verre Flute(s).Famille à coller</v>
      </c>
      <c r="X119" s="204">
        <f>X125</f>
        <v>2</v>
      </c>
      <c r="Y119" s="203" t="str">
        <f>Y125</f>
        <v>Flute(s)</v>
      </c>
      <c r="Z119" s="202">
        <f>Z125</f>
        <v>12</v>
      </c>
      <c r="AA119" s="201" t="str">
        <f>AA125</f>
        <v>cl</v>
      </c>
      <c r="AB119" s="1251" t="s">
        <v>774</v>
      </c>
      <c r="AC119" s="1252"/>
      <c r="AD119" s="1248"/>
      <c r="AE119" s="1248"/>
      <c r="AF119" s="1248"/>
      <c r="AG119" s="1248"/>
      <c r="AH119" s="1248"/>
      <c r="AI119" s="1248"/>
      <c r="AJ119" s="1248"/>
      <c r="AK119" s="1248"/>
      <c r="AL119" s="1248"/>
      <c r="AM119" s="1250"/>
      <c r="AN119"/>
      <c r="AO119" s="239" t="str">
        <f t="shared" ref="AO119:AU119" si="148">SUBSTITUTE(ADDRESS(1,COLUMN(),4),"1","")</f>
        <v>AO</v>
      </c>
      <c r="AP119" s="238" t="str">
        <f t="shared" si="148"/>
        <v>AP</v>
      </c>
      <c r="AQ119" s="235" t="str">
        <f t="shared" si="148"/>
        <v>AQ</v>
      </c>
      <c r="AR119" s="237" t="str">
        <f t="shared" si="148"/>
        <v>AR</v>
      </c>
      <c r="AS119" s="236" t="str">
        <f t="shared" si="148"/>
        <v>AS</v>
      </c>
      <c r="AT119" s="235" t="str">
        <f t="shared" si="148"/>
        <v>AT</v>
      </c>
      <c r="AU119" s="234" t="str">
        <f t="shared" si="148"/>
        <v>AU</v>
      </c>
      <c r="AV119" s="233"/>
      <c r="AW119" s="233"/>
      <c r="AX119" s="233"/>
      <c r="AY119" s="194"/>
      <c r="AZ119" s="233"/>
      <c r="BA119" s="219"/>
      <c r="BB119" s="154"/>
      <c r="BC119" s="153"/>
      <c r="BF119" s="87" t="s">
        <v>301</v>
      </c>
      <c r="BG119" s="94">
        <f t="shared" si="108"/>
        <v>1.4999999999999999E-2</v>
      </c>
      <c r="BH119" s="93" t="s">
        <v>282</v>
      </c>
      <c r="BI119" s="75">
        <f t="shared" si="143"/>
        <v>67</v>
      </c>
      <c r="BJ119" s="74">
        <f t="shared" si="110"/>
        <v>1.5</v>
      </c>
      <c r="BK119" s="92">
        <v>15</v>
      </c>
      <c r="BL119" s="97">
        <v>11</v>
      </c>
      <c r="BM119" s="71">
        <v>19</v>
      </c>
      <c r="BN119" s="79">
        <f t="shared" si="147"/>
        <v>1.9</v>
      </c>
      <c r="BO119" s="96">
        <v>22</v>
      </c>
      <c r="BP119" s="88" t="s">
        <v>300</v>
      </c>
      <c r="BR119" s="407" t="str">
        <f t="shared" si="99"/>
        <v>A</v>
      </c>
      <c r="CC119" s="9">
        <v>1</v>
      </c>
    </row>
    <row r="120" spans="1:81" ht="21" customHeight="1">
      <c r="B120" s="1118" t="str">
        <f>IFERROR(IF(AX135&lt;&gt;INDEX($BK$22:$BK$150,MATCH(Y121,$BF$22:$BF$150,0)),"⚠️ Vérifiez : le total saisi = "&amp;AX135&amp;" ml (colonne "&amp;AX126&amp;")","✅ OK volume saisi = "&amp;AX135&amp;" ml (colonne "&amp;AX126&amp;")"),"⚠️ Erreur : valeur non trouvée")</f>
        <v>⚠️ Vérifiez : le total saisi = 0 ml (colonne AX)</v>
      </c>
      <c r="C120" s="208"/>
      <c r="D120" s="208"/>
      <c r="E120" s="208"/>
      <c r="F120" s="208"/>
      <c r="G120" s="547" t="s">
        <v>416</v>
      </c>
      <c r="H120" s="230">
        <v>2</v>
      </c>
      <c r="I120" s="626" t="s">
        <v>361</v>
      </c>
      <c r="J120" s="630" t="s">
        <v>818</v>
      </c>
      <c r="K120" s="627">
        <f>IFERROR(INDEX($BJ$22:$BJ$150, MATCH(I120, $BF$22:$BF$150, 0)), 0)*H120</f>
        <v>50</v>
      </c>
      <c r="L120" s="625">
        <f>K120/100</f>
        <v>0.5</v>
      </c>
      <c r="N120" s="407" t="str">
        <f t="shared" si="95"/>
        <v>A</v>
      </c>
      <c r="O120" s="147" t="str">
        <f t="shared" si="96"/>
        <v>4.4 nom de la recette .Avec ou sans alcool.Quand .Verre Flute(s).Famille à coller</v>
      </c>
      <c r="P120" s="147" t="str">
        <f t="shared" si="103"/>
        <v>4</v>
      </c>
      <c r="Q120" s="147" t="str">
        <f t="shared" si="104"/>
        <v xml:space="preserve">4 nom de la recette </v>
      </c>
      <c r="R120" s="147" t="str">
        <f t="shared" si="105"/>
        <v>Avec ou sans alcool</v>
      </c>
      <c r="S120" s="147" t="str">
        <f t="shared" si="97"/>
        <v xml:space="preserve">Quand </v>
      </c>
      <c r="T120" s="147" t="str">
        <f t="shared" si="106"/>
        <v>Famille à coller</v>
      </c>
      <c r="U120" s="147" t="str">
        <f t="shared" si="98"/>
        <v/>
      </c>
      <c r="V120" s="134" t="s">
        <v>338</v>
      </c>
      <c r="W120" s="204" t="str">
        <f>W125</f>
        <v>4.4 nom de la recette .Avec ou sans alcool.Quand .Verre Flute(s).Famille à coller</v>
      </c>
      <c r="X120" s="204">
        <f>X125</f>
        <v>2</v>
      </c>
      <c r="Y120" s="203" t="str">
        <f>Y125</f>
        <v>Flute(s)</v>
      </c>
      <c r="Z120" s="202">
        <f>Z125</f>
        <v>12</v>
      </c>
      <c r="AA120" s="201" t="str">
        <f>AA125</f>
        <v>cl</v>
      </c>
      <c r="AB120" s="1219" t="s">
        <v>769</v>
      </c>
      <c r="AC120" s="1219"/>
      <c r="AD120" s="337"/>
      <c r="AE120" s="336" t="s">
        <v>418</v>
      </c>
      <c r="AF120" s="232" t="s">
        <v>777</v>
      </c>
      <c r="AG120" s="232"/>
      <c r="AH120" s="232"/>
      <c r="AI120" s="232"/>
      <c r="AJ120" s="232"/>
      <c r="AK120" s="232"/>
      <c r="AL120" s="232"/>
      <c r="AM120" s="231"/>
      <c r="AN120"/>
      <c r="AO120" s="229" t="str">
        <f>IF(OR(ISBLANK(AB122), ISBLANK(AC122), ISBLANK(AB124), ISBLANK(AC124)), "","Volume saisi "&amp; AX135 &amp; " ml pour "  &amp; AB122 &amp; " " &amp; AC122)</f>
        <v>Volume saisi 0 ml pour 2 Flute(s)</v>
      </c>
      <c r="AP120" s="227">
        <f>IFERROR(IF(ISBLANK(H120),"",INDEX($BO$22:$BO$150,MATCH(Y120,$BF$22:$BF$150,0)))*X120,0)</f>
        <v>360</v>
      </c>
      <c r="AQ120" s="226">
        <f>IFERROR(IF(ISBLANK(H120),"",INDEX($BK$22:$BK$150,MATCH(AA120,$BF$22:$BF$150,0)))*Z120*X120,0)</f>
        <v>240</v>
      </c>
      <c r="AR120" s="228" t="str">
        <f>IF(OR(ISBLANK(H120), ISBLANK(I120), ISBLANK(H121), ISBLANK(I121)), "", H120 &amp; " " &amp; I120 &amp; " de " &amp; H121 &amp; " " &amp; I121)</f>
        <v>2 Trembler(s) de 30 cl</v>
      </c>
      <c r="AS120" s="227">
        <f>IFERROR(IF(ISBLANK(H120),"",INDEX($BO$22:$BO$150,MATCH(I120,$BF$22:$BF$150,0)))*H120,0)</f>
        <v>600</v>
      </c>
      <c r="AT120" s="226">
        <f>IF(ISBLANK(H120),"",INDEX($BK$22:$BK$150,MATCH(I121,$BF$22:$BF$150,0))*H121*H120)</f>
        <v>600</v>
      </c>
      <c r="AU120" s="225">
        <f>IFERROR(AT120/AQ120,0)</f>
        <v>2.5</v>
      </c>
      <c r="AV120" s="642" t="str">
        <f>AX126&amp;"= "</f>
        <v xml:space="preserve">AX= </v>
      </c>
      <c r="AW120" s="779" t="str">
        <f>"recherche de "&amp;AJ125&amp;" dans la table de conversion et multilcation par  "&amp;AI125</f>
        <v>recherche de Col.13 dans la table de conversion et multilcation par  Col.12</v>
      </c>
      <c r="AX120" s="194"/>
      <c r="AY120" s="194"/>
      <c r="AZ120" s="780"/>
      <c r="BA120" s="219"/>
      <c r="BB120" s="154"/>
      <c r="BC120" s="153"/>
      <c r="BF120" s="87" t="s">
        <v>298</v>
      </c>
      <c r="BG120" s="94">
        <f t="shared" si="108"/>
        <v>5.0000000000000001E-3</v>
      </c>
      <c r="BH120" s="93" t="s">
        <v>282</v>
      </c>
      <c r="BI120" s="75">
        <f t="shared" si="143"/>
        <v>200</v>
      </c>
      <c r="BJ120" s="74">
        <f t="shared" si="110"/>
        <v>0.5</v>
      </c>
      <c r="BK120" s="92">
        <v>5</v>
      </c>
      <c r="BL120" s="97">
        <v>4</v>
      </c>
      <c r="BM120" s="71">
        <v>6</v>
      </c>
      <c r="BN120" s="79">
        <f t="shared" si="147"/>
        <v>0.6</v>
      </c>
      <c r="BO120" s="96">
        <v>8</v>
      </c>
      <c r="BP120" s="88" t="s">
        <v>297</v>
      </c>
      <c r="BR120" s="407" t="str">
        <f t="shared" si="99"/>
        <v>A</v>
      </c>
      <c r="CC120" s="9">
        <v>1</v>
      </c>
    </row>
    <row r="121" spans="1:81" ht="21" customHeight="1">
      <c r="B121" s="548" t="str">
        <f>"Volume d'1 "&amp;Y121&amp;" "&amp;IFERROR(IF(ISBLANK(H120),"",INDEX($BK$22:$BK$150,MATCH(Y121,$BF$22:$BF$150,0))),0)&amp;" ml"</f>
        <v>Volume d'1 Flute(s) 120 ml</v>
      </c>
      <c r="C121" s="208"/>
      <c r="D121" s="208"/>
      <c r="E121" s="208"/>
      <c r="F121" s="208"/>
      <c r="G121" s="222" t="str">
        <f>"⓬ Vous versez quel volume par ►"&amp;I120</f>
        <v>⓬ Vous versez quel volume par ►Trembler(s)</v>
      </c>
      <c r="H121" s="221">
        <v>30</v>
      </c>
      <c r="I121" s="104" t="s">
        <v>328</v>
      </c>
      <c r="J121" s="631" t="s">
        <v>819</v>
      </c>
      <c r="K121" s="627">
        <f>IFERROR(INDEX($BJ$22:$BJ$150, MATCH(I121, $BF$22:$BF$150, 0)), 0)*H121</f>
        <v>30</v>
      </c>
      <c r="L121" s="625">
        <f>K121/100</f>
        <v>0.3</v>
      </c>
      <c r="N121" s="407" t="str">
        <f t="shared" si="95"/>
        <v>A</v>
      </c>
      <c r="O121" s="147" t="str">
        <f t="shared" si="96"/>
        <v>4.4 nom de la recette .Avec ou sans alcool.Quand .Verre Flute(s).Famille à coller</v>
      </c>
      <c r="P121" s="147" t="str">
        <f t="shared" si="103"/>
        <v>4</v>
      </c>
      <c r="Q121" s="147" t="str">
        <f t="shared" si="104"/>
        <v xml:space="preserve">4 nom de la recette </v>
      </c>
      <c r="R121" s="147" t="str">
        <f t="shared" si="105"/>
        <v>Avec ou sans alcool</v>
      </c>
      <c r="S121" s="147" t="str">
        <f t="shared" si="97"/>
        <v xml:space="preserve">Quand </v>
      </c>
      <c r="T121" s="147" t="str">
        <f t="shared" si="106"/>
        <v>Famille à coller</v>
      </c>
      <c r="U121" s="147" t="str">
        <f t="shared" si="98"/>
        <v/>
      </c>
      <c r="V121" s="134" t="s">
        <v>338</v>
      </c>
      <c r="W121" s="204" t="str">
        <f>W125</f>
        <v>4.4 nom de la recette .Avec ou sans alcool.Quand .Verre Flute(s).Famille à coller</v>
      </c>
      <c r="X121" s="204">
        <f>X125</f>
        <v>2</v>
      </c>
      <c r="Y121" s="203" t="str">
        <f>Y125</f>
        <v>Flute(s)</v>
      </c>
      <c r="Z121" s="202">
        <f>Z125</f>
        <v>12</v>
      </c>
      <c r="AA121" s="201" t="str">
        <f>AA125</f>
        <v>cl</v>
      </c>
      <c r="AB121" s="224" t="s">
        <v>411</v>
      </c>
      <c r="AC121" s="334"/>
      <c r="AD121" s="323"/>
      <c r="AE121" s="323"/>
      <c r="AF121" s="323"/>
      <c r="AG121" s="323"/>
      <c r="AH121" s="211"/>
      <c r="AI121" s="223" t="s">
        <v>410</v>
      </c>
      <c r="AJ121" s="1241" t="s">
        <v>775</v>
      </c>
      <c r="AK121" s="1241"/>
      <c r="AL121" s="1241"/>
      <c r="AM121" s="1242"/>
      <c r="AN121"/>
      <c r="AO121" s="143" t="str">
        <f t="shared" ref="AO121:AT121" si="149">AO120</f>
        <v>Volume saisi 0 ml pour 2 Flute(s)</v>
      </c>
      <c r="AP121" s="333">
        <f t="shared" si="149"/>
        <v>360</v>
      </c>
      <c r="AQ121" s="333">
        <f t="shared" si="149"/>
        <v>240</v>
      </c>
      <c r="AR121" s="141" t="str">
        <f t="shared" si="149"/>
        <v>2 Trembler(s) de 30 cl</v>
      </c>
      <c r="AS121" s="136">
        <f t="shared" si="149"/>
        <v>600</v>
      </c>
      <c r="AT121" s="332">
        <f t="shared" si="149"/>
        <v>600</v>
      </c>
      <c r="AU121" s="152">
        <f t="shared" ref="AU121:AU134" si="150">IFERROR(AT121/AQ121,0)</f>
        <v>2.5</v>
      </c>
      <c r="AV121" s="642" t="str">
        <f>AY126&amp;"= "</f>
        <v xml:space="preserve">AY= </v>
      </c>
      <c r="AW121" s="643" t="str">
        <f>"volumes de l'Auteur pour "&amp;AY135&amp;" ml"</f>
        <v>volumes de l'Auteur pour 0 ml</v>
      </c>
      <c r="AX121" s="20"/>
      <c r="AY121" s="20"/>
      <c r="AZ121" s="20"/>
      <c r="BA121" s="219"/>
      <c r="BB121" s="154"/>
      <c r="BC121" s="153"/>
      <c r="BF121" s="87" t="s">
        <v>296</v>
      </c>
      <c r="BG121" s="94">
        <f t="shared" si="108"/>
        <v>1.4999999999999999E-2</v>
      </c>
      <c r="BH121" s="93" t="s">
        <v>282</v>
      </c>
      <c r="BI121" s="75">
        <f t="shared" si="143"/>
        <v>67</v>
      </c>
      <c r="BJ121" s="74">
        <f t="shared" si="110"/>
        <v>1.5</v>
      </c>
      <c r="BK121" s="92">
        <v>15</v>
      </c>
      <c r="BL121" s="97">
        <v>11</v>
      </c>
      <c r="BM121" s="71">
        <v>19</v>
      </c>
      <c r="BN121" s="79">
        <f t="shared" si="147"/>
        <v>1.9</v>
      </c>
      <c r="BO121" s="96">
        <v>22</v>
      </c>
      <c r="BP121" s="88" t="s">
        <v>295</v>
      </c>
      <c r="BR121" s="407" t="str">
        <f t="shared" si="99"/>
        <v>A</v>
      </c>
      <c r="CC121" s="9">
        <v>1</v>
      </c>
    </row>
    <row r="122" spans="1:81" ht="21" customHeight="1">
      <c r="B122" s="549" t="str">
        <f>IF(ISBLANK(H120), "", IF(K121&lt;=B123, "✔ OK pour de/des verre(s) " &amp; I120 &amp; " de " &amp; B123&amp; " cl (volume versé : "&amp;K121&amp; " cl)", "❌ Trop plein pour " &amp; I120 &amp; " de " &amp;B123&amp; " cl (volume utilisé : " &amp; (K121*H120) &amp; " cl)"))</f>
        <v>✔ OK pour de/des verre(s) Trembler(s) de 25 cl cl (volume versé : 30 cl)</v>
      </c>
      <c r="C122" s="214"/>
      <c r="D122" s="208"/>
      <c r="E122" s="20"/>
      <c r="F122" s="20"/>
      <c r="G122" s="213"/>
      <c r="H122" s="181"/>
      <c r="I122" s="212" t="str">
        <f>IFERROR(IF(K121&gt;I123,B126,IF(I123&gt;K121,C126,IF(I123=K121,D126))),0)</f>
        <v>Vous servez plus que l'Auteur qui avait prévu 12 cl</v>
      </c>
      <c r="J122" s="630" t="s">
        <v>816</v>
      </c>
      <c r="K122" s="627">
        <f>K121*H120</f>
        <v>60</v>
      </c>
      <c r="L122" s="625">
        <f>L121*H120</f>
        <v>0.6</v>
      </c>
      <c r="N122" s="407" t="str">
        <f t="shared" si="95"/>
        <v>A</v>
      </c>
      <c r="O122" s="147" t="str">
        <f t="shared" si="96"/>
        <v>4.4 nom de la recette .Avec ou sans alcool.Quand .Verre Flute(s).Famille à coller</v>
      </c>
      <c r="P122" s="147" t="str">
        <f t="shared" si="103"/>
        <v>4</v>
      </c>
      <c r="Q122" s="147" t="str">
        <f t="shared" si="104"/>
        <v xml:space="preserve">4 nom de la recette </v>
      </c>
      <c r="R122" s="147" t="str">
        <f t="shared" si="105"/>
        <v>Avec ou sans alcool</v>
      </c>
      <c r="S122" s="147" t="str">
        <f t="shared" si="97"/>
        <v xml:space="preserve">Quand </v>
      </c>
      <c r="T122" s="147" t="str">
        <f t="shared" si="106"/>
        <v>Famille à coller</v>
      </c>
      <c r="U122" s="147" t="str">
        <f t="shared" si="98"/>
        <v/>
      </c>
      <c r="V122" s="134" t="s">
        <v>338</v>
      </c>
      <c r="W122" s="204" t="str">
        <f>W125</f>
        <v>4.4 nom de la recette .Avec ou sans alcool.Quand .Verre Flute(s).Famille à coller</v>
      </c>
      <c r="X122" s="204">
        <f>X125</f>
        <v>2</v>
      </c>
      <c r="Y122" s="203" t="str">
        <f>Y125</f>
        <v>Flute(s)</v>
      </c>
      <c r="Z122" s="202">
        <f>Z125</f>
        <v>12</v>
      </c>
      <c r="AA122" s="201" t="str">
        <f>AA125</f>
        <v>cl</v>
      </c>
      <c r="AB122" s="216">
        <v>2</v>
      </c>
      <c r="AC122" s="327" t="s">
        <v>415</v>
      </c>
      <c r="AD122" s="324"/>
      <c r="AE122" s="324"/>
      <c r="AF122" s="324"/>
      <c r="AG122" s="324"/>
      <c r="AH122" s="215"/>
      <c r="AI122" s="28"/>
      <c r="AJ122" s="1241"/>
      <c r="AK122" s="1241"/>
      <c r="AL122" s="1241"/>
      <c r="AM122" s="1242"/>
      <c r="AN122"/>
      <c r="AO122" s="143" t="str">
        <f t="shared" ref="AO122:AT122" si="151">AO120</f>
        <v>Volume saisi 0 ml pour 2 Flute(s)</v>
      </c>
      <c r="AP122" s="142">
        <f t="shared" si="151"/>
        <v>360</v>
      </c>
      <c r="AQ122" s="142">
        <f t="shared" si="151"/>
        <v>240</v>
      </c>
      <c r="AR122" s="141" t="str">
        <f t="shared" si="151"/>
        <v>2 Trembler(s) de 30 cl</v>
      </c>
      <c r="AS122" s="136">
        <f t="shared" si="151"/>
        <v>600</v>
      </c>
      <c r="AT122" s="140">
        <f t="shared" si="151"/>
        <v>600</v>
      </c>
      <c r="AU122" s="152">
        <f t="shared" si="150"/>
        <v>2.5</v>
      </c>
      <c r="AV122" s="641" t="str">
        <f>BA126&amp;"= "</f>
        <v xml:space="preserve">BA= </v>
      </c>
      <c r="AW122" s="643" t="str">
        <f>"volumes de l'Auteur multiplié par le coef. " &amp; TEXT(AU122, "0.00")</f>
        <v>volumes de l'Auteur multiplié par le coef. 2.50</v>
      </c>
      <c r="AX122" s="20"/>
      <c r="AY122" s="20"/>
      <c r="AZ122" s="20"/>
      <c r="BA122" s="154"/>
      <c r="BB122" s="154"/>
      <c r="BC122" s="153"/>
      <c r="BF122" s="557" t="s">
        <v>293</v>
      </c>
      <c r="BG122" s="94">
        <f t="shared" si="108"/>
        <v>5.0000000000000001E-3</v>
      </c>
      <c r="BH122" s="93" t="s">
        <v>282</v>
      </c>
      <c r="BI122" s="75">
        <f t="shared" si="143"/>
        <v>200</v>
      </c>
      <c r="BJ122" s="74">
        <f t="shared" si="110"/>
        <v>0.5</v>
      </c>
      <c r="BK122" s="92">
        <v>5</v>
      </c>
      <c r="BL122" s="97">
        <v>4</v>
      </c>
      <c r="BM122" s="71">
        <v>6</v>
      </c>
      <c r="BN122" s="74">
        <f t="shared" si="147"/>
        <v>0.6</v>
      </c>
      <c r="BO122" s="96">
        <v>8</v>
      </c>
      <c r="BP122" s="88" t="s">
        <v>292</v>
      </c>
      <c r="BR122" s="407" t="str">
        <f t="shared" si="99"/>
        <v>A</v>
      </c>
      <c r="CC122" s="9">
        <v>1</v>
      </c>
    </row>
    <row r="123" spans="1:81" ht="21" customHeight="1">
      <c r="B123" s="628" t="str">
        <f>IFERROR(INDEX($BJ$22:$BJ$150, MATCH(I120, $BF$22:$BF$150, 0)), 0)&amp;" cl"</f>
        <v>25 cl</v>
      </c>
      <c r="C123" s="210"/>
      <c r="D123" s="208"/>
      <c r="E123" s="209"/>
      <c r="F123" s="209"/>
      <c r="G123" s="209"/>
      <c r="H123" s="630" t="s">
        <v>817</v>
      </c>
      <c r="I123" s="632">
        <f>IF(ISBLANK(H120),"",INDEX($BK$22:$BK$150,MATCH(AA123,$BF$22:$BF$150,0))*Z123/10)</f>
        <v>12</v>
      </c>
      <c r="J123" s="208"/>
      <c r="K123" s="208"/>
      <c r="L123" s="220"/>
      <c r="N123" s="407" t="str">
        <f t="shared" si="95"/>
        <v>A</v>
      </c>
      <c r="O123" s="147" t="str">
        <f t="shared" si="96"/>
        <v>4.4 nom de la recette .Avec ou sans alcool.Quand .Verre Flute(s).Famille à coller</v>
      </c>
      <c r="P123" s="147" t="str">
        <f t="shared" si="103"/>
        <v>4</v>
      </c>
      <c r="Q123" s="147" t="str">
        <f t="shared" si="104"/>
        <v xml:space="preserve">4 nom de la recette </v>
      </c>
      <c r="R123" s="147" t="str">
        <f t="shared" si="105"/>
        <v>Avec ou sans alcool</v>
      </c>
      <c r="S123" s="147" t="str">
        <f t="shared" si="97"/>
        <v xml:space="preserve">Quand </v>
      </c>
      <c r="T123" s="147" t="str">
        <f t="shared" si="106"/>
        <v>Famille à coller</v>
      </c>
      <c r="U123" s="147" t="str">
        <f t="shared" si="98"/>
        <v/>
      </c>
      <c r="V123" s="134" t="s">
        <v>338</v>
      </c>
      <c r="W123" s="204" t="str">
        <f>W125</f>
        <v>4.4 nom de la recette .Avec ou sans alcool.Quand .Verre Flute(s).Famille à coller</v>
      </c>
      <c r="X123" s="204">
        <f>X125</f>
        <v>2</v>
      </c>
      <c r="Y123" s="203" t="str">
        <f>Y125</f>
        <v>Flute(s)</v>
      </c>
      <c r="Z123" s="202">
        <f>Z125</f>
        <v>12</v>
      </c>
      <c r="AA123" s="201" t="str">
        <f>AA125</f>
        <v>cl</v>
      </c>
      <c r="AB123" s="325" t="str">
        <f>"❽ Volume servi par "&amp;AC122</f>
        <v>❽ Volume servi par Flute(s)</v>
      </c>
      <c r="AC123" s="324"/>
      <c r="AD123" s="323"/>
      <c r="AE123" s="320"/>
      <c r="AF123" s="199" t="s">
        <v>403</v>
      </c>
      <c r="AG123" s="319" t="s">
        <v>402</v>
      </c>
      <c r="AH123" s="198"/>
      <c r="AI123" s="197"/>
      <c r="AJ123" s="1243" t="str">
        <f>W125&amp;"  intensité"&amp;" "&amp;AG123&amp;" "&amp;"coût"&amp;AG124&amp;" "&amp;" "&amp;AB120</f>
        <v>4.4 nom de la recette .Avec ou sans alcool.Quand .Verre Flute(s).Famille à coller  intensité **** coût**  Couleur dominante</v>
      </c>
      <c r="AK123" s="1243"/>
      <c r="AL123" s="1243"/>
      <c r="AM123" s="1244"/>
      <c r="AN123"/>
      <c r="AO123" s="143" t="str">
        <f t="shared" ref="AO123:AT123" si="152">AO120</f>
        <v>Volume saisi 0 ml pour 2 Flute(s)</v>
      </c>
      <c r="AP123" s="142">
        <f t="shared" si="152"/>
        <v>360</v>
      </c>
      <c r="AQ123" s="142">
        <f t="shared" si="152"/>
        <v>240</v>
      </c>
      <c r="AR123" s="141" t="str">
        <f t="shared" si="152"/>
        <v>2 Trembler(s) de 30 cl</v>
      </c>
      <c r="AS123" s="136">
        <f t="shared" si="152"/>
        <v>600</v>
      </c>
      <c r="AT123" s="140">
        <f t="shared" si="152"/>
        <v>600</v>
      </c>
      <c r="AU123" s="152">
        <f t="shared" si="150"/>
        <v>2.5</v>
      </c>
      <c r="AV123" s="20"/>
      <c r="AW123" s="20"/>
      <c r="AX123" s="20"/>
      <c r="AY123" s="20"/>
      <c r="AZ123" s="20"/>
      <c r="BA123" s="154"/>
      <c r="BB123" s="154"/>
      <c r="BC123" s="153"/>
      <c r="BF123" s="648" t="s">
        <v>290</v>
      </c>
      <c r="BG123" s="94">
        <f t="shared" si="108"/>
        <v>0.12</v>
      </c>
      <c r="BH123" s="93" t="s">
        <v>282</v>
      </c>
      <c r="BI123" s="75">
        <f t="shared" si="143"/>
        <v>8</v>
      </c>
      <c r="BJ123" s="74">
        <f t="shared" si="110"/>
        <v>12</v>
      </c>
      <c r="BK123" s="92">
        <v>120</v>
      </c>
      <c r="BL123" s="97">
        <v>90</v>
      </c>
      <c r="BM123" s="71">
        <v>150</v>
      </c>
      <c r="BN123" s="79">
        <f t="shared" si="147"/>
        <v>15</v>
      </c>
      <c r="BO123" s="96">
        <v>180</v>
      </c>
      <c r="BP123" s="88" t="s">
        <v>289</v>
      </c>
      <c r="BR123" s="407" t="str">
        <f t="shared" si="99"/>
        <v>A</v>
      </c>
      <c r="CC123" s="9">
        <v>1</v>
      </c>
    </row>
    <row r="124" spans="1:81" ht="21" customHeight="1">
      <c r="B124" s="1309" t="str">
        <f>AJ121</f>
        <v>Type de cocktail:</v>
      </c>
      <c r="C124" s="1310"/>
      <c r="D124" s="1310"/>
      <c r="E124" s="1310"/>
      <c r="F124" s="1310"/>
      <c r="G124" s="1311"/>
      <c r="H124" s="196"/>
      <c r="I124" s="196"/>
      <c r="J124" s="196"/>
      <c r="K124" s="196"/>
      <c r="L124" s="195"/>
      <c r="N124" s="407" t="str">
        <f t="shared" si="95"/>
        <v>A</v>
      </c>
      <c r="O124" s="147" t="str">
        <f t="shared" si="96"/>
        <v>4.4 nom de la recette .Avec ou sans alcool.Quand .Verre Flute(s).Famille à coller</v>
      </c>
      <c r="P124" s="147" t="str">
        <f t="shared" si="103"/>
        <v>4</v>
      </c>
      <c r="Q124" s="147" t="str">
        <f t="shared" si="104"/>
        <v xml:space="preserve">4 nom de la recette </v>
      </c>
      <c r="R124" s="147" t="str">
        <f t="shared" si="105"/>
        <v>Avec ou sans alcool</v>
      </c>
      <c r="S124" s="147" t="str">
        <f t="shared" si="97"/>
        <v xml:space="preserve">Quand </v>
      </c>
      <c r="T124" s="147" t="str">
        <f t="shared" si="106"/>
        <v>Famille à coller</v>
      </c>
      <c r="U124" s="147" t="str">
        <f t="shared" si="98"/>
        <v/>
      </c>
      <c r="V124" s="134" t="s">
        <v>338</v>
      </c>
      <c r="W124" s="204" t="str">
        <f>W125</f>
        <v>4.4 nom de la recette .Avec ou sans alcool.Quand .Verre Flute(s).Famille à coller</v>
      </c>
      <c r="X124" s="204">
        <f>X125</f>
        <v>2</v>
      </c>
      <c r="Y124" s="203" t="str">
        <f>Y125</f>
        <v>Flute(s)</v>
      </c>
      <c r="Z124" s="202">
        <f>Z125</f>
        <v>12</v>
      </c>
      <c r="AA124" s="201" t="str">
        <f>AA125</f>
        <v>cl</v>
      </c>
      <c r="AB124" s="200">
        <v>12</v>
      </c>
      <c r="AC124" s="104" t="s">
        <v>328</v>
      </c>
      <c r="AD124" s="320"/>
      <c r="AE124" s="320"/>
      <c r="AF124" s="199" t="s">
        <v>398</v>
      </c>
      <c r="AG124" s="319" t="s">
        <v>397</v>
      </c>
      <c r="AH124" s="198"/>
      <c r="AI124" s="197"/>
      <c r="AJ124" s="1243"/>
      <c r="AK124" s="1243"/>
      <c r="AL124" s="1243"/>
      <c r="AM124" s="1244"/>
      <c r="AN124"/>
      <c r="AO124" s="143" t="str">
        <f t="shared" ref="AO124:AT124" si="153">AO120</f>
        <v>Volume saisi 0 ml pour 2 Flute(s)</v>
      </c>
      <c r="AP124" s="142">
        <f t="shared" si="153"/>
        <v>360</v>
      </c>
      <c r="AQ124" s="142">
        <f t="shared" si="153"/>
        <v>240</v>
      </c>
      <c r="AR124" s="141" t="str">
        <f t="shared" si="153"/>
        <v>2 Trembler(s) de 30 cl</v>
      </c>
      <c r="AS124" s="136">
        <f t="shared" si="153"/>
        <v>600</v>
      </c>
      <c r="AT124" s="140">
        <f t="shared" si="153"/>
        <v>600</v>
      </c>
      <c r="AU124" s="152">
        <f t="shared" si="150"/>
        <v>2.5</v>
      </c>
      <c r="AV124" s="194"/>
      <c r="AW124" s="194"/>
      <c r="AX124" s="1320" t="str">
        <f>AX126&amp;" =  Volumes saisis colonnes "&amp;SUBSTITUTE(ADDRESS(1,COLUMN(AI128),4),"1","")&amp;" et "&amp;SUBSTITUTE(ADDRESS(1,COLUMN(AJ128),4),"1","")</f>
        <v>AX =  Volumes saisis colonnes AI et AJ</v>
      </c>
      <c r="AY124" s="194"/>
      <c r="AZ124" s="194"/>
      <c r="BA124" s="154"/>
      <c r="BB124" s="154"/>
      <c r="BC124" s="153"/>
      <c r="BF124" s="95" t="s">
        <v>287</v>
      </c>
      <c r="BG124" s="94">
        <f t="shared" si="108"/>
        <v>5.0000000000000001E-3</v>
      </c>
      <c r="BH124" s="93" t="s">
        <v>282</v>
      </c>
      <c r="BI124" s="75">
        <f t="shared" si="143"/>
        <v>200</v>
      </c>
      <c r="BJ124" s="74">
        <f t="shared" si="110"/>
        <v>0.5</v>
      </c>
      <c r="BK124" s="92">
        <v>5</v>
      </c>
      <c r="BL124" s="91">
        <v>0</v>
      </c>
      <c r="BM124" s="90">
        <v>0</v>
      </c>
      <c r="BN124" s="79"/>
      <c r="BO124" s="89"/>
      <c r="BP124" s="88" t="s">
        <v>281</v>
      </c>
      <c r="BR124" s="407" t="str">
        <f t="shared" si="99"/>
        <v>A</v>
      </c>
      <c r="CC124" s="9">
        <v>1</v>
      </c>
    </row>
    <row r="125" spans="1:81" ht="21" customHeight="1">
      <c r="B125" s="1312"/>
      <c r="C125" s="1313"/>
      <c r="D125" s="1313"/>
      <c r="E125" s="1313"/>
      <c r="F125" s="1313"/>
      <c r="G125" s="1314"/>
      <c r="H125" s="181"/>
      <c r="I125" s="181"/>
      <c r="J125" s="181"/>
      <c r="K125" s="181"/>
      <c r="L125" s="550" t="s">
        <v>384</v>
      </c>
      <c r="N125" s="407" t="str">
        <f t="shared" si="95"/>
        <v>A</v>
      </c>
      <c r="O125" s="147" t="str">
        <f t="shared" si="96"/>
        <v>4.4 nom de la recette .Avec ou sans alcool.Quand .Verre Flute(s).Famille à coller</v>
      </c>
      <c r="P125" s="147" t="str">
        <f t="shared" si="103"/>
        <v>4</v>
      </c>
      <c r="Q125" s="147" t="str">
        <f t="shared" si="104"/>
        <v xml:space="preserve">4 nom de la recette </v>
      </c>
      <c r="R125" s="147" t="str">
        <f t="shared" si="105"/>
        <v>Avec ou sans alcool</v>
      </c>
      <c r="S125" s="147" t="str">
        <f t="shared" si="97"/>
        <v xml:space="preserve">Quand </v>
      </c>
      <c r="T125" s="147" t="str">
        <f t="shared" si="106"/>
        <v>Famille à coller</v>
      </c>
      <c r="U125" s="147" t="str">
        <f t="shared" si="98"/>
        <v/>
      </c>
      <c r="V125" s="134" t="s">
        <v>338</v>
      </c>
      <c r="W125" s="190" t="str">
        <f>UPPER(LEFT(AD118,1)) &amp; "." &amp; UPPER(LEFT(AD118,1)) &amp; LOWER(MID(AD118,2,999)) &amp; "." &amp; UPPER(LEFT(AB118,1)) &amp; LOWER(MID(AB118,2,999)) &amp; "." &amp; UPPER(LEFT(AB119,1)) &amp; LOWER(MID(AB119,2,999)) &amp; "." &amp; "Verre " &amp; UPPER(LEFT(AC122,1)) &amp; LOWER(MID(AC122,2,999)) &amp; IF(LEFT(AM118,1)=UPPER(LEFT(AM118,1)),".","") &amp; UPPER(LEFT(AM118,1)) &amp; LOWER(MID(AM118,2,999))</f>
        <v>4.4 nom de la recette .Avec ou sans alcool.Quand .Verre Flute(s).Famille à coller</v>
      </c>
      <c r="X125" s="189">
        <f>AB122</f>
        <v>2</v>
      </c>
      <c r="Y125" s="188" t="str">
        <f>AC122</f>
        <v>Flute(s)</v>
      </c>
      <c r="Z125" s="187">
        <f>AB124</f>
        <v>12</v>
      </c>
      <c r="AA125" s="186" t="str">
        <f>AC124</f>
        <v>cl</v>
      </c>
      <c r="AB125" s="185" t="str">
        <f>(AB124*AB122)&amp;" "&amp;AC124</f>
        <v>24 cl</v>
      </c>
      <c r="AC125" s="184" t="str">
        <f>"pour "&amp;AB122&amp;" "&amp;AC122</f>
        <v>pour 2 Flute(s)</v>
      </c>
      <c r="AD125" s="184"/>
      <c r="AE125" s="183" t="s">
        <v>393</v>
      </c>
      <c r="AF125" s="183" t="s">
        <v>392</v>
      </c>
      <c r="AG125" s="183" t="s">
        <v>391</v>
      </c>
      <c r="AH125" s="183" t="s">
        <v>390</v>
      </c>
      <c r="AI125" s="183" t="s">
        <v>389</v>
      </c>
      <c r="AJ125" s="183" t="s">
        <v>388</v>
      </c>
      <c r="AK125" s="183" t="s">
        <v>387</v>
      </c>
      <c r="AL125" s="183" t="s">
        <v>386</v>
      </c>
      <c r="AM125" s="182" t="s">
        <v>385</v>
      </c>
      <c r="AN125"/>
      <c r="AO125" s="143" t="str">
        <f t="shared" ref="AO125:AT125" si="154">AO120</f>
        <v>Volume saisi 0 ml pour 2 Flute(s)</v>
      </c>
      <c r="AP125" s="142">
        <f t="shared" si="154"/>
        <v>360</v>
      </c>
      <c r="AQ125" s="142">
        <f t="shared" si="154"/>
        <v>240</v>
      </c>
      <c r="AR125" s="141" t="str">
        <f t="shared" si="154"/>
        <v>2 Trembler(s) de 30 cl</v>
      </c>
      <c r="AS125" s="136">
        <f t="shared" si="154"/>
        <v>600</v>
      </c>
      <c r="AT125" s="140">
        <f t="shared" si="154"/>
        <v>600</v>
      </c>
      <c r="AU125" s="152">
        <f t="shared" si="150"/>
        <v>2.5</v>
      </c>
      <c r="AV125" s="20"/>
      <c r="AW125" s="194"/>
      <c r="AX125" s="1320"/>
      <c r="AY125" s="194"/>
      <c r="AZ125" s="194"/>
      <c r="BA125" s="154"/>
      <c r="BB125" s="154"/>
      <c r="BC125" s="153"/>
      <c r="BF125" s="95" t="s">
        <v>285</v>
      </c>
      <c r="BG125" s="94">
        <f t="shared" si="108"/>
        <v>1.4999999999999999E-2</v>
      </c>
      <c r="BH125" s="93" t="s">
        <v>282</v>
      </c>
      <c r="BI125" s="75">
        <f t="shared" si="143"/>
        <v>67</v>
      </c>
      <c r="BJ125" s="74">
        <f t="shared" si="110"/>
        <v>1.5</v>
      </c>
      <c r="BK125" s="92">
        <v>15</v>
      </c>
      <c r="BL125" s="91">
        <v>0</v>
      </c>
      <c r="BM125" s="90">
        <v>0</v>
      </c>
      <c r="BN125" s="79"/>
      <c r="BO125" s="89">
        <v>1000</v>
      </c>
      <c r="BP125" s="88" t="s">
        <v>281</v>
      </c>
      <c r="BR125" s="407" t="str">
        <f t="shared" si="99"/>
        <v>A</v>
      </c>
      <c r="CC125" s="9">
        <v>1</v>
      </c>
    </row>
    <row r="126" spans="1:81" ht="21" customHeight="1">
      <c r="B126" s="173" t="str">
        <f>"Vous servez plus que l'Auteur qui avait prévu "&amp;I123&amp;" cl"</f>
        <v>Vous servez plus que l'Auteur qui avait prévu 12 cl</v>
      </c>
      <c r="C126" s="172" t="str">
        <f>"Vous servez moins que l'Auteur qui avait prévu "&amp;I123&amp;" cl"</f>
        <v>Vous servez moins que l'Auteur qui avait prévu 12 cl</v>
      </c>
      <c r="D126" s="172" t="s">
        <v>373</v>
      </c>
      <c r="E126" s="171"/>
      <c r="F126" s="171"/>
      <c r="G126" s="171"/>
      <c r="H126" s="171"/>
      <c r="I126" s="170"/>
      <c r="J126" s="170"/>
      <c r="K126" s="551" t="s">
        <v>372</v>
      </c>
      <c r="L126" s="169" t="s">
        <v>371</v>
      </c>
      <c r="N126" s="407" t="str">
        <f t="shared" si="95"/>
        <v>A</v>
      </c>
      <c r="O126" s="147" t="str">
        <f t="shared" si="96"/>
        <v>4.4 nom de la recette .Avec ou sans alcool.Quand .Verre Flute(s).Famille à coller</v>
      </c>
      <c r="P126" s="147" t="str">
        <f t="shared" si="103"/>
        <v>4</v>
      </c>
      <c r="Q126" s="147" t="str">
        <f t="shared" si="104"/>
        <v xml:space="preserve">4 nom de la recette </v>
      </c>
      <c r="R126" s="147" t="str">
        <f t="shared" si="105"/>
        <v>Avec ou sans alcool</v>
      </c>
      <c r="S126" s="147" t="str">
        <f t="shared" si="97"/>
        <v xml:space="preserve">Quand </v>
      </c>
      <c r="T126" s="147" t="str">
        <f t="shared" si="106"/>
        <v>Famille à coller</v>
      </c>
      <c r="U126" s="147" t="str">
        <f t="shared" si="98"/>
        <v/>
      </c>
      <c r="V126" s="134" t="s">
        <v>338</v>
      </c>
      <c r="W126" s="119" t="str">
        <f>W125</f>
        <v>4.4 nom de la recette .Avec ou sans alcool.Quand .Verre Flute(s).Famille à coller</v>
      </c>
      <c r="X126" s="119">
        <f>X125</f>
        <v>2</v>
      </c>
      <c r="Y126" s="118" t="str">
        <f>Y125</f>
        <v>Flute(s)</v>
      </c>
      <c r="Z126" s="117">
        <f>Z125</f>
        <v>12</v>
      </c>
      <c r="AA126" s="116" t="str">
        <f>AA125</f>
        <v>cl</v>
      </c>
      <c r="AB126" s="1227" t="s">
        <v>381</v>
      </c>
      <c r="AC126" s="1227"/>
      <c r="AD126" s="1228"/>
      <c r="AE126" s="177"/>
      <c r="AF126" s="176" t="s">
        <v>380</v>
      </c>
      <c r="AG126" s="1229" t="s">
        <v>379</v>
      </c>
      <c r="AH126" s="175"/>
      <c r="AI126" s="1231" t="s">
        <v>378</v>
      </c>
      <c r="AJ126" s="1233" t="s">
        <v>377</v>
      </c>
      <c r="AK126" s="1235" t="s">
        <v>376</v>
      </c>
      <c r="AL126" s="1237" t="s">
        <v>375</v>
      </c>
      <c r="AM126" s="174" t="s">
        <v>374</v>
      </c>
      <c r="AN126"/>
      <c r="AO126" s="143" t="str">
        <f t="shared" ref="AO126:AT126" si="155">AO120</f>
        <v>Volume saisi 0 ml pour 2 Flute(s)</v>
      </c>
      <c r="AP126" s="142">
        <f t="shared" si="155"/>
        <v>360</v>
      </c>
      <c r="AQ126" s="142">
        <f t="shared" si="155"/>
        <v>240</v>
      </c>
      <c r="AR126" s="141" t="str">
        <f t="shared" si="155"/>
        <v>2 Trembler(s) de 30 cl</v>
      </c>
      <c r="AS126" s="136">
        <f t="shared" si="155"/>
        <v>600</v>
      </c>
      <c r="AT126" s="140">
        <f t="shared" si="155"/>
        <v>600</v>
      </c>
      <c r="AU126" s="152">
        <f t="shared" si="150"/>
        <v>2.5</v>
      </c>
      <c r="AV126" s="167" t="str">
        <f t="shared" ref="AV126:BB126" si="156">SUBSTITUTE(ADDRESS(1,COLUMN(),4),"1","")</f>
        <v>AV</v>
      </c>
      <c r="AW126" s="167" t="str">
        <f t="shared" si="156"/>
        <v>AW</v>
      </c>
      <c r="AX126" s="168" t="str">
        <f t="shared" si="156"/>
        <v>AX</v>
      </c>
      <c r="AY126" s="168" t="str">
        <f>SUBSTITUTE(ADDRESS(1,COLUMN(),4),"1","")</f>
        <v>AY</v>
      </c>
      <c r="AZ126" s="167" t="str">
        <f t="shared" si="156"/>
        <v>AZ</v>
      </c>
      <c r="BA126" s="166" t="str">
        <f t="shared" si="156"/>
        <v>BA</v>
      </c>
      <c r="BB126" s="644" t="str">
        <f t="shared" si="156"/>
        <v>BB</v>
      </c>
      <c r="BC126" s="810" t="str">
        <f>"1"&amp;" "&amp;I120</f>
        <v>1 Trembler(s)</v>
      </c>
      <c r="BF126" s="95" t="s">
        <v>283</v>
      </c>
      <c r="BG126" s="94">
        <f t="shared" si="108"/>
        <v>0.25</v>
      </c>
      <c r="BH126" s="93" t="s">
        <v>282</v>
      </c>
      <c r="BI126" s="75">
        <f t="shared" si="143"/>
        <v>4</v>
      </c>
      <c r="BJ126" s="74">
        <f t="shared" si="110"/>
        <v>25</v>
      </c>
      <c r="BK126" s="92">
        <v>250</v>
      </c>
      <c r="BL126" s="91">
        <v>0</v>
      </c>
      <c r="BM126" s="90">
        <v>0</v>
      </c>
      <c r="BN126" s="74"/>
      <c r="BO126" s="89">
        <v>1</v>
      </c>
      <c r="BP126" s="88" t="s">
        <v>281</v>
      </c>
      <c r="BR126" s="407" t="str">
        <f t="shared" si="99"/>
        <v>A</v>
      </c>
      <c r="CC126" s="9">
        <v>1</v>
      </c>
    </row>
    <row r="127" spans="1:81" ht="21" customHeight="1">
      <c r="B127" s="161"/>
      <c r="C127" s="160"/>
      <c r="D127" s="158"/>
      <c r="E127" s="158"/>
      <c r="F127" s="513" t="str">
        <f>I123&amp;" "&amp;I121&amp;" arrondi à ▼"</f>
        <v>12 cl arrondi à ▼</v>
      </c>
      <c r="G127" s="158"/>
      <c r="H127" s="158"/>
      <c r="I127" s="159" t="s">
        <v>366</v>
      </c>
      <c r="J127" s="516" t="s">
        <v>365</v>
      </c>
      <c r="K127" s="517"/>
      <c r="L127" s="514">
        <f>ROUND(L135/H120,2)</f>
        <v>0</v>
      </c>
      <c r="N127" s="407" t="str">
        <f t="shared" si="95"/>
        <v>A</v>
      </c>
      <c r="O127" s="147" t="str">
        <f t="shared" si="96"/>
        <v>4.4 nom de la recette .Avec ou sans alcool.Quand .Verre Flute(s).Famille à coller</v>
      </c>
      <c r="P127" s="147" t="str">
        <f t="shared" si="103"/>
        <v>4</v>
      </c>
      <c r="Q127" s="147" t="str">
        <f t="shared" si="104"/>
        <v xml:space="preserve">4 nom de la recette </v>
      </c>
      <c r="R127" s="147" t="str">
        <f t="shared" si="105"/>
        <v>Avec ou sans alcool</v>
      </c>
      <c r="S127" s="147" t="str">
        <f t="shared" si="97"/>
        <v xml:space="preserve">Quand </v>
      </c>
      <c r="T127" s="147" t="str">
        <f t="shared" si="106"/>
        <v>Famille à coller</v>
      </c>
      <c r="U127" s="147" t="str">
        <f t="shared" si="98"/>
        <v/>
      </c>
      <c r="V127" s="134" t="s">
        <v>338</v>
      </c>
      <c r="W127" s="119" t="str">
        <f>W125</f>
        <v>4.4 nom de la recette .Avec ou sans alcool.Quand .Verre Flute(s).Famille à coller</v>
      </c>
      <c r="X127" s="119">
        <f>X125</f>
        <v>2</v>
      </c>
      <c r="Y127" s="118" t="str">
        <f>Y125</f>
        <v>Flute(s)</v>
      </c>
      <c r="Z127" s="117">
        <f>Z125</f>
        <v>12</v>
      </c>
      <c r="AA127" s="116" t="str">
        <f>AA125</f>
        <v>cl</v>
      </c>
      <c r="AB127" s="1239"/>
      <c r="AC127" s="1239"/>
      <c r="AD127" s="1240"/>
      <c r="AE127" s="165"/>
      <c r="AF127" s="164" t="s">
        <v>368</v>
      </c>
      <c r="AG127" s="1230"/>
      <c r="AH127" s="163"/>
      <c r="AI127" s="1232"/>
      <c r="AJ127" s="1234"/>
      <c r="AK127" s="1236"/>
      <c r="AL127" s="1238"/>
      <c r="AM127" s="162" t="s">
        <v>367</v>
      </c>
      <c r="AN127"/>
      <c r="AO127" s="143" t="str">
        <f t="shared" ref="AO127:AT127" si="157">AO120</f>
        <v>Volume saisi 0 ml pour 2 Flute(s)</v>
      </c>
      <c r="AP127" s="142">
        <f t="shared" si="157"/>
        <v>360</v>
      </c>
      <c r="AQ127" s="142">
        <f t="shared" si="157"/>
        <v>240</v>
      </c>
      <c r="AR127" s="141" t="str">
        <f t="shared" si="157"/>
        <v>2 Trembler(s) de 30 cl</v>
      </c>
      <c r="AS127" s="136">
        <f t="shared" si="157"/>
        <v>600</v>
      </c>
      <c r="AT127" s="140">
        <f t="shared" si="157"/>
        <v>600</v>
      </c>
      <c r="AU127" s="152">
        <f t="shared" si="150"/>
        <v>2.5</v>
      </c>
      <c r="AV127" s="157"/>
      <c r="AW127" s="157"/>
      <c r="AX127" s="156"/>
      <c r="AY127" s="20"/>
      <c r="AZ127" s="20"/>
      <c r="BA127" s="155" t="s">
        <v>364</v>
      </c>
      <c r="BB127" s="154"/>
      <c r="BC127" s="810" t="str">
        <f>"de "&amp;H121&amp;" "&amp;I121</f>
        <v>de 30 cl</v>
      </c>
      <c r="BF127" s="87" t="s">
        <v>280</v>
      </c>
      <c r="BG127" s="77">
        <f t="shared" si="108"/>
        <v>6.4999999999999997E-3</v>
      </c>
      <c r="BH127" s="83" t="s">
        <v>243</v>
      </c>
      <c r="BI127" s="75">
        <f t="shared" si="143"/>
        <v>154</v>
      </c>
      <c r="BJ127" s="74"/>
      <c r="BK127" s="73">
        <v>6.5</v>
      </c>
      <c r="BL127" s="72">
        <v>0</v>
      </c>
      <c r="BM127" s="71">
        <v>0</v>
      </c>
      <c r="BN127" s="79"/>
      <c r="BO127" s="69"/>
      <c r="BP127" s="68" t="s">
        <v>277</v>
      </c>
      <c r="BR127" s="407" t="str">
        <f t="shared" si="99"/>
        <v>A</v>
      </c>
      <c r="CC127" s="9">
        <v>1</v>
      </c>
    </row>
    <row r="128" spans="1:81" ht="21" customHeight="1">
      <c r="B128" s="522" t="str">
        <f>IF(ISBLANK(AM128),"",IF(H120&gt;0,AM128,""))</f>
        <v/>
      </c>
      <c r="C128" s="523">
        <f>IF(ISBLANK(H120),"",INDEX($BK$22:$BK$150,MATCH(I121,$BF$22:$BF$150,0)))</f>
        <v>10</v>
      </c>
      <c r="D128" s="524" t="str">
        <f t="shared" ref="D128:D134" si="158">IF(BA128=0,"",BA128)</f>
        <v/>
      </c>
      <c r="E128" s="525" t="str">
        <f>IF(BA128=0,"",IF(ISBLANK(H120),"",TEXT(D128/10,"0.0")&amp;" cl ► "&amp;TEXT(D128/1000,"0.000")&amp;" L"))</f>
        <v/>
      </c>
      <c r="F128" s="526" t="str">
        <f>IF(OR(BA128=0, ISBLANK(AJ128)), "", IF(ROUND(BA128/BA135*10*2, 0)/2=0, AI128 &amp; " " &amp; AJ128, "► ≈ " &amp; MIN(ROUND(BA128/BA135*10*2, 0)/2, 10) &amp; "/10"))</f>
        <v/>
      </c>
      <c r="G128" s="527" t="str">
        <f t="shared" ref="G128:G134" si="159">IF(ISBLANK(AF128),"",AF128*AU128)</f>
        <v/>
      </c>
      <c r="H128" s="528">
        <f>IF(ISBLANK(H120),"",AG128)</f>
        <v>0</v>
      </c>
      <c r="I128" s="543" t="str">
        <f t="shared" ref="I128:I134" si="160">IF(ISBLANK(AK128),"",D128*AK128/100)</f>
        <v/>
      </c>
      <c r="J128" s="529">
        <f t="shared" ref="J128:J134" si="161">AK128</f>
        <v>0</v>
      </c>
      <c r="K128" s="530">
        <v>1</v>
      </c>
      <c r="L128" s="531">
        <f t="shared" ref="L128:L134" si="162">IFERROR(IF(ISBLANK(AF128),(D128/1000)*K128,G128*K128),0)</f>
        <v>0</v>
      </c>
      <c r="N128" s="407" t="str">
        <f t="shared" si="95"/>
        <v>A</v>
      </c>
      <c r="O128" s="147" t="str">
        <f t="shared" si="96"/>
        <v>4.4 nom de la recette .Avec ou sans alcool.Quand .Verre Flute(s).Famille à coller</v>
      </c>
      <c r="P128" s="147" t="str">
        <f t="shared" si="103"/>
        <v>4</v>
      </c>
      <c r="Q128" s="147" t="str">
        <f t="shared" si="104"/>
        <v xml:space="preserve">4 nom de la recette </v>
      </c>
      <c r="R128" s="147" t="str">
        <f t="shared" si="105"/>
        <v>Avec ou sans alcool</v>
      </c>
      <c r="S128" s="147" t="str">
        <f t="shared" si="97"/>
        <v xml:space="preserve">Quand </v>
      </c>
      <c r="T128" s="147" t="str">
        <f t="shared" si="106"/>
        <v>Famille à coller</v>
      </c>
      <c r="U128" s="147" t="str">
        <f t="shared" si="98"/>
        <v/>
      </c>
      <c r="V128" s="134" t="s">
        <v>338</v>
      </c>
      <c r="W128" s="119" t="str">
        <f>W125</f>
        <v>4.4 nom de la recette .Avec ou sans alcool.Quand .Verre Flute(s).Famille à coller</v>
      </c>
      <c r="X128" s="119">
        <f>X125</f>
        <v>2</v>
      </c>
      <c r="Y128" s="118" t="str">
        <f>Y125</f>
        <v>Flute(s)</v>
      </c>
      <c r="Z128" s="117">
        <f>Z125</f>
        <v>12</v>
      </c>
      <c r="AA128" s="116" t="str">
        <f>AA125</f>
        <v>cl</v>
      </c>
      <c r="AB128" s="1239"/>
      <c r="AC128" s="1239"/>
      <c r="AD128" s="1240"/>
      <c r="AE128" s="145">
        <v>1</v>
      </c>
      <c r="AF128" s="296"/>
      <c r="AG128" s="295"/>
      <c r="AH128" s="144"/>
      <c r="AI128" s="294"/>
      <c r="AJ128" s="293"/>
      <c r="AK128" s="292"/>
      <c r="AL128" s="291">
        <v>1</v>
      </c>
      <c r="AM128" s="290"/>
      <c r="AN128"/>
      <c r="AO128" s="143" t="str">
        <f t="shared" ref="AO128:AT128" si="163">AO120</f>
        <v>Volume saisi 0 ml pour 2 Flute(s)</v>
      </c>
      <c r="AP128" s="142">
        <f t="shared" si="163"/>
        <v>360</v>
      </c>
      <c r="AQ128" s="142">
        <f t="shared" si="163"/>
        <v>240</v>
      </c>
      <c r="AR128" s="141" t="str">
        <f t="shared" si="163"/>
        <v>2 Trembler(s) de 30 cl</v>
      </c>
      <c r="AS128" s="136">
        <f t="shared" si="163"/>
        <v>600</v>
      </c>
      <c r="AT128" s="140">
        <f t="shared" si="163"/>
        <v>600</v>
      </c>
      <c r="AU128" s="152">
        <f t="shared" si="150"/>
        <v>2.5</v>
      </c>
      <c r="AV128" s="151">
        <v>1</v>
      </c>
      <c r="AW128" s="137">
        <f t="shared" ref="AW128:AW134" si="164">AM128</f>
        <v>0</v>
      </c>
      <c r="AX128" s="633">
        <f t="shared" ref="AX128:AX134" si="165">IF(ISBLANK(AI128),0,IFERROR(INDEX($BK$22:$BK$150,MATCH(AJ128,$BF$22:$BF$150,0))*AI128,""))</f>
        <v>0</v>
      </c>
      <c r="AY128" s="637">
        <f>IFERROR((AX128/AX135)*AQ128,0)</f>
        <v>0</v>
      </c>
      <c r="AZ128" s="638">
        <f>AY128/1000</f>
        <v>0</v>
      </c>
      <c r="BA128" s="135">
        <f>AY128*AU128</f>
        <v>0</v>
      </c>
      <c r="BB128" s="636">
        <f>BA128/1000</f>
        <v>0</v>
      </c>
      <c r="BC128" s="811">
        <f>BA128/H120</f>
        <v>0</v>
      </c>
      <c r="BF128" s="87" t="s">
        <v>278</v>
      </c>
      <c r="BG128" s="77">
        <f t="shared" si="108"/>
        <v>0.1</v>
      </c>
      <c r="BH128" s="83" t="s">
        <v>243</v>
      </c>
      <c r="BI128" s="75">
        <f t="shared" si="143"/>
        <v>10</v>
      </c>
      <c r="BJ128" s="79"/>
      <c r="BK128" s="73">
        <v>100</v>
      </c>
      <c r="BL128" s="72">
        <v>0</v>
      </c>
      <c r="BM128" s="71">
        <v>0</v>
      </c>
      <c r="BN128" s="85"/>
      <c r="BO128" s="69"/>
      <c r="BP128" s="68" t="s">
        <v>277</v>
      </c>
      <c r="BR128" s="407" t="str">
        <f t="shared" si="99"/>
        <v>A</v>
      </c>
      <c r="CC128" s="9">
        <v>1</v>
      </c>
    </row>
    <row r="129" spans="1:81" ht="21" customHeight="1">
      <c r="B129" s="532" t="str">
        <f>IF(ISBLANK(AM129),"",IF(H120&gt;0,AM129,""))</f>
        <v/>
      </c>
      <c r="C129" s="533">
        <f>IF(ISBLANK(H120),"",INDEX($BK$22:$BK$150,MATCH(I121,$BF$22:$BF$150,0)))</f>
        <v>10</v>
      </c>
      <c r="D129" s="534" t="str">
        <f t="shared" si="158"/>
        <v/>
      </c>
      <c r="E129" s="535" t="str">
        <f>IF(BA129=0,"",IF(ISBLANK(H120),"",TEXT(D129/10,"0.0")&amp;" cl ► "&amp;TEXT(D129/1000,"0.000")&amp;" L"))</f>
        <v/>
      </c>
      <c r="F129" s="536" t="str">
        <f>IF(OR(BA129=0, ISBLANK(AJ129)), "", IF(ROUND(BA129/BA135*10*2, 0)/2=0, AI129 &amp; " " &amp; AJ129, "► ≈ " &amp; MIN(ROUND(BA129/BA135*10*2, 0)/2, 10) &amp; "/10"))</f>
        <v/>
      </c>
      <c r="G129" s="537" t="str">
        <f t="shared" si="159"/>
        <v/>
      </c>
      <c r="H129" s="538">
        <f>IF(ISBLANK(H120),"",AG129)</f>
        <v>0</v>
      </c>
      <c r="I129" s="544" t="str">
        <f t="shared" si="160"/>
        <v/>
      </c>
      <c r="J129" s="539">
        <f t="shared" si="161"/>
        <v>0</v>
      </c>
      <c r="K129" s="530">
        <v>1</v>
      </c>
      <c r="L129" s="531">
        <f t="shared" si="162"/>
        <v>0</v>
      </c>
      <c r="N129" s="407" t="str">
        <f t="shared" si="95"/>
        <v>►</v>
      </c>
      <c r="O129" s="147" t="str">
        <f t="shared" si="96"/>
        <v>►</v>
      </c>
      <c r="P129" s="147" t="str">
        <f t="shared" si="103"/>
        <v>►</v>
      </c>
      <c r="Q129" s="147" t="str">
        <f t="shared" si="104"/>
        <v>►</v>
      </c>
      <c r="R129" s="147" t="str">
        <f t="shared" si="105"/>
        <v>►</v>
      </c>
      <c r="S129" s="147" t="str">
        <f t="shared" si="97"/>
        <v>►</v>
      </c>
      <c r="T129" s="147" t="str">
        <f t="shared" si="106"/>
        <v>►</v>
      </c>
      <c r="U129" s="147" t="str">
        <f t="shared" si="98"/>
        <v/>
      </c>
      <c r="V129" s="146" t="str">
        <f t="shared" ref="V129:V134" si="166">IF(AM129&lt;&gt;"","A","►")</f>
        <v>►</v>
      </c>
      <c r="W129" s="119" t="str">
        <f>W125</f>
        <v>4.4 nom de la recette .Avec ou sans alcool.Quand .Verre Flute(s).Famille à coller</v>
      </c>
      <c r="X129" s="119">
        <f>X125</f>
        <v>2</v>
      </c>
      <c r="Y129" s="118" t="str">
        <f>Y125</f>
        <v>Flute(s)</v>
      </c>
      <c r="Z129" s="117">
        <f>Z125</f>
        <v>12</v>
      </c>
      <c r="AA129" s="116" t="str">
        <f>AA125</f>
        <v>cl</v>
      </c>
      <c r="AB129" s="1239"/>
      <c r="AC129" s="1239"/>
      <c r="AD129" s="1240"/>
      <c r="AE129" s="150">
        <v>2</v>
      </c>
      <c r="AF129" s="296"/>
      <c r="AG129" s="295"/>
      <c r="AH129" s="144"/>
      <c r="AI129" s="294"/>
      <c r="AJ129" s="293"/>
      <c r="AK129" s="292"/>
      <c r="AL129" s="291">
        <v>1</v>
      </c>
      <c r="AM129" s="290"/>
      <c r="AN129"/>
      <c r="AO129" s="143" t="str">
        <f t="shared" ref="AO129:AT129" si="167">AO120</f>
        <v>Volume saisi 0 ml pour 2 Flute(s)</v>
      </c>
      <c r="AP129" s="142">
        <f t="shared" si="167"/>
        <v>360</v>
      </c>
      <c r="AQ129" s="142">
        <f t="shared" si="167"/>
        <v>240</v>
      </c>
      <c r="AR129" s="141" t="str">
        <f t="shared" si="167"/>
        <v>2 Trembler(s) de 30 cl</v>
      </c>
      <c r="AS129" s="136">
        <f t="shared" si="167"/>
        <v>600</v>
      </c>
      <c r="AT129" s="140">
        <f t="shared" si="167"/>
        <v>600</v>
      </c>
      <c r="AU129" s="139">
        <f t="shared" si="150"/>
        <v>2.5</v>
      </c>
      <c r="AV129" s="149">
        <v>2</v>
      </c>
      <c r="AW129" s="148">
        <f t="shared" si="164"/>
        <v>0</v>
      </c>
      <c r="AX129" s="633">
        <f t="shared" si="165"/>
        <v>0</v>
      </c>
      <c r="AY129" s="637">
        <f>IFERROR((AX129/AX135)*AQ129,0)</f>
        <v>0</v>
      </c>
      <c r="AZ129" s="638">
        <f t="shared" ref="AZ129:AZ134" si="168">AY129/1000</f>
        <v>0</v>
      </c>
      <c r="BA129" s="135">
        <f t="shared" ref="BA129:BA134" si="169">AY129*AU129</f>
        <v>0</v>
      </c>
      <c r="BB129" s="636">
        <f t="shared" ref="BB129:BB134" si="170">BA129/1000</f>
        <v>0</v>
      </c>
      <c r="BC129" s="811">
        <f>BA129/H120</f>
        <v>0</v>
      </c>
      <c r="BF129" s="87" t="s">
        <v>275</v>
      </c>
      <c r="BG129" s="77">
        <f t="shared" si="108"/>
        <v>3.0000000000000001E-3</v>
      </c>
      <c r="BH129" s="83" t="s">
        <v>243</v>
      </c>
      <c r="BI129" s="75">
        <f t="shared" si="143"/>
        <v>333</v>
      </c>
      <c r="BJ129" s="79"/>
      <c r="BK129" s="73">
        <v>3</v>
      </c>
      <c r="BL129" s="72">
        <v>0</v>
      </c>
      <c r="BM129" s="71">
        <v>0</v>
      </c>
      <c r="BN129" s="79"/>
      <c r="BO129" s="69"/>
      <c r="BP129" s="68" t="s">
        <v>270</v>
      </c>
      <c r="BR129" s="407" t="str">
        <f t="shared" si="99"/>
        <v>►</v>
      </c>
      <c r="CC129" s="9">
        <v>1</v>
      </c>
    </row>
    <row r="130" spans="1:81" ht="21" customHeight="1">
      <c r="B130" s="522" t="str">
        <f>IF(ISBLANK(AM130),"",IF(H120&gt;0,AM130,""))</f>
        <v/>
      </c>
      <c r="C130" s="523">
        <f>IF(ISBLANK(H120),"",INDEX($BK$22:$BK$150,MATCH(I121,$BF$22:$BF$150,0)))</f>
        <v>10</v>
      </c>
      <c r="D130" s="540" t="str">
        <f t="shared" si="158"/>
        <v/>
      </c>
      <c r="E130" s="541" t="str">
        <f>IF(BA130=0,"",IF(ISBLANK(H120),"",TEXT(D130/10,"0.0")&amp;" cl ► "&amp;TEXT(D130/1000,"0.000")&amp;" L"))</f>
        <v/>
      </c>
      <c r="F130" s="526" t="str">
        <f>IF(OR(BA130=0, ISBLANK(AJ130)), "", IF(ROUND(BA130/BA135*10*2, 0)/2=0, AI130 &amp; " " &amp; AJ130, "► ≈ " &amp; MIN(ROUND(BA130/BA135*10*2, 0)/2, 10) &amp; "/10"))</f>
        <v/>
      </c>
      <c r="G130" s="542" t="str">
        <f t="shared" si="159"/>
        <v/>
      </c>
      <c r="H130" s="528">
        <f>IF(ISBLANK(H120),"",AG130)</f>
        <v>0</v>
      </c>
      <c r="I130" s="543" t="str">
        <f t="shared" si="160"/>
        <v/>
      </c>
      <c r="J130" s="529">
        <f t="shared" si="161"/>
        <v>0</v>
      </c>
      <c r="K130" s="530">
        <v>1</v>
      </c>
      <c r="L130" s="531">
        <f t="shared" si="162"/>
        <v>0</v>
      </c>
      <c r="N130" s="407" t="str">
        <f t="shared" si="95"/>
        <v>►</v>
      </c>
      <c r="O130" s="147" t="str">
        <f t="shared" si="96"/>
        <v>►</v>
      </c>
      <c r="P130" s="147" t="str">
        <f t="shared" si="103"/>
        <v>►</v>
      </c>
      <c r="Q130" s="147" t="str">
        <f t="shared" si="104"/>
        <v>►</v>
      </c>
      <c r="R130" s="147" t="str">
        <f t="shared" si="105"/>
        <v>►</v>
      </c>
      <c r="S130" s="147" t="str">
        <f t="shared" si="97"/>
        <v>►</v>
      </c>
      <c r="T130" s="147" t="str">
        <f t="shared" si="106"/>
        <v>►</v>
      </c>
      <c r="U130" s="147" t="str">
        <f t="shared" si="98"/>
        <v/>
      </c>
      <c r="V130" s="146" t="str">
        <f t="shared" si="166"/>
        <v>►</v>
      </c>
      <c r="W130" s="119" t="str">
        <f>W125</f>
        <v>4.4 nom de la recette .Avec ou sans alcool.Quand .Verre Flute(s).Famille à coller</v>
      </c>
      <c r="X130" s="119">
        <f>X125</f>
        <v>2</v>
      </c>
      <c r="Y130" s="118" t="str">
        <f>Y125</f>
        <v>Flute(s)</v>
      </c>
      <c r="Z130" s="117">
        <f>Z125</f>
        <v>12</v>
      </c>
      <c r="AA130" s="116" t="str">
        <f>AA125</f>
        <v>cl</v>
      </c>
      <c r="AB130" s="1239"/>
      <c r="AC130" s="1239"/>
      <c r="AD130" s="1240"/>
      <c r="AE130" s="145">
        <v>3</v>
      </c>
      <c r="AF130" s="296"/>
      <c r="AG130" s="295"/>
      <c r="AH130" s="144"/>
      <c r="AI130" s="294"/>
      <c r="AJ130" s="293"/>
      <c r="AK130" s="292"/>
      <c r="AL130" s="291">
        <v>1</v>
      </c>
      <c r="AM130" s="298"/>
      <c r="AN130"/>
      <c r="AO130" s="143" t="str">
        <f t="shared" ref="AO130:AT130" si="171">AO120</f>
        <v>Volume saisi 0 ml pour 2 Flute(s)</v>
      </c>
      <c r="AP130" s="142">
        <f t="shared" si="171"/>
        <v>360</v>
      </c>
      <c r="AQ130" s="142">
        <f t="shared" si="171"/>
        <v>240</v>
      </c>
      <c r="AR130" s="141" t="str">
        <f t="shared" si="171"/>
        <v>2 Trembler(s) de 30 cl</v>
      </c>
      <c r="AS130" s="136">
        <f t="shared" si="171"/>
        <v>600</v>
      </c>
      <c r="AT130" s="140">
        <f t="shared" si="171"/>
        <v>600</v>
      </c>
      <c r="AU130" s="139">
        <f t="shared" si="150"/>
        <v>2.5</v>
      </c>
      <c r="AV130" s="138">
        <v>3</v>
      </c>
      <c r="AW130" s="137">
        <f t="shared" si="164"/>
        <v>0</v>
      </c>
      <c r="AX130" s="633">
        <f t="shared" si="165"/>
        <v>0</v>
      </c>
      <c r="AY130" s="637">
        <f>IFERROR((AX130/AX135)*AQ130,0)</f>
        <v>0</v>
      </c>
      <c r="AZ130" s="638">
        <f t="shared" si="168"/>
        <v>0</v>
      </c>
      <c r="BA130" s="135">
        <f t="shared" si="169"/>
        <v>0</v>
      </c>
      <c r="BB130" s="636">
        <f t="shared" si="170"/>
        <v>0</v>
      </c>
      <c r="BC130" s="811">
        <f>BA130/H120</f>
        <v>0</v>
      </c>
      <c r="BF130" s="87" t="s">
        <v>273</v>
      </c>
      <c r="BG130" s="77">
        <f t="shared" si="108"/>
        <v>8.0000000000000002E-3</v>
      </c>
      <c r="BH130" s="83" t="s">
        <v>243</v>
      </c>
      <c r="BI130" s="75">
        <f t="shared" si="143"/>
        <v>125</v>
      </c>
      <c r="BJ130" s="79"/>
      <c r="BK130" s="73">
        <v>8</v>
      </c>
      <c r="BL130" s="72">
        <v>0</v>
      </c>
      <c r="BM130" s="71">
        <v>0</v>
      </c>
      <c r="BN130" s="79"/>
      <c r="BO130" s="69"/>
      <c r="BP130" s="68" t="s">
        <v>270</v>
      </c>
      <c r="BR130" s="407" t="str">
        <f t="shared" si="99"/>
        <v>►</v>
      </c>
      <c r="CC130" s="9">
        <v>1</v>
      </c>
    </row>
    <row r="131" spans="1:81" ht="21" customHeight="1">
      <c r="B131" s="532" t="str">
        <f>IF(ISBLANK(AM131),"",IF(H120&gt;0,AM131,""))</f>
        <v/>
      </c>
      <c r="C131" s="533">
        <f>IF(ISBLANK(H120),"",INDEX($BK$22:$BK$150,MATCH(I121,$BF$22:$BF$150,0)))</f>
        <v>10</v>
      </c>
      <c r="D131" s="534" t="str">
        <f t="shared" si="158"/>
        <v/>
      </c>
      <c r="E131" s="535" t="str">
        <f>IF(BA131=0,"",IF(ISBLANK(H120),"",TEXT(D131/10,"0.0")&amp;" cl ► "&amp;TEXT(D131/1000,"0.000")&amp;" L"))</f>
        <v/>
      </c>
      <c r="F131" s="536" t="str">
        <f>IF(OR(BA131=0, ISBLANK(AJ131)), "", IF(ROUND(BA131/BA135*10*2, 0)/2=0, AI131 &amp; " " &amp; AJ131, "► ≈ " &amp; MIN(ROUND(BA131/BA135*10*2, 0)/2, 10) &amp; "/10"))</f>
        <v/>
      </c>
      <c r="G131" s="537" t="str">
        <f t="shared" si="159"/>
        <v/>
      </c>
      <c r="H131" s="538">
        <f>IF(ISBLANK(H120),"",AG131)</f>
        <v>0</v>
      </c>
      <c r="I131" s="544" t="str">
        <f t="shared" si="160"/>
        <v/>
      </c>
      <c r="J131" s="539">
        <f t="shared" si="161"/>
        <v>0</v>
      </c>
      <c r="K131" s="530">
        <v>1</v>
      </c>
      <c r="L131" s="531">
        <f t="shared" si="162"/>
        <v>0</v>
      </c>
      <c r="N131" s="407" t="str">
        <f t="shared" si="95"/>
        <v>►</v>
      </c>
      <c r="O131" s="147" t="str">
        <f t="shared" si="96"/>
        <v>►</v>
      </c>
      <c r="P131" s="147" t="str">
        <f t="shared" si="103"/>
        <v>►</v>
      </c>
      <c r="Q131" s="147" t="str">
        <f t="shared" si="104"/>
        <v>►</v>
      </c>
      <c r="R131" s="147" t="str">
        <f t="shared" si="105"/>
        <v>►</v>
      </c>
      <c r="S131" s="147" t="str">
        <f t="shared" si="97"/>
        <v>►</v>
      </c>
      <c r="T131" s="147" t="str">
        <f t="shared" si="106"/>
        <v>►</v>
      </c>
      <c r="U131" s="147" t="str">
        <f t="shared" si="98"/>
        <v/>
      </c>
      <c r="V131" s="146" t="str">
        <f t="shared" si="166"/>
        <v>►</v>
      </c>
      <c r="W131" s="119" t="str">
        <f>W125</f>
        <v>4.4 nom de la recette .Avec ou sans alcool.Quand .Verre Flute(s).Famille à coller</v>
      </c>
      <c r="X131" s="119">
        <f>X125</f>
        <v>2</v>
      </c>
      <c r="Y131" s="118" t="str">
        <f>Y125</f>
        <v>Flute(s)</v>
      </c>
      <c r="Z131" s="117">
        <f>Z125</f>
        <v>12</v>
      </c>
      <c r="AA131" s="116" t="str">
        <f>AA125</f>
        <v>cl</v>
      </c>
      <c r="AB131" s="1239"/>
      <c r="AC131" s="1239"/>
      <c r="AD131" s="1240"/>
      <c r="AE131" s="150">
        <v>4</v>
      </c>
      <c r="AF131" s="296"/>
      <c r="AG131" s="295"/>
      <c r="AH131" s="144"/>
      <c r="AI131" s="294"/>
      <c r="AJ131" s="293"/>
      <c r="AK131" s="292"/>
      <c r="AL131" s="291">
        <v>1</v>
      </c>
      <c r="AM131" s="298"/>
      <c r="AN131"/>
      <c r="AO131" s="143" t="str">
        <f t="shared" ref="AO131:AT131" si="172">AO120</f>
        <v>Volume saisi 0 ml pour 2 Flute(s)</v>
      </c>
      <c r="AP131" s="142">
        <f t="shared" si="172"/>
        <v>360</v>
      </c>
      <c r="AQ131" s="142">
        <f t="shared" si="172"/>
        <v>240</v>
      </c>
      <c r="AR131" s="141" t="str">
        <f t="shared" si="172"/>
        <v>2 Trembler(s) de 30 cl</v>
      </c>
      <c r="AS131" s="136">
        <f t="shared" si="172"/>
        <v>600</v>
      </c>
      <c r="AT131" s="140">
        <f t="shared" si="172"/>
        <v>600</v>
      </c>
      <c r="AU131" s="139">
        <f t="shared" si="150"/>
        <v>2.5</v>
      </c>
      <c r="AV131" s="149">
        <v>4</v>
      </c>
      <c r="AW131" s="148">
        <f t="shared" si="164"/>
        <v>0</v>
      </c>
      <c r="AX131" s="633">
        <f t="shared" si="165"/>
        <v>0</v>
      </c>
      <c r="AY131" s="637">
        <f>IFERROR((AX131/AX135)*AQ131,0)</f>
        <v>0</v>
      </c>
      <c r="AZ131" s="638">
        <f t="shared" si="168"/>
        <v>0</v>
      </c>
      <c r="BA131" s="135">
        <f t="shared" si="169"/>
        <v>0</v>
      </c>
      <c r="BB131" s="636">
        <f t="shared" si="170"/>
        <v>0</v>
      </c>
      <c r="BC131" s="811">
        <f>BA131/H120</f>
        <v>0</v>
      </c>
      <c r="BF131" s="87" t="s">
        <v>271</v>
      </c>
      <c r="BG131" s="86">
        <f t="shared" si="108"/>
        <v>0.12</v>
      </c>
      <c r="BH131" s="83" t="s">
        <v>243</v>
      </c>
      <c r="BI131" s="75">
        <f t="shared" si="143"/>
        <v>8</v>
      </c>
      <c r="BJ131" s="79"/>
      <c r="BK131" s="73">
        <v>120</v>
      </c>
      <c r="BL131" s="72">
        <v>0</v>
      </c>
      <c r="BM131" s="71">
        <v>0</v>
      </c>
      <c r="BN131" s="85"/>
      <c r="BO131" s="69"/>
      <c r="BP131" s="68" t="s">
        <v>270</v>
      </c>
      <c r="BR131" s="407" t="str">
        <f t="shared" si="99"/>
        <v>►</v>
      </c>
      <c r="CC131" s="9">
        <v>1</v>
      </c>
    </row>
    <row r="132" spans="1:81" ht="21" customHeight="1">
      <c r="B132" s="522" t="str">
        <f>IF(ISBLANK(AM132),"",IF(H120&gt;0,AM132,""))</f>
        <v/>
      </c>
      <c r="C132" s="523">
        <f>IF(ISBLANK(H120),"",INDEX($BK$22:$BK$150,MATCH(I121,$BF$22:$BF$150,0)))</f>
        <v>10</v>
      </c>
      <c r="D132" s="524" t="str">
        <f t="shared" si="158"/>
        <v/>
      </c>
      <c r="E132" s="525" t="str">
        <f>IF(BA132=0,"",IF(ISBLANK(H120),"",TEXT(D132/10,"0.0")&amp;" cl ► "&amp;TEXT(D132/1000,"0.000")&amp;" L"))</f>
        <v/>
      </c>
      <c r="F132" s="526" t="str">
        <f>IF(OR(BA132=0, ISBLANK(AJ132)), "", IF(ROUND(BA132/BA135*10*2, 0)/2=0, AI132 &amp; " " &amp; AJ132, "► ≈ " &amp; MIN(ROUND(BA132/BA135*10*2, 0)/2, 10) &amp; "/10"))</f>
        <v/>
      </c>
      <c r="G132" s="542" t="str">
        <f t="shared" si="159"/>
        <v/>
      </c>
      <c r="H132" s="528">
        <f>IF(ISBLANK(H120),"",AG132)</f>
        <v>0</v>
      </c>
      <c r="I132" s="543" t="str">
        <f t="shared" si="160"/>
        <v/>
      </c>
      <c r="J132" s="529">
        <f t="shared" si="161"/>
        <v>0</v>
      </c>
      <c r="K132" s="530">
        <v>1</v>
      </c>
      <c r="L132" s="531">
        <f t="shared" si="162"/>
        <v>0</v>
      </c>
      <c r="N132" s="407" t="str">
        <f t="shared" si="95"/>
        <v>►</v>
      </c>
      <c r="O132" s="147" t="str">
        <f t="shared" si="96"/>
        <v>►</v>
      </c>
      <c r="P132" s="147" t="str">
        <f t="shared" si="103"/>
        <v>►</v>
      </c>
      <c r="Q132" s="147" t="str">
        <f t="shared" si="104"/>
        <v>►</v>
      </c>
      <c r="R132" s="147" t="str">
        <f t="shared" si="105"/>
        <v>►</v>
      </c>
      <c r="S132" s="147" t="str">
        <f t="shared" si="97"/>
        <v>►</v>
      </c>
      <c r="T132" s="147" t="str">
        <f t="shared" si="106"/>
        <v>►</v>
      </c>
      <c r="U132" s="147" t="str">
        <f t="shared" si="98"/>
        <v/>
      </c>
      <c r="V132" s="146" t="str">
        <f t="shared" si="166"/>
        <v>►</v>
      </c>
      <c r="W132" s="119" t="str">
        <f>W125</f>
        <v>4.4 nom de la recette .Avec ou sans alcool.Quand .Verre Flute(s).Famille à coller</v>
      </c>
      <c r="X132" s="119">
        <f>X125</f>
        <v>2</v>
      </c>
      <c r="Y132" s="118" t="str">
        <f>Y125</f>
        <v>Flute(s)</v>
      </c>
      <c r="Z132" s="117">
        <f>Z125</f>
        <v>12</v>
      </c>
      <c r="AA132" s="116" t="str">
        <f>AA125</f>
        <v>cl</v>
      </c>
      <c r="AB132" s="1239"/>
      <c r="AC132" s="1239"/>
      <c r="AD132" s="1240"/>
      <c r="AE132" s="145">
        <v>5</v>
      </c>
      <c r="AF132" s="296"/>
      <c r="AG132" s="295"/>
      <c r="AH132" s="144"/>
      <c r="AI132" s="294"/>
      <c r="AJ132" s="293"/>
      <c r="AK132" s="292"/>
      <c r="AL132" s="291">
        <v>1</v>
      </c>
      <c r="AM132" s="290"/>
      <c r="AN132"/>
      <c r="AO132" s="143" t="str">
        <f t="shared" ref="AO132:AT132" si="173">AO120</f>
        <v>Volume saisi 0 ml pour 2 Flute(s)</v>
      </c>
      <c r="AP132" s="142">
        <f t="shared" si="173"/>
        <v>360</v>
      </c>
      <c r="AQ132" s="142">
        <f t="shared" si="173"/>
        <v>240</v>
      </c>
      <c r="AR132" s="141" t="str">
        <f t="shared" si="173"/>
        <v>2 Trembler(s) de 30 cl</v>
      </c>
      <c r="AS132" s="136">
        <f t="shared" si="173"/>
        <v>600</v>
      </c>
      <c r="AT132" s="140">
        <f t="shared" si="173"/>
        <v>600</v>
      </c>
      <c r="AU132" s="139">
        <f t="shared" si="150"/>
        <v>2.5</v>
      </c>
      <c r="AV132" s="138">
        <v>5</v>
      </c>
      <c r="AW132" s="137">
        <f t="shared" si="164"/>
        <v>0</v>
      </c>
      <c r="AX132" s="633">
        <f t="shared" si="165"/>
        <v>0</v>
      </c>
      <c r="AY132" s="637">
        <f>IFERROR((AX132/AX135)*AQ132,0)</f>
        <v>0</v>
      </c>
      <c r="AZ132" s="638">
        <f t="shared" si="168"/>
        <v>0</v>
      </c>
      <c r="BA132" s="135">
        <f t="shared" si="169"/>
        <v>0</v>
      </c>
      <c r="BB132" s="636">
        <f t="shared" si="170"/>
        <v>0</v>
      </c>
      <c r="BC132" s="811">
        <f>BA132/H120</f>
        <v>0</v>
      </c>
      <c r="BF132" s="87" t="s">
        <v>269</v>
      </c>
      <c r="BG132" s="77">
        <f t="shared" si="108"/>
        <v>4.0000000000000001E-3</v>
      </c>
      <c r="BH132" s="83" t="s">
        <v>243</v>
      </c>
      <c r="BI132" s="75">
        <f t="shared" si="143"/>
        <v>250</v>
      </c>
      <c r="BJ132" s="79"/>
      <c r="BK132" s="73">
        <v>4</v>
      </c>
      <c r="BL132" s="72">
        <v>0</v>
      </c>
      <c r="BM132" s="71">
        <v>0</v>
      </c>
      <c r="BN132" s="79"/>
      <c r="BO132" s="69"/>
      <c r="BP132" s="68" t="s">
        <v>266</v>
      </c>
      <c r="BR132" s="407" t="str">
        <f t="shared" si="99"/>
        <v>►</v>
      </c>
      <c r="CC132" s="9">
        <v>1</v>
      </c>
    </row>
    <row r="133" spans="1:81" ht="21" customHeight="1">
      <c r="B133" s="532" t="str">
        <f>IF(ISBLANK(AM133),"",IF(H120&gt;0,AM133,""))</f>
        <v/>
      </c>
      <c r="C133" s="533">
        <f>IF(ISBLANK(H120),"",INDEX($BK$22:$BK$150,MATCH(I121,$BF$22:$BF$150,0)))</f>
        <v>10</v>
      </c>
      <c r="D133" s="534" t="str">
        <f t="shared" si="158"/>
        <v/>
      </c>
      <c r="E133" s="535" t="str">
        <f>IF(BA133=0,"",IF(ISBLANK(H120),"",TEXT(D133/10,"0.0")&amp;" cl ► "&amp;TEXT(D133/1000,"0.000")&amp;" L"))</f>
        <v/>
      </c>
      <c r="F133" s="536" t="str">
        <f>IF(OR(BA133=0, ISBLANK(AJ133)), "", IF(ROUND(BA133/BA135*10*2, 0)/2=0, AI133 &amp; " " &amp; AJ133, "► ≈ " &amp; MIN(ROUND(BA133/BA135*10*2, 0)/2, 10) &amp; "/10"))</f>
        <v/>
      </c>
      <c r="G133" s="537" t="str">
        <f t="shared" si="159"/>
        <v/>
      </c>
      <c r="H133" s="538">
        <f>IF(ISBLANK(H120),"",AG133)</f>
        <v>0</v>
      </c>
      <c r="I133" s="544" t="str">
        <f t="shared" si="160"/>
        <v/>
      </c>
      <c r="J133" s="539">
        <f t="shared" si="161"/>
        <v>0</v>
      </c>
      <c r="K133" s="530">
        <v>1</v>
      </c>
      <c r="L133" s="531">
        <f t="shared" si="162"/>
        <v>0</v>
      </c>
      <c r="N133" s="407" t="str">
        <f t="shared" si="95"/>
        <v>►</v>
      </c>
      <c r="O133" s="147" t="str">
        <f t="shared" si="96"/>
        <v>►</v>
      </c>
      <c r="P133" s="147" t="str">
        <f t="shared" si="103"/>
        <v>►</v>
      </c>
      <c r="Q133" s="147" t="str">
        <f t="shared" si="104"/>
        <v>►</v>
      </c>
      <c r="R133" s="147" t="str">
        <f t="shared" si="105"/>
        <v>►</v>
      </c>
      <c r="S133" s="147" t="str">
        <f t="shared" si="97"/>
        <v>►</v>
      </c>
      <c r="T133" s="147" t="str">
        <f t="shared" si="106"/>
        <v>►</v>
      </c>
      <c r="U133" s="147" t="str">
        <f t="shared" si="98"/>
        <v/>
      </c>
      <c r="V133" s="146" t="str">
        <f t="shared" si="166"/>
        <v>►</v>
      </c>
      <c r="W133" s="119" t="str">
        <f>W125</f>
        <v>4.4 nom de la recette .Avec ou sans alcool.Quand .Verre Flute(s).Famille à coller</v>
      </c>
      <c r="X133" s="119">
        <f>X125</f>
        <v>2</v>
      </c>
      <c r="Y133" s="118" t="str">
        <f>Y125</f>
        <v>Flute(s)</v>
      </c>
      <c r="Z133" s="117">
        <f>Z125</f>
        <v>12</v>
      </c>
      <c r="AA133" s="116" t="str">
        <f>AA125</f>
        <v>cl</v>
      </c>
      <c r="AB133" s="1239"/>
      <c r="AC133" s="1239"/>
      <c r="AD133" s="1240"/>
      <c r="AE133" s="150">
        <v>6</v>
      </c>
      <c r="AF133" s="296"/>
      <c r="AG133" s="295"/>
      <c r="AH133" s="144"/>
      <c r="AI133" s="294"/>
      <c r="AJ133" s="293"/>
      <c r="AK133" s="292"/>
      <c r="AL133" s="291">
        <v>1</v>
      </c>
      <c r="AM133" s="290"/>
      <c r="AN133"/>
      <c r="AO133" s="143" t="str">
        <f t="shared" ref="AO133:AT133" si="174">AO120</f>
        <v>Volume saisi 0 ml pour 2 Flute(s)</v>
      </c>
      <c r="AP133" s="142">
        <f t="shared" si="174"/>
        <v>360</v>
      </c>
      <c r="AQ133" s="142">
        <f t="shared" si="174"/>
        <v>240</v>
      </c>
      <c r="AR133" s="141" t="str">
        <f t="shared" si="174"/>
        <v>2 Trembler(s) de 30 cl</v>
      </c>
      <c r="AS133" s="136">
        <f t="shared" si="174"/>
        <v>600</v>
      </c>
      <c r="AT133" s="140">
        <f t="shared" si="174"/>
        <v>600</v>
      </c>
      <c r="AU133" s="139">
        <f t="shared" si="150"/>
        <v>2.5</v>
      </c>
      <c r="AV133" s="149">
        <v>6</v>
      </c>
      <c r="AW133" s="148">
        <f t="shared" si="164"/>
        <v>0</v>
      </c>
      <c r="AX133" s="633">
        <f t="shared" si="165"/>
        <v>0</v>
      </c>
      <c r="AY133" s="637">
        <f>IFERROR((AX133/AX135)*AQ133,0)</f>
        <v>0</v>
      </c>
      <c r="AZ133" s="638">
        <f t="shared" si="168"/>
        <v>0</v>
      </c>
      <c r="BA133" s="135">
        <f t="shared" si="169"/>
        <v>0</v>
      </c>
      <c r="BB133" s="636">
        <f t="shared" si="170"/>
        <v>0</v>
      </c>
      <c r="BC133" s="811">
        <f>BA133/H120</f>
        <v>0</v>
      </c>
      <c r="BF133" s="87" t="s">
        <v>267</v>
      </c>
      <c r="BG133" s="77">
        <f t="shared" si="108"/>
        <v>0.2</v>
      </c>
      <c r="BH133" s="83" t="s">
        <v>243</v>
      </c>
      <c r="BI133" s="75">
        <f t="shared" si="143"/>
        <v>5</v>
      </c>
      <c r="BJ133" s="79"/>
      <c r="BK133" s="73">
        <v>200</v>
      </c>
      <c r="BL133" s="72">
        <v>0</v>
      </c>
      <c r="BM133" s="71">
        <v>0</v>
      </c>
      <c r="BN133" s="79"/>
      <c r="BO133" s="69"/>
      <c r="BP133" s="68" t="s">
        <v>266</v>
      </c>
      <c r="BR133" s="407" t="str">
        <f t="shared" si="99"/>
        <v>►</v>
      </c>
      <c r="CC133" s="9">
        <v>1</v>
      </c>
    </row>
    <row r="134" spans="1:81" ht="21" customHeight="1">
      <c r="B134" s="522" t="str">
        <f>IF(ISBLANK(AM134),"",IF(H120&gt;0,AM134,""))</f>
        <v/>
      </c>
      <c r="C134" s="523">
        <f>IF(ISBLANK(H120),"",INDEX($BK$22:$BK$150,MATCH(I121,$BF$22:$BF$150,0)))</f>
        <v>10</v>
      </c>
      <c r="D134" s="524" t="str">
        <f t="shared" si="158"/>
        <v/>
      </c>
      <c r="E134" s="525" t="str">
        <f>IF(BA134=0,"",IF(ISBLANK(H120),"",TEXT(D134/10,"0.0")&amp;" cl ► "&amp;TEXT(D134/1000,"0.000")&amp;" L"))</f>
        <v/>
      </c>
      <c r="F134" s="526" t="str">
        <f>IF(OR(BA134=0, ISBLANK(AJ134)), "", IF(ROUND(BA134/BA135*10*2, 0)/2=0, AI134 &amp; " " &amp; AJ134, "► ≈ " &amp; MIN(ROUND(BA134/BA135*10*2, 0)/2, 10) &amp; "/10"))</f>
        <v/>
      </c>
      <c r="G134" s="542" t="str">
        <f t="shared" si="159"/>
        <v/>
      </c>
      <c r="H134" s="528">
        <f>IF(ISBLANK(H120),"",AG134)</f>
        <v>0</v>
      </c>
      <c r="I134" s="543" t="str">
        <f t="shared" si="160"/>
        <v/>
      </c>
      <c r="J134" s="529">
        <f t="shared" si="161"/>
        <v>0</v>
      </c>
      <c r="K134" s="530">
        <v>1</v>
      </c>
      <c r="L134" s="531">
        <f t="shared" si="162"/>
        <v>0</v>
      </c>
      <c r="N134" s="407" t="str">
        <f t="shared" si="95"/>
        <v>►</v>
      </c>
      <c r="O134" s="147" t="str">
        <f t="shared" si="96"/>
        <v>►</v>
      </c>
      <c r="P134" s="147" t="str">
        <f t="shared" si="103"/>
        <v>►</v>
      </c>
      <c r="Q134" s="147" t="str">
        <f t="shared" si="104"/>
        <v>►</v>
      </c>
      <c r="R134" s="147" t="str">
        <f t="shared" si="105"/>
        <v>►</v>
      </c>
      <c r="S134" s="147" t="str">
        <f t="shared" si="97"/>
        <v>►</v>
      </c>
      <c r="T134" s="147" t="str">
        <f t="shared" si="106"/>
        <v>►</v>
      </c>
      <c r="U134" s="147" t="str">
        <f t="shared" si="98"/>
        <v/>
      </c>
      <c r="V134" s="146" t="str">
        <f t="shared" si="166"/>
        <v>►</v>
      </c>
      <c r="W134" s="119" t="str">
        <f>W125</f>
        <v>4.4 nom de la recette .Avec ou sans alcool.Quand .Verre Flute(s).Famille à coller</v>
      </c>
      <c r="X134" s="119">
        <f>X125</f>
        <v>2</v>
      </c>
      <c r="Y134" s="118" t="str">
        <f>Y125</f>
        <v>Flute(s)</v>
      </c>
      <c r="Z134" s="117">
        <f>Z125</f>
        <v>12</v>
      </c>
      <c r="AA134" s="116" t="str">
        <f>AA125</f>
        <v>cl</v>
      </c>
      <c r="AB134" s="1239"/>
      <c r="AC134" s="1239"/>
      <c r="AD134" s="1240"/>
      <c r="AE134" s="145">
        <v>7</v>
      </c>
      <c r="AF134" s="296"/>
      <c r="AG134" s="295"/>
      <c r="AH134" s="144"/>
      <c r="AI134" s="294"/>
      <c r="AJ134" s="293"/>
      <c r="AK134" s="292"/>
      <c r="AL134" s="291">
        <v>1</v>
      </c>
      <c r="AM134" s="290"/>
      <c r="AN134"/>
      <c r="AO134" s="143" t="str">
        <f t="shared" ref="AO134:AT134" si="175">AO120</f>
        <v>Volume saisi 0 ml pour 2 Flute(s)</v>
      </c>
      <c r="AP134" s="142">
        <f t="shared" si="175"/>
        <v>360</v>
      </c>
      <c r="AQ134" s="142">
        <f t="shared" si="175"/>
        <v>240</v>
      </c>
      <c r="AR134" s="141" t="str">
        <f t="shared" si="175"/>
        <v>2 Trembler(s) de 30 cl</v>
      </c>
      <c r="AS134" s="136">
        <f t="shared" si="175"/>
        <v>600</v>
      </c>
      <c r="AT134" s="140">
        <f t="shared" si="175"/>
        <v>600</v>
      </c>
      <c r="AU134" s="139">
        <f t="shared" si="150"/>
        <v>2.5</v>
      </c>
      <c r="AV134" s="138">
        <v>7</v>
      </c>
      <c r="AW134" s="137">
        <f t="shared" si="164"/>
        <v>0</v>
      </c>
      <c r="AX134" s="633">
        <f t="shared" si="165"/>
        <v>0</v>
      </c>
      <c r="AY134" s="637">
        <f>IFERROR((AX134/AX135)*AQ134,0)</f>
        <v>0</v>
      </c>
      <c r="AZ134" s="638">
        <f t="shared" si="168"/>
        <v>0</v>
      </c>
      <c r="BA134" s="135">
        <f t="shared" si="169"/>
        <v>0</v>
      </c>
      <c r="BB134" s="636">
        <f t="shared" si="170"/>
        <v>0</v>
      </c>
      <c r="BC134" s="811">
        <f>BA134/H120</f>
        <v>0</v>
      </c>
      <c r="BF134" s="87" t="s">
        <v>265</v>
      </c>
      <c r="BG134" s="77">
        <f t="shared" si="108"/>
        <v>2E-3</v>
      </c>
      <c r="BH134" s="83" t="s">
        <v>243</v>
      </c>
      <c r="BI134" s="75">
        <f t="shared" si="143"/>
        <v>500</v>
      </c>
      <c r="BJ134" s="74"/>
      <c r="BK134" s="73">
        <v>2</v>
      </c>
      <c r="BL134" s="72">
        <v>0</v>
      </c>
      <c r="BM134" s="71">
        <v>0</v>
      </c>
      <c r="BN134" s="79"/>
      <c r="BO134" s="69"/>
      <c r="BP134" s="68" t="s">
        <v>262</v>
      </c>
      <c r="BR134" s="407" t="str">
        <f t="shared" si="99"/>
        <v>►</v>
      </c>
      <c r="CC134" s="9">
        <v>1</v>
      </c>
    </row>
    <row r="135" spans="1:81" ht="21" customHeight="1">
      <c r="B135" s="519"/>
      <c r="C135" s="129"/>
      <c r="D135" s="545">
        <f>SUM(D128:D134)</f>
        <v>0</v>
      </c>
      <c r="E135" s="129"/>
      <c r="F135" s="129"/>
      <c r="G135" s="130"/>
      <c r="H135" s="520"/>
      <c r="I135" s="546">
        <f>IFERROR(SUM(I128:I134)/SUM(D128:D134)*100,0)</f>
        <v>0</v>
      </c>
      <c r="J135" s="521"/>
      <c r="K135" s="129" t="s">
        <v>345</v>
      </c>
      <c r="L135" s="515">
        <f>SUM(L128:L134)</f>
        <v>0</v>
      </c>
      <c r="N135" s="407" t="str">
        <f t="shared" si="95"/>
        <v>A</v>
      </c>
      <c r="O135" s="147" t="str">
        <f t="shared" si="96"/>
        <v>4.4 nom de la recette .Avec ou sans alcool.Quand .Verre Flute(s).Famille à coller</v>
      </c>
      <c r="P135" s="147" t="str">
        <f t="shared" si="103"/>
        <v>4</v>
      </c>
      <c r="Q135" s="147" t="str">
        <f t="shared" si="104"/>
        <v xml:space="preserve">4 nom de la recette </v>
      </c>
      <c r="R135" s="147" t="str">
        <f t="shared" si="105"/>
        <v>Avec ou sans alcool</v>
      </c>
      <c r="S135" s="147" t="str">
        <f t="shared" si="97"/>
        <v xml:space="preserve">Quand </v>
      </c>
      <c r="T135" s="147" t="str">
        <f t="shared" si="106"/>
        <v>Famille à coller</v>
      </c>
      <c r="U135" s="147" t="str">
        <f t="shared" si="98"/>
        <v/>
      </c>
      <c r="V135" s="134" t="s">
        <v>338</v>
      </c>
      <c r="W135" s="119" t="str">
        <f>W125</f>
        <v>4.4 nom de la recette .Avec ou sans alcool.Quand .Verre Flute(s).Famille à coller</v>
      </c>
      <c r="X135" s="119">
        <f>X125</f>
        <v>2</v>
      </c>
      <c r="Y135" s="118" t="str">
        <f>Y125</f>
        <v>Flute(s)</v>
      </c>
      <c r="Z135" s="117">
        <f>Z125</f>
        <v>12</v>
      </c>
      <c r="AA135" s="116" t="str">
        <f>AA125</f>
        <v>cl</v>
      </c>
      <c r="AB135" s="132"/>
      <c r="AC135" s="132" t="str">
        <f>"▼ colonne "&amp;SUBSTITUTE(ADDRESS(1,COLUMN(),4),"1","")</f>
        <v>▼ colonne AC</v>
      </c>
      <c r="AD135" s="132"/>
      <c r="AE135" s="132"/>
      <c r="AF135" s="132"/>
      <c r="AG135" s="132"/>
      <c r="AH135" s="132"/>
      <c r="AI135" s="132"/>
      <c r="AJ135" s="132"/>
      <c r="AK135" s="133"/>
      <c r="AL135" s="132"/>
      <c r="AM135" s="131" t="str">
        <f>"colonne "&amp;SUBSTITUTE(ADDRESS(1,COLUMN(),4),"1","")&amp;" ▼"</f>
        <v>colonne AM ▼</v>
      </c>
      <c r="AN135"/>
      <c r="AO135" s="128"/>
      <c r="AP135" s="126"/>
      <c r="AQ135" s="126"/>
      <c r="AR135" s="127"/>
      <c r="AS135" s="127"/>
      <c r="AT135" s="126"/>
      <c r="AU135" s="125"/>
      <c r="AV135" s="124"/>
      <c r="AW135" s="124"/>
      <c r="AX135" s="634">
        <f t="shared" ref="AX135:BC135" si="176">SUM(AX128:AX134)</f>
        <v>0</v>
      </c>
      <c r="AY135" s="123">
        <f t="shared" si="176"/>
        <v>0</v>
      </c>
      <c r="AZ135" s="640">
        <f t="shared" si="176"/>
        <v>0</v>
      </c>
      <c r="BA135" s="123">
        <f t="shared" si="176"/>
        <v>0</v>
      </c>
      <c r="BB135" s="635">
        <f t="shared" si="176"/>
        <v>0</v>
      </c>
      <c r="BC135" s="639">
        <f t="shared" si="176"/>
        <v>0</v>
      </c>
      <c r="BF135" s="87" t="s">
        <v>263</v>
      </c>
      <c r="BG135" s="77">
        <f t="shared" si="108"/>
        <v>7.0000000000000001E-3</v>
      </c>
      <c r="BH135" s="83" t="s">
        <v>243</v>
      </c>
      <c r="BI135" s="75">
        <f t="shared" si="143"/>
        <v>143</v>
      </c>
      <c r="BJ135" s="84"/>
      <c r="BK135" s="73">
        <v>7</v>
      </c>
      <c r="BL135" s="72">
        <v>0</v>
      </c>
      <c r="BM135" s="71">
        <v>0</v>
      </c>
      <c r="BN135" s="79"/>
      <c r="BO135" s="69"/>
      <c r="BP135" s="68" t="s">
        <v>262</v>
      </c>
      <c r="BR135" s="407" t="str">
        <f t="shared" si="99"/>
        <v>A</v>
      </c>
      <c r="CC135" s="9">
        <v>1</v>
      </c>
    </row>
    <row r="136" spans="1:81" ht="21" customHeight="1">
      <c r="A136" s="804"/>
      <c r="B136" s="267" t="s">
        <v>540</v>
      </c>
      <c r="C136" s="270"/>
      <c r="D136" s="270"/>
      <c r="E136" s="270"/>
      <c r="F136" s="270"/>
      <c r="G136" s="552" t="s">
        <v>1083</v>
      </c>
      <c r="H136" s="270"/>
      <c r="I136" s="270"/>
      <c r="J136" s="270"/>
      <c r="K136" s="270"/>
      <c r="L136" s="287" t="s">
        <v>537</v>
      </c>
      <c r="N136" s="407" t="str">
        <f t="shared" si="95"/>
        <v>A</v>
      </c>
      <c r="O136" s="147" t="str">
        <f t="shared" si="96"/>
        <v>4.4 nom de la recette .Avec ou sans alcool.Quand .Verre Flute(s).Famille à coller</v>
      </c>
      <c r="P136" s="147" t="str">
        <f t="shared" si="103"/>
        <v>4</v>
      </c>
      <c r="Q136" s="147" t="str">
        <f t="shared" si="104"/>
        <v xml:space="preserve">4 nom de la recette </v>
      </c>
      <c r="R136" s="147" t="str">
        <f t="shared" si="105"/>
        <v>Avec ou sans alcool</v>
      </c>
      <c r="S136" s="147" t="str">
        <f t="shared" si="97"/>
        <v xml:space="preserve">Quand </v>
      </c>
      <c r="T136" s="147" t="str">
        <f t="shared" si="106"/>
        <v>Famille à coller</v>
      </c>
      <c r="U136" s="147" t="str">
        <f t="shared" si="98"/>
        <v/>
      </c>
      <c r="V136" s="146" t="str">
        <f t="shared" ref="V136:V147" si="177">IF(OR(AC136&lt;&gt; "",AD136&lt;&gt;"",AE136&lt;&gt; "",AF136&lt;&gt; "",AG136&lt;&gt; "",AH136&lt;&gt; "",AI136&lt;&gt;""),"A", "►")</f>
        <v>A</v>
      </c>
      <c r="W136" s="119" t="str">
        <f>W125</f>
        <v>4.4 nom de la recette .Avec ou sans alcool.Quand .Verre Flute(s).Famille à coller</v>
      </c>
      <c r="X136" s="119">
        <f>X125</f>
        <v>2</v>
      </c>
      <c r="Y136" s="118" t="str">
        <f>Y125</f>
        <v>Flute(s)</v>
      </c>
      <c r="Z136" s="117">
        <f>Z125</f>
        <v>12</v>
      </c>
      <c r="AA136" s="116" t="str">
        <f>AA125</f>
        <v>cl</v>
      </c>
      <c r="AB136" s="288">
        <v>0</v>
      </c>
      <c r="AC136" s="267" t="s">
        <v>540</v>
      </c>
      <c r="AD136" s="270"/>
      <c r="AE136" s="270"/>
      <c r="AF136" s="270"/>
      <c r="AG136" s="270"/>
      <c r="AH136" s="270"/>
      <c r="AI136" s="270"/>
      <c r="AJ136" s="270"/>
      <c r="AK136" s="270"/>
      <c r="AL136" s="270"/>
      <c r="AM136" s="287" t="s">
        <v>537</v>
      </c>
      <c r="AN136"/>
      <c r="AO136" s="506"/>
      <c r="AP136" s="507"/>
      <c r="AQ136" s="507"/>
      <c r="AR136" s="507"/>
      <c r="AS136" s="507"/>
      <c r="AT136" s="507"/>
      <c r="AU136" s="507"/>
      <c r="AV136" s="507"/>
      <c r="AW136" s="507"/>
      <c r="AX136" s="507"/>
      <c r="AY136" s="507"/>
      <c r="AZ136" s="507"/>
      <c r="BA136" s="507"/>
      <c r="BB136" s="507"/>
      <c r="BC136" s="511"/>
      <c r="BF136" s="87" t="s">
        <v>260</v>
      </c>
      <c r="BG136" s="86">
        <f t="shared" si="108"/>
        <v>0.12</v>
      </c>
      <c r="BH136" s="83" t="s">
        <v>243</v>
      </c>
      <c r="BI136" s="75">
        <f t="shared" si="143"/>
        <v>8</v>
      </c>
      <c r="BJ136" s="79"/>
      <c r="BK136" s="73">
        <v>120</v>
      </c>
      <c r="BL136" s="72">
        <v>0</v>
      </c>
      <c r="BM136" s="71">
        <v>0</v>
      </c>
      <c r="BN136" s="85"/>
      <c r="BO136" s="69"/>
      <c r="BP136" s="68" t="s">
        <v>254</v>
      </c>
      <c r="BR136" s="407" t="str">
        <f t="shared" si="99"/>
        <v>A</v>
      </c>
      <c r="CC136" s="9">
        <v>1</v>
      </c>
    </row>
    <row r="137" spans="1:81" ht="21" customHeight="1">
      <c r="A137" s="804"/>
      <c r="B137" s="284"/>
      <c r="C137" s="284"/>
      <c r="D137" s="284"/>
      <c r="E137" s="284"/>
      <c r="F137" s="284"/>
      <c r="G137" s="284"/>
      <c r="H137" s="284"/>
      <c r="I137" s="284"/>
      <c r="J137" s="284"/>
      <c r="K137" s="284"/>
      <c r="L137" s="282" t="s">
        <v>537</v>
      </c>
      <c r="N137" s="407" t="str">
        <f t="shared" si="95"/>
        <v>►</v>
      </c>
      <c r="O137" s="147" t="str">
        <f t="shared" si="96"/>
        <v>►</v>
      </c>
      <c r="P137" s="147" t="str">
        <f t="shared" si="103"/>
        <v>►</v>
      </c>
      <c r="Q137" s="147" t="str">
        <f t="shared" si="104"/>
        <v>►</v>
      </c>
      <c r="R137" s="147" t="str">
        <f t="shared" si="105"/>
        <v>►</v>
      </c>
      <c r="S137" s="147" t="str">
        <f t="shared" si="97"/>
        <v>►</v>
      </c>
      <c r="T137" s="147" t="str">
        <f t="shared" si="106"/>
        <v>►</v>
      </c>
      <c r="U137" s="147" t="str">
        <f t="shared" si="98"/>
        <v/>
      </c>
      <c r="V137" s="146" t="str">
        <f t="shared" si="177"/>
        <v>►</v>
      </c>
      <c r="W137" s="119" t="str">
        <f>W125</f>
        <v>4.4 nom de la recette .Avec ou sans alcool.Quand .Verre Flute(s).Famille à coller</v>
      </c>
      <c r="X137" s="119">
        <f>X125</f>
        <v>2</v>
      </c>
      <c r="Y137" s="118" t="str">
        <f>Y125</f>
        <v>Flute(s)</v>
      </c>
      <c r="Z137" s="117">
        <f>Z125</f>
        <v>12</v>
      </c>
      <c r="AA137" s="116" t="str">
        <f>AA125</f>
        <v>cl</v>
      </c>
      <c r="AB137" s="285" t="str">
        <f>IF(ISBLANK(AC137),"",MAX(AB136:AB136)+1)</f>
        <v/>
      </c>
      <c r="AC137" s="284"/>
      <c r="AD137" s="284"/>
      <c r="AE137" s="284"/>
      <c r="AF137" s="284"/>
      <c r="AG137" s="284"/>
      <c r="AH137" s="284"/>
      <c r="AI137" s="284"/>
      <c r="AJ137" s="284"/>
      <c r="AK137" s="284"/>
      <c r="AL137" s="284"/>
      <c r="AM137" s="282"/>
      <c r="AN137"/>
      <c r="AO137" s="508"/>
      <c r="AP137" s="509"/>
      <c r="AQ137" s="509"/>
      <c r="AR137" s="509"/>
      <c r="AS137" s="509"/>
      <c r="AT137" s="509"/>
      <c r="AU137" s="509"/>
      <c r="AV137" s="509"/>
      <c r="AW137" s="509"/>
      <c r="AX137" s="509"/>
      <c r="AY137" s="509"/>
      <c r="AZ137" s="509"/>
      <c r="BA137" s="509"/>
      <c r="BB137" s="509"/>
      <c r="BC137" s="512"/>
      <c r="BF137" s="87" t="s">
        <v>258</v>
      </c>
      <c r="BG137" s="77">
        <f t="shared" si="108"/>
        <v>2.5000000000000001E-3</v>
      </c>
      <c r="BH137" s="83" t="s">
        <v>243</v>
      </c>
      <c r="BI137" s="75">
        <f t="shared" si="143"/>
        <v>400</v>
      </c>
      <c r="BJ137" s="84"/>
      <c r="BK137" s="73">
        <v>2.5</v>
      </c>
      <c r="BL137" s="72">
        <v>0</v>
      </c>
      <c r="BM137" s="71">
        <v>0</v>
      </c>
      <c r="BN137" s="79"/>
      <c r="BO137" s="69"/>
      <c r="BP137" s="68" t="s">
        <v>254</v>
      </c>
      <c r="BR137" s="407" t="str">
        <f t="shared" si="99"/>
        <v>►</v>
      </c>
      <c r="CC137" s="9">
        <v>1</v>
      </c>
    </row>
    <row r="138" spans="1:81" ht="21" customHeight="1">
      <c r="A138" s="804"/>
      <c r="B138" s="284"/>
      <c r="C138" s="284"/>
      <c r="D138" s="284"/>
      <c r="E138" s="284"/>
      <c r="F138" s="284"/>
      <c r="G138" s="284"/>
      <c r="H138" s="284"/>
      <c r="I138" s="284"/>
      <c r="J138" s="284"/>
      <c r="K138" s="284"/>
      <c r="L138" s="282"/>
      <c r="N138" s="407" t="str">
        <f t="shared" si="95"/>
        <v>►</v>
      </c>
      <c r="O138" s="147" t="str">
        <f t="shared" si="96"/>
        <v>►</v>
      </c>
      <c r="P138" s="147" t="str">
        <f t="shared" si="103"/>
        <v>►</v>
      </c>
      <c r="Q138" s="147" t="str">
        <f t="shared" si="104"/>
        <v>►</v>
      </c>
      <c r="R138" s="147" t="str">
        <f t="shared" si="105"/>
        <v>►</v>
      </c>
      <c r="S138" s="147" t="str">
        <f t="shared" si="97"/>
        <v>►</v>
      </c>
      <c r="T138" s="147" t="str">
        <f t="shared" si="106"/>
        <v>►</v>
      </c>
      <c r="U138" s="147" t="str">
        <f t="shared" si="98"/>
        <v/>
      </c>
      <c r="V138" s="146" t="str">
        <f t="shared" si="177"/>
        <v>►</v>
      </c>
      <c r="W138" s="119" t="str">
        <f>W125</f>
        <v>4.4 nom de la recette .Avec ou sans alcool.Quand .Verre Flute(s).Famille à coller</v>
      </c>
      <c r="X138" s="119">
        <f>X125</f>
        <v>2</v>
      </c>
      <c r="Y138" s="118" t="str">
        <f>Y125</f>
        <v>Flute(s)</v>
      </c>
      <c r="Z138" s="117">
        <f>Z125</f>
        <v>12</v>
      </c>
      <c r="AA138" s="116" t="str">
        <f>AA125</f>
        <v>cl</v>
      </c>
      <c r="AB138" s="285" t="str">
        <f>IF(ISBLANK(AC138),"",MAX(AB136:AB137)+1)</f>
        <v/>
      </c>
      <c r="AC138" s="284"/>
      <c r="AD138" s="284"/>
      <c r="AE138" s="284"/>
      <c r="AF138" s="284"/>
      <c r="AG138" s="284"/>
      <c r="AH138" s="284"/>
      <c r="AI138" s="284"/>
      <c r="AJ138" s="284"/>
      <c r="AK138" s="284"/>
      <c r="AL138" s="284"/>
      <c r="AM138" s="282"/>
      <c r="AN138"/>
      <c r="AO138" s="508"/>
      <c r="AP138" s="509"/>
      <c r="AQ138" s="509"/>
      <c r="AR138" s="509"/>
      <c r="AS138" s="509"/>
      <c r="AT138" s="509"/>
      <c r="AU138" s="509"/>
      <c r="AV138" s="509"/>
      <c r="AW138" s="509"/>
      <c r="AX138" s="509"/>
      <c r="AY138" s="509"/>
      <c r="AZ138" s="509"/>
      <c r="BA138" s="509"/>
      <c r="BB138" s="509"/>
      <c r="BC138" s="512"/>
      <c r="BF138" s="87" t="s">
        <v>256</v>
      </c>
      <c r="BG138" s="77">
        <f t="shared" si="108"/>
        <v>7.4999999999999997E-3</v>
      </c>
      <c r="BH138" s="83" t="s">
        <v>243</v>
      </c>
      <c r="BI138" s="75">
        <f t="shared" si="143"/>
        <v>133</v>
      </c>
      <c r="BJ138" s="79"/>
      <c r="BK138" s="73">
        <v>7.5</v>
      </c>
      <c r="BL138" s="72">
        <v>0</v>
      </c>
      <c r="BM138" s="71">
        <v>0</v>
      </c>
      <c r="BN138" s="85"/>
      <c r="BO138" s="69"/>
      <c r="BP138" s="68" t="s">
        <v>254</v>
      </c>
      <c r="BR138" s="407" t="str">
        <f t="shared" si="99"/>
        <v>►</v>
      </c>
      <c r="CC138" s="9">
        <v>1</v>
      </c>
    </row>
    <row r="139" spans="1:81" ht="21" customHeight="1">
      <c r="A139" s="804"/>
      <c r="B139" s="284"/>
      <c r="C139" s="284"/>
      <c r="D139" s="284"/>
      <c r="E139" s="284"/>
      <c r="F139" s="284"/>
      <c r="G139" s="284"/>
      <c r="H139" s="284"/>
      <c r="I139" s="284"/>
      <c r="J139" s="284"/>
      <c r="K139" s="284"/>
      <c r="L139" s="282"/>
      <c r="N139" s="407" t="str">
        <f t="shared" si="95"/>
        <v>►</v>
      </c>
      <c r="O139" s="147" t="str">
        <f t="shared" si="96"/>
        <v>►</v>
      </c>
      <c r="P139" s="147" t="str">
        <f t="shared" si="103"/>
        <v>►</v>
      </c>
      <c r="Q139" s="147" t="str">
        <f t="shared" si="104"/>
        <v>►</v>
      </c>
      <c r="R139" s="147" t="str">
        <f t="shared" si="105"/>
        <v>►</v>
      </c>
      <c r="S139" s="147" t="str">
        <f t="shared" si="97"/>
        <v>►</v>
      </c>
      <c r="T139" s="147" t="str">
        <f t="shared" si="106"/>
        <v>►</v>
      </c>
      <c r="U139" s="147" t="str">
        <f t="shared" si="98"/>
        <v/>
      </c>
      <c r="V139" s="146" t="str">
        <f t="shared" si="177"/>
        <v>►</v>
      </c>
      <c r="W139" s="119" t="str">
        <f>W125</f>
        <v>4.4 nom de la recette .Avec ou sans alcool.Quand .Verre Flute(s).Famille à coller</v>
      </c>
      <c r="X139" s="119">
        <f>X125</f>
        <v>2</v>
      </c>
      <c r="Y139" s="118" t="str">
        <f>Y125</f>
        <v>Flute(s)</v>
      </c>
      <c r="Z139" s="117">
        <f>Z125</f>
        <v>12</v>
      </c>
      <c r="AA139" s="116" t="str">
        <f>AA125</f>
        <v>cl</v>
      </c>
      <c r="AB139" s="285" t="str">
        <f>IF(ISBLANK(AC139),"",MAX(AB136:AB138)+1)</f>
        <v/>
      </c>
      <c r="AC139" s="284"/>
      <c r="AD139" s="284"/>
      <c r="AE139" s="284"/>
      <c r="AF139" s="284"/>
      <c r="AG139" s="284"/>
      <c r="AH139" s="284"/>
      <c r="AI139" s="284"/>
      <c r="AJ139" s="284"/>
      <c r="AK139" s="284"/>
      <c r="AL139" s="284"/>
      <c r="AM139" s="282"/>
      <c r="AN139"/>
      <c r="AO139" s="510"/>
      <c r="AP139" s="509"/>
      <c r="AQ139" s="509"/>
      <c r="AR139" s="509"/>
      <c r="AS139" s="509"/>
      <c r="AT139" s="509"/>
      <c r="AU139" s="509"/>
      <c r="AV139" s="509"/>
      <c r="AW139" s="509"/>
      <c r="AX139" s="509"/>
      <c r="AY139" s="509"/>
      <c r="AZ139" s="509"/>
      <c r="BA139" s="509"/>
      <c r="BB139" s="509"/>
      <c r="BC139" s="512"/>
      <c r="BF139" s="87" t="s">
        <v>255</v>
      </c>
      <c r="BG139" s="77">
        <f t="shared" si="108"/>
        <v>0.1</v>
      </c>
      <c r="BH139" s="83" t="s">
        <v>243</v>
      </c>
      <c r="BI139" s="75">
        <f t="shared" si="143"/>
        <v>10</v>
      </c>
      <c r="BJ139" s="79"/>
      <c r="BK139" s="73">
        <v>100</v>
      </c>
      <c r="BL139" s="72">
        <v>0</v>
      </c>
      <c r="BM139" s="71">
        <v>0</v>
      </c>
      <c r="BN139" s="85"/>
      <c r="BO139" s="69"/>
      <c r="BP139" s="68" t="s">
        <v>254</v>
      </c>
      <c r="BR139" s="407" t="str">
        <f t="shared" si="99"/>
        <v>►</v>
      </c>
      <c r="CC139" s="9">
        <v>1</v>
      </c>
    </row>
    <row r="140" spans="1:81" ht="21" customHeight="1">
      <c r="A140" s="804"/>
      <c r="B140" s="284"/>
      <c r="C140" s="284"/>
      <c r="D140" s="284"/>
      <c r="E140" s="284"/>
      <c r="F140" s="284"/>
      <c r="G140" s="284"/>
      <c r="H140" s="284"/>
      <c r="I140" s="284"/>
      <c r="J140" s="284"/>
      <c r="K140" s="284"/>
      <c r="L140" s="282"/>
      <c r="N140" s="407" t="str">
        <f t="shared" si="95"/>
        <v>►</v>
      </c>
      <c r="O140" s="147" t="str">
        <f t="shared" si="96"/>
        <v>►</v>
      </c>
      <c r="P140" s="147" t="str">
        <f t="shared" si="103"/>
        <v>►</v>
      </c>
      <c r="Q140" s="147" t="str">
        <f t="shared" si="104"/>
        <v>►</v>
      </c>
      <c r="R140" s="147" t="str">
        <f t="shared" si="105"/>
        <v>►</v>
      </c>
      <c r="S140" s="147" t="str">
        <f t="shared" si="97"/>
        <v>►</v>
      </c>
      <c r="T140" s="147" t="str">
        <f t="shared" si="106"/>
        <v>►</v>
      </c>
      <c r="U140" s="147" t="str">
        <f t="shared" si="98"/>
        <v/>
      </c>
      <c r="V140" s="146" t="str">
        <f t="shared" si="177"/>
        <v>►</v>
      </c>
      <c r="W140" s="119" t="str">
        <f>W125</f>
        <v>4.4 nom de la recette .Avec ou sans alcool.Quand .Verre Flute(s).Famille à coller</v>
      </c>
      <c r="X140" s="119">
        <f>X125</f>
        <v>2</v>
      </c>
      <c r="Y140" s="118" t="str">
        <f>Y125</f>
        <v>Flute(s)</v>
      </c>
      <c r="Z140" s="117">
        <f>Z125</f>
        <v>12</v>
      </c>
      <c r="AA140" s="116" t="str">
        <f>AA125</f>
        <v>cl</v>
      </c>
      <c r="AB140" s="285" t="str">
        <f>IF(ISBLANK(AC140),"",MAX(AB136:AB139)+1)</f>
        <v/>
      </c>
      <c r="AC140" s="284"/>
      <c r="AD140" s="284"/>
      <c r="AE140" s="284"/>
      <c r="AF140" s="284"/>
      <c r="AG140" s="284"/>
      <c r="AH140" s="284"/>
      <c r="AI140" s="284"/>
      <c r="AJ140" s="284"/>
      <c r="AK140" s="284"/>
      <c r="AL140" s="284"/>
      <c r="AM140" s="282"/>
      <c r="AN140"/>
      <c r="AO140" s="508"/>
      <c r="AP140" s="509"/>
      <c r="AQ140" s="509"/>
      <c r="AR140" s="509"/>
      <c r="AS140" s="509"/>
      <c r="AT140" s="509"/>
      <c r="AU140" s="509"/>
      <c r="AV140" s="509"/>
      <c r="AW140" s="509"/>
      <c r="AX140" s="509"/>
      <c r="AY140" s="509"/>
      <c r="AZ140" s="509"/>
      <c r="BA140" s="509"/>
      <c r="BB140" s="509"/>
      <c r="BC140" s="512"/>
      <c r="BF140" s="87" t="s">
        <v>252</v>
      </c>
      <c r="BG140" s="77">
        <f t="shared" si="108"/>
        <v>5.0000000000000001E-3</v>
      </c>
      <c r="BH140" s="83" t="s">
        <v>243</v>
      </c>
      <c r="BI140" s="75">
        <f t="shared" si="143"/>
        <v>200</v>
      </c>
      <c r="BJ140" s="79"/>
      <c r="BK140" s="73">
        <v>5</v>
      </c>
      <c r="BL140" s="72">
        <v>0</v>
      </c>
      <c r="BM140" s="71">
        <v>0</v>
      </c>
      <c r="BN140" s="79"/>
      <c r="BO140" s="69"/>
      <c r="BP140" s="68" t="s">
        <v>248</v>
      </c>
      <c r="BR140" s="407" t="str">
        <f t="shared" si="99"/>
        <v>►</v>
      </c>
      <c r="CC140" s="9">
        <v>1</v>
      </c>
    </row>
    <row r="141" spans="1:81" ht="21" customHeight="1">
      <c r="A141" s="804"/>
      <c r="B141" s="284"/>
      <c r="C141" s="284"/>
      <c r="D141" s="284"/>
      <c r="E141" s="284"/>
      <c r="F141" s="284"/>
      <c r="G141" s="284"/>
      <c r="H141" s="284"/>
      <c r="I141" s="284"/>
      <c r="J141" s="284"/>
      <c r="K141" s="284"/>
      <c r="L141" s="282"/>
      <c r="N141" s="407" t="str">
        <f t="shared" si="95"/>
        <v>►</v>
      </c>
      <c r="O141" s="147" t="str">
        <f t="shared" si="96"/>
        <v>►</v>
      </c>
      <c r="P141" s="147" t="str">
        <f t="shared" si="103"/>
        <v>►</v>
      </c>
      <c r="Q141" s="147" t="str">
        <f t="shared" si="104"/>
        <v>►</v>
      </c>
      <c r="R141" s="147" t="str">
        <f t="shared" si="105"/>
        <v>►</v>
      </c>
      <c r="S141" s="147" t="str">
        <f t="shared" si="97"/>
        <v>►</v>
      </c>
      <c r="T141" s="147" t="str">
        <f t="shared" si="106"/>
        <v>►</v>
      </c>
      <c r="U141" s="147" t="str">
        <f t="shared" si="98"/>
        <v/>
      </c>
      <c r="V141" s="146" t="str">
        <f t="shared" si="177"/>
        <v>►</v>
      </c>
      <c r="W141" s="119" t="str">
        <f>W125</f>
        <v>4.4 nom de la recette .Avec ou sans alcool.Quand .Verre Flute(s).Famille à coller</v>
      </c>
      <c r="X141" s="119">
        <f>X125</f>
        <v>2</v>
      </c>
      <c r="Y141" s="118" t="str">
        <f>Y125</f>
        <v>Flute(s)</v>
      </c>
      <c r="Z141" s="117">
        <f>Z125</f>
        <v>12</v>
      </c>
      <c r="AA141" s="116" t="str">
        <f>AA125</f>
        <v>cl</v>
      </c>
      <c r="AB141" s="285" t="str">
        <f>IF(ISBLANK(AC141),"",MAX(AB136:AB140)+1)</f>
        <v/>
      </c>
      <c r="AC141" s="284"/>
      <c r="AD141" s="284"/>
      <c r="AE141" s="284"/>
      <c r="AF141" s="284"/>
      <c r="AG141" s="284"/>
      <c r="AH141" s="284"/>
      <c r="AI141" s="284"/>
      <c r="AJ141" s="284"/>
      <c r="AK141" s="284"/>
      <c r="AL141" s="284"/>
      <c r="AM141" s="282"/>
      <c r="AN141"/>
      <c r="AO141" s="508"/>
      <c r="AP141" s="509"/>
      <c r="AQ141" s="509"/>
      <c r="AR141" s="509"/>
      <c r="AS141" s="509"/>
      <c r="AT141" s="509"/>
      <c r="AU141" s="509"/>
      <c r="AV141" s="509"/>
      <c r="AW141" s="509"/>
      <c r="AX141" s="509"/>
      <c r="AY141" s="509"/>
      <c r="AZ141" s="509"/>
      <c r="BA141" s="509"/>
      <c r="BB141" s="509"/>
      <c r="BC141" s="512"/>
      <c r="BF141" s="87" t="s">
        <v>250</v>
      </c>
      <c r="BG141" s="77">
        <f t="shared" si="108"/>
        <v>1.4999999999999999E-2</v>
      </c>
      <c r="BH141" s="83" t="s">
        <v>243</v>
      </c>
      <c r="BI141" s="75">
        <f t="shared" si="143"/>
        <v>67</v>
      </c>
      <c r="BJ141" s="79"/>
      <c r="BK141" s="73">
        <v>15</v>
      </c>
      <c r="BL141" s="72">
        <v>0</v>
      </c>
      <c r="BM141" s="71">
        <v>0</v>
      </c>
      <c r="BN141" s="79"/>
      <c r="BO141" s="69"/>
      <c r="BP141" s="68" t="s">
        <v>248</v>
      </c>
      <c r="BR141" s="407" t="str">
        <f t="shared" si="99"/>
        <v>►</v>
      </c>
      <c r="CC141" s="9">
        <v>1</v>
      </c>
    </row>
    <row r="142" spans="1:81" ht="21" customHeight="1">
      <c r="A142" s="804"/>
      <c r="B142" s="284"/>
      <c r="C142" s="284"/>
      <c r="D142" s="284"/>
      <c r="E142" s="284"/>
      <c r="F142" s="284"/>
      <c r="G142" s="284"/>
      <c r="H142" s="284"/>
      <c r="I142" s="284"/>
      <c r="J142" s="284"/>
      <c r="K142" s="284"/>
      <c r="L142" s="282"/>
      <c r="N142" s="407" t="str">
        <f t="shared" si="95"/>
        <v>►</v>
      </c>
      <c r="O142" s="147" t="str">
        <f t="shared" si="96"/>
        <v>►</v>
      </c>
      <c r="P142" s="147" t="str">
        <f t="shared" si="103"/>
        <v>►</v>
      </c>
      <c r="Q142" s="147" t="str">
        <f t="shared" si="104"/>
        <v>►</v>
      </c>
      <c r="R142" s="147" t="str">
        <f t="shared" si="105"/>
        <v>►</v>
      </c>
      <c r="S142" s="147" t="str">
        <f t="shared" si="97"/>
        <v>►</v>
      </c>
      <c r="T142" s="147" t="str">
        <f t="shared" si="106"/>
        <v>►</v>
      </c>
      <c r="U142" s="147" t="str">
        <f t="shared" si="98"/>
        <v/>
      </c>
      <c r="V142" s="146" t="str">
        <f t="shared" si="177"/>
        <v>►</v>
      </c>
      <c r="W142" s="119" t="str">
        <f>W125</f>
        <v>4.4 nom de la recette .Avec ou sans alcool.Quand .Verre Flute(s).Famille à coller</v>
      </c>
      <c r="X142" s="119">
        <f>X125</f>
        <v>2</v>
      </c>
      <c r="Y142" s="118" t="str">
        <f>Y125</f>
        <v>Flute(s)</v>
      </c>
      <c r="Z142" s="117">
        <f>Z125</f>
        <v>12</v>
      </c>
      <c r="AA142" s="116" t="str">
        <f>AA125</f>
        <v>cl</v>
      </c>
      <c r="AB142" s="285" t="str">
        <f>IF(ISBLANK(AC142),"",MAX(AB136:AB141)+1)</f>
        <v/>
      </c>
      <c r="AC142" s="284"/>
      <c r="AD142" s="284"/>
      <c r="AE142" s="284"/>
      <c r="AF142" s="284"/>
      <c r="AG142" s="284"/>
      <c r="AH142" s="284"/>
      <c r="AI142" s="284"/>
      <c r="AJ142" s="284"/>
      <c r="AK142" s="284"/>
      <c r="AL142" s="284"/>
      <c r="AM142" s="282"/>
      <c r="AN142"/>
      <c r="AO142" s="508"/>
      <c r="AP142" s="509"/>
      <c r="AQ142" s="509"/>
      <c r="AR142" s="509"/>
      <c r="AS142" s="509"/>
      <c r="AT142" s="509"/>
      <c r="AU142" s="509"/>
      <c r="AV142" s="509"/>
      <c r="AW142" s="509"/>
      <c r="AX142" s="509"/>
      <c r="AY142" s="509"/>
      <c r="AZ142" s="509"/>
      <c r="BA142" s="509"/>
      <c r="BB142" s="509"/>
      <c r="BC142" s="512"/>
      <c r="BF142" s="87" t="s">
        <v>249</v>
      </c>
      <c r="BG142" s="86">
        <f t="shared" si="108"/>
        <v>0.24</v>
      </c>
      <c r="BH142" s="83" t="s">
        <v>243</v>
      </c>
      <c r="BI142" s="75">
        <f t="shared" si="143"/>
        <v>4</v>
      </c>
      <c r="BJ142" s="79"/>
      <c r="BK142" s="73">
        <v>240</v>
      </c>
      <c r="BL142" s="72">
        <v>0</v>
      </c>
      <c r="BM142" s="71">
        <v>0</v>
      </c>
      <c r="BN142" s="85"/>
      <c r="BO142" s="69"/>
      <c r="BP142" s="68" t="s">
        <v>248</v>
      </c>
      <c r="BR142" s="407" t="str">
        <f t="shared" si="99"/>
        <v>►</v>
      </c>
      <c r="CC142" s="9">
        <v>1</v>
      </c>
    </row>
    <row r="143" spans="1:81" ht="21" customHeight="1">
      <c r="A143" s="804"/>
      <c r="B143" s="284"/>
      <c r="C143" s="284"/>
      <c r="D143" s="284"/>
      <c r="E143" s="284"/>
      <c r="F143" s="284"/>
      <c r="G143" s="284"/>
      <c r="H143" s="284"/>
      <c r="I143" s="284"/>
      <c r="J143" s="284"/>
      <c r="K143" s="284"/>
      <c r="L143" s="282"/>
      <c r="N143" s="407" t="str">
        <f t="shared" si="95"/>
        <v>►</v>
      </c>
      <c r="O143" s="147" t="str">
        <f t="shared" si="96"/>
        <v>►</v>
      </c>
      <c r="P143" s="147" t="str">
        <f t="shared" si="103"/>
        <v>►</v>
      </c>
      <c r="Q143" s="147" t="str">
        <f t="shared" si="104"/>
        <v>►</v>
      </c>
      <c r="R143" s="147" t="str">
        <f t="shared" si="105"/>
        <v>►</v>
      </c>
      <c r="S143" s="147" t="str">
        <f t="shared" si="97"/>
        <v>►</v>
      </c>
      <c r="T143" s="147" t="str">
        <f t="shared" si="106"/>
        <v>►</v>
      </c>
      <c r="U143" s="147" t="str">
        <f t="shared" si="98"/>
        <v/>
      </c>
      <c r="V143" s="146" t="str">
        <f t="shared" si="177"/>
        <v>►</v>
      </c>
      <c r="W143" s="119" t="str">
        <f>W125</f>
        <v>4.4 nom de la recette .Avec ou sans alcool.Quand .Verre Flute(s).Famille à coller</v>
      </c>
      <c r="X143" s="119">
        <f>X125</f>
        <v>2</v>
      </c>
      <c r="Y143" s="118" t="str">
        <f>Y125</f>
        <v>Flute(s)</v>
      </c>
      <c r="Z143" s="117">
        <f>Z125</f>
        <v>12</v>
      </c>
      <c r="AA143" s="116" t="str">
        <f>AA125</f>
        <v>cl</v>
      </c>
      <c r="AB143" s="285" t="str">
        <f>IF(ISBLANK(AC143),"",MAX(AB136:AB142)+1)</f>
        <v/>
      </c>
      <c r="AC143" s="284"/>
      <c r="AD143" s="284"/>
      <c r="AE143" s="284"/>
      <c r="AF143" s="284"/>
      <c r="AG143" s="284"/>
      <c r="AH143" s="284"/>
      <c r="AI143" s="284"/>
      <c r="AJ143" s="284"/>
      <c r="AK143" s="284"/>
      <c r="AL143" s="284"/>
      <c r="AM143" s="282"/>
      <c r="AN143"/>
      <c r="AO143" s="508"/>
      <c r="AP143" s="509"/>
      <c r="AQ143" s="509"/>
      <c r="AR143" s="509"/>
      <c r="AS143" s="509"/>
      <c r="AT143" s="509"/>
      <c r="AU143" s="509"/>
      <c r="AV143" s="509"/>
      <c r="AW143" s="509"/>
      <c r="AX143" s="509"/>
      <c r="AY143" s="509"/>
      <c r="AZ143" s="509"/>
      <c r="BA143" s="509"/>
      <c r="BB143" s="509"/>
      <c r="BC143" s="512"/>
      <c r="BF143" s="559" t="s">
        <v>246</v>
      </c>
      <c r="BG143" s="77">
        <f t="shared" si="108"/>
        <v>1E-3</v>
      </c>
      <c r="BH143" s="83" t="s">
        <v>243</v>
      </c>
      <c r="BI143" s="75">
        <f t="shared" si="143"/>
        <v>1000</v>
      </c>
      <c r="BJ143" s="84"/>
      <c r="BK143" s="73">
        <v>1</v>
      </c>
      <c r="BL143" s="72">
        <v>0</v>
      </c>
      <c r="BM143" s="71">
        <v>0</v>
      </c>
      <c r="BN143" s="79"/>
      <c r="BO143" s="69"/>
      <c r="BP143" s="82"/>
      <c r="BR143" s="407" t="str">
        <f t="shared" si="99"/>
        <v>►</v>
      </c>
      <c r="CC143" s="9">
        <v>1</v>
      </c>
    </row>
    <row r="144" spans="1:81" ht="21" customHeight="1">
      <c r="A144" s="804"/>
      <c r="B144" s="284"/>
      <c r="C144" s="284"/>
      <c r="D144" s="284"/>
      <c r="E144" s="284"/>
      <c r="F144" s="284"/>
      <c r="G144" s="284"/>
      <c r="H144" s="284"/>
      <c r="I144" s="284"/>
      <c r="J144" s="284"/>
      <c r="K144" s="284"/>
      <c r="L144" s="282"/>
      <c r="N144" s="407" t="str">
        <f t="shared" ref="N144:N207" si="178">V144</f>
        <v>►</v>
      </c>
      <c r="O144" s="147" t="str">
        <f t="shared" ref="O144:O207" si="179">IF(N144="►","►",IF(N144="A",IF(AND(ISTEXT(W144),ISTEXT(W144)),W144,IF(ISTEXT(W144),W144,IF(ISBLANK(W144),W144,W144)))))</f>
        <v>►</v>
      </c>
      <c r="P144" s="147" t="str">
        <f t="shared" si="103"/>
        <v>►</v>
      </c>
      <c r="Q144" s="147" t="str">
        <f t="shared" si="104"/>
        <v>►</v>
      </c>
      <c r="R144" s="147" t="str">
        <f t="shared" si="105"/>
        <v>►</v>
      </c>
      <c r="S144" s="147" t="str">
        <f t="shared" ref="S144:S207" si="180">IF(O144="►","►",IFERROR(MID(W144,SEARCH(".",O144,SEARCH(".",O144,SEARCH(".",O144)+1)+1)+1,SEARCH(".",O144,SEARCH(".",O144,SEARCH(".",O144,SEARCH(".",O144)+1)+1)+1)-SEARCH(".",O144,SEARCH(".",O144,SEARCH(".",O144)+1)+1)-1),0))</f>
        <v>►</v>
      </c>
      <c r="T144" s="147" t="str">
        <f t="shared" si="106"/>
        <v>►</v>
      </c>
      <c r="U144" s="147" t="str">
        <f t="shared" ref="U144:U207" si="181">IF(ISBLANK(O144),"►",IFERROR(RIGHT(O144,LEN(O144)-FIND("Couleur",O144)+1),""))</f>
        <v/>
      </c>
      <c r="V144" s="146" t="str">
        <f t="shared" si="177"/>
        <v>►</v>
      </c>
      <c r="W144" s="119" t="str">
        <f>W125</f>
        <v>4.4 nom de la recette .Avec ou sans alcool.Quand .Verre Flute(s).Famille à coller</v>
      </c>
      <c r="X144" s="119">
        <f>X125</f>
        <v>2</v>
      </c>
      <c r="Y144" s="118" t="str">
        <f>Y125</f>
        <v>Flute(s)</v>
      </c>
      <c r="Z144" s="117">
        <f>Z125</f>
        <v>12</v>
      </c>
      <c r="AA144" s="116" t="str">
        <f>AA125</f>
        <v>cl</v>
      </c>
      <c r="AB144" s="285" t="str">
        <f>IF(ISBLANK(AC144),"",MAX(AB136:AB143)+1)</f>
        <v/>
      </c>
      <c r="AC144" s="284"/>
      <c r="AD144" s="284"/>
      <c r="AE144" s="284"/>
      <c r="AF144" s="284"/>
      <c r="AG144" s="284"/>
      <c r="AH144" s="284"/>
      <c r="AI144" s="284"/>
      <c r="AJ144" s="284"/>
      <c r="AK144" s="284"/>
      <c r="AL144" s="284"/>
      <c r="AM144" s="282"/>
      <c r="AN144"/>
      <c r="AO144" s="508"/>
      <c r="AP144" s="509"/>
      <c r="AQ144" s="509"/>
      <c r="AR144" s="509"/>
      <c r="AS144" s="509"/>
      <c r="AT144" s="509"/>
      <c r="AU144" s="509"/>
      <c r="AV144" s="509"/>
      <c r="AW144" s="509"/>
      <c r="AX144" s="509"/>
      <c r="AY144" s="509"/>
      <c r="AZ144" s="509"/>
      <c r="BA144" s="509"/>
      <c r="BB144" s="509"/>
      <c r="BC144" s="512"/>
      <c r="BF144" s="560" t="s">
        <v>244</v>
      </c>
      <c r="BG144" s="77">
        <f t="shared" si="108"/>
        <v>1</v>
      </c>
      <c r="BH144" s="83" t="s">
        <v>243</v>
      </c>
      <c r="BI144" s="75">
        <f t="shared" si="143"/>
        <v>1</v>
      </c>
      <c r="BJ144" s="79"/>
      <c r="BK144" s="73">
        <v>1000</v>
      </c>
      <c r="BL144" s="72">
        <v>0</v>
      </c>
      <c r="BM144" s="71">
        <v>0</v>
      </c>
      <c r="BN144" s="79"/>
      <c r="BO144" s="69"/>
      <c r="BP144" s="82"/>
      <c r="BR144" s="407" t="str">
        <f t="shared" ref="BR144:BR207" si="182">N144</f>
        <v>►</v>
      </c>
      <c r="CC144" s="9">
        <v>1</v>
      </c>
    </row>
    <row r="145" spans="1:81" ht="21" customHeight="1">
      <c r="A145" s="804"/>
      <c r="B145" s="284"/>
      <c r="C145" s="284"/>
      <c r="D145" s="284"/>
      <c r="E145" s="284"/>
      <c r="F145" s="284"/>
      <c r="G145" s="284"/>
      <c r="H145" s="284"/>
      <c r="I145" s="284"/>
      <c r="J145" s="284"/>
      <c r="K145" s="284"/>
      <c r="L145" s="282"/>
      <c r="N145" s="407" t="str">
        <f t="shared" si="178"/>
        <v>►</v>
      </c>
      <c r="O145" s="147" t="str">
        <f t="shared" si="179"/>
        <v>►</v>
      </c>
      <c r="P145" s="147" t="str">
        <f t="shared" si="103"/>
        <v>►</v>
      </c>
      <c r="Q145" s="147" t="str">
        <f t="shared" si="104"/>
        <v>►</v>
      </c>
      <c r="R145" s="147" t="str">
        <f t="shared" si="105"/>
        <v>►</v>
      </c>
      <c r="S145" s="147" t="str">
        <f t="shared" si="180"/>
        <v>►</v>
      </c>
      <c r="T145" s="147" t="str">
        <f t="shared" si="106"/>
        <v>►</v>
      </c>
      <c r="U145" s="147" t="str">
        <f t="shared" si="181"/>
        <v/>
      </c>
      <c r="V145" s="146" t="str">
        <f t="shared" si="177"/>
        <v>►</v>
      </c>
      <c r="W145" s="119" t="str">
        <f>W125</f>
        <v>4.4 nom de la recette .Avec ou sans alcool.Quand .Verre Flute(s).Famille à coller</v>
      </c>
      <c r="X145" s="119">
        <f>X125</f>
        <v>2</v>
      </c>
      <c r="Y145" s="118" t="str">
        <f>Y125</f>
        <v>Flute(s)</v>
      </c>
      <c r="Z145" s="117">
        <f>Z125</f>
        <v>12</v>
      </c>
      <c r="AA145" s="116" t="str">
        <f>AA125</f>
        <v>cl</v>
      </c>
      <c r="AB145" s="285" t="str">
        <f>IF(ISBLANK(AC145),"",MAX(AB136:AB144)+1)</f>
        <v/>
      </c>
      <c r="AC145" s="284"/>
      <c r="AD145" s="284"/>
      <c r="AE145" s="284"/>
      <c r="AF145" s="284"/>
      <c r="AG145" s="284"/>
      <c r="AH145" s="284"/>
      <c r="AI145" s="284"/>
      <c r="AJ145" s="284"/>
      <c r="AK145" s="284"/>
      <c r="AL145" s="284"/>
      <c r="AM145" s="282"/>
      <c r="AN145"/>
      <c r="AO145" s="508"/>
      <c r="AP145" s="509"/>
      <c r="AQ145" s="509"/>
      <c r="AR145" s="509"/>
      <c r="AS145" s="509"/>
      <c r="AT145" s="509"/>
      <c r="AU145" s="509"/>
      <c r="AV145" s="509"/>
      <c r="AW145" s="509"/>
      <c r="AX145" s="509"/>
      <c r="AY145" s="509"/>
      <c r="AZ145" s="509"/>
      <c r="BA145" s="509"/>
      <c r="BB145" s="509"/>
      <c r="BC145" s="512"/>
      <c r="BF145" s="813" t="s">
        <v>241</v>
      </c>
      <c r="BG145" s="80">
        <v>0.5</v>
      </c>
      <c r="BH145" s="76" t="s">
        <v>226</v>
      </c>
      <c r="BI145" s="75">
        <f t="shared" si="143"/>
        <v>2</v>
      </c>
      <c r="BJ145" s="79"/>
      <c r="BK145" s="73"/>
      <c r="BL145" s="72">
        <v>0</v>
      </c>
      <c r="BM145" s="71">
        <v>0</v>
      </c>
      <c r="BN145" s="70"/>
      <c r="BO145" s="69"/>
      <c r="BP145" s="68" t="s">
        <v>240</v>
      </c>
      <c r="BR145" s="407" t="str">
        <f t="shared" si="182"/>
        <v>►</v>
      </c>
      <c r="CC145" s="9">
        <v>1</v>
      </c>
    </row>
    <row r="146" spans="1:81" ht="21" customHeight="1">
      <c r="A146" s="804"/>
      <c r="B146" s="280"/>
      <c r="C146" s="280"/>
      <c r="D146" s="280"/>
      <c r="E146" s="280"/>
      <c r="F146" s="280"/>
      <c r="G146" s="280"/>
      <c r="H146" s="280"/>
      <c r="I146" s="280"/>
      <c r="J146" s="280"/>
      <c r="K146" s="280"/>
      <c r="L146" s="279"/>
      <c r="N146" s="407" t="str">
        <f t="shared" si="178"/>
        <v>►</v>
      </c>
      <c r="O146" s="147" t="str">
        <f t="shared" si="179"/>
        <v>►</v>
      </c>
      <c r="P146" s="147" t="str">
        <f t="shared" si="103"/>
        <v>►</v>
      </c>
      <c r="Q146" s="147" t="str">
        <f t="shared" si="104"/>
        <v>►</v>
      </c>
      <c r="R146" s="147" t="str">
        <f t="shared" si="105"/>
        <v>►</v>
      </c>
      <c r="S146" s="147" t="str">
        <f t="shared" si="180"/>
        <v>►</v>
      </c>
      <c r="T146" s="147" t="str">
        <f t="shared" si="106"/>
        <v>►</v>
      </c>
      <c r="U146" s="147" t="str">
        <f t="shared" si="181"/>
        <v/>
      </c>
      <c r="V146" s="146" t="str">
        <f t="shared" si="177"/>
        <v>►</v>
      </c>
      <c r="W146" s="119" t="str">
        <f>W125</f>
        <v>4.4 nom de la recette .Avec ou sans alcool.Quand .Verre Flute(s).Famille à coller</v>
      </c>
      <c r="X146" s="119">
        <f>X125</f>
        <v>2</v>
      </c>
      <c r="Y146" s="118" t="str">
        <f>Y125</f>
        <v>Flute(s)</v>
      </c>
      <c r="Z146" s="117">
        <f>Z125</f>
        <v>12</v>
      </c>
      <c r="AA146" s="116" t="str">
        <f>AA125</f>
        <v>cl</v>
      </c>
      <c r="AB146" s="1226" t="s">
        <v>516</v>
      </c>
      <c r="AC146" s="280"/>
      <c r="AD146" s="280"/>
      <c r="AE146" s="280"/>
      <c r="AF146" s="280"/>
      <c r="AG146" s="280"/>
      <c r="AH146" s="280"/>
      <c r="AI146" s="280"/>
      <c r="AJ146" s="280"/>
      <c r="AK146" s="280"/>
      <c r="AL146" s="280"/>
      <c r="AM146" s="279"/>
      <c r="AN146"/>
      <c r="AO146" s="508"/>
      <c r="AP146" s="509"/>
      <c r="AQ146" s="509"/>
      <c r="AR146" s="509"/>
      <c r="AS146" s="509"/>
      <c r="AT146" s="509"/>
      <c r="AU146" s="509"/>
      <c r="AV146" s="509"/>
      <c r="AW146" s="509"/>
      <c r="AX146" s="509"/>
      <c r="AY146" s="509"/>
      <c r="AZ146" s="509"/>
      <c r="BA146" s="509"/>
      <c r="BB146" s="509"/>
      <c r="BC146" s="512"/>
      <c r="BF146" s="813" t="s">
        <v>238</v>
      </c>
      <c r="BG146" s="80">
        <v>0.25</v>
      </c>
      <c r="BH146" s="76" t="s">
        <v>226</v>
      </c>
      <c r="BI146" s="75">
        <f t="shared" si="143"/>
        <v>4</v>
      </c>
      <c r="BJ146" s="79"/>
      <c r="BK146" s="73"/>
      <c r="BL146" s="72">
        <v>0</v>
      </c>
      <c r="BM146" s="71">
        <v>0</v>
      </c>
      <c r="BN146" s="70"/>
      <c r="BO146" s="69"/>
      <c r="BP146" s="68" t="s">
        <v>237</v>
      </c>
      <c r="BR146" s="407" t="str">
        <f t="shared" si="182"/>
        <v>►</v>
      </c>
      <c r="CC146" s="9">
        <v>1</v>
      </c>
    </row>
    <row r="147" spans="1:81" ht="21" customHeight="1">
      <c r="A147" s="804"/>
      <c r="B147" s="280"/>
      <c r="C147" s="280"/>
      <c r="D147" s="280"/>
      <c r="E147" s="280"/>
      <c r="F147" s="280"/>
      <c r="G147" s="280"/>
      <c r="H147" s="280"/>
      <c r="I147" s="280"/>
      <c r="J147" s="280"/>
      <c r="K147" s="280"/>
      <c r="L147" s="279"/>
      <c r="N147" s="407" t="str">
        <f t="shared" si="178"/>
        <v>►</v>
      </c>
      <c r="O147" s="147" t="str">
        <f t="shared" si="179"/>
        <v>►</v>
      </c>
      <c r="P147" s="147" t="str">
        <f t="shared" si="103"/>
        <v>►</v>
      </c>
      <c r="Q147" s="147" t="str">
        <f t="shared" si="104"/>
        <v>►</v>
      </c>
      <c r="R147" s="147" t="str">
        <f t="shared" si="105"/>
        <v>►</v>
      </c>
      <c r="S147" s="147" t="str">
        <f t="shared" si="180"/>
        <v>►</v>
      </c>
      <c r="T147" s="147" t="str">
        <f t="shared" si="106"/>
        <v>►</v>
      </c>
      <c r="U147" s="147" t="str">
        <f t="shared" si="181"/>
        <v/>
      </c>
      <c r="V147" s="146" t="str">
        <f t="shared" si="177"/>
        <v>►</v>
      </c>
      <c r="W147" s="119" t="str">
        <f>W125</f>
        <v>4.4 nom de la recette .Avec ou sans alcool.Quand .Verre Flute(s).Famille à coller</v>
      </c>
      <c r="X147" s="119">
        <f>X125</f>
        <v>2</v>
      </c>
      <c r="Y147" s="118" t="str">
        <f>Y125</f>
        <v>Flute(s)</v>
      </c>
      <c r="Z147" s="117">
        <f>Z125</f>
        <v>12</v>
      </c>
      <c r="AA147" s="116" t="str">
        <f>AA125</f>
        <v>cl</v>
      </c>
      <c r="AB147" s="1226"/>
      <c r="AC147" s="280"/>
      <c r="AD147" s="280"/>
      <c r="AE147" s="280"/>
      <c r="AF147" s="280"/>
      <c r="AG147" s="280"/>
      <c r="AH147" s="280"/>
      <c r="AI147" s="280"/>
      <c r="AJ147" s="280"/>
      <c r="AK147" s="280"/>
      <c r="AL147" s="280"/>
      <c r="AM147" s="279"/>
      <c r="AN147"/>
      <c r="AO147" s="508"/>
      <c r="AP147" s="509"/>
      <c r="AQ147" s="509"/>
      <c r="AR147" s="509"/>
      <c r="AS147" s="509"/>
      <c r="AT147" s="509"/>
      <c r="AU147" s="509"/>
      <c r="AV147" s="509"/>
      <c r="AW147" s="509"/>
      <c r="AX147" s="509"/>
      <c r="AY147" s="509"/>
      <c r="AZ147" s="509"/>
      <c r="BA147" s="509"/>
      <c r="BB147" s="509"/>
      <c r="BC147" s="512"/>
      <c r="BF147" s="813" t="s">
        <v>236</v>
      </c>
      <c r="BG147" s="80">
        <v>0.33</v>
      </c>
      <c r="BH147" s="76" t="s">
        <v>226</v>
      </c>
      <c r="BI147" s="75">
        <f t="shared" si="143"/>
        <v>3</v>
      </c>
      <c r="BJ147" s="79"/>
      <c r="BK147" s="73"/>
      <c r="BL147" s="72">
        <v>0</v>
      </c>
      <c r="BM147" s="71">
        <v>0</v>
      </c>
      <c r="BN147" s="70"/>
      <c r="BO147" s="69"/>
      <c r="BP147" s="68" t="s">
        <v>235</v>
      </c>
      <c r="BR147" s="407" t="str">
        <f t="shared" si="182"/>
        <v>►</v>
      </c>
      <c r="CC147" s="9">
        <v>1</v>
      </c>
    </row>
    <row r="148" spans="1:81" ht="21" customHeight="1">
      <c r="A148" s="804"/>
      <c r="B148" s="122"/>
      <c r="C148" s="122"/>
      <c r="D148" s="122"/>
      <c r="E148" s="122"/>
      <c r="F148" s="122"/>
      <c r="G148" s="122"/>
      <c r="H148" s="122"/>
      <c r="I148" s="122"/>
      <c r="J148" s="122"/>
      <c r="K148" s="122"/>
      <c r="L148" s="121"/>
      <c r="N148" s="407" t="str">
        <f t="shared" si="178"/>
        <v>A</v>
      </c>
      <c r="O148" s="147" t="str">
        <f t="shared" si="179"/>
        <v>4.4 nom de la recette .Avec ou sans alcool.Quand .Verre Flute(s).Famille à coller</v>
      </c>
      <c r="P148" s="147" t="str">
        <f t="shared" si="103"/>
        <v>4</v>
      </c>
      <c r="Q148" s="147" t="str">
        <f t="shared" si="104"/>
        <v xml:space="preserve">4 nom de la recette </v>
      </c>
      <c r="R148" s="147" t="str">
        <f t="shared" si="105"/>
        <v>Avec ou sans alcool</v>
      </c>
      <c r="S148" s="147" t="str">
        <f t="shared" si="180"/>
        <v xml:space="preserve">Quand </v>
      </c>
      <c r="T148" s="147" t="str">
        <f t="shared" si="106"/>
        <v>Famille à coller</v>
      </c>
      <c r="U148" s="147" t="str">
        <f t="shared" si="181"/>
        <v/>
      </c>
      <c r="V148" s="274" t="s">
        <v>338</v>
      </c>
      <c r="W148" s="119" t="str">
        <f>W125</f>
        <v>4.4 nom de la recette .Avec ou sans alcool.Quand .Verre Flute(s).Famille à coller</v>
      </c>
      <c r="X148" s="119">
        <f>X125</f>
        <v>2</v>
      </c>
      <c r="Y148" s="118" t="str">
        <f>Y125</f>
        <v>Flute(s)</v>
      </c>
      <c r="Z148" s="117">
        <f>Z125</f>
        <v>12</v>
      </c>
      <c r="AA148" s="116" t="str">
        <f>AA125</f>
        <v>cl</v>
      </c>
      <c r="AB148" s="277" t="s">
        <v>509</v>
      </c>
      <c r="AC148" s="122"/>
      <c r="AD148" s="122"/>
      <c r="AE148" s="122"/>
      <c r="AF148" s="122"/>
      <c r="AG148" s="122"/>
      <c r="AH148" s="122"/>
      <c r="AI148" s="122"/>
      <c r="AJ148" s="122"/>
      <c r="AK148" s="122"/>
      <c r="AL148" s="122"/>
      <c r="AM148" s="121"/>
      <c r="AN148"/>
      <c r="AO148" s="508"/>
      <c r="AP148" s="509"/>
      <c r="AQ148" s="509"/>
      <c r="AR148" s="509"/>
      <c r="AS148" s="509"/>
      <c r="AT148" s="509"/>
      <c r="AU148" s="509"/>
      <c r="AV148" s="509"/>
      <c r="AW148" s="509"/>
      <c r="AX148" s="509"/>
      <c r="AY148" s="509"/>
      <c r="AZ148" s="509"/>
      <c r="BA148" s="509"/>
      <c r="BB148" s="509"/>
      <c r="BC148" s="512"/>
      <c r="BF148" s="78" t="s">
        <v>233</v>
      </c>
      <c r="BG148" s="77">
        <v>0.25</v>
      </c>
      <c r="BH148" s="76" t="s">
        <v>226</v>
      </c>
      <c r="BI148" s="75">
        <f t="shared" si="143"/>
        <v>4</v>
      </c>
      <c r="BJ148" s="74">
        <f t="shared" ref="BJ148:BJ150" si="183">BK148/10</f>
        <v>25</v>
      </c>
      <c r="BK148" s="73">
        <v>250</v>
      </c>
      <c r="BL148" s="72">
        <v>0</v>
      </c>
      <c r="BM148" s="71">
        <v>0</v>
      </c>
      <c r="BN148" s="70"/>
      <c r="BO148" s="69"/>
      <c r="BP148" s="68" t="s">
        <v>232</v>
      </c>
      <c r="BR148" s="407" t="str">
        <f t="shared" si="182"/>
        <v>A</v>
      </c>
      <c r="BY148" s="2"/>
      <c r="BZ148" s="2"/>
      <c r="CC148" s="9">
        <v>1</v>
      </c>
    </row>
    <row r="149" spans="1:81" ht="21" customHeight="1">
      <c r="A149" s="804"/>
      <c r="B149" s="113">
        <v>40</v>
      </c>
      <c r="C149" s="113">
        <v>5</v>
      </c>
      <c r="D149" s="113">
        <v>12</v>
      </c>
      <c r="E149" s="113">
        <v>25</v>
      </c>
      <c r="F149" s="113">
        <v>23</v>
      </c>
      <c r="G149" s="113">
        <v>7</v>
      </c>
      <c r="H149" s="113">
        <v>13</v>
      </c>
      <c r="I149" s="113">
        <v>12</v>
      </c>
      <c r="J149" s="113">
        <v>9</v>
      </c>
      <c r="K149" s="113">
        <v>12</v>
      </c>
      <c r="L149" s="115">
        <v>13</v>
      </c>
      <c r="N149" s="407" t="str">
        <f t="shared" si="178"/>
        <v>A</v>
      </c>
      <c r="O149" s="147">
        <f t="shared" si="179"/>
        <v>2</v>
      </c>
      <c r="P149" s="147">
        <f t="shared" ref="P149:P212" si="184">IF(O149="►","►",IFERROR(LEFT(O149,SEARCH(".",O149)-1),0))</f>
        <v>0</v>
      </c>
      <c r="Q149" s="147">
        <f t="shared" ref="Q149:Q212" si="185">IF(O149="►","►",IFERROR(MID(O149,SEARCH(".",O149)+1,SEARCH(".",O149,SEARCH(".",O149)+1)-SEARCH(".",O149)-1),0))</f>
        <v>0</v>
      </c>
      <c r="R149" s="147">
        <f t="shared" ref="R149:R212" si="186">IF(O149="►","►",IFERROR(MID(O149,SEARCH(".",O149,SEARCH(".",O149)+1)+1,SEARCH(".",O149,SEARCH(".",O149,SEARCH(".",O149)+1)+1)-SEARCH(".",O149,SEARCH(".",O149)+1)-1),0))</f>
        <v>0</v>
      </c>
      <c r="S149" s="147">
        <f t="shared" si="180"/>
        <v>0</v>
      </c>
      <c r="T149" s="147" t="str">
        <f t="shared" ref="T149:T212" si="187">IF(O149="►","►",IFERROR(MID(O149,SEARCH("♦",SUBSTITUTE(O149,".","♦",LEN(O149)-LEN(SUBSTITUTE(O149,".",""))))+1,999),""))</f>
        <v/>
      </c>
      <c r="U149" s="147" t="str">
        <f t="shared" si="181"/>
        <v/>
      </c>
      <c r="V149" s="274" t="s">
        <v>338</v>
      </c>
      <c r="W149" s="113">
        <v>2</v>
      </c>
      <c r="X149" s="113">
        <v>2</v>
      </c>
      <c r="Y149" s="113">
        <v>2</v>
      </c>
      <c r="Z149" s="113">
        <v>2</v>
      </c>
      <c r="AA149" s="113">
        <v>2</v>
      </c>
      <c r="AB149" s="113">
        <v>10</v>
      </c>
      <c r="AC149" s="113">
        <v>12</v>
      </c>
      <c r="AD149" s="113">
        <v>10</v>
      </c>
      <c r="AE149" s="113">
        <v>3</v>
      </c>
      <c r="AF149" s="113">
        <v>11</v>
      </c>
      <c r="AG149" s="113">
        <v>11</v>
      </c>
      <c r="AH149" s="113">
        <v>4</v>
      </c>
      <c r="AI149" s="113">
        <v>11</v>
      </c>
      <c r="AJ149" s="113">
        <v>11</v>
      </c>
      <c r="AK149" s="113">
        <v>11</v>
      </c>
      <c r="AL149" s="113">
        <v>12</v>
      </c>
      <c r="AM149" s="115">
        <v>40</v>
      </c>
      <c r="AN149"/>
      <c r="AO149" s="114">
        <v>14</v>
      </c>
      <c r="AP149" s="113">
        <v>11</v>
      </c>
      <c r="AQ149" s="113">
        <v>17</v>
      </c>
      <c r="AR149" s="113">
        <v>17</v>
      </c>
      <c r="AS149" s="113">
        <v>17</v>
      </c>
      <c r="AT149" s="113">
        <v>14</v>
      </c>
      <c r="AU149" s="113">
        <v>11</v>
      </c>
      <c r="AV149" s="113">
        <v>14</v>
      </c>
      <c r="AW149" s="113">
        <v>21</v>
      </c>
      <c r="AX149" s="113">
        <v>18</v>
      </c>
      <c r="AY149" s="113">
        <v>17</v>
      </c>
      <c r="AZ149" s="113">
        <v>11</v>
      </c>
      <c r="BA149" s="113">
        <v>11</v>
      </c>
      <c r="BB149" s="113">
        <v>11</v>
      </c>
      <c r="BC149" s="112">
        <v>17</v>
      </c>
      <c r="BF149" s="78" t="s">
        <v>230</v>
      </c>
      <c r="BG149" s="77">
        <v>0.5</v>
      </c>
      <c r="BH149" s="76" t="s">
        <v>226</v>
      </c>
      <c r="BI149" s="75">
        <f t="shared" si="143"/>
        <v>2</v>
      </c>
      <c r="BJ149" s="74">
        <f t="shared" si="183"/>
        <v>50</v>
      </c>
      <c r="BK149" s="73">
        <v>500</v>
      </c>
      <c r="BL149" s="72">
        <v>0</v>
      </c>
      <c r="BM149" s="71">
        <v>0</v>
      </c>
      <c r="BN149" s="70"/>
      <c r="BO149" s="69"/>
      <c r="BP149" s="68" t="s">
        <v>229</v>
      </c>
      <c r="BR149" s="407" t="str">
        <f t="shared" si="182"/>
        <v>A</v>
      </c>
      <c r="BY149" s="2"/>
      <c r="BZ149" s="2"/>
      <c r="CC149" s="9">
        <v>1</v>
      </c>
    </row>
    <row r="150" spans="1:81" ht="21" customHeight="1" thickBot="1">
      <c r="A150" s="804"/>
      <c r="B150" s="272">
        <f t="shared" ref="B150:J150" ca="1" si="188">CELL("largeur",B150)</f>
        <v>40</v>
      </c>
      <c r="C150" s="272">
        <f t="shared" ca="1" si="188"/>
        <v>5</v>
      </c>
      <c r="D150" s="272">
        <f t="shared" ca="1" si="188"/>
        <v>12</v>
      </c>
      <c r="E150" s="272">
        <f t="shared" ca="1" si="188"/>
        <v>25</v>
      </c>
      <c r="F150" s="272">
        <f t="shared" ca="1" si="188"/>
        <v>23</v>
      </c>
      <c r="G150" s="272">
        <f t="shared" ca="1" si="188"/>
        <v>7</v>
      </c>
      <c r="H150" s="272">
        <f t="shared" ca="1" si="188"/>
        <v>13</v>
      </c>
      <c r="I150" s="272">
        <f t="shared" ca="1" si="188"/>
        <v>12</v>
      </c>
      <c r="J150" s="272">
        <f t="shared" ca="1" si="188"/>
        <v>9</v>
      </c>
      <c r="K150" s="272">
        <v>12</v>
      </c>
      <c r="L150" s="271">
        <f ca="1">CELL("largeur",L150)</f>
        <v>13</v>
      </c>
      <c r="N150" s="407" t="str">
        <f t="shared" si="178"/>
        <v>A</v>
      </c>
      <c r="O150" s="147">
        <f t="shared" ca="1" si="179"/>
        <v>2</v>
      </c>
      <c r="P150" s="147">
        <f t="shared" ca="1" si="184"/>
        <v>0</v>
      </c>
      <c r="Q150" s="147">
        <f t="shared" ca="1" si="185"/>
        <v>0</v>
      </c>
      <c r="R150" s="147">
        <f t="shared" ca="1" si="186"/>
        <v>0</v>
      </c>
      <c r="S150" s="147">
        <f t="shared" ca="1" si="180"/>
        <v>0</v>
      </c>
      <c r="T150" s="147" t="str">
        <f t="shared" ca="1" si="187"/>
        <v/>
      </c>
      <c r="U150" s="147" t="str">
        <f t="shared" ca="1" si="181"/>
        <v/>
      </c>
      <c r="V150" s="273" t="s">
        <v>338</v>
      </c>
      <c r="W150" s="272">
        <f t="shared" ref="W150:AK150" ca="1" si="189">CELL("largeur",W150)</f>
        <v>2</v>
      </c>
      <c r="X150" s="272">
        <f t="shared" ca="1" si="189"/>
        <v>2</v>
      </c>
      <c r="Y150" s="272">
        <f t="shared" ca="1" si="189"/>
        <v>11</v>
      </c>
      <c r="Z150" s="272">
        <f t="shared" ca="1" si="189"/>
        <v>2</v>
      </c>
      <c r="AA150" s="272">
        <f t="shared" ca="1" si="189"/>
        <v>2</v>
      </c>
      <c r="AB150" s="272">
        <f t="shared" ca="1" si="189"/>
        <v>10</v>
      </c>
      <c r="AC150" s="272">
        <f t="shared" ca="1" si="189"/>
        <v>12</v>
      </c>
      <c r="AD150" s="272">
        <f t="shared" ca="1" si="189"/>
        <v>10</v>
      </c>
      <c r="AE150" s="272">
        <f t="shared" ca="1" si="189"/>
        <v>3</v>
      </c>
      <c r="AF150" s="272">
        <f t="shared" ca="1" si="189"/>
        <v>11</v>
      </c>
      <c r="AG150" s="272">
        <f t="shared" ca="1" si="189"/>
        <v>11</v>
      </c>
      <c r="AH150" s="272">
        <f t="shared" ca="1" si="189"/>
        <v>4</v>
      </c>
      <c r="AI150" s="272">
        <f t="shared" ca="1" si="189"/>
        <v>11</v>
      </c>
      <c r="AJ150" s="272">
        <f t="shared" ca="1" si="189"/>
        <v>11</v>
      </c>
      <c r="AK150" s="272">
        <f t="shared" ca="1" si="189"/>
        <v>11</v>
      </c>
      <c r="AL150" s="272">
        <v>12</v>
      </c>
      <c r="AM150" s="271">
        <f ca="1">CELL("largeur",AM150)</f>
        <v>40</v>
      </c>
      <c r="AN150"/>
      <c r="AO150" s="111">
        <f t="shared" ref="AO150:BC150" ca="1" si="190">CELL("largeur",AO150)</f>
        <v>44</v>
      </c>
      <c r="AP150" s="110">
        <f t="shared" ca="1" si="190"/>
        <v>11</v>
      </c>
      <c r="AQ150" s="110">
        <f t="shared" ca="1" si="190"/>
        <v>17</v>
      </c>
      <c r="AR150" s="110">
        <f t="shared" ca="1" si="190"/>
        <v>17</v>
      </c>
      <c r="AS150" s="110">
        <f t="shared" ca="1" si="190"/>
        <v>17</v>
      </c>
      <c r="AT150" s="110">
        <f t="shared" ca="1" si="190"/>
        <v>14</v>
      </c>
      <c r="AU150" s="110">
        <f t="shared" ca="1" si="190"/>
        <v>11</v>
      </c>
      <c r="AV150" s="110">
        <f t="shared" ca="1" si="190"/>
        <v>14</v>
      </c>
      <c r="AW150" s="110">
        <f t="shared" ca="1" si="190"/>
        <v>21</v>
      </c>
      <c r="AX150" s="110">
        <f t="shared" ca="1" si="190"/>
        <v>18</v>
      </c>
      <c r="AY150" s="110">
        <f t="shared" ca="1" si="190"/>
        <v>17</v>
      </c>
      <c r="AZ150" s="110">
        <f t="shared" ca="1" si="190"/>
        <v>11</v>
      </c>
      <c r="BA150" s="110">
        <f t="shared" ca="1" si="190"/>
        <v>11</v>
      </c>
      <c r="BB150" s="110">
        <f t="shared" ca="1" si="190"/>
        <v>11</v>
      </c>
      <c r="BC150" s="109">
        <f t="shared" ca="1" si="190"/>
        <v>17</v>
      </c>
      <c r="BE150" s="67" t="str">
        <f>"ligne "&amp;ROW()</f>
        <v>ligne 150</v>
      </c>
      <c r="BF150" s="78" t="s">
        <v>227</v>
      </c>
      <c r="BG150" s="65">
        <v>0.33</v>
      </c>
      <c r="BH150" s="64" t="s">
        <v>226</v>
      </c>
      <c r="BI150" s="63">
        <f t="shared" si="143"/>
        <v>3</v>
      </c>
      <c r="BJ150" s="62">
        <f t="shared" si="183"/>
        <v>33.299999999999997</v>
      </c>
      <c r="BK150" s="61">
        <v>333</v>
      </c>
      <c r="BL150" s="60">
        <v>0</v>
      </c>
      <c r="BM150" s="59">
        <v>0</v>
      </c>
      <c r="BN150" s="58">
        <f>BM150/10</f>
        <v>0</v>
      </c>
      <c r="BO150" s="57"/>
      <c r="BP150" s="56" t="s">
        <v>225</v>
      </c>
      <c r="BR150" s="407" t="str">
        <f t="shared" si="182"/>
        <v>A</v>
      </c>
      <c r="BY150" s="2"/>
      <c r="BZ150" s="2"/>
      <c r="CC150" s="9">
        <v>1</v>
      </c>
    </row>
    <row r="151" spans="1:81" ht="21" customHeight="1" thickBot="1">
      <c r="B151" s="5"/>
      <c r="C151" s="5"/>
      <c r="D151" s="5"/>
      <c r="E151" s="5"/>
      <c r="F151" s="5"/>
      <c r="G151" s="5"/>
      <c r="H151" s="5"/>
      <c r="I151" s="5"/>
      <c r="J151" s="5"/>
      <c r="K151" s="5"/>
      <c r="L151" s="5"/>
      <c r="N151" s="407" t="str">
        <f t="shared" si="178"/>
        <v>A</v>
      </c>
      <c r="O151" s="147">
        <f t="shared" si="179"/>
        <v>0</v>
      </c>
      <c r="P151" s="147">
        <f t="shared" si="184"/>
        <v>0</v>
      </c>
      <c r="Q151" s="147">
        <f t="shared" si="185"/>
        <v>0</v>
      </c>
      <c r="R151" s="147">
        <f t="shared" si="186"/>
        <v>0</v>
      </c>
      <c r="S151" s="147">
        <f t="shared" si="180"/>
        <v>0</v>
      </c>
      <c r="T151" s="147" t="str">
        <f t="shared" si="187"/>
        <v/>
      </c>
      <c r="U151" s="147" t="str">
        <f t="shared" si="181"/>
        <v/>
      </c>
      <c r="V151" s="812" t="s">
        <v>338</v>
      </c>
      <c r="AB151" s="5"/>
      <c r="AC151" s="5"/>
      <c r="AD151" s="5"/>
      <c r="AE151" s="5"/>
      <c r="AF151" s="5"/>
      <c r="AG151" s="5"/>
      <c r="AH151" s="5"/>
      <c r="AI151" s="5"/>
      <c r="AJ151" s="5"/>
      <c r="AK151" s="5"/>
      <c r="AL151" s="5"/>
      <c r="AM151" s="5"/>
      <c r="AN151"/>
      <c r="AO151" s="5"/>
      <c r="AP151" s="5"/>
      <c r="AQ151" s="5"/>
      <c r="AR151" s="5"/>
      <c r="AS151" s="5"/>
      <c r="AT151" s="5"/>
      <c r="AU151" s="5"/>
      <c r="AV151" s="5"/>
      <c r="AW151" s="5"/>
      <c r="AX151" s="5"/>
      <c r="AY151" s="5"/>
      <c r="AZ151" s="5"/>
      <c r="BA151" s="5"/>
      <c r="BB151" s="5"/>
      <c r="BC151" s="5"/>
      <c r="BF151" s="14"/>
      <c r="BG151" s="14"/>
      <c r="BH151" s="14"/>
      <c r="BI151" s="14"/>
      <c r="BJ151" s="14"/>
      <c r="BK151" s="13"/>
      <c r="BL151" s="13"/>
      <c r="BM151" s="13"/>
      <c r="BN151" s="13"/>
      <c r="BO151" s="13"/>
      <c r="BP151" s="20"/>
      <c r="BR151" s="407" t="str">
        <f t="shared" si="182"/>
        <v>A</v>
      </c>
      <c r="BY151" s="2"/>
      <c r="BZ151" s="2"/>
      <c r="CC151" s="9">
        <v>1</v>
      </c>
    </row>
    <row r="152" spans="1:81" ht="21" customHeight="1">
      <c r="B152" s="1321" t="str">
        <f>AD152&amp;" "&amp;AB152&amp;" "&amp;AB153&amp;" "&amp;AB154&amp;"  intensité"&amp;" "&amp;AG158&amp;" "&amp;"coût unitaire"&amp;" "&amp;L161&amp; "€"&amp;" "&amp;" servi en"&amp;" "&amp;I154</f>
        <v>5 NOM DE LA RECETTE  Avec ou sans Alcool Quand  Couleur dominante  intensité ** coût unitaire 0€  servi en Trembler(s)</v>
      </c>
      <c r="C152" s="1322"/>
      <c r="D152" s="1322"/>
      <c r="E152" s="1322"/>
      <c r="F152" s="1322"/>
      <c r="G152" s="1322"/>
      <c r="H152" s="1322"/>
      <c r="I152" s="1322"/>
      <c r="J152" s="254" t="s">
        <v>432</v>
      </c>
      <c r="K152" s="1325" t="str">
        <f>AM152</f>
        <v>FAMILLE à coller</v>
      </c>
      <c r="L152" s="1326"/>
      <c r="N152" s="407" t="str">
        <f t="shared" si="178"/>
        <v>A</v>
      </c>
      <c r="O152" s="147" t="str">
        <f t="shared" si="179"/>
        <v>5.5 nom de la recette .Avec ou sans alcool.Quand .Verre Flute(s).Famille à coller</v>
      </c>
      <c r="P152" s="147" t="str">
        <f t="shared" si="184"/>
        <v>5</v>
      </c>
      <c r="Q152" s="147" t="str">
        <f t="shared" si="185"/>
        <v xml:space="preserve">5 nom de la recette </v>
      </c>
      <c r="R152" s="147" t="str">
        <f t="shared" si="186"/>
        <v>Avec ou sans alcool</v>
      </c>
      <c r="S152" s="147" t="str">
        <f t="shared" si="180"/>
        <v xml:space="preserve">Quand </v>
      </c>
      <c r="T152" s="147" t="str">
        <f t="shared" si="187"/>
        <v>Famille à coller</v>
      </c>
      <c r="U152" s="147" t="str">
        <f t="shared" si="181"/>
        <v/>
      </c>
      <c r="V152" s="259" t="s">
        <v>338</v>
      </c>
      <c r="W152" s="258" t="str">
        <f>W159</f>
        <v>5.5 nom de la recette .Avec ou sans alcool.Quand .Verre Flute(s).Famille à coller</v>
      </c>
      <c r="X152" s="258">
        <f>X159</f>
        <v>2</v>
      </c>
      <c r="Y152" s="257" t="str">
        <f>Y159</f>
        <v>Flute(s)</v>
      </c>
      <c r="Z152" s="256">
        <f>Z159</f>
        <v>12</v>
      </c>
      <c r="AA152" s="255" t="str">
        <f>AA159</f>
        <v>cl</v>
      </c>
      <c r="AB152" s="1245" t="s">
        <v>773</v>
      </c>
      <c r="AC152" s="1246"/>
      <c r="AD152" s="1247" t="s">
        <v>950</v>
      </c>
      <c r="AE152" s="1247"/>
      <c r="AF152" s="1247"/>
      <c r="AG152" s="1247"/>
      <c r="AH152" s="1247"/>
      <c r="AI152" s="1247"/>
      <c r="AJ152" s="1247"/>
      <c r="AK152" s="1247"/>
      <c r="AL152" s="1247"/>
      <c r="AM152" s="1249" t="s">
        <v>776</v>
      </c>
      <c r="AN152"/>
      <c r="AO152" s="253" t="s">
        <v>427</v>
      </c>
      <c r="AP152" s="252" t="s">
        <v>431</v>
      </c>
      <c r="AQ152" s="249" t="s">
        <v>429</v>
      </c>
      <c r="AR152" s="251" t="s">
        <v>426</v>
      </c>
      <c r="AS152" s="250" t="s">
        <v>430</v>
      </c>
      <c r="AT152" s="249" t="s">
        <v>429</v>
      </c>
      <c r="AU152" s="248" t="s">
        <v>428</v>
      </c>
      <c r="AV152" s="247" t="s">
        <v>427</v>
      </c>
      <c r="AW152" s="246" t="str">
        <f>AO154</f>
        <v>Volume saisi 0 ml pour 2 Flute(s)</v>
      </c>
      <c r="AX152" s="245"/>
      <c r="AY152" s="244"/>
      <c r="AZ152" s="243"/>
      <c r="BA152" s="242" t="s">
        <v>426</v>
      </c>
      <c r="BB152" s="241" t="str">
        <f>AR154</f>
        <v>2 Trembler(s) de 30 cl</v>
      </c>
      <c r="BC152" s="240"/>
      <c r="BL152" s="13"/>
      <c r="BM152" s="13"/>
      <c r="BN152" s="13"/>
      <c r="BO152" s="13"/>
      <c r="BP152" s="20"/>
      <c r="BR152" s="407" t="str">
        <f t="shared" si="182"/>
        <v>A</v>
      </c>
      <c r="BY152" s="2"/>
      <c r="BZ152" s="2"/>
      <c r="CC152" s="9">
        <v>1</v>
      </c>
    </row>
    <row r="153" spans="1:81" ht="21" customHeight="1">
      <c r="B153" s="1323"/>
      <c r="C153" s="1324"/>
      <c r="D153" s="1324"/>
      <c r="E153" s="1324"/>
      <c r="F153" s="1324"/>
      <c r="G153" s="1324"/>
      <c r="H153" s="1324"/>
      <c r="I153" s="1324"/>
      <c r="J153" s="518">
        <f>IFERROR(SUM(I162:I168)/SUM(D162:D168)*100,0)</f>
        <v>0</v>
      </c>
      <c r="K153" s="1327"/>
      <c r="L153" s="1328"/>
      <c r="N153" s="407" t="str">
        <f t="shared" si="178"/>
        <v>A</v>
      </c>
      <c r="O153" s="147" t="str">
        <f t="shared" si="179"/>
        <v>5.5 nom de la recette .Avec ou sans alcool.Quand .Verre Flute(s).Famille à coller</v>
      </c>
      <c r="P153" s="147" t="str">
        <f t="shared" si="184"/>
        <v>5</v>
      </c>
      <c r="Q153" s="147" t="str">
        <f t="shared" si="185"/>
        <v xml:space="preserve">5 nom de la recette </v>
      </c>
      <c r="R153" s="147" t="str">
        <f t="shared" si="186"/>
        <v>Avec ou sans alcool</v>
      </c>
      <c r="S153" s="147" t="str">
        <f t="shared" si="180"/>
        <v xml:space="preserve">Quand </v>
      </c>
      <c r="T153" s="147" t="str">
        <f t="shared" si="187"/>
        <v>Famille à coller</v>
      </c>
      <c r="U153" s="147" t="str">
        <f t="shared" si="181"/>
        <v/>
      </c>
      <c r="V153" s="342" t="s">
        <v>338</v>
      </c>
      <c r="W153" s="204" t="str">
        <f>W159</f>
        <v>5.5 nom de la recette .Avec ou sans alcool.Quand .Verre Flute(s).Famille à coller</v>
      </c>
      <c r="X153" s="204">
        <f>X159</f>
        <v>2</v>
      </c>
      <c r="Y153" s="203" t="str">
        <f>Y159</f>
        <v>Flute(s)</v>
      </c>
      <c r="Z153" s="202">
        <f>Z159</f>
        <v>12</v>
      </c>
      <c r="AA153" s="201" t="str">
        <f>AA159</f>
        <v>cl</v>
      </c>
      <c r="AB153" s="1251" t="s">
        <v>774</v>
      </c>
      <c r="AC153" s="1252"/>
      <c r="AD153" s="1248"/>
      <c r="AE153" s="1248"/>
      <c r="AF153" s="1248"/>
      <c r="AG153" s="1248"/>
      <c r="AH153" s="1248"/>
      <c r="AI153" s="1248"/>
      <c r="AJ153" s="1248"/>
      <c r="AK153" s="1248"/>
      <c r="AL153" s="1248"/>
      <c r="AM153" s="1250"/>
      <c r="AN153"/>
      <c r="AO153" s="239" t="str">
        <f t="shared" ref="AO153:AU153" si="191">SUBSTITUTE(ADDRESS(1,COLUMN(),4),"1","")</f>
        <v>AO</v>
      </c>
      <c r="AP153" s="238" t="str">
        <f t="shared" si="191"/>
        <v>AP</v>
      </c>
      <c r="AQ153" s="235" t="str">
        <f t="shared" si="191"/>
        <v>AQ</v>
      </c>
      <c r="AR153" s="237" t="str">
        <f t="shared" si="191"/>
        <v>AR</v>
      </c>
      <c r="AS153" s="236" t="str">
        <f t="shared" si="191"/>
        <v>AS</v>
      </c>
      <c r="AT153" s="235" t="str">
        <f t="shared" si="191"/>
        <v>AT</v>
      </c>
      <c r="AU153" s="234" t="str">
        <f t="shared" si="191"/>
        <v>AU</v>
      </c>
      <c r="AV153" s="233"/>
      <c r="AW153" s="233"/>
      <c r="AX153" s="233"/>
      <c r="AY153" s="194"/>
      <c r="AZ153" s="233"/>
      <c r="BA153" s="219"/>
      <c r="BB153" s="154"/>
      <c r="BC153" s="153"/>
      <c r="BM153" s="13"/>
      <c r="BN153" s="13"/>
      <c r="BO153" s="13"/>
      <c r="BP153" s="20"/>
      <c r="BR153" s="407" t="str">
        <f t="shared" si="182"/>
        <v>A</v>
      </c>
      <c r="BY153" s="2"/>
      <c r="BZ153" s="2"/>
      <c r="CC153" s="9">
        <v>1</v>
      </c>
    </row>
    <row r="154" spans="1:81" ht="21" customHeight="1">
      <c r="B154" s="1118" t="str">
        <f>IFERROR(IF(AX169&lt;&gt;INDEX($BK$22:$BK$150,MATCH(Y155,$BF$22:$BF$150,0)),"⚠️ Vérifiez : le total saisi = "&amp;AX169&amp;" ml (colonne "&amp;AX160&amp;")","✅ OK volume saisi = "&amp;AX169&amp;" ml (colonne "&amp;AX160&amp;")"),"⚠️ Erreur : valeur non trouvée")</f>
        <v>⚠️ Vérifiez : le total saisi = 0 ml (colonne AX)</v>
      </c>
      <c r="C154" s="208"/>
      <c r="D154" s="208"/>
      <c r="E154" s="208"/>
      <c r="F154" s="208"/>
      <c r="G154" s="547" t="s">
        <v>416</v>
      </c>
      <c r="H154" s="230">
        <v>2</v>
      </c>
      <c r="I154" s="626" t="s">
        <v>361</v>
      </c>
      <c r="J154" s="630" t="s">
        <v>818</v>
      </c>
      <c r="K154" s="627">
        <f>IFERROR(INDEX($BJ$22:$BJ$150, MATCH(I154, $BF$22:$BF$150, 0)), 0)*H154</f>
        <v>50</v>
      </c>
      <c r="L154" s="625">
        <f>K154/100</f>
        <v>0.5</v>
      </c>
      <c r="N154" s="407" t="str">
        <f t="shared" si="178"/>
        <v>A</v>
      </c>
      <c r="O154" s="147" t="str">
        <f t="shared" si="179"/>
        <v>5.5 nom de la recette .Avec ou sans alcool.Quand .Verre Flute(s).Famille à coller</v>
      </c>
      <c r="P154" s="147" t="str">
        <f t="shared" si="184"/>
        <v>5</v>
      </c>
      <c r="Q154" s="147" t="str">
        <f t="shared" si="185"/>
        <v xml:space="preserve">5 nom de la recette </v>
      </c>
      <c r="R154" s="147" t="str">
        <f t="shared" si="186"/>
        <v>Avec ou sans alcool</v>
      </c>
      <c r="S154" s="147" t="str">
        <f t="shared" si="180"/>
        <v xml:space="preserve">Quand </v>
      </c>
      <c r="T154" s="147" t="str">
        <f t="shared" si="187"/>
        <v>Famille à coller</v>
      </c>
      <c r="U154" s="147" t="str">
        <f t="shared" si="181"/>
        <v/>
      </c>
      <c r="V154" s="134" t="s">
        <v>338</v>
      </c>
      <c r="W154" s="204" t="str">
        <f>W159</f>
        <v>5.5 nom de la recette .Avec ou sans alcool.Quand .Verre Flute(s).Famille à coller</v>
      </c>
      <c r="X154" s="204">
        <f>X159</f>
        <v>2</v>
      </c>
      <c r="Y154" s="203" t="str">
        <f>Y159</f>
        <v>Flute(s)</v>
      </c>
      <c r="Z154" s="202">
        <f>Z159</f>
        <v>12</v>
      </c>
      <c r="AA154" s="201" t="str">
        <f>AA159</f>
        <v>cl</v>
      </c>
      <c r="AB154" s="1219" t="s">
        <v>769</v>
      </c>
      <c r="AC154" s="1219"/>
      <c r="AD154" s="337"/>
      <c r="AE154" s="336" t="s">
        <v>418</v>
      </c>
      <c r="AF154" s="232" t="s">
        <v>777</v>
      </c>
      <c r="AG154" s="232"/>
      <c r="AH154" s="232"/>
      <c r="AI154" s="232"/>
      <c r="AJ154" s="232"/>
      <c r="AK154" s="232"/>
      <c r="AL154" s="232"/>
      <c r="AM154" s="231"/>
      <c r="AN154"/>
      <c r="AO154" s="229" t="str">
        <f>IF(OR(ISBLANK(AB156), ISBLANK(AC156), ISBLANK(AB158), ISBLANK(AC158)), "","Volume saisi "&amp; AX169 &amp; " ml pour "  &amp; AB156 &amp; " " &amp; AC156)</f>
        <v>Volume saisi 0 ml pour 2 Flute(s)</v>
      </c>
      <c r="AP154" s="227">
        <f>IFERROR(IF(ISBLANK(H154),"",INDEX($BO$22:$BO$150,MATCH(Y154,$BF$22:$BF$150,0)))*X154,0)</f>
        <v>360</v>
      </c>
      <c r="AQ154" s="226">
        <f>IFERROR(IF(ISBLANK(H154),"",INDEX($BK$22:$BK$150,MATCH(AA154,$BF$22:$BF$150,0)))*Z154*X154,0)</f>
        <v>240</v>
      </c>
      <c r="AR154" s="228" t="str">
        <f>IF(OR(ISBLANK(H154), ISBLANK(I154), ISBLANK(H155), ISBLANK(I155)), "", H154 &amp; " " &amp; I154 &amp; " de " &amp; H155 &amp; " " &amp; I155)</f>
        <v>2 Trembler(s) de 30 cl</v>
      </c>
      <c r="AS154" s="227">
        <f>IFERROR(IF(ISBLANK(H154),"",INDEX($BO$22:$BO$150,MATCH(I154,$BF$22:$BF$150,0)))*H154,0)</f>
        <v>600</v>
      </c>
      <c r="AT154" s="226">
        <f>IF(ISBLANK(H154),"",INDEX($BK$22:$BK$150,MATCH(I155,$BF$22:$BF$150,0))*H155*H154)</f>
        <v>600</v>
      </c>
      <c r="AU154" s="225">
        <f>IFERROR(AT154/AQ154,0)</f>
        <v>2.5</v>
      </c>
      <c r="AV154" s="642" t="str">
        <f>AX160&amp;"= "</f>
        <v xml:space="preserve">AX= </v>
      </c>
      <c r="AW154" s="779" t="str">
        <f>"recherche de "&amp;AJ159&amp;" dans la table de conversion et multilcation par  "&amp;AI159</f>
        <v>recherche de Col.13 dans la table de conversion et multilcation par  Col.12</v>
      </c>
      <c r="AX154" s="194"/>
      <c r="AY154" s="194"/>
      <c r="AZ154" s="780"/>
      <c r="BA154" s="219"/>
      <c r="BB154" s="154"/>
      <c r="BC154" s="153"/>
      <c r="BP154" s="3"/>
      <c r="BR154" s="407" t="str">
        <f t="shared" si="182"/>
        <v>A</v>
      </c>
      <c r="BY154" s="2"/>
      <c r="BZ154" s="2"/>
      <c r="CC154" s="9">
        <v>1</v>
      </c>
    </row>
    <row r="155" spans="1:81" ht="21" customHeight="1">
      <c r="B155" s="548" t="str">
        <f>"Volume d'1 "&amp;Y155&amp;" "&amp;IFERROR(IF(ISBLANK(H154),"",INDEX($BK$22:$BK$150,MATCH(Y155,$BF$22:$BF$150,0))),0)&amp;" ml"</f>
        <v>Volume d'1 Flute(s) 120 ml</v>
      </c>
      <c r="C155" s="208"/>
      <c r="D155" s="208"/>
      <c r="E155" s="208"/>
      <c r="F155" s="208"/>
      <c r="G155" s="222" t="str">
        <f>"⓬ Vous versez quel volume par ►"&amp;I154</f>
        <v>⓬ Vous versez quel volume par ►Trembler(s)</v>
      </c>
      <c r="H155" s="221">
        <v>30</v>
      </c>
      <c r="I155" s="104" t="s">
        <v>328</v>
      </c>
      <c r="J155" s="631" t="s">
        <v>819</v>
      </c>
      <c r="K155" s="627">
        <f>IFERROR(INDEX($BJ$22:$BJ$150, MATCH(I155, $BF$22:$BF$150, 0)), 0)*H155</f>
        <v>30</v>
      </c>
      <c r="L155" s="625">
        <f>K155/100</f>
        <v>0.3</v>
      </c>
      <c r="N155" s="407" t="str">
        <f t="shared" si="178"/>
        <v>A</v>
      </c>
      <c r="O155" s="147" t="str">
        <f t="shared" si="179"/>
        <v>5.5 nom de la recette .Avec ou sans alcool.Quand .Verre Flute(s).Famille à coller</v>
      </c>
      <c r="P155" s="147" t="str">
        <f t="shared" si="184"/>
        <v>5</v>
      </c>
      <c r="Q155" s="147" t="str">
        <f t="shared" si="185"/>
        <v xml:space="preserve">5 nom de la recette </v>
      </c>
      <c r="R155" s="147" t="str">
        <f t="shared" si="186"/>
        <v>Avec ou sans alcool</v>
      </c>
      <c r="S155" s="147" t="str">
        <f t="shared" si="180"/>
        <v xml:space="preserve">Quand </v>
      </c>
      <c r="T155" s="147" t="str">
        <f t="shared" si="187"/>
        <v>Famille à coller</v>
      </c>
      <c r="U155" s="147" t="str">
        <f t="shared" si="181"/>
        <v/>
      </c>
      <c r="V155" s="134" t="s">
        <v>338</v>
      </c>
      <c r="W155" s="204" t="str">
        <f>W159</f>
        <v>5.5 nom de la recette .Avec ou sans alcool.Quand .Verre Flute(s).Famille à coller</v>
      </c>
      <c r="X155" s="204">
        <f>X159</f>
        <v>2</v>
      </c>
      <c r="Y155" s="203" t="str">
        <f>Y159</f>
        <v>Flute(s)</v>
      </c>
      <c r="Z155" s="202">
        <f>Z159</f>
        <v>12</v>
      </c>
      <c r="AA155" s="201" t="str">
        <f>AA159</f>
        <v>cl</v>
      </c>
      <c r="AB155" s="224" t="s">
        <v>411</v>
      </c>
      <c r="AC155" s="334"/>
      <c r="AD155" s="323"/>
      <c r="AE155" s="323"/>
      <c r="AF155" s="323"/>
      <c r="AG155" s="323"/>
      <c r="AH155" s="211"/>
      <c r="AI155" s="223" t="s">
        <v>410</v>
      </c>
      <c r="AJ155" s="1241" t="s">
        <v>775</v>
      </c>
      <c r="AK155" s="1241"/>
      <c r="AL155" s="1241"/>
      <c r="AM155" s="1242"/>
      <c r="AN155"/>
      <c r="AO155" s="143" t="str">
        <f t="shared" ref="AO155:AT155" si="192">AO154</f>
        <v>Volume saisi 0 ml pour 2 Flute(s)</v>
      </c>
      <c r="AP155" s="333">
        <f t="shared" si="192"/>
        <v>360</v>
      </c>
      <c r="AQ155" s="333">
        <f t="shared" si="192"/>
        <v>240</v>
      </c>
      <c r="AR155" s="141" t="str">
        <f t="shared" si="192"/>
        <v>2 Trembler(s) de 30 cl</v>
      </c>
      <c r="AS155" s="136">
        <f t="shared" si="192"/>
        <v>600</v>
      </c>
      <c r="AT155" s="332">
        <f t="shared" si="192"/>
        <v>600</v>
      </c>
      <c r="AU155" s="152">
        <f t="shared" ref="AU155:AU168" si="193">IFERROR(AT155/AQ155,0)</f>
        <v>2.5</v>
      </c>
      <c r="AV155" s="642" t="str">
        <f>AY160&amp;"= "</f>
        <v xml:space="preserve">AY= </v>
      </c>
      <c r="AW155" s="643" t="str">
        <f>"volumes de l'Auteur pour "&amp;AY169&amp;" ml"</f>
        <v>volumes de l'Auteur pour 0 ml</v>
      </c>
      <c r="AX155" s="20"/>
      <c r="AY155" s="20"/>
      <c r="AZ155" s="20"/>
      <c r="BA155" s="219"/>
      <c r="BB155" s="154"/>
      <c r="BC155" s="153"/>
      <c r="BP155" s="3"/>
      <c r="BR155" s="407" t="str">
        <f t="shared" si="182"/>
        <v>A</v>
      </c>
      <c r="BY155" s="2"/>
      <c r="BZ155" s="2"/>
      <c r="CC155" s="9">
        <v>1</v>
      </c>
    </row>
    <row r="156" spans="1:81" ht="21" customHeight="1">
      <c r="B156" s="549" t="str">
        <f>IF(ISBLANK(H154), "", IF(K155&lt;=B157, "✔ OK pour de/des verre(s) " &amp; I154 &amp; " de " &amp; B157&amp; " cl (volume versé : "&amp;K155&amp; " cl)", "❌ Trop plein pour " &amp; I154 &amp; " de " &amp;B157&amp; " cl (volume utilisé : " &amp; (K155*H154) &amp; " cl)"))</f>
        <v>✔ OK pour de/des verre(s) Trembler(s) de 25 cl cl (volume versé : 30 cl)</v>
      </c>
      <c r="C156" s="214"/>
      <c r="D156" s="208"/>
      <c r="E156" s="20"/>
      <c r="F156" s="20"/>
      <c r="G156" s="213"/>
      <c r="H156" s="181"/>
      <c r="I156" s="212" t="str">
        <f>IFERROR(IF(K155&gt;I157,B160,IF(I157&gt;K155,C160,IF(I157=K155,D160))),0)</f>
        <v>Vous servez plus que l'Auteur qui avait prévu 12 cl</v>
      </c>
      <c r="J156" s="630" t="s">
        <v>816</v>
      </c>
      <c r="K156" s="627">
        <f>K155*H154</f>
        <v>60</v>
      </c>
      <c r="L156" s="625">
        <f>L155*H154</f>
        <v>0.6</v>
      </c>
      <c r="N156" s="407" t="str">
        <f t="shared" si="178"/>
        <v>A</v>
      </c>
      <c r="O156" s="147" t="str">
        <f t="shared" si="179"/>
        <v>5.5 nom de la recette .Avec ou sans alcool.Quand .Verre Flute(s).Famille à coller</v>
      </c>
      <c r="P156" s="147" t="str">
        <f t="shared" si="184"/>
        <v>5</v>
      </c>
      <c r="Q156" s="147" t="str">
        <f t="shared" si="185"/>
        <v xml:space="preserve">5 nom de la recette </v>
      </c>
      <c r="R156" s="147" t="str">
        <f t="shared" si="186"/>
        <v>Avec ou sans alcool</v>
      </c>
      <c r="S156" s="147" t="str">
        <f t="shared" si="180"/>
        <v xml:space="preserve">Quand </v>
      </c>
      <c r="T156" s="147" t="str">
        <f t="shared" si="187"/>
        <v>Famille à coller</v>
      </c>
      <c r="U156" s="147" t="str">
        <f t="shared" si="181"/>
        <v/>
      </c>
      <c r="V156" s="134" t="s">
        <v>338</v>
      </c>
      <c r="W156" s="204" t="str">
        <f>W159</f>
        <v>5.5 nom de la recette .Avec ou sans alcool.Quand .Verre Flute(s).Famille à coller</v>
      </c>
      <c r="X156" s="204">
        <f>X159</f>
        <v>2</v>
      </c>
      <c r="Y156" s="203" t="str">
        <f>Y159</f>
        <v>Flute(s)</v>
      </c>
      <c r="Z156" s="202">
        <f>Z159</f>
        <v>12</v>
      </c>
      <c r="AA156" s="201" t="str">
        <f>AA159</f>
        <v>cl</v>
      </c>
      <c r="AB156" s="216">
        <v>2</v>
      </c>
      <c r="AC156" s="327" t="s">
        <v>415</v>
      </c>
      <c r="AD156" s="324"/>
      <c r="AE156" s="324"/>
      <c r="AF156" s="324"/>
      <c r="AG156" s="324"/>
      <c r="AH156" s="215"/>
      <c r="AI156" s="28"/>
      <c r="AJ156" s="1241"/>
      <c r="AK156" s="1241"/>
      <c r="AL156" s="1241"/>
      <c r="AM156" s="1242"/>
      <c r="AN156"/>
      <c r="AO156" s="143" t="str">
        <f t="shared" ref="AO156:AT156" si="194">AO154</f>
        <v>Volume saisi 0 ml pour 2 Flute(s)</v>
      </c>
      <c r="AP156" s="142">
        <f t="shared" si="194"/>
        <v>360</v>
      </c>
      <c r="AQ156" s="142">
        <f t="shared" si="194"/>
        <v>240</v>
      </c>
      <c r="AR156" s="141" t="str">
        <f t="shared" si="194"/>
        <v>2 Trembler(s) de 30 cl</v>
      </c>
      <c r="AS156" s="136">
        <f t="shared" si="194"/>
        <v>600</v>
      </c>
      <c r="AT156" s="140">
        <f t="shared" si="194"/>
        <v>600</v>
      </c>
      <c r="AU156" s="152">
        <f t="shared" si="193"/>
        <v>2.5</v>
      </c>
      <c r="AV156" s="641" t="str">
        <f>BA160&amp;"= "</f>
        <v xml:space="preserve">BA= </v>
      </c>
      <c r="AW156" s="643" t="str">
        <f>"volumes de l'Auteur multiplié par le coef. " &amp; TEXT(AU156, "0.00")</f>
        <v>volumes de l'Auteur multiplié par le coef. 2.50</v>
      </c>
      <c r="AX156" s="20"/>
      <c r="AY156" s="20"/>
      <c r="AZ156" s="20"/>
      <c r="BA156" s="154"/>
      <c r="BB156" s="154"/>
      <c r="BC156" s="153"/>
      <c r="BP156" s="3"/>
      <c r="BR156" s="407" t="str">
        <f t="shared" si="182"/>
        <v>A</v>
      </c>
      <c r="BY156" s="2"/>
      <c r="BZ156" s="2"/>
      <c r="CC156" s="9">
        <v>1</v>
      </c>
    </row>
    <row r="157" spans="1:81" ht="21" customHeight="1">
      <c r="B157" s="628" t="str">
        <f>IFERROR(INDEX($BJ$22:$BJ$150, MATCH(I154, $BF$22:$BF$150, 0)), 0)&amp;" cl"</f>
        <v>25 cl</v>
      </c>
      <c r="C157" s="210"/>
      <c r="D157" s="208"/>
      <c r="E157" s="209"/>
      <c r="F157" s="209"/>
      <c r="G157" s="209"/>
      <c r="H157" s="630" t="s">
        <v>817</v>
      </c>
      <c r="I157" s="632">
        <f>IF(ISBLANK(H154),"",INDEX($BK$22:$BK$150,MATCH(AA157,$BF$22:$BF$150,0))*Z157/10)</f>
        <v>12</v>
      </c>
      <c r="J157" s="208"/>
      <c r="K157" s="208"/>
      <c r="L157" s="220"/>
      <c r="N157" s="407" t="str">
        <f t="shared" si="178"/>
        <v>A</v>
      </c>
      <c r="O157" s="147" t="str">
        <f t="shared" si="179"/>
        <v>5.5 nom de la recette .Avec ou sans alcool.Quand .Verre Flute(s).Famille à coller</v>
      </c>
      <c r="P157" s="147" t="str">
        <f t="shared" si="184"/>
        <v>5</v>
      </c>
      <c r="Q157" s="147" t="str">
        <f t="shared" si="185"/>
        <v xml:space="preserve">5 nom de la recette </v>
      </c>
      <c r="R157" s="147" t="str">
        <f t="shared" si="186"/>
        <v>Avec ou sans alcool</v>
      </c>
      <c r="S157" s="147" t="str">
        <f t="shared" si="180"/>
        <v xml:space="preserve">Quand </v>
      </c>
      <c r="T157" s="147" t="str">
        <f t="shared" si="187"/>
        <v>Famille à coller</v>
      </c>
      <c r="U157" s="147" t="str">
        <f t="shared" si="181"/>
        <v/>
      </c>
      <c r="V157" s="134" t="s">
        <v>338</v>
      </c>
      <c r="W157" s="204" t="str">
        <f>W159</f>
        <v>5.5 nom de la recette .Avec ou sans alcool.Quand .Verre Flute(s).Famille à coller</v>
      </c>
      <c r="X157" s="204">
        <f>X159</f>
        <v>2</v>
      </c>
      <c r="Y157" s="203" t="str">
        <f>Y159</f>
        <v>Flute(s)</v>
      </c>
      <c r="Z157" s="202">
        <f>Z159</f>
        <v>12</v>
      </c>
      <c r="AA157" s="201" t="str">
        <f>AA159</f>
        <v>cl</v>
      </c>
      <c r="AB157" s="325" t="str">
        <f>"❽ Volume servi par "&amp;AC156</f>
        <v>❽ Volume servi par Flute(s)</v>
      </c>
      <c r="AC157" s="324"/>
      <c r="AD157" s="323"/>
      <c r="AE157" s="320"/>
      <c r="AF157" s="199" t="s">
        <v>403</v>
      </c>
      <c r="AG157" s="319" t="s">
        <v>402</v>
      </c>
      <c r="AH157" s="198"/>
      <c r="AI157" s="197"/>
      <c r="AJ157" s="1243" t="str">
        <f>W159&amp;"  intensité"&amp;" "&amp;AG157&amp;" "&amp;"coût"&amp;AG158&amp;" "&amp;" "&amp;AB154</f>
        <v>5.5 nom de la recette .Avec ou sans alcool.Quand .Verre Flute(s).Famille à coller  intensité **** coût**  Couleur dominante</v>
      </c>
      <c r="AK157" s="1243"/>
      <c r="AL157" s="1243"/>
      <c r="AM157" s="1244"/>
      <c r="AN157"/>
      <c r="AO157" s="143" t="str">
        <f t="shared" ref="AO157:AT157" si="195">AO154</f>
        <v>Volume saisi 0 ml pour 2 Flute(s)</v>
      </c>
      <c r="AP157" s="142">
        <f t="shared" si="195"/>
        <v>360</v>
      </c>
      <c r="AQ157" s="142">
        <f t="shared" si="195"/>
        <v>240</v>
      </c>
      <c r="AR157" s="141" t="str">
        <f t="shared" si="195"/>
        <v>2 Trembler(s) de 30 cl</v>
      </c>
      <c r="AS157" s="136">
        <f t="shared" si="195"/>
        <v>600</v>
      </c>
      <c r="AT157" s="140">
        <f t="shared" si="195"/>
        <v>600</v>
      </c>
      <c r="AU157" s="152">
        <f t="shared" si="193"/>
        <v>2.5</v>
      </c>
      <c r="AV157" s="20"/>
      <c r="AW157" s="20"/>
      <c r="AX157" s="20"/>
      <c r="AY157" s="20"/>
      <c r="AZ157" s="20"/>
      <c r="BA157" s="154"/>
      <c r="BB157" s="154"/>
      <c r="BC157" s="153"/>
      <c r="BP157" s="3"/>
      <c r="BR157" s="407" t="str">
        <f t="shared" si="182"/>
        <v>A</v>
      </c>
      <c r="BY157" s="2"/>
      <c r="BZ157" s="2"/>
      <c r="CC157" s="9">
        <v>1</v>
      </c>
    </row>
    <row r="158" spans="1:81" ht="21" customHeight="1">
      <c r="B158" s="1309" t="str">
        <f>AJ155</f>
        <v>Type de cocktail:</v>
      </c>
      <c r="C158" s="1310"/>
      <c r="D158" s="1310"/>
      <c r="E158" s="1310"/>
      <c r="F158" s="1310"/>
      <c r="G158" s="1311"/>
      <c r="H158" s="196"/>
      <c r="I158" s="196"/>
      <c r="J158" s="196"/>
      <c r="K158" s="196"/>
      <c r="L158" s="195"/>
      <c r="N158" s="407" t="str">
        <f t="shared" si="178"/>
        <v>A</v>
      </c>
      <c r="O158" s="147" t="str">
        <f t="shared" si="179"/>
        <v>5.5 nom de la recette .Avec ou sans alcool.Quand .Verre Flute(s).Famille à coller</v>
      </c>
      <c r="P158" s="147" t="str">
        <f t="shared" si="184"/>
        <v>5</v>
      </c>
      <c r="Q158" s="147" t="str">
        <f t="shared" si="185"/>
        <v xml:space="preserve">5 nom de la recette </v>
      </c>
      <c r="R158" s="147" t="str">
        <f t="shared" si="186"/>
        <v>Avec ou sans alcool</v>
      </c>
      <c r="S158" s="147" t="str">
        <f t="shared" si="180"/>
        <v xml:space="preserve">Quand </v>
      </c>
      <c r="T158" s="147" t="str">
        <f t="shared" si="187"/>
        <v>Famille à coller</v>
      </c>
      <c r="U158" s="147" t="str">
        <f t="shared" si="181"/>
        <v/>
      </c>
      <c r="V158" s="134" t="s">
        <v>338</v>
      </c>
      <c r="W158" s="204" t="str">
        <f>W159</f>
        <v>5.5 nom de la recette .Avec ou sans alcool.Quand .Verre Flute(s).Famille à coller</v>
      </c>
      <c r="X158" s="204">
        <f>X159</f>
        <v>2</v>
      </c>
      <c r="Y158" s="203" t="str">
        <f>Y159</f>
        <v>Flute(s)</v>
      </c>
      <c r="Z158" s="202">
        <f>Z159</f>
        <v>12</v>
      </c>
      <c r="AA158" s="201" t="str">
        <f>AA159</f>
        <v>cl</v>
      </c>
      <c r="AB158" s="200">
        <v>12</v>
      </c>
      <c r="AC158" s="104" t="s">
        <v>328</v>
      </c>
      <c r="AD158" s="320"/>
      <c r="AE158" s="320"/>
      <c r="AF158" s="199" t="s">
        <v>398</v>
      </c>
      <c r="AG158" s="319" t="s">
        <v>397</v>
      </c>
      <c r="AH158" s="198"/>
      <c r="AI158" s="197"/>
      <c r="AJ158" s="1243"/>
      <c r="AK158" s="1243"/>
      <c r="AL158" s="1243"/>
      <c r="AM158" s="1244"/>
      <c r="AN158"/>
      <c r="AO158" s="143" t="str">
        <f t="shared" ref="AO158:AT158" si="196">AO154</f>
        <v>Volume saisi 0 ml pour 2 Flute(s)</v>
      </c>
      <c r="AP158" s="142">
        <f t="shared" si="196"/>
        <v>360</v>
      </c>
      <c r="AQ158" s="142">
        <f t="shared" si="196"/>
        <v>240</v>
      </c>
      <c r="AR158" s="141" t="str">
        <f t="shared" si="196"/>
        <v>2 Trembler(s) de 30 cl</v>
      </c>
      <c r="AS158" s="136">
        <f t="shared" si="196"/>
        <v>600</v>
      </c>
      <c r="AT158" s="140">
        <f t="shared" si="196"/>
        <v>600</v>
      </c>
      <c r="AU158" s="152">
        <f t="shared" si="193"/>
        <v>2.5</v>
      </c>
      <c r="AV158" s="194"/>
      <c r="AW158" s="194"/>
      <c r="AX158" s="1320" t="str">
        <f>AX160&amp;" =  Volumes saisis colonnes "&amp;SUBSTITUTE(ADDRESS(1,COLUMN(AI162),4),"1","")&amp;" et "&amp;SUBSTITUTE(ADDRESS(1,COLUMN(AJ162),4),"1","")</f>
        <v>AX =  Volumes saisis colonnes AI et AJ</v>
      </c>
      <c r="AY158" s="194"/>
      <c r="AZ158" s="194"/>
      <c r="BA158" s="154"/>
      <c r="BB158" s="154"/>
      <c r="BC158" s="153"/>
      <c r="BP158" s="3"/>
      <c r="BR158" s="407" t="str">
        <f t="shared" si="182"/>
        <v>A</v>
      </c>
      <c r="BY158" s="2"/>
      <c r="BZ158" s="2"/>
      <c r="CC158" s="9">
        <v>1</v>
      </c>
    </row>
    <row r="159" spans="1:81" ht="21" customHeight="1">
      <c r="B159" s="1312"/>
      <c r="C159" s="1313"/>
      <c r="D159" s="1313"/>
      <c r="E159" s="1313"/>
      <c r="F159" s="1313"/>
      <c r="G159" s="1314"/>
      <c r="H159" s="181"/>
      <c r="I159" s="181"/>
      <c r="J159" s="181"/>
      <c r="K159" s="181"/>
      <c r="L159" s="550" t="s">
        <v>384</v>
      </c>
      <c r="N159" s="407" t="str">
        <f t="shared" si="178"/>
        <v>A</v>
      </c>
      <c r="O159" s="147" t="str">
        <f t="shared" si="179"/>
        <v>5.5 nom de la recette .Avec ou sans alcool.Quand .Verre Flute(s).Famille à coller</v>
      </c>
      <c r="P159" s="147" t="str">
        <f t="shared" si="184"/>
        <v>5</v>
      </c>
      <c r="Q159" s="147" t="str">
        <f t="shared" si="185"/>
        <v xml:space="preserve">5 nom de la recette </v>
      </c>
      <c r="R159" s="147" t="str">
        <f t="shared" si="186"/>
        <v>Avec ou sans alcool</v>
      </c>
      <c r="S159" s="147" t="str">
        <f t="shared" si="180"/>
        <v xml:space="preserve">Quand </v>
      </c>
      <c r="T159" s="147" t="str">
        <f t="shared" si="187"/>
        <v>Famille à coller</v>
      </c>
      <c r="U159" s="147" t="str">
        <f t="shared" si="181"/>
        <v/>
      </c>
      <c r="V159" s="134" t="s">
        <v>338</v>
      </c>
      <c r="W159" s="190" t="str">
        <f>UPPER(LEFT(AD152,1)) &amp; "." &amp; UPPER(LEFT(AD152,1)) &amp; LOWER(MID(AD152,2,999)) &amp; "." &amp; UPPER(LEFT(AB152,1)) &amp; LOWER(MID(AB152,2,999)) &amp; "." &amp; UPPER(LEFT(AB153,1)) &amp; LOWER(MID(AB153,2,999)) &amp; "." &amp; "Verre " &amp; UPPER(LEFT(AC156,1)) &amp; LOWER(MID(AC156,2,999)) &amp; IF(LEFT(AM152,1)=UPPER(LEFT(AM152,1)),".","") &amp; UPPER(LEFT(AM152,1)) &amp; LOWER(MID(AM152,2,999))</f>
        <v>5.5 nom de la recette .Avec ou sans alcool.Quand .Verre Flute(s).Famille à coller</v>
      </c>
      <c r="X159" s="189">
        <f>AB156</f>
        <v>2</v>
      </c>
      <c r="Y159" s="188" t="str">
        <f>AC156</f>
        <v>Flute(s)</v>
      </c>
      <c r="Z159" s="187">
        <f>AB158</f>
        <v>12</v>
      </c>
      <c r="AA159" s="186" t="str">
        <f>AC158</f>
        <v>cl</v>
      </c>
      <c r="AB159" s="185" t="str">
        <f>(AB158*AB156)&amp;" "&amp;AC158</f>
        <v>24 cl</v>
      </c>
      <c r="AC159" s="184" t="str">
        <f>"pour "&amp;AB156&amp;" "&amp;AC156</f>
        <v>pour 2 Flute(s)</v>
      </c>
      <c r="AD159" s="184"/>
      <c r="AE159" s="183" t="s">
        <v>393</v>
      </c>
      <c r="AF159" s="183" t="s">
        <v>392</v>
      </c>
      <c r="AG159" s="183" t="s">
        <v>391</v>
      </c>
      <c r="AH159" s="183" t="s">
        <v>390</v>
      </c>
      <c r="AI159" s="183" t="s">
        <v>389</v>
      </c>
      <c r="AJ159" s="183" t="s">
        <v>388</v>
      </c>
      <c r="AK159" s="183" t="s">
        <v>387</v>
      </c>
      <c r="AL159" s="183" t="s">
        <v>386</v>
      </c>
      <c r="AM159" s="182" t="s">
        <v>385</v>
      </c>
      <c r="AN159"/>
      <c r="AO159" s="143" t="str">
        <f t="shared" ref="AO159:AT159" si="197">AO154</f>
        <v>Volume saisi 0 ml pour 2 Flute(s)</v>
      </c>
      <c r="AP159" s="142">
        <f t="shared" si="197"/>
        <v>360</v>
      </c>
      <c r="AQ159" s="142">
        <f t="shared" si="197"/>
        <v>240</v>
      </c>
      <c r="AR159" s="141" t="str">
        <f t="shared" si="197"/>
        <v>2 Trembler(s) de 30 cl</v>
      </c>
      <c r="AS159" s="136">
        <f t="shared" si="197"/>
        <v>600</v>
      </c>
      <c r="AT159" s="140">
        <f t="shared" si="197"/>
        <v>600</v>
      </c>
      <c r="AU159" s="152">
        <f t="shared" si="193"/>
        <v>2.5</v>
      </c>
      <c r="AV159" s="20"/>
      <c r="AW159" s="194"/>
      <c r="AX159" s="1320"/>
      <c r="AY159" s="194"/>
      <c r="AZ159" s="194"/>
      <c r="BA159" s="154"/>
      <c r="BB159" s="154"/>
      <c r="BC159" s="153"/>
      <c r="BP159" s="3"/>
      <c r="BR159" s="407" t="str">
        <f t="shared" si="182"/>
        <v>A</v>
      </c>
      <c r="BY159" s="2"/>
      <c r="BZ159" s="2"/>
      <c r="CC159" s="9">
        <v>1</v>
      </c>
    </row>
    <row r="160" spans="1:81" ht="21" customHeight="1">
      <c r="B160" s="173" t="str">
        <f>"Vous servez plus que l'Auteur qui avait prévu "&amp;I157&amp;" cl"</f>
        <v>Vous servez plus que l'Auteur qui avait prévu 12 cl</v>
      </c>
      <c r="C160" s="172" t="str">
        <f>"Vous servez moins que l'Auteur qui avait prévu "&amp;I157&amp;" cl"</f>
        <v>Vous servez moins que l'Auteur qui avait prévu 12 cl</v>
      </c>
      <c r="D160" s="172" t="s">
        <v>373</v>
      </c>
      <c r="E160" s="171"/>
      <c r="F160" s="171"/>
      <c r="G160" s="171"/>
      <c r="H160" s="171"/>
      <c r="I160" s="170"/>
      <c r="J160" s="170"/>
      <c r="K160" s="551" t="s">
        <v>372</v>
      </c>
      <c r="L160" s="169" t="s">
        <v>371</v>
      </c>
      <c r="N160" s="407" t="str">
        <f t="shared" si="178"/>
        <v>A</v>
      </c>
      <c r="O160" s="147" t="str">
        <f t="shared" si="179"/>
        <v>5.5 nom de la recette .Avec ou sans alcool.Quand .Verre Flute(s).Famille à coller</v>
      </c>
      <c r="P160" s="147" t="str">
        <f t="shared" si="184"/>
        <v>5</v>
      </c>
      <c r="Q160" s="147" t="str">
        <f t="shared" si="185"/>
        <v xml:space="preserve">5 nom de la recette </v>
      </c>
      <c r="R160" s="147" t="str">
        <f t="shared" si="186"/>
        <v>Avec ou sans alcool</v>
      </c>
      <c r="S160" s="147" t="str">
        <f t="shared" si="180"/>
        <v xml:space="preserve">Quand </v>
      </c>
      <c r="T160" s="147" t="str">
        <f t="shared" si="187"/>
        <v>Famille à coller</v>
      </c>
      <c r="U160" s="147" t="str">
        <f t="shared" si="181"/>
        <v/>
      </c>
      <c r="V160" s="134" t="s">
        <v>338</v>
      </c>
      <c r="W160" s="119" t="str">
        <f>W159</f>
        <v>5.5 nom de la recette .Avec ou sans alcool.Quand .Verre Flute(s).Famille à coller</v>
      </c>
      <c r="X160" s="119">
        <f>X159</f>
        <v>2</v>
      </c>
      <c r="Y160" s="118" t="str">
        <f>Y159</f>
        <v>Flute(s)</v>
      </c>
      <c r="Z160" s="117">
        <f>Z159</f>
        <v>12</v>
      </c>
      <c r="AA160" s="116" t="str">
        <f>AA159</f>
        <v>cl</v>
      </c>
      <c r="AB160" s="1227" t="s">
        <v>381</v>
      </c>
      <c r="AC160" s="1227"/>
      <c r="AD160" s="1228"/>
      <c r="AE160" s="177"/>
      <c r="AF160" s="176" t="s">
        <v>380</v>
      </c>
      <c r="AG160" s="1229" t="s">
        <v>379</v>
      </c>
      <c r="AH160" s="175"/>
      <c r="AI160" s="1231" t="s">
        <v>378</v>
      </c>
      <c r="AJ160" s="1233" t="s">
        <v>377</v>
      </c>
      <c r="AK160" s="1235" t="s">
        <v>376</v>
      </c>
      <c r="AL160" s="1237" t="s">
        <v>375</v>
      </c>
      <c r="AM160" s="174" t="s">
        <v>374</v>
      </c>
      <c r="AN160"/>
      <c r="AO160" s="143" t="str">
        <f t="shared" ref="AO160:AT160" si="198">AO154</f>
        <v>Volume saisi 0 ml pour 2 Flute(s)</v>
      </c>
      <c r="AP160" s="142">
        <f t="shared" si="198"/>
        <v>360</v>
      </c>
      <c r="AQ160" s="142">
        <f t="shared" si="198"/>
        <v>240</v>
      </c>
      <c r="AR160" s="141" t="str">
        <f t="shared" si="198"/>
        <v>2 Trembler(s) de 30 cl</v>
      </c>
      <c r="AS160" s="136">
        <f t="shared" si="198"/>
        <v>600</v>
      </c>
      <c r="AT160" s="140">
        <f t="shared" si="198"/>
        <v>600</v>
      </c>
      <c r="AU160" s="152">
        <f t="shared" si="193"/>
        <v>2.5</v>
      </c>
      <c r="AV160" s="167" t="str">
        <f t="shared" ref="AV160:BB160" si="199">SUBSTITUTE(ADDRESS(1,COLUMN(),4),"1","")</f>
        <v>AV</v>
      </c>
      <c r="AW160" s="167" t="str">
        <f t="shared" si="199"/>
        <v>AW</v>
      </c>
      <c r="AX160" s="168" t="str">
        <f t="shared" si="199"/>
        <v>AX</v>
      </c>
      <c r="AY160" s="168" t="str">
        <f>SUBSTITUTE(ADDRESS(1,COLUMN(),4),"1","")</f>
        <v>AY</v>
      </c>
      <c r="AZ160" s="167" t="str">
        <f t="shared" si="199"/>
        <v>AZ</v>
      </c>
      <c r="BA160" s="166" t="str">
        <f t="shared" si="199"/>
        <v>BA</v>
      </c>
      <c r="BB160" s="644" t="str">
        <f t="shared" si="199"/>
        <v>BB</v>
      </c>
      <c r="BC160" s="810" t="str">
        <f>"1"&amp;" "&amp;I154</f>
        <v>1 Trembler(s)</v>
      </c>
      <c r="BP160" s="3"/>
      <c r="BR160" s="407" t="str">
        <f t="shared" si="182"/>
        <v>A</v>
      </c>
      <c r="BY160" s="2"/>
      <c r="BZ160" s="2"/>
      <c r="CC160" s="9">
        <v>1</v>
      </c>
    </row>
    <row r="161" spans="1:81" ht="21" customHeight="1">
      <c r="B161" s="161"/>
      <c r="C161" s="160"/>
      <c r="D161" s="158"/>
      <c r="E161" s="158"/>
      <c r="F161" s="513" t="str">
        <f>I157&amp;" "&amp;I155&amp;" arrondi à ▼"</f>
        <v>12 cl arrondi à ▼</v>
      </c>
      <c r="G161" s="158"/>
      <c r="H161" s="158"/>
      <c r="I161" s="159" t="s">
        <v>366</v>
      </c>
      <c r="J161" s="516" t="s">
        <v>365</v>
      </c>
      <c r="K161" s="517"/>
      <c r="L161" s="514">
        <f>ROUND(L169/H154,2)</f>
        <v>0</v>
      </c>
      <c r="N161" s="407" t="str">
        <f t="shared" si="178"/>
        <v>A</v>
      </c>
      <c r="O161" s="147" t="str">
        <f t="shared" si="179"/>
        <v>5.5 nom de la recette .Avec ou sans alcool.Quand .Verre Flute(s).Famille à coller</v>
      </c>
      <c r="P161" s="147" t="str">
        <f t="shared" si="184"/>
        <v>5</v>
      </c>
      <c r="Q161" s="147" t="str">
        <f t="shared" si="185"/>
        <v xml:space="preserve">5 nom de la recette </v>
      </c>
      <c r="R161" s="147" t="str">
        <f t="shared" si="186"/>
        <v>Avec ou sans alcool</v>
      </c>
      <c r="S161" s="147" t="str">
        <f t="shared" si="180"/>
        <v xml:space="preserve">Quand </v>
      </c>
      <c r="T161" s="147" t="str">
        <f t="shared" si="187"/>
        <v>Famille à coller</v>
      </c>
      <c r="U161" s="147" t="str">
        <f t="shared" si="181"/>
        <v/>
      </c>
      <c r="V161" s="134" t="s">
        <v>338</v>
      </c>
      <c r="W161" s="119" t="str">
        <f>W159</f>
        <v>5.5 nom de la recette .Avec ou sans alcool.Quand .Verre Flute(s).Famille à coller</v>
      </c>
      <c r="X161" s="119">
        <f>X159</f>
        <v>2</v>
      </c>
      <c r="Y161" s="118" t="str">
        <f>Y159</f>
        <v>Flute(s)</v>
      </c>
      <c r="Z161" s="117">
        <f>Z159</f>
        <v>12</v>
      </c>
      <c r="AA161" s="116" t="str">
        <f>AA159</f>
        <v>cl</v>
      </c>
      <c r="AB161" s="1239"/>
      <c r="AC161" s="1239"/>
      <c r="AD161" s="1240"/>
      <c r="AE161" s="165"/>
      <c r="AF161" s="164" t="s">
        <v>368</v>
      </c>
      <c r="AG161" s="1230"/>
      <c r="AH161" s="163"/>
      <c r="AI161" s="1232"/>
      <c r="AJ161" s="1234"/>
      <c r="AK161" s="1236"/>
      <c r="AL161" s="1238"/>
      <c r="AM161" s="162" t="s">
        <v>367</v>
      </c>
      <c r="AN161"/>
      <c r="AO161" s="143" t="str">
        <f t="shared" ref="AO161:AT161" si="200">AO154</f>
        <v>Volume saisi 0 ml pour 2 Flute(s)</v>
      </c>
      <c r="AP161" s="142">
        <f t="shared" si="200"/>
        <v>360</v>
      </c>
      <c r="AQ161" s="142">
        <f t="shared" si="200"/>
        <v>240</v>
      </c>
      <c r="AR161" s="141" t="str">
        <f t="shared" si="200"/>
        <v>2 Trembler(s) de 30 cl</v>
      </c>
      <c r="AS161" s="136">
        <f t="shared" si="200"/>
        <v>600</v>
      </c>
      <c r="AT161" s="140">
        <f t="shared" si="200"/>
        <v>600</v>
      </c>
      <c r="AU161" s="152">
        <f t="shared" si="193"/>
        <v>2.5</v>
      </c>
      <c r="AV161" s="157"/>
      <c r="AW161" s="157"/>
      <c r="AX161" s="156"/>
      <c r="AY161" s="20"/>
      <c r="AZ161" s="20"/>
      <c r="BA161" s="155" t="s">
        <v>364</v>
      </c>
      <c r="BB161" s="154"/>
      <c r="BC161" s="810" t="str">
        <f>"de "&amp;H155&amp;" "&amp;I155</f>
        <v>de 30 cl</v>
      </c>
      <c r="BP161" s="3"/>
      <c r="BR161" s="407" t="str">
        <f t="shared" si="182"/>
        <v>A</v>
      </c>
      <c r="BY161" s="2"/>
      <c r="BZ161" s="2"/>
      <c r="CC161" s="9">
        <v>1</v>
      </c>
    </row>
    <row r="162" spans="1:81" ht="21" customHeight="1">
      <c r="B162" s="522" t="str">
        <f>IF(ISBLANK(AM162),"",IF(H154&gt;0,AM162,""))</f>
        <v/>
      </c>
      <c r="C162" s="523">
        <f>IF(ISBLANK(H154),"",INDEX($BK$22:$BK$150,MATCH(I155,$BF$22:$BF$150,0)))</f>
        <v>10</v>
      </c>
      <c r="D162" s="524" t="str">
        <f t="shared" ref="D162:D168" si="201">IF(BA162=0,"",BA162)</f>
        <v/>
      </c>
      <c r="E162" s="525" t="str">
        <f>IF(BA162=0,"",IF(ISBLANK(H154),"",TEXT(D162/10,"0.0")&amp;" cl ► "&amp;TEXT(D162/1000,"0.000")&amp;" L"))</f>
        <v/>
      </c>
      <c r="F162" s="526" t="str">
        <f>IF(OR(BA162=0, ISBLANK(AJ162)), "", IF(ROUND(BA162/BA169*10*2, 0)/2=0, AI162 &amp; " " &amp; AJ162, "► ≈ " &amp; MIN(ROUND(BA162/BA169*10*2, 0)/2, 10) &amp; "/10"))</f>
        <v/>
      </c>
      <c r="G162" s="527" t="str">
        <f t="shared" ref="G162:G168" si="202">IF(ISBLANK(AF162),"",AF162*AU162)</f>
        <v/>
      </c>
      <c r="H162" s="528">
        <f>IF(ISBLANK(H154),"",AG162)</f>
        <v>0</v>
      </c>
      <c r="I162" s="543" t="str">
        <f t="shared" ref="I162:I168" si="203">IF(ISBLANK(AK162),"",D162*AK162/100)</f>
        <v/>
      </c>
      <c r="J162" s="529">
        <f t="shared" ref="J162:J168" si="204">AK162</f>
        <v>0</v>
      </c>
      <c r="K162" s="530">
        <v>1</v>
      </c>
      <c r="L162" s="531">
        <f t="shared" ref="L162:L168" si="205">IFERROR(IF(ISBLANK(AF162),(D162/1000)*K162,G162*K162),0)</f>
        <v>0</v>
      </c>
      <c r="N162" s="407" t="str">
        <f t="shared" si="178"/>
        <v>A</v>
      </c>
      <c r="O162" s="147" t="str">
        <f t="shared" si="179"/>
        <v>5.5 nom de la recette .Avec ou sans alcool.Quand .Verre Flute(s).Famille à coller</v>
      </c>
      <c r="P162" s="147" t="str">
        <f t="shared" si="184"/>
        <v>5</v>
      </c>
      <c r="Q162" s="147" t="str">
        <f t="shared" si="185"/>
        <v xml:space="preserve">5 nom de la recette </v>
      </c>
      <c r="R162" s="147" t="str">
        <f t="shared" si="186"/>
        <v>Avec ou sans alcool</v>
      </c>
      <c r="S162" s="147" t="str">
        <f t="shared" si="180"/>
        <v xml:space="preserve">Quand </v>
      </c>
      <c r="T162" s="147" t="str">
        <f t="shared" si="187"/>
        <v>Famille à coller</v>
      </c>
      <c r="U162" s="147" t="str">
        <f t="shared" si="181"/>
        <v/>
      </c>
      <c r="V162" s="134" t="s">
        <v>338</v>
      </c>
      <c r="W162" s="119" t="str">
        <f>W159</f>
        <v>5.5 nom de la recette .Avec ou sans alcool.Quand .Verre Flute(s).Famille à coller</v>
      </c>
      <c r="X162" s="119">
        <f>X159</f>
        <v>2</v>
      </c>
      <c r="Y162" s="118" t="str">
        <f>Y159</f>
        <v>Flute(s)</v>
      </c>
      <c r="Z162" s="117">
        <f>Z159</f>
        <v>12</v>
      </c>
      <c r="AA162" s="116" t="str">
        <f>AA159</f>
        <v>cl</v>
      </c>
      <c r="AB162" s="1239"/>
      <c r="AC162" s="1239"/>
      <c r="AD162" s="1240"/>
      <c r="AE162" s="145">
        <v>1</v>
      </c>
      <c r="AF162" s="296"/>
      <c r="AG162" s="295"/>
      <c r="AH162" s="144"/>
      <c r="AI162" s="294"/>
      <c r="AJ162" s="293"/>
      <c r="AK162" s="292"/>
      <c r="AL162" s="291">
        <v>1</v>
      </c>
      <c r="AM162" s="290"/>
      <c r="AN162"/>
      <c r="AO162" s="143" t="str">
        <f t="shared" ref="AO162:AT162" si="206">AO154</f>
        <v>Volume saisi 0 ml pour 2 Flute(s)</v>
      </c>
      <c r="AP162" s="142">
        <f t="shared" si="206"/>
        <v>360</v>
      </c>
      <c r="AQ162" s="142">
        <f t="shared" si="206"/>
        <v>240</v>
      </c>
      <c r="AR162" s="141" t="str">
        <f t="shared" si="206"/>
        <v>2 Trembler(s) de 30 cl</v>
      </c>
      <c r="AS162" s="136">
        <f t="shared" si="206"/>
        <v>600</v>
      </c>
      <c r="AT162" s="140">
        <f t="shared" si="206"/>
        <v>600</v>
      </c>
      <c r="AU162" s="152">
        <f t="shared" si="193"/>
        <v>2.5</v>
      </c>
      <c r="AV162" s="151">
        <v>1</v>
      </c>
      <c r="AW162" s="137">
        <f t="shared" ref="AW162:AW168" si="207">AM162</f>
        <v>0</v>
      </c>
      <c r="AX162" s="633">
        <f t="shared" ref="AX162:AX168" si="208">IF(ISBLANK(AI162),0,IFERROR(INDEX($BK$22:$BK$150,MATCH(AJ162,$BF$22:$BF$150,0))*AI162,""))</f>
        <v>0</v>
      </c>
      <c r="AY162" s="637">
        <f>IFERROR((AX162/AX169)*AQ162,0)</f>
        <v>0</v>
      </c>
      <c r="AZ162" s="638">
        <f>AY162/1000</f>
        <v>0</v>
      </c>
      <c r="BA162" s="135">
        <f>AY162*AU162</f>
        <v>0</v>
      </c>
      <c r="BB162" s="636">
        <f>BA162/1000</f>
        <v>0</v>
      </c>
      <c r="BC162" s="811">
        <f>BA162/H154</f>
        <v>0</v>
      </c>
      <c r="BP162" s="3"/>
      <c r="BR162" s="407" t="str">
        <f t="shared" si="182"/>
        <v>A</v>
      </c>
      <c r="BY162" s="2"/>
      <c r="BZ162" s="2"/>
      <c r="CC162" s="9">
        <v>1</v>
      </c>
    </row>
    <row r="163" spans="1:81" ht="21" customHeight="1">
      <c r="B163" s="532" t="str">
        <f>IF(ISBLANK(AM163),"",IF(H154&gt;0,AM163,""))</f>
        <v/>
      </c>
      <c r="C163" s="533">
        <f>IF(ISBLANK(H154),"",INDEX($BK$22:$BK$150,MATCH(I155,$BF$22:$BF$150,0)))</f>
        <v>10</v>
      </c>
      <c r="D163" s="534" t="str">
        <f t="shared" si="201"/>
        <v/>
      </c>
      <c r="E163" s="535" t="str">
        <f>IF(BA163=0,"",IF(ISBLANK(H154),"",TEXT(D163/10,"0.0")&amp;" cl ► "&amp;TEXT(D163/1000,"0.000")&amp;" L"))</f>
        <v/>
      </c>
      <c r="F163" s="536" t="str">
        <f>IF(OR(BA163=0, ISBLANK(AJ163)), "", IF(ROUND(BA163/BA169*10*2, 0)/2=0, AI163 &amp; " " &amp; AJ163, "► ≈ " &amp; MIN(ROUND(BA163/BA169*10*2, 0)/2, 10) &amp; "/10"))</f>
        <v/>
      </c>
      <c r="G163" s="537" t="str">
        <f t="shared" si="202"/>
        <v/>
      </c>
      <c r="H163" s="538">
        <f>IF(ISBLANK(H154),"",AG163)</f>
        <v>0</v>
      </c>
      <c r="I163" s="544" t="str">
        <f t="shared" si="203"/>
        <v/>
      </c>
      <c r="J163" s="539">
        <f t="shared" si="204"/>
        <v>0</v>
      </c>
      <c r="K163" s="530">
        <v>1</v>
      </c>
      <c r="L163" s="531">
        <f t="shared" si="205"/>
        <v>0</v>
      </c>
      <c r="N163" s="407" t="str">
        <f t="shared" si="178"/>
        <v>►</v>
      </c>
      <c r="O163" s="147" t="str">
        <f t="shared" si="179"/>
        <v>►</v>
      </c>
      <c r="P163" s="147" t="str">
        <f t="shared" si="184"/>
        <v>►</v>
      </c>
      <c r="Q163" s="147" t="str">
        <f t="shared" si="185"/>
        <v>►</v>
      </c>
      <c r="R163" s="147" t="str">
        <f t="shared" si="186"/>
        <v>►</v>
      </c>
      <c r="S163" s="147" t="str">
        <f t="shared" si="180"/>
        <v>►</v>
      </c>
      <c r="T163" s="147" t="str">
        <f t="shared" si="187"/>
        <v>►</v>
      </c>
      <c r="U163" s="147" t="str">
        <f t="shared" si="181"/>
        <v/>
      </c>
      <c r="V163" s="146" t="str">
        <f t="shared" ref="V163:V168" si="209">IF(AM163&lt;&gt;"","A","►")</f>
        <v>►</v>
      </c>
      <c r="W163" s="119" t="str">
        <f>W159</f>
        <v>5.5 nom de la recette .Avec ou sans alcool.Quand .Verre Flute(s).Famille à coller</v>
      </c>
      <c r="X163" s="119">
        <f>X159</f>
        <v>2</v>
      </c>
      <c r="Y163" s="118" t="str">
        <f>Y159</f>
        <v>Flute(s)</v>
      </c>
      <c r="Z163" s="117">
        <f>Z159</f>
        <v>12</v>
      </c>
      <c r="AA163" s="116" t="str">
        <f>AA159</f>
        <v>cl</v>
      </c>
      <c r="AB163" s="1239"/>
      <c r="AC163" s="1239"/>
      <c r="AD163" s="1240"/>
      <c r="AE163" s="150">
        <v>2</v>
      </c>
      <c r="AF163" s="296"/>
      <c r="AG163" s="295"/>
      <c r="AH163" s="144"/>
      <c r="AI163" s="294"/>
      <c r="AJ163" s="293"/>
      <c r="AK163" s="292"/>
      <c r="AL163" s="291">
        <v>1</v>
      </c>
      <c r="AM163" s="290"/>
      <c r="AN163"/>
      <c r="AO163" s="143" t="str">
        <f t="shared" ref="AO163:AT163" si="210">AO154</f>
        <v>Volume saisi 0 ml pour 2 Flute(s)</v>
      </c>
      <c r="AP163" s="142">
        <f t="shared" si="210"/>
        <v>360</v>
      </c>
      <c r="AQ163" s="142">
        <f t="shared" si="210"/>
        <v>240</v>
      </c>
      <c r="AR163" s="141" t="str">
        <f t="shared" si="210"/>
        <v>2 Trembler(s) de 30 cl</v>
      </c>
      <c r="AS163" s="136">
        <f t="shared" si="210"/>
        <v>600</v>
      </c>
      <c r="AT163" s="140">
        <f t="shared" si="210"/>
        <v>600</v>
      </c>
      <c r="AU163" s="139">
        <f t="shared" si="193"/>
        <v>2.5</v>
      </c>
      <c r="AV163" s="149">
        <v>2</v>
      </c>
      <c r="AW163" s="148">
        <f t="shared" si="207"/>
        <v>0</v>
      </c>
      <c r="AX163" s="633">
        <f t="shared" si="208"/>
        <v>0</v>
      </c>
      <c r="AY163" s="637">
        <f>IFERROR((AX163/AX169)*AQ163,0)</f>
        <v>0</v>
      </c>
      <c r="AZ163" s="638">
        <f t="shared" ref="AZ163:AZ168" si="211">AY163/1000</f>
        <v>0</v>
      </c>
      <c r="BA163" s="135">
        <f t="shared" ref="BA163:BA168" si="212">AY163*AU163</f>
        <v>0</v>
      </c>
      <c r="BB163" s="636">
        <f t="shared" ref="BB163:BB168" si="213">BA163/1000</f>
        <v>0</v>
      </c>
      <c r="BC163" s="811">
        <f>BA163/H154</f>
        <v>0</v>
      </c>
      <c r="BP163" s="3"/>
      <c r="BR163" s="407" t="str">
        <f t="shared" si="182"/>
        <v>►</v>
      </c>
      <c r="BY163" s="2"/>
      <c r="BZ163" s="2"/>
      <c r="CC163" s="9">
        <v>1</v>
      </c>
    </row>
    <row r="164" spans="1:81" ht="21" customHeight="1">
      <c r="B164" s="522" t="str">
        <f>IF(ISBLANK(AM164),"",IF(H154&gt;0,AM164,""))</f>
        <v/>
      </c>
      <c r="C164" s="523">
        <f>IF(ISBLANK(H154),"",INDEX($BK$22:$BK$150,MATCH(I155,$BF$22:$BF$150,0)))</f>
        <v>10</v>
      </c>
      <c r="D164" s="540" t="str">
        <f t="shared" si="201"/>
        <v/>
      </c>
      <c r="E164" s="541" t="str">
        <f>IF(BA164=0,"",IF(ISBLANK(H154),"",TEXT(D164/10,"0.0")&amp;" cl ► "&amp;TEXT(D164/1000,"0.000")&amp;" L"))</f>
        <v/>
      </c>
      <c r="F164" s="526" t="str">
        <f>IF(OR(BA164=0, ISBLANK(AJ164)), "", IF(ROUND(BA164/BA169*10*2, 0)/2=0, AI164 &amp; " " &amp; AJ164, "► ≈ " &amp; MIN(ROUND(BA164/BA169*10*2, 0)/2, 10) &amp; "/10"))</f>
        <v/>
      </c>
      <c r="G164" s="542" t="str">
        <f t="shared" si="202"/>
        <v/>
      </c>
      <c r="H164" s="528">
        <f>IF(ISBLANK(H154),"",AG164)</f>
        <v>0</v>
      </c>
      <c r="I164" s="543" t="str">
        <f t="shared" si="203"/>
        <v/>
      </c>
      <c r="J164" s="529">
        <f t="shared" si="204"/>
        <v>0</v>
      </c>
      <c r="K164" s="530">
        <v>1</v>
      </c>
      <c r="L164" s="531">
        <f t="shared" si="205"/>
        <v>0</v>
      </c>
      <c r="N164" s="407" t="str">
        <f t="shared" si="178"/>
        <v>►</v>
      </c>
      <c r="O164" s="147" t="str">
        <f t="shared" si="179"/>
        <v>►</v>
      </c>
      <c r="P164" s="147" t="str">
        <f t="shared" si="184"/>
        <v>►</v>
      </c>
      <c r="Q164" s="147" t="str">
        <f t="shared" si="185"/>
        <v>►</v>
      </c>
      <c r="R164" s="147" t="str">
        <f t="shared" si="186"/>
        <v>►</v>
      </c>
      <c r="S164" s="147" t="str">
        <f t="shared" si="180"/>
        <v>►</v>
      </c>
      <c r="T164" s="147" t="str">
        <f t="shared" si="187"/>
        <v>►</v>
      </c>
      <c r="U164" s="147" t="str">
        <f t="shared" si="181"/>
        <v/>
      </c>
      <c r="V164" s="146" t="str">
        <f t="shared" si="209"/>
        <v>►</v>
      </c>
      <c r="W164" s="119" t="str">
        <f>W159</f>
        <v>5.5 nom de la recette .Avec ou sans alcool.Quand .Verre Flute(s).Famille à coller</v>
      </c>
      <c r="X164" s="119">
        <f>X159</f>
        <v>2</v>
      </c>
      <c r="Y164" s="118" t="str">
        <f>Y159</f>
        <v>Flute(s)</v>
      </c>
      <c r="Z164" s="117">
        <f>Z159</f>
        <v>12</v>
      </c>
      <c r="AA164" s="116" t="str">
        <f>AA159</f>
        <v>cl</v>
      </c>
      <c r="AB164" s="1239"/>
      <c r="AC164" s="1239"/>
      <c r="AD164" s="1240"/>
      <c r="AE164" s="145">
        <v>3</v>
      </c>
      <c r="AF164" s="296"/>
      <c r="AG164" s="295"/>
      <c r="AH164" s="144"/>
      <c r="AI164" s="294"/>
      <c r="AJ164" s="293"/>
      <c r="AK164" s="292"/>
      <c r="AL164" s="291">
        <v>1</v>
      </c>
      <c r="AM164" s="298"/>
      <c r="AN164"/>
      <c r="AO164" s="143" t="str">
        <f t="shared" ref="AO164:AT164" si="214">AO154</f>
        <v>Volume saisi 0 ml pour 2 Flute(s)</v>
      </c>
      <c r="AP164" s="142">
        <f t="shared" si="214"/>
        <v>360</v>
      </c>
      <c r="AQ164" s="142">
        <f t="shared" si="214"/>
        <v>240</v>
      </c>
      <c r="AR164" s="141" t="str">
        <f t="shared" si="214"/>
        <v>2 Trembler(s) de 30 cl</v>
      </c>
      <c r="AS164" s="136">
        <f t="shared" si="214"/>
        <v>600</v>
      </c>
      <c r="AT164" s="140">
        <f t="shared" si="214"/>
        <v>600</v>
      </c>
      <c r="AU164" s="139">
        <f t="shared" si="193"/>
        <v>2.5</v>
      </c>
      <c r="AV164" s="138">
        <v>3</v>
      </c>
      <c r="AW164" s="137">
        <f t="shared" si="207"/>
        <v>0</v>
      </c>
      <c r="AX164" s="633">
        <f t="shared" si="208"/>
        <v>0</v>
      </c>
      <c r="AY164" s="637">
        <f>IFERROR((AX164/AX169)*AQ164,0)</f>
        <v>0</v>
      </c>
      <c r="AZ164" s="638">
        <f t="shared" si="211"/>
        <v>0</v>
      </c>
      <c r="BA164" s="135">
        <f t="shared" si="212"/>
        <v>0</v>
      </c>
      <c r="BB164" s="636">
        <f t="shared" si="213"/>
        <v>0</v>
      </c>
      <c r="BC164" s="811">
        <f>BA164/H154</f>
        <v>0</v>
      </c>
      <c r="BP164" s="3"/>
      <c r="BR164" s="407" t="str">
        <f t="shared" si="182"/>
        <v>►</v>
      </c>
      <c r="BY164" s="2"/>
      <c r="BZ164" s="2"/>
      <c r="CC164" s="9">
        <v>1</v>
      </c>
    </row>
    <row r="165" spans="1:81" ht="21" customHeight="1">
      <c r="B165" s="532" t="str">
        <f>IF(ISBLANK(AM165),"",IF(H154&gt;0,AM165,""))</f>
        <v/>
      </c>
      <c r="C165" s="533">
        <f>IF(ISBLANK(H154),"",INDEX($BK$22:$BK$150,MATCH(I155,$BF$22:$BF$150,0)))</f>
        <v>10</v>
      </c>
      <c r="D165" s="534" t="str">
        <f t="shared" si="201"/>
        <v/>
      </c>
      <c r="E165" s="535" t="str">
        <f>IF(BA165=0,"",IF(ISBLANK(H154),"",TEXT(D165/10,"0.0")&amp;" cl ► "&amp;TEXT(D165/1000,"0.000")&amp;" L"))</f>
        <v/>
      </c>
      <c r="F165" s="536" t="str">
        <f>IF(OR(BA165=0, ISBLANK(AJ165)), "", IF(ROUND(BA165/BA169*10*2, 0)/2=0, AI165 &amp; " " &amp; AJ165, "► ≈ " &amp; MIN(ROUND(BA165/BA169*10*2, 0)/2, 10) &amp; "/10"))</f>
        <v/>
      </c>
      <c r="G165" s="537" t="str">
        <f t="shared" si="202"/>
        <v/>
      </c>
      <c r="H165" s="538">
        <f>IF(ISBLANK(H154),"",AG165)</f>
        <v>0</v>
      </c>
      <c r="I165" s="544" t="str">
        <f t="shared" si="203"/>
        <v/>
      </c>
      <c r="J165" s="539">
        <f t="shared" si="204"/>
        <v>0</v>
      </c>
      <c r="K165" s="530">
        <v>1</v>
      </c>
      <c r="L165" s="531">
        <f t="shared" si="205"/>
        <v>0</v>
      </c>
      <c r="N165" s="407" t="str">
        <f t="shared" si="178"/>
        <v>►</v>
      </c>
      <c r="O165" s="147" t="str">
        <f t="shared" si="179"/>
        <v>►</v>
      </c>
      <c r="P165" s="147" t="str">
        <f t="shared" si="184"/>
        <v>►</v>
      </c>
      <c r="Q165" s="147" t="str">
        <f t="shared" si="185"/>
        <v>►</v>
      </c>
      <c r="R165" s="147" t="str">
        <f t="shared" si="186"/>
        <v>►</v>
      </c>
      <c r="S165" s="147" t="str">
        <f t="shared" si="180"/>
        <v>►</v>
      </c>
      <c r="T165" s="147" t="str">
        <f t="shared" si="187"/>
        <v>►</v>
      </c>
      <c r="U165" s="147" t="str">
        <f t="shared" si="181"/>
        <v/>
      </c>
      <c r="V165" s="146" t="str">
        <f t="shared" si="209"/>
        <v>►</v>
      </c>
      <c r="W165" s="119" t="str">
        <f>W159</f>
        <v>5.5 nom de la recette .Avec ou sans alcool.Quand .Verre Flute(s).Famille à coller</v>
      </c>
      <c r="X165" s="119">
        <f>X159</f>
        <v>2</v>
      </c>
      <c r="Y165" s="118" t="str">
        <f>Y159</f>
        <v>Flute(s)</v>
      </c>
      <c r="Z165" s="117">
        <f>Z159</f>
        <v>12</v>
      </c>
      <c r="AA165" s="116" t="str">
        <f>AA159</f>
        <v>cl</v>
      </c>
      <c r="AB165" s="1239"/>
      <c r="AC165" s="1239"/>
      <c r="AD165" s="1240"/>
      <c r="AE165" s="150">
        <v>4</v>
      </c>
      <c r="AF165" s="296"/>
      <c r="AG165" s="295"/>
      <c r="AH165" s="144"/>
      <c r="AI165" s="294"/>
      <c r="AJ165" s="293"/>
      <c r="AK165" s="292"/>
      <c r="AL165" s="291">
        <v>1</v>
      </c>
      <c r="AM165" s="298"/>
      <c r="AN165"/>
      <c r="AO165" s="143" t="str">
        <f t="shared" ref="AO165:AT165" si="215">AO154</f>
        <v>Volume saisi 0 ml pour 2 Flute(s)</v>
      </c>
      <c r="AP165" s="142">
        <f t="shared" si="215"/>
        <v>360</v>
      </c>
      <c r="AQ165" s="142">
        <f t="shared" si="215"/>
        <v>240</v>
      </c>
      <c r="AR165" s="141" t="str">
        <f t="shared" si="215"/>
        <v>2 Trembler(s) de 30 cl</v>
      </c>
      <c r="AS165" s="136">
        <f t="shared" si="215"/>
        <v>600</v>
      </c>
      <c r="AT165" s="140">
        <f t="shared" si="215"/>
        <v>600</v>
      </c>
      <c r="AU165" s="139">
        <f t="shared" si="193"/>
        <v>2.5</v>
      </c>
      <c r="AV165" s="149">
        <v>4</v>
      </c>
      <c r="AW165" s="148">
        <f t="shared" si="207"/>
        <v>0</v>
      </c>
      <c r="AX165" s="633">
        <f t="shared" si="208"/>
        <v>0</v>
      </c>
      <c r="AY165" s="637">
        <f>IFERROR((AX165/AX169)*AQ165,0)</f>
        <v>0</v>
      </c>
      <c r="AZ165" s="638">
        <f t="shared" si="211"/>
        <v>0</v>
      </c>
      <c r="BA165" s="135">
        <f t="shared" si="212"/>
        <v>0</v>
      </c>
      <c r="BB165" s="636">
        <f t="shared" si="213"/>
        <v>0</v>
      </c>
      <c r="BC165" s="811">
        <f>BA165/H154</f>
        <v>0</v>
      </c>
      <c r="BP165" s="3"/>
      <c r="BR165" s="407" t="str">
        <f t="shared" si="182"/>
        <v>►</v>
      </c>
      <c r="BY165" s="2"/>
      <c r="BZ165" s="2"/>
      <c r="CC165" s="9">
        <v>1</v>
      </c>
    </row>
    <row r="166" spans="1:81" ht="21" customHeight="1">
      <c r="B166" s="522" t="str">
        <f>IF(ISBLANK(AM166),"",IF(H154&gt;0,AM166,""))</f>
        <v/>
      </c>
      <c r="C166" s="523">
        <f>IF(ISBLANK(H154),"",INDEX($BK$22:$BK$150,MATCH(I155,$BF$22:$BF$150,0)))</f>
        <v>10</v>
      </c>
      <c r="D166" s="524" t="str">
        <f t="shared" si="201"/>
        <v/>
      </c>
      <c r="E166" s="525" t="str">
        <f>IF(BA166=0,"",IF(ISBLANK(H154),"",TEXT(D166/10,"0.0")&amp;" cl ► "&amp;TEXT(D166/1000,"0.000")&amp;" L"))</f>
        <v/>
      </c>
      <c r="F166" s="526" t="str">
        <f>IF(OR(BA166=0, ISBLANK(AJ166)), "", IF(ROUND(BA166/BA169*10*2, 0)/2=0, AI166 &amp; " " &amp; AJ166, "► ≈ " &amp; MIN(ROUND(BA166/BA169*10*2, 0)/2, 10) &amp; "/10"))</f>
        <v/>
      </c>
      <c r="G166" s="542" t="str">
        <f t="shared" si="202"/>
        <v/>
      </c>
      <c r="H166" s="528">
        <f>IF(ISBLANK(H154),"",AG166)</f>
        <v>0</v>
      </c>
      <c r="I166" s="543" t="str">
        <f t="shared" si="203"/>
        <v/>
      </c>
      <c r="J166" s="529">
        <f t="shared" si="204"/>
        <v>0</v>
      </c>
      <c r="K166" s="530">
        <v>1</v>
      </c>
      <c r="L166" s="531">
        <f t="shared" si="205"/>
        <v>0</v>
      </c>
      <c r="N166" s="407" t="str">
        <f t="shared" si="178"/>
        <v>►</v>
      </c>
      <c r="O166" s="147" t="str">
        <f t="shared" si="179"/>
        <v>►</v>
      </c>
      <c r="P166" s="147" t="str">
        <f t="shared" si="184"/>
        <v>►</v>
      </c>
      <c r="Q166" s="147" t="str">
        <f t="shared" si="185"/>
        <v>►</v>
      </c>
      <c r="R166" s="147" t="str">
        <f t="shared" si="186"/>
        <v>►</v>
      </c>
      <c r="S166" s="147" t="str">
        <f t="shared" si="180"/>
        <v>►</v>
      </c>
      <c r="T166" s="147" t="str">
        <f t="shared" si="187"/>
        <v>►</v>
      </c>
      <c r="U166" s="147" t="str">
        <f t="shared" si="181"/>
        <v/>
      </c>
      <c r="V166" s="146" t="str">
        <f t="shared" si="209"/>
        <v>►</v>
      </c>
      <c r="W166" s="119" t="str">
        <f>W159</f>
        <v>5.5 nom de la recette .Avec ou sans alcool.Quand .Verre Flute(s).Famille à coller</v>
      </c>
      <c r="X166" s="119">
        <f>X159</f>
        <v>2</v>
      </c>
      <c r="Y166" s="118" t="str">
        <f>Y159</f>
        <v>Flute(s)</v>
      </c>
      <c r="Z166" s="117">
        <f>Z159</f>
        <v>12</v>
      </c>
      <c r="AA166" s="116" t="str">
        <f>AA159</f>
        <v>cl</v>
      </c>
      <c r="AB166" s="1239"/>
      <c r="AC166" s="1239"/>
      <c r="AD166" s="1240"/>
      <c r="AE166" s="145">
        <v>5</v>
      </c>
      <c r="AF166" s="296"/>
      <c r="AG166" s="295"/>
      <c r="AH166" s="144"/>
      <c r="AI166" s="294"/>
      <c r="AJ166" s="293"/>
      <c r="AK166" s="292"/>
      <c r="AL166" s="291">
        <v>1</v>
      </c>
      <c r="AM166" s="290"/>
      <c r="AN166"/>
      <c r="AO166" s="143" t="str">
        <f t="shared" ref="AO166:AT166" si="216">AO154</f>
        <v>Volume saisi 0 ml pour 2 Flute(s)</v>
      </c>
      <c r="AP166" s="142">
        <f t="shared" si="216"/>
        <v>360</v>
      </c>
      <c r="AQ166" s="142">
        <f t="shared" si="216"/>
        <v>240</v>
      </c>
      <c r="AR166" s="141" t="str">
        <f t="shared" si="216"/>
        <v>2 Trembler(s) de 30 cl</v>
      </c>
      <c r="AS166" s="136">
        <f t="shared" si="216"/>
        <v>600</v>
      </c>
      <c r="AT166" s="140">
        <f t="shared" si="216"/>
        <v>600</v>
      </c>
      <c r="AU166" s="139">
        <f t="shared" si="193"/>
        <v>2.5</v>
      </c>
      <c r="AV166" s="138">
        <v>5</v>
      </c>
      <c r="AW166" s="137">
        <f t="shared" si="207"/>
        <v>0</v>
      </c>
      <c r="AX166" s="633">
        <f t="shared" si="208"/>
        <v>0</v>
      </c>
      <c r="AY166" s="637">
        <f>IFERROR((AX166/AX169)*AQ166,0)</f>
        <v>0</v>
      </c>
      <c r="AZ166" s="638">
        <f t="shared" si="211"/>
        <v>0</v>
      </c>
      <c r="BA166" s="135">
        <f t="shared" si="212"/>
        <v>0</v>
      </c>
      <c r="BB166" s="636">
        <f t="shared" si="213"/>
        <v>0</v>
      </c>
      <c r="BC166" s="811">
        <f>BA166/H154</f>
        <v>0</v>
      </c>
      <c r="BP166" s="3"/>
      <c r="BR166" s="407" t="str">
        <f t="shared" si="182"/>
        <v>►</v>
      </c>
      <c r="CC166" s="9">
        <v>1</v>
      </c>
    </row>
    <row r="167" spans="1:81" ht="21" customHeight="1">
      <c r="B167" s="532" t="str">
        <f>IF(ISBLANK(AM167),"",IF(H154&gt;0,AM167,""))</f>
        <v/>
      </c>
      <c r="C167" s="533">
        <f>IF(ISBLANK(H154),"",INDEX($BK$22:$BK$150,MATCH(I155,$BF$22:$BF$150,0)))</f>
        <v>10</v>
      </c>
      <c r="D167" s="534" t="str">
        <f t="shared" si="201"/>
        <v/>
      </c>
      <c r="E167" s="535" t="str">
        <f>IF(BA167=0,"",IF(ISBLANK(H154),"",TEXT(D167/10,"0.0")&amp;" cl ► "&amp;TEXT(D167/1000,"0.000")&amp;" L"))</f>
        <v/>
      </c>
      <c r="F167" s="536" t="str">
        <f>IF(OR(BA167=0, ISBLANK(AJ167)), "", IF(ROUND(BA167/BA169*10*2, 0)/2=0, AI167 &amp; " " &amp; AJ167, "► ≈ " &amp; MIN(ROUND(BA167/BA169*10*2, 0)/2, 10) &amp; "/10"))</f>
        <v/>
      </c>
      <c r="G167" s="537" t="str">
        <f t="shared" si="202"/>
        <v/>
      </c>
      <c r="H167" s="538">
        <f>IF(ISBLANK(H154),"",AG167)</f>
        <v>0</v>
      </c>
      <c r="I167" s="544" t="str">
        <f t="shared" si="203"/>
        <v/>
      </c>
      <c r="J167" s="539">
        <f t="shared" si="204"/>
        <v>0</v>
      </c>
      <c r="K167" s="530">
        <v>1</v>
      </c>
      <c r="L167" s="531">
        <f t="shared" si="205"/>
        <v>0</v>
      </c>
      <c r="N167" s="407" t="str">
        <f t="shared" si="178"/>
        <v>►</v>
      </c>
      <c r="O167" s="147" t="str">
        <f t="shared" si="179"/>
        <v>►</v>
      </c>
      <c r="P167" s="147" t="str">
        <f t="shared" si="184"/>
        <v>►</v>
      </c>
      <c r="Q167" s="147" t="str">
        <f t="shared" si="185"/>
        <v>►</v>
      </c>
      <c r="R167" s="147" t="str">
        <f t="shared" si="186"/>
        <v>►</v>
      </c>
      <c r="S167" s="147" t="str">
        <f t="shared" si="180"/>
        <v>►</v>
      </c>
      <c r="T167" s="147" t="str">
        <f t="shared" si="187"/>
        <v>►</v>
      </c>
      <c r="U167" s="147" t="str">
        <f t="shared" si="181"/>
        <v/>
      </c>
      <c r="V167" s="146" t="str">
        <f t="shared" si="209"/>
        <v>►</v>
      </c>
      <c r="W167" s="119" t="str">
        <f>W159</f>
        <v>5.5 nom de la recette .Avec ou sans alcool.Quand .Verre Flute(s).Famille à coller</v>
      </c>
      <c r="X167" s="119">
        <f>X159</f>
        <v>2</v>
      </c>
      <c r="Y167" s="118" t="str">
        <f>Y159</f>
        <v>Flute(s)</v>
      </c>
      <c r="Z167" s="117">
        <f>Z159</f>
        <v>12</v>
      </c>
      <c r="AA167" s="116" t="str">
        <f>AA159</f>
        <v>cl</v>
      </c>
      <c r="AB167" s="1239"/>
      <c r="AC167" s="1239"/>
      <c r="AD167" s="1240"/>
      <c r="AE167" s="150">
        <v>6</v>
      </c>
      <c r="AF167" s="296"/>
      <c r="AG167" s="295"/>
      <c r="AH167" s="144"/>
      <c r="AI167" s="294"/>
      <c r="AJ167" s="293"/>
      <c r="AK167" s="292"/>
      <c r="AL167" s="291">
        <v>1</v>
      </c>
      <c r="AM167" s="290"/>
      <c r="AN167"/>
      <c r="AO167" s="143" t="str">
        <f t="shared" ref="AO167:AT167" si="217">AO154</f>
        <v>Volume saisi 0 ml pour 2 Flute(s)</v>
      </c>
      <c r="AP167" s="142">
        <f t="shared" si="217"/>
        <v>360</v>
      </c>
      <c r="AQ167" s="142">
        <f t="shared" si="217"/>
        <v>240</v>
      </c>
      <c r="AR167" s="141" t="str">
        <f t="shared" si="217"/>
        <v>2 Trembler(s) de 30 cl</v>
      </c>
      <c r="AS167" s="136">
        <f t="shared" si="217"/>
        <v>600</v>
      </c>
      <c r="AT167" s="140">
        <f t="shared" si="217"/>
        <v>600</v>
      </c>
      <c r="AU167" s="139">
        <f t="shared" si="193"/>
        <v>2.5</v>
      </c>
      <c r="AV167" s="149">
        <v>6</v>
      </c>
      <c r="AW167" s="148">
        <f t="shared" si="207"/>
        <v>0</v>
      </c>
      <c r="AX167" s="633">
        <f t="shared" si="208"/>
        <v>0</v>
      </c>
      <c r="AY167" s="637">
        <f>IFERROR((AX167/AX169)*AQ167,0)</f>
        <v>0</v>
      </c>
      <c r="AZ167" s="638">
        <f t="shared" si="211"/>
        <v>0</v>
      </c>
      <c r="BA167" s="135">
        <f t="shared" si="212"/>
        <v>0</v>
      </c>
      <c r="BB167" s="636">
        <f t="shared" si="213"/>
        <v>0</v>
      </c>
      <c r="BC167" s="811">
        <f>BA167/H154</f>
        <v>0</v>
      </c>
      <c r="BP167" s="3"/>
      <c r="BR167" s="407" t="str">
        <f t="shared" si="182"/>
        <v>►</v>
      </c>
      <c r="CC167" s="9">
        <v>1</v>
      </c>
    </row>
    <row r="168" spans="1:81" ht="21" customHeight="1">
      <c r="B168" s="522" t="str">
        <f>IF(ISBLANK(AM168),"",IF(H154&gt;0,AM168,""))</f>
        <v/>
      </c>
      <c r="C168" s="523">
        <f>IF(ISBLANK(H154),"",INDEX($BK$22:$BK$150,MATCH(I155,$BF$22:$BF$150,0)))</f>
        <v>10</v>
      </c>
      <c r="D168" s="524" t="str">
        <f t="shared" si="201"/>
        <v/>
      </c>
      <c r="E168" s="525" t="str">
        <f>IF(BA168=0,"",IF(ISBLANK(H154),"",TEXT(D168/10,"0.0")&amp;" cl ► "&amp;TEXT(D168/1000,"0.000")&amp;" L"))</f>
        <v/>
      </c>
      <c r="F168" s="526" t="str">
        <f>IF(OR(BA168=0, ISBLANK(AJ168)), "", IF(ROUND(BA168/BA169*10*2, 0)/2=0, AI168 &amp; " " &amp; AJ168, "► ≈ " &amp; MIN(ROUND(BA168/BA169*10*2, 0)/2, 10) &amp; "/10"))</f>
        <v/>
      </c>
      <c r="G168" s="542" t="str">
        <f t="shared" si="202"/>
        <v/>
      </c>
      <c r="H168" s="528">
        <f>IF(ISBLANK(H154),"",AG168)</f>
        <v>0</v>
      </c>
      <c r="I168" s="543" t="str">
        <f t="shared" si="203"/>
        <v/>
      </c>
      <c r="J168" s="529">
        <f t="shared" si="204"/>
        <v>0</v>
      </c>
      <c r="K168" s="530">
        <v>1</v>
      </c>
      <c r="L168" s="531">
        <f t="shared" si="205"/>
        <v>0</v>
      </c>
      <c r="N168" s="407" t="str">
        <f t="shared" si="178"/>
        <v>►</v>
      </c>
      <c r="O168" s="147" t="str">
        <f t="shared" si="179"/>
        <v>►</v>
      </c>
      <c r="P168" s="147" t="str">
        <f t="shared" si="184"/>
        <v>►</v>
      </c>
      <c r="Q168" s="147" t="str">
        <f t="shared" si="185"/>
        <v>►</v>
      </c>
      <c r="R168" s="147" t="str">
        <f t="shared" si="186"/>
        <v>►</v>
      </c>
      <c r="S168" s="147" t="str">
        <f t="shared" si="180"/>
        <v>►</v>
      </c>
      <c r="T168" s="147" t="str">
        <f t="shared" si="187"/>
        <v>►</v>
      </c>
      <c r="U168" s="147" t="str">
        <f t="shared" si="181"/>
        <v/>
      </c>
      <c r="V168" s="146" t="str">
        <f t="shared" si="209"/>
        <v>►</v>
      </c>
      <c r="W168" s="119" t="str">
        <f>W159</f>
        <v>5.5 nom de la recette .Avec ou sans alcool.Quand .Verre Flute(s).Famille à coller</v>
      </c>
      <c r="X168" s="119">
        <f>X159</f>
        <v>2</v>
      </c>
      <c r="Y168" s="118" t="str">
        <f>Y159</f>
        <v>Flute(s)</v>
      </c>
      <c r="Z168" s="117">
        <f>Z159</f>
        <v>12</v>
      </c>
      <c r="AA168" s="116" t="str">
        <f>AA159</f>
        <v>cl</v>
      </c>
      <c r="AB168" s="1239"/>
      <c r="AC168" s="1239"/>
      <c r="AD168" s="1240"/>
      <c r="AE168" s="145">
        <v>7</v>
      </c>
      <c r="AF168" s="296"/>
      <c r="AG168" s="295"/>
      <c r="AH168" s="144"/>
      <c r="AI168" s="294"/>
      <c r="AJ168" s="293"/>
      <c r="AK168" s="292"/>
      <c r="AL168" s="291">
        <v>1</v>
      </c>
      <c r="AM168" s="290"/>
      <c r="AN168"/>
      <c r="AO168" s="143" t="str">
        <f t="shared" ref="AO168:AT168" si="218">AO154</f>
        <v>Volume saisi 0 ml pour 2 Flute(s)</v>
      </c>
      <c r="AP168" s="142">
        <f t="shared" si="218"/>
        <v>360</v>
      </c>
      <c r="AQ168" s="142">
        <f t="shared" si="218"/>
        <v>240</v>
      </c>
      <c r="AR168" s="141" t="str">
        <f t="shared" si="218"/>
        <v>2 Trembler(s) de 30 cl</v>
      </c>
      <c r="AS168" s="136">
        <f t="shared" si="218"/>
        <v>600</v>
      </c>
      <c r="AT168" s="140">
        <f t="shared" si="218"/>
        <v>600</v>
      </c>
      <c r="AU168" s="139">
        <f t="shared" si="193"/>
        <v>2.5</v>
      </c>
      <c r="AV168" s="138">
        <v>7</v>
      </c>
      <c r="AW168" s="137">
        <f t="shared" si="207"/>
        <v>0</v>
      </c>
      <c r="AX168" s="633">
        <f t="shared" si="208"/>
        <v>0</v>
      </c>
      <c r="AY168" s="637">
        <f>IFERROR((AX168/AX169)*AQ168,0)</f>
        <v>0</v>
      </c>
      <c r="AZ168" s="638">
        <f t="shared" si="211"/>
        <v>0</v>
      </c>
      <c r="BA168" s="135">
        <f t="shared" si="212"/>
        <v>0</v>
      </c>
      <c r="BB168" s="636">
        <f t="shared" si="213"/>
        <v>0</v>
      </c>
      <c r="BC168" s="811">
        <f>BA168/H154</f>
        <v>0</v>
      </c>
      <c r="BP168" s="3"/>
      <c r="BR168" s="407" t="str">
        <f t="shared" si="182"/>
        <v>►</v>
      </c>
      <c r="CC168" s="9">
        <v>1</v>
      </c>
    </row>
    <row r="169" spans="1:81" ht="21" customHeight="1">
      <c r="B169" s="519"/>
      <c r="C169" s="129"/>
      <c r="D169" s="545">
        <f>SUM(D162:D168)</f>
        <v>0</v>
      </c>
      <c r="E169" s="129"/>
      <c r="F169" s="129"/>
      <c r="G169" s="130"/>
      <c r="H169" s="520"/>
      <c r="I169" s="546">
        <f>IFERROR(SUM(I162:I168)/SUM(D162:D168)*100,0)</f>
        <v>0</v>
      </c>
      <c r="J169" s="521"/>
      <c r="K169" s="129" t="s">
        <v>345</v>
      </c>
      <c r="L169" s="515">
        <f>SUM(L162:L168)</f>
        <v>0</v>
      </c>
      <c r="N169" s="407" t="str">
        <f t="shared" si="178"/>
        <v>A</v>
      </c>
      <c r="O169" s="147" t="str">
        <f t="shared" si="179"/>
        <v>5.5 nom de la recette .Avec ou sans alcool.Quand .Verre Flute(s).Famille à coller</v>
      </c>
      <c r="P169" s="147" t="str">
        <f t="shared" si="184"/>
        <v>5</v>
      </c>
      <c r="Q169" s="147" t="str">
        <f t="shared" si="185"/>
        <v xml:space="preserve">5 nom de la recette </v>
      </c>
      <c r="R169" s="147" t="str">
        <f t="shared" si="186"/>
        <v>Avec ou sans alcool</v>
      </c>
      <c r="S169" s="147" t="str">
        <f t="shared" si="180"/>
        <v xml:space="preserve">Quand </v>
      </c>
      <c r="T169" s="147" t="str">
        <f t="shared" si="187"/>
        <v>Famille à coller</v>
      </c>
      <c r="U169" s="147" t="str">
        <f t="shared" si="181"/>
        <v/>
      </c>
      <c r="V169" s="134" t="s">
        <v>338</v>
      </c>
      <c r="W169" s="119" t="str">
        <f>W159</f>
        <v>5.5 nom de la recette .Avec ou sans alcool.Quand .Verre Flute(s).Famille à coller</v>
      </c>
      <c r="X169" s="119">
        <f>X159</f>
        <v>2</v>
      </c>
      <c r="Y169" s="118" t="str">
        <f>Y159</f>
        <v>Flute(s)</v>
      </c>
      <c r="Z169" s="117">
        <f>Z159</f>
        <v>12</v>
      </c>
      <c r="AA169" s="116" t="str">
        <f>AA159</f>
        <v>cl</v>
      </c>
      <c r="AB169" s="132"/>
      <c r="AC169" s="132" t="str">
        <f>"▼ colonne "&amp;SUBSTITUTE(ADDRESS(1,COLUMN(),4),"1","")</f>
        <v>▼ colonne AC</v>
      </c>
      <c r="AD169" s="132"/>
      <c r="AE169" s="132"/>
      <c r="AF169" s="132"/>
      <c r="AG169" s="132"/>
      <c r="AH169" s="132"/>
      <c r="AI169" s="132"/>
      <c r="AJ169" s="132"/>
      <c r="AK169" s="133"/>
      <c r="AL169" s="132"/>
      <c r="AM169" s="131" t="str">
        <f>"colonne "&amp;SUBSTITUTE(ADDRESS(1,COLUMN(),4),"1","")&amp;" ▼"</f>
        <v>colonne AM ▼</v>
      </c>
      <c r="AN169"/>
      <c r="AO169" s="128"/>
      <c r="AP169" s="126"/>
      <c r="AQ169" s="126"/>
      <c r="AR169" s="127"/>
      <c r="AS169" s="127"/>
      <c r="AT169" s="126"/>
      <c r="AU169" s="125"/>
      <c r="AV169" s="124"/>
      <c r="AW169" s="124"/>
      <c r="AX169" s="634">
        <f t="shared" ref="AX169:BC169" si="219">SUM(AX162:AX168)</f>
        <v>0</v>
      </c>
      <c r="AY169" s="123">
        <f t="shared" si="219"/>
        <v>0</v>
      </c>
      <c r="AZ169" s="640">
        <f t="shared" si="219"/>
        <v>0</v>
      </c>
      <c r="BA169" s="123">
        <f t="shared" si="219"/>
        <v>0</v>
      </c>
      <c r="BB169" s="635">
        <f t="shared" si="219"/>
        <v>0</v>
      </c>
      <c r="BC169" s="639">
        <f t="shared" si="219"/>
        <v>0</v>
      </c>
      <c r="BP169" s="3"/>
      <c r="BR169" s="407" t="str">
        <f t="shared" si="182"/>
        <v>A</v>
      </c>
      <c r="CC169" s="9">
        <v>1</v>
      </c>
    </row>
    <row r="170" spans="1:81" ht="21" customHeight="1">
      <c r="A170" s="804"/>
      <c r="B170" s="267" t="s">
        <v>540</v>
      </c>
      <c r="C170" s="270"/>
      <c r="D170" s="270"/>
      <c r="E170" s="270"/>
      <c r="F170" s="270"/>
      <c r="G170" s="552" t="s">
        <v>1083</v>
      </c>
      <c r="H170" s="270"/>
      <c r="I170" s="270"/>
      <c r="J170" s="270"/>
      <c r="K170" s="270"/>
      <c r="L170" s="287" t="s">
        <v>537</v>
      </c>
      <c r="N170" s="407" t="str">
        <f t="shared" si="178"/>
        <v>A</v>
      </c>
      <c r="O170" s="147" t="str">
        <f t="shared" si="179"/>
        <v>5.5 nom de la recette .Avec ou sans alcool.Quand .Verre Flute(s).Famille à coller</v>
      </c>
      <c r="P170" s="147" t="str">
        <f t="shared" si="184"/>
        <v>5</v>
      </c>
      <c r="Q170" s="147" t="str">
        <f t="shared" si="185"/>
        <v xml:space="preserve">5 nom de la recette </v>
      </c>
      <c r="R170" s="147" t="str">
        <f t="shared" si="186"/>
        <v>Avec ou sans alcool</v>
      </c>
      <c r="S170" s="147" t="str">
        <f t="shared" si="180"/>
        <v xml:space="preserve">Quand </v>
      </c>
      <c r="T170" s="147" t="str">
        <f t="shared" si="187"/>
        <v>Famille à coller</v>
      </c>
      <c r="U170" s="147" t="str">
        <f t="shared" si="181"/>
        <v/>
      </c>
      <c r="V170" s="146" t="str">
        <f t="shared" ref="V170:V181" si="220">IF(OR(AC170&lt;&gt; "",AD170&lt;&gt;"",AE170&lt;&gt; "",AF170&lt;&gt; "",AG170&lt;&gt; "",AH170&lt;&gt; "",AI170&lt;&gt;""),"A", "►")</f>
        <v>A</v>
      </c>
      <c r="W170" s="119" t="str">
        <f>W159</f>
        <v>5.5 nom de la recette .Avec ou sans alcool.Quand .Verre Flute(s).Famille à coller</v>
      </c>
      <c r="X170" s="119">
        <f>X159</f>
        <v>2</v>
      </c>
      <c r="Y170" s="118" t="str">
        <f>Y159</f>
        <v>Flute(s)</v>
      </c>
      <c r="Z170" s="117">
        <f>Z159</f>
        <v>12</v>
      </c>
      <c r="AA170" s="116" t="str">
        <f>AA159</f>
        <v>cl</v>
      </c>
      <c r="AB170" s="288">
        <v>0</v>
      </c>
      <c r="AC170" s="267" t="s">
        <v>540</v>
      </c>
      <c r="AD170" s="270"/>
      <c r="AE170" s="270"/>
      <c r="AF170" s="270"/>
      <c r="AG170" s="270"/>
      <c r="AH170" s="270"/>
      <c r="AI170" s="270"/>
      <c r="AJ170" s="270"/>
      <c r="AK170" s="270"/>
      <c r="AL170" s="270"/>
      <c r="AM170" s="287"/>
      <c r="AN170"/>
      <c r="AO170" s="506"/>
      <c r="AP170" s="507"/>
      <c r="AQ170" s="507"/>
      <c r="AR170" s="507"/>
      <c r="AS170" s="507"/>
      <c r="AT170" s="507"/>
      <c r="AU170" s="507"/>
      <c r="AV170" s="507"/>
      <c r="AW170" s="507"/>
      <c r="AX170" s="507"/>
      <c r="AY170" s="507"/>
      <c r="AZ170" s="507"/>
      <c r="BA170" s="507"/>
      <c r="BB170" s="507"/>
      <c r="BC170" s="511"/>
      <c r="BP170" s="3"/>
      <c r="BR170" s="407" t="str">
        <f t="shared" si="182"/>
        <v>A</v>
      </c>
      <c r="CC170" s="9">
        <v>1</v>
      </c>
    </row>
    <row r="171" spans="1:81" ht="21" customHeight="1">
      <c r="A171" s="804"/>
      <c r="B171" s="284"/>
      <c r="C171" s="284"/>
      <c r="D171" s="284"/>
      <c r="E171" s="284"/>
      <c r="F171" s="284"/>
      <c r="G171" s="284"/>
      <c r="H171" s="284"/>
      <c r="I171" s="284"/>
      <c r="J171" s="284"/>
      <c r="K171" s="284"/>
      <c r="L171" s="282" t="s">
        <v>537</v>
      </c>
      <c r="N171" s="407" t="str">
        <f t="shared" si="178"/>
        <v>►</v>
      </c>
      <c r="O171" s="147" t="str">
        <f t="shared" si="179"/>
        <v>►</v>
      </c>
      <c r="P171" s="147" t="str">
        <f t="shared" si="184"/>
        <v>►</v>
      </c>
      <c r="Q171" s="147" t="str">
        <f t="shared" si="185"/>
        <v>►</v>
      </c>
      <c r="R171" s="147" t="str">
        <f t="shared" si="186"/>
        <v>►</v>
      </c>
      <c r="S171" s="147" t="str">
        <f t="shared" si="180"/>
        <v>►</v>
      </c>
      <c r="T171" s="147" t="str">
        <f t="shared" si="187"/>
        <v>►</v>
      </c>
      <c r="U171" s="147" t="str">
        <f t="shared" si="181"/>
        <v/>
      </c>
      <c r="V171" s="146" t="str">
        <f t="shared" si="220"/>
        <v>►</v>
      </c>
      <c r="W171" s="119" t="str">
        <f>W159</f>
        <v>5.5 nom de la recette .Avec ou sans alcool.Quand .Verre Flute(s).Famille à coller</v>
      </c>
      <c r="X171" s="119">
        <f>X159</f>
        <v>2</v>
      </c>
      <c r="Y171" s="118" t="str">
        <f>Y159</f>
        <v>Flute(s)</v>
      </c>
      <c r="Z171" s="117">
        <f>Z159</f>
        <v>12</v>
      </c>
      <c r="AA171" s="116" t="str">
        <f>AA159</f>
        <v>cl</v>
      </c>
      <c r="AB171" s="285" t="str">
        <f>IF(ISBLANK(AC171),"",MAX(AB170:AB170)+1)</f>
        <v/>
      </c>
      <c r="AC171" s="284"/>
      <c r="AD171" s="284"/>
      <c r="AE171" s="284"/>
      <c r="AF171" s="284"/>
      <c r="AG171" s="284"/>
      <c r="AH171" s="284"/>
      <c r="AI171" s="284"/>
      <c r="AJ171" s="284"/>
      <c r="AK171" s="284"/>
      <c r="AL171" s="284"/>
      <c r="AM171" s="282" t="s">
        <v>537</v>
      </c>
      <c r="AN171"/>
      <c r="AO171" s="508"/>
      <c r="AP171" s="509"/>
      <c r="AQ171" s="509"/>
      <c r="AR171" s="509"/>
      <c r="AS171" s="509"/>
      <c r="AT171" s="509"/>
      <c r="AU171" s="509"/>
      <c r="AV171" s="509"/>
      <c r="AW171" s="509"/>
      <c r="AX171" s="509"/>
      <c r="AY171" s="509"/>
      <c r="AZ171" s="509"/>
      <c r="BA171" s="509"/>
      <c r="BB171" s="509"/>
      <c r="BC171" s="512"/>
      <c r="BP171" s="3"/>
      <c r="BR171" s="407" t="str">
        <f t="shared" si="182"/>
        <v>►</v>
      </c>
      <c r="CC171" s="9">
        <v>1</v>
      </c>
    </row>
    <row r="172" spans="1:81" ht="21" customHeight="1">
      <c r="A172" s="804"/>
      <c r="B172" s="284"/>
      <c r="C172" s="284"/>
      <c r="D172" s="284"/>
      <c r="E172" s="284"/>
      <c r="F172" s="284"/>
      <c r="G172" s="284"/>
      <c r="H172" s="284"/>
      <c r="I172" s="284"/>
      <c r="J172" s="284"/>
      <c r="K172" s="284"/>
      <c r="L172" s="282"/>
      <c r="N172" s="407" t="str">
        <f t="shared" si="178"/>
        <v>►</v>
      </c>
      <c r="O172" s="147" t="str">
        <f t="shared" si="179"/>
        <v>►</v>
      </c>
      <c r="P172" s="147" t="str">
        <f t="shared" si="184"/>
        <v>►</v>
      </c>
      <c r="Q172" s="147" t="str">
        <f t="shared" si="185"/>
        <v>►</v>
      </c>
      <c r="R172" s="147" t="str">
        <f t="shared" si="186"/>
        <v>►</v>
      </c>
      <c r="S172" s="147" t="str">
        <f t="shared" si="180"/>
        <v>►</v>
      </c>
      <c r="T172" s="147" t="str">
        <f t="shared" si="187"/>
        <v>►</v>
      </c>
      <c r="U172" s="147" t="str">
        <f t="shared" si="181"/>
        <v/>
      </c>
      <c r="V172" s="146" t="str">
        <f t="shared" si="220"/>
        <v>►</v>
      </c>
      <c r="W172" s="119" t="str">
        <f>W159</f>
        <v>5.5 nom de la recette .Avec ou sans alcool.Quand .Verre Flute(s).Famille à coller</v>
      </c>
      <c r="X172" s="119">
        <f>X159</f>
        <v>2</v>
      </c>
      <c r="Y172" s="118" t="str">
        <f>Y159</f>
        <v>Flute(s)</v>
      </c>
      <c r="Z172" s="117">
        <f>Z159</f>
        <v>12</v>
      </c>
      <c r="AA172" s="116" t="str">
        <f>AA159</f>
        <v>cl</v>
      </c>
      <c r="AB172" s="285" t="str">
        <f>IF(ISBLANK(AC172),"",MAX(AB170:AB171)+1)</f>
        <v/>
      </c>
      <c r="AC172" s="284"/>
      <c r="AD172" s="284"/>
      <c r="AE172" s="284"/>
      <c r="AF172" s="284"/>
      <c r="AG172" s="284"/>
      <c r="AH172" s="284"/>
      <c r="AI172" s="284"/>
      <c r="AJ172" s="284"/>
      <c r="AK172" s="284"/>
      <c r="AL172" s="284"/>
      <c r="AM172" s="282"/>
      <c r="AN172"/>
      <c r="AO172" s="508"/>
      <c r="AP172" s="509"/>
      <c r="AQ172" s="509"/>
      <c r="AR172" s="509"/>
      <c r="AS172" s="509"/>
      <c r="AT172" s="509"/>
      <c r="AU172" s="509"/>
      <c r="AV172" s="509"/>
      <c r="AW172" s="509"/>
      <c r="AX172" s="509"/>
      <c r="AY172" s="509"/>
      <c r="AZ172" s="509"/>
      <c r="BA172" s="509"/>
      <c r="BB172" s="509"/>
      <c r="BC172" s="512"/>
      <c r="BP172" s="3"/>
      <c r="BR172" s="407" t="str">
        <f t="shared" si="182"/>
        <v>►</v>
      </c>
      <c r="CC172" s="9">
        <v>1</v>
      </c>
    </row>
    <row r="173" spans="1:81" ht="21" customHeight="1">
      <c r="A173" s="804"/>
      <c r="B173" s="284"/>
      <c r="C173" s="284"/>
      <c r="D173" s="284"/>
      <c r="E173" s="284"/>
      <c r="F173" s="284"/>
      <c r="G173" s="284"/>
      <c r="H173" s="284"/>
      <c r="I173" s="284"/>
      <c r="J173" s="284"/>
      <c r="K173" s="284"/>
      <c r="L173" s="282"/>
      <c r="N173" s="407" t="str">
        <f t="shared" si="178"/>
        <v>►</v>
      </c>
      <c r="O173" s="147" t="str">
        <f t="shared" si="179"/>
        <v>►</v>
      </c>
      <c r="P173" s="147" t="str">
        <f t="shared" si="184"/>
        <v>►</v>
      </c>
      <c r="Q173" s="147" t="str">
        <f t="shared" si="185"/>
        <v>►</v>
      </c>
      <c r="R173" s="147" t="str">
        <f t="shared" si="186"/>
        <v>►</v>
      </c>
      <c r="S173" s="147" t="str">
        <f t="shared" si="180"/>
        <v>►</v>
      </c>
      <c r="T173" s="147" t="str">
        <f t="shared" si="187"/>
        <v>►</v>
      </c>
      <c r="U173" s="147" t="str">
        <f t="shared" si="181"/>
        <v/>
      </c>
      <c r="V173" s="146" t="str">
        <f t="shared" si="220"/>
        <v>►</v>
      </c>
      <c r="W173" s="119" t="str">
        <f>W159</f>
        <v>5.5 nom de la recette .Avec ou sans alcool.Quand .Verre Flute(s).Famille à coller</v>
      </c>
      <c r="X173" s="119">
        <f>X159</f>
        <v>2</v>
      </c>
      <c r="Y173" s="118" t="str">
        <f>Y159</f>
        <v>Flute(s)</v>
      </c>
      <c r="Z173" s="117">
        <f>Z159</f>
        <v>12</v>
      </c>
      <c r="AA173" s="116" t="str">
        <f>AA159</f>
        <v>cl</v>
      </c>
      <c r="AB173" s="285" t="str">
        <f>IF(ISBLANK(AC173),"",MAX(AB170:AB172)+1)</f>
        <v/>
      </c>
      <c r="AC173" s="284"/>
      <c r="AD173" s="284"/>
      <c r="AE173" s="284"/>
      <c r="AF173" s="284"/>
      <c r="AG173" s="284"/>
      <c r="AH173" s="284"/>
      <c r="AI173" s="284"/>
      <c r="AJ173" s="284"/>
      <c r="AK173" s="284"/>
      <c r="AL173" s="284"/>
      <c r="AM173" s="282"/>
      <c r="AN173"/>
      <c r="AO173" s="510"/>
      <c r="AP173" s="509"/>
      <c r="AQ173" s="509"/>
      <c r="AR173" s="509"/>
      <c r="AS173" s="509"/>
      <c r="AT173" s="509"/>
      <c r="AU173" s="509"/>
      <c r="AV173" s="509"/>
      <c r="AW173" s="509"/>
      <c r="AX173" s="509"/>
      <c r="AY173" s="509"/>
      <c r="AZ173" s="509"/>
      <c r="BA173" s="509"/>
      <c r="BB173" s="509"/>
      <c r="BC173" s="512"/>
      <c r="BP173" s="3"/>
      <c r="BR173" s="407" t="str">
        <f t="shared" si="182"/>
        <v>►</v>
      </c>
      <c r="CC173" s="9">
        <v>1</v>
      </c>
    </row>
    <row r="174" spans="1:81" ht="21" customHeight="1">
      <c r="A174" s="804"/>
      <c r="B174" s="284"/>
      <c r="C174" s="284"/>
      <c r="D174" s="284"/>
      <c r="E174" s="284"/>
      <c r="F174" s="284"/>
      <c r="G174" s="284"/>
      <c r="H174" s="284"/>
      <c r="I174" s="284"/>
      <c r="J174" s="284"/>
      <c r="K174" s="284"/>
      <c r="L174" s="282"/>
      <c r="N174" s="407" t="str">
        <f t="shared" si="178"/>
        <v>►</v>
      </c>
      <c r="O174" s="147" t="str">
        <f t="shared" si="179"/>
        <v>►</v>
      </c>
      <c r="P174" s="147" t="str">
        <f t="shared" si="184"/>
        <v>►</v>
      </c>
      <c r="Q174" s="147" t="str">
        <f t="shared" si="185"/>
        <v>►</v>
      </c>
      <c r="R174" s="147" t="str">
        <f t="shared" si="186"/>
        <v>►</v>
      </c>
      <c r="S174" s="147" t="str">
        <f t="shared" si="180"/>
        <v>►</v>
      </c>
      <c r="T174" s="147" t="str">
        <f t="shared" si="187"/>
        <v>►</v>
      </c>
      <c r="U174" s="147" t="str">
        <f t="shared" si="181"/>
        <v/>
      </c>
      <c r="V174" s="146" t="str">
        <f t="shared" si="220"/>
        <v>►</v>
      </c>
      <c r="W174" s="119" t="str">
        <f>W159</f>
        <v>5.5 nom de la recette .Avec ou sans alcool.Quand .Verre Flute(s).Famille à coller</v>
      </c>
      <c r="X174" s="119">
        <f>X159</f>
        <v>2</v>
      </c>
      <c r="Y174" s="118" t="str">
        <f>Y159</f>
        <v>Flute(s)</v>
      </c>
      <c r="Z174" s="117">
        <f>Z159</f>
        <v>12</v>
      </c>
      <c r="AA174" s="116" t="str">
        <f>AA159</f>
        <v>cl</v>
      </c>
      <c r="AB174" s="285" t="str">
        <f>IF(ISBLANK(AC174),"",MAX(AB170:AB173)+1)</f>
        <v/>
      </c>
      <c r="AC174" s="284"/>
      <c r="AD174" s="284"/>
      <c r="AE174" s="284"/>
      <c r="AF174" s="284"/>
      <c r="AG174" s="284"/>
      <c r="AH174" s="284"/>
      <c r="AI174" s="284"/>
      <c r="AJ174" s="284"/>
      <c r="AK174" s="284"/>
      <c r="AL174" s="284"/>
      <c r="AM174" s="282"/>
      <c r="AN174"/>
      <c r="AO174" s="508"/>
      <c r="AP174" s="509"/>
      <c r="AQ174" s="509"/>
      <c r="AR174" s="509"/>
      <c r="AS174" s="509"/>
      <c r="AT174" s="509"/>
      <c r="AU174" s="509"/>
      <c r="AV174" s="509"/>
      <c r="AW174" s="509"/>
      <c r="AX174" s="509"/>
      <c r="AY174" s="509"/>
      <c r="AZ174" s="509"/>
      <c r="BA174" s="509"/>
      <c r="BB174" s="509"/>
      <c r="BC174" s="512"/>
      <c r="BP174" s="3"/>
      <c r="BR174" s="407" t="str">
        <f t="shared" si="182"/>
        <v>►</v>
      </c>
      <c r="CC174" s="9">
        <v>1</v>
      </c>
    </row>
    <row r="175" spans="1:81" ht="21" customHeight="1">
      <c r="A175" s="804"/>
      <c r="B175" s="284"/>
      <c r="C175" s="284"/>
      <c r="D175" s="284"/>
      <c r="E175" s="284"/>
      <c r="F175" s="284"/>
      <c r="G175" s="284"/>
      <c r="H175" s="284"/>
      <c r="I175" s="284"/>
      <c r="J175" s="284"/>
      <c r="K175" s="284"/>
      <c r="L175" s="282"/>
      <c r="N175" s="407" t="str">
        <f t="shared" si="178"/>
        <v>►</v>
      </c>
      <c r="O175" s="147" t="str">
        <f t="shared" si="179"/>
        <v>►</v>
      </c>
      <c r="P175" s="147" t="str">
        <f t="shared" si="184"/>
        <v>►</v>
      </c>
      <c r="Q175" s="147" t="str">
        <f t="shared" si="185"/>
        <v>►</v>
      </c>
      <c r="R175" s="147" t="str">
        <f t="shared" si="186"/>
        <v>►</v>
      </c>
      <c r="S175" s="147" t="str">
        <f t="shared" si="180"/>
        <v>►</v>
      </c>
      <c r="T175" s="147" t="str">
        <f t="shared" si="187"/>
        <v>►</v>
      </c>
      <c r="U175" s="147" t="str">
        <f t="shared" si="181"/>
        <v/>
      </c>
      <c r="V175" s="146" t="str">
        <f t="shared" si="220"/>
        <v>►</v>
      </c>
      <c r="W175" s="119" t="str">
        <f>W159</f>
        <v>5.5 nom de la recette .Avec ou sans alcool.Quand .Verre Flute(s).Famille à coller</v>
      </c>
      <c r="X175" s="119">
        <f>X159</f>
        <v>2</v>
      </c>
      <c r="Y175" s="118" t="str">
        <f>Y159</f>
        <v>Flute(s)</v>
      </c>
      <c r="Z175" s="117">
        <f>Z159</f>
        <v>12</v>
      </c>
      <c r="AA175" s="116" t="str">
        <f>AA159</f>
        <v>cl</v>
      </c>
      <c r="AB175" s="285" t="str">
        <f>IF(ISBLANK(AC175),"",MAX(AB170:AB174)+1)</f>
        <v/>
      </c>
      <c r="AC175" s="284"/>
      <c r="AD175" s="284"/>
      <c r="AE175" s="284"/>
      <c r="AF175" s="284"/>
      <c r="AG175" s="284"/>
      <c r="AH175" s="284"/>
      <c r="AI175" s="284"/>
      <c r="AJ175" s="284"/>
      <c r="AK175" s="284"/>
      <c r="AL175" s="284"/>
      <c r="AM175" s="282"/>
      <c r="AN175"/>
      <c r="AO175" s="508"/>
      <c r="AP175" s="509"/>
      <c r="AQ175" s="509"/>
      <c r="AR175" s="509"/>
      <c r="AS175" s="509"/>
      <c r="AT175" s="509"/>
      <c r="AU175" s="509"/>
      <c r="AV175" s="509"/>
      <c r="AW175" s="509"/>
      <c r="AX175" s="509"/>
      <c r="AY175" s="509"/>
      <c r="AZ175" s="509"/>
      <c r="BA175" s="509"/>
      <c r="BB175" s="509"/>
      <c r="BC175" s="512"/>
      <c r="BP175" s="3"/>
      <c r="BR175" s="407" t="str">
        <f t="shared" si="182"/>
        <v>►</v>
      </c>
      <c r="CC175" s="9">
        <v>1</v>
      </c>
    </row>
    <row r="176" spans="1:81" ht="21" customHeight="1">
      <c r="A176" s="804"/>
      <c r="B176" s="284"/>
      <c r="C176" s="284"/>
      <c r="D176" s="284"/>
      <c r="E176" s="284"/>
      <c r="F176" s="284"/>
      <c r="G176" s="284"/>
      <c r="H176" s="284"/>
      <c r="I176" s="284"/>
      <c r="J176" s="284"/>
      <c r="K176" s="284"/>
      <c r="L176" s="282"/>
      <c r="N176" s="407" t="str">
        <f t="shared" si="178"/>
        <v>►</v>
      </c>
      <c r="O176" s="147" t="str">
        <f t="shared" si="179"/>
        <v>►</v>
      </c>
      <c r="P176" s="147" t="str">
        <f t="shared" si="184"/>
        <v>►</v>
      </c>
      <c r="Q176" s="147" t="str">
        <f t="shared" si="185"/>
        <v>►</v>
      </c>
      <c r="R176" s="147" t="str">
        <f t="shared" si="186"/>
        <v>►</v>
      </c>
      <c r="S176" s="147" t="str">
        <f t="shared" si="180"/>
        <v>►</v>
      </c>
      <c r="T176" s="147" t="str">
        <f t="shared" si="187"/>
        <v>►</v>
      </c>
      <c r="U176" s="147" t="str">
        <f t="shared" si="181"/>
        <v/>
      </c>
      <c r="V176" s="146" t="str">
        <f t="shared" si="220"/>
        <v>►</v>
      </c>
      <c r="W176" s="119" t="str">
        <f>W159</f>
        <v>5.5 nom de la recette .Avec ou sans alcool.Quand .Verre Flute(s).Famille à coller</v>
      </c>
      <c r="X176" s="119">
        <f>X159</f>
        <v>2</v>
      </c>
      <c r="Y176" s="118" t="str">
        <f>Y159</f>
        <v>Flute(s)</v>
      </c>
      <c r="Z176" s="117">
        <f>Z159</f>
        <v>12</v>
      </c>
      <c r="AA176" s="116" t="str">
        <f>AA159</f>
        <v>cl</v>
      </c>
      <c r="AB176" s="285" t="str">
        <f>IF(ISBLANK(AC176),"",MAX(AB170:AB175)+1)</f>
        <v/>
      </c>
      <c r="AC176" s="284"/>
      <c r="AD176" s="284"/>
      <c r="AE176" s="284"/>
      <c r="AF176" s="284"/>
      <c r="AG176" s="284"/>
      <c r="AH176" s="284"/>
      <c r="AI176" s="284"/>
      <c r="AJ176" s="284"/>
      <c r="AK176" s="284"/>
      <c r="AL176" s="284"/>
      <c r="AM176" s="282"/>
      <c r="AN176"/>
      <c r="AO176" s="508"/>
      <c r="AP176" s="509"/>
      <c r="AQ176" s="509"/>
      <c r="AR176" s="509"/>
      <c r="AS176" s="509"/>
      <c r="AT176" s="509"/>
      <c r="AU176" s="509"/>
      <c r="AV176" s="509"/>
      <c r="AW176" s="509"/>
      <c r="AX176" s="509"/>
      <c r="AY176" s="509"/>
      <c r="AZ176" s="509"/>
      <c r="BA176" s="509"/>
      <c r="BB176" s="509"/>
      <c r="BC176" s="512"/>
      <c r="BP176" s="3"/>
      <c r="BQ176" s="13"/>
      <c r="BR176" s="407" t="str">
        <f t="shared" si="182"/>
        <v>►</v>
      </c>
      <c r="CC176" s="9">
        <v>1</v>
      </c>
    </row>
    <row r="177" spans="1:81" ht="21" customHeight="1">
      <c r="A177" s="804"/>
      <c r="B177" s="284"/>
      <c r="C177" s="284"/>
      <c r="D177" s="284"/>
      <c r="E177" s="284"/>
      <c r="F177" s="284"/>
      <c r="G177" s="284"/>
      <c r="H177" s="284"/>
      <c r="I177" s="284"/>
      <c r="J177" s="284"/>
      <c r="K177" s="284"/>
      <c r="L177" s="282"/>
      <c r="N177" s="407" t="str">
        <f t="shared" si="178"/>
        <v>►</v>
      </c>
      <c r="O177" s="147" t="str">
        <f t="shared" si="179"/>
        <v>►</v>
      </c>
      <c r="P177" s="147" t="str">
        <f t="shared" si="184"/>
        <v>►</v>
      </c>
      <c r="Q177" s="147" t="str">
        <f t="shared" si="185"/>
        <v>►</v>
      </c>
      <c r="R177" s="147" t="str">
        <f t="shared" si="186"/>
        <v>►</v>
      </c>
      <c r="S177" s="147" t="str">
        <f t="shared" si="180"/>
        <v>►</v>
      </c>
      <c r="T177" s="147" t="str">
        <f t="shared" si="187"/>
        <v>►</v>
      </c>
      <c r="U177" s="147" t="str">
        <f t="shared" si="181"/>
        <v/>
      </c>
      <c r="V177" s="146" t="str">
        <f t="shared" si="220"/>
        <v>►</v>
      </c>
      <c r="W177" s="119" t="str">
        <f>W159</f>
        <v>5.5 nom de la recette .Avec ou sans alcool.Quand .Verre Flute(s).Famille à coller</v>
      </c>
      <c r="X177" s="119">
        <f>X159</f>
        <v>2</v>
      </c>
      <c r="Y177" s="118" t="str">
        <f>Y159</f>
        <v>Flute(s)</v>
      </c>
      <c r="Z177" s="117">
        <f>Z159</f>
        <v>12</v>
      </c>
      <c r="AA177" s="116" t="str">
        <f>AA159</f>
        <v>cl</v>
      </c>
      <c r="AB177" s="285" t="str">
        <f>IF(ISBLANK(AC177),"",MAX(AB170:AB176)+1)</f>
        <v/>
      </c>
      <c r="AC177" s="284"/>
      <c r="AD177" s="284"/>
      <c r="AE177" s="284"/>
      <c r="AF177" s="284"/>
      <c r="AG177" s="284"/>
      <c r="AH177" s="284"/>
      <c r="AI177" s="284"/>
      <c r="AJ177" s="284"/>
      <c r="AK177" s="284"/>
      <c r="AL177" s="284"/>
      <c r="AM177" s="282"/>
      <c r="AN177"/>
      <c r="AO177" s="508"/>
      <c r="AP177" s="509"/>
      <c r="AQ177" s="509"/>
      <c r="AR177" s="509"/>
      <c r="AS177" s="509"/>
      <c r="AT177" s="509"/>
      <c r="AU177" s="509"/>
      <c r="AV177" s="509"/>
      <c r="AW177" s="509"/>
      <c r="AX177" s="509"/>
      <c r="AY177" s="509"/>
      <c r="AZ177" s="509"/>
      <c r="BA177" s="509"/>
      <c r="BB177" s="509"/>
      <c r="BC177" s="512"/>
      <c r="BP177" s="3"/>
      <c r="BQ177" s="13"/>
      <c r="BR177" s="407" t="str">
        <f t="shared" si="182"/>
        <v>►</v>
      </c>
      <c r="CC177" s="9">
        <v>1</v>
      </c>
    </row>
    <row r="178" spans="1:81" ht="21" customHeight="1">
      <c r="A178" s="804"/>
      <c r="B178" s="284"/>
      <c r="C178" s="284"/>
      <c r="D178" s="284"/>
      <c r="E178" s="284"/>
      <c r="F178" s="284"/>
      <c r="G178" s="284"/>
      <c r="H178" s="284"/>
      <c r="I178" s="284"/>
      <c r="J178" s="284"/>
      <c r="K178" s="284"/>
      <c r="L178" s="282"/>
      <c r="N178" s="407" t="str">
        <f t="shared" si="178"/>
        <v>►</v>
      </c>
      <c r="O178" s="147" t="str">
        <f t="shared" si="179"/>
        <v>►</v>
      </c>
      <c r="P178" s="147" t="str">
        <f t="shared" si="184"/>
        <v>►</v>
      </c>
      <c r="Q178" s="147" t="str">
        <f t="shared" si="185"/>
        <v>►</v>
      </c>
      <c r="R178" s="147" t="str">
        <f t="shared" si="186"/>
        <v>►</v>
      </c>
      <c r="S178" s="147" t="str">
        <f t="shared" si="180"/>
        <v>►</v>
      </c>
      <c r="T178" s="147" t="str">
        <f t="shared" si="187"/>
        <v>►</v>
      </c>
      <c r="U178" s="147" t="str">
        <f t="shared" si="181"/>
        <v/>
      </c>
      <c r="V178" s="146" t="str">
        <f t="shared" si="220"/>
        <v>►</v>
      </c>
      <c r="W178" s="119" t="str">
        <f>W159</f>
        <v>5.5 nom de la recette .Avec ou sans alcool.Quand .Verre Flute(s).Famille à coller</v>
      </c>
      <c r="X178" s="119">
        <f>X159</f>
        <v>2</v>
      </c>
      <c r="Y178" s="118" t="str">
        <f>Y159</f>
        <v>Flute(s)</v>
      </c>
      <c r="Z178" s="117">
        <f>Z159</f>
        <v>12</v>
      </c>
      <c r="AA178" s="116" t="str">
        <f>AA159</f>
        <v>cl</v>
      </c>
      <c r="AB178" s="285" t="str">
        <f>IF(ISBLANK(AC178),"",MAX(AB170:AB177)+1)</f>
        <v/>
      </c>
      <c r="AC178" s="284"/>
      <c r="AD178" s="284"/>
      <c r="AE178" s="284"/>
      <c r="AF178" s="284"/>
      <c r="AG178" s="284"/>
      <c r="AH178" s="284"/>
      <c r="AI178" s="284"/>
      <c r="AJ178" s="284"/>
      <c r="AK178" s="284"/>
      <c r="AL178" s="284"/>
      <c r="AM178" s="282"/>
      <c r="AN178"/>
      <c r="AO178" s="508"/>
      <c r="AP178" s="509"/>
      <c r="AQ178" s="509"/>
      <c r="AR178" s="509"/>
      <c r="AS178" s="509"/>
      <c r="AT178" s="509"/>
      <c r="AU178" s="509"/>
      <c r="AV178" s="509"/>
      <c r="AW178" s="509"/>
      <c r="AX178" s="509"/>
      <c r="AY178" s="509"/>
      <c r="AZ178" s="509"/>
      <c r="BA178" s="509"/>
      <c r="BB178" s="509"/>
      <c r="BC178" s="512"/>
      <c r="BP178" s="3"/>
      <c r="BQ178" s="13"/>
      <c r="BR178" s="407" t="str">
        <f t="shared" si="182"/>
        <v>►</v>
      </c>
      <c r="CC178" s="9">
        <v>1</v>
      </c>
    </row>
    <row r="179" spans="1:81" ht="21" customHeight="1">
      <c r="A179" s="804"/>
      <c r="B179" s="284"/>
      <c r="C179" s="284"/>
      <c r="D179" s="284"/>
      <c r="E179" s="284"/>
      <c r="F179" s="284"/>
      <c r="G179" s="284"/>
      <c r="H179" s="284"/>
      <c r="I179" s="284"/>
      <c r="J179" s="284"/>
      <c r="K179" s="284"/>
      <c r="L179" s="282"/>
      <c r="N179" s="407" t="str">
        <f t="shared" si="178"/>
        <v>►</v>
      </c>
      <c r="O179" s="147" t="str">
        <f t="shared" si="179"/>
        <v>►</v>
      </c>
      <c r="P179" s="147" t="str">
        <f t="shared" si="184"/>
        <v>►</v>
      </c>
      <c r="Q179" s="147" t="str">
        <f t="shared" si="185"/>
        <v>►</v>
      </c>
      <c r="R179" s="147" t="str">
        <f t="shared" si="186"/>
        <v>►</v>
      </c>
      <c r="S179" s="147" t="str">
        <f t="shared" si="180"/>
        <v>►</v>
      </c>
      <c r="T179" s="147" t="str">
        <f t="shared" si="187"/>
        <v>►</v>
      </c>
      <c r="U179" s="147" t="str">
        <f t="shared" si="181"/>
        <v/>
      </c>
      <c r="V179" s="146" t="str">
        <f t="shared" si="220"/>
        <v>►</v>
      </c>
      <c r="W179" s="119" t="str">
        <f>W159</f>
        <v>5.5 nom de la recette .Avec ou sans alcool.Quand .Verre Flute(s).Famille à coller</v>
      </c>
      <c r="X179" s="119">
        <f>X159</f>
        <v>2</v>
      </c>
      <c r="Y179" s="118" t="str">
        <f>Y159</f>
        <v>Flute(s)</v>
      </c>
      <c r="Z179" s="117">
        <f>Z159</f>
        <v>12</v>
      </c>
      <c r="AA179" s="116" t="str">
        <f>AA159</f>
        <v>cl</v>
      </c>
      <c r="AB179" s="285" t="str">
        <f>IF(ISBLANK(AC179),"",MAX(AB170:AB178)+1)</f>
        <v/>
      </c>
      <c r="AC179" s="284"/>
      <c r="AD179" s="284"/>
      <c r="AE179" s="284"/>
      <c r="AF179" s="284"/>
      <c r="AG179" s="284"/>
      <c r="AH179" s="284"/>
      <c r="AI179" s="284"/>
      <c r="AJ179" s="284"/>
      <c r="AK179" s="284"/>
      <c r="AL179" s="284"/>
      <c r="AM179" s="282"/>
      <c r="AN179"/>
      <c r="AO179" s="508"/>
      <c r="AP179" s="509"/>
      <c r="AQ179" s="509"/>
      <c r="AR179" s="509"/>
      <c r="AS179" s="509"/>
      <c r="AT179" s="509"/>
      <c r="AU179" s="509"/>
      <c r="AV179" s="509"/>
      <c r="AW179" s="509"/>
      <c r="AX179" s="509"/>
      <c r="AY179" s="509"/>
      <c r="AZ179" s="509"/>
      <c r="BA179" s="509"/>
      <c r="BB179" s="509"/>
      <c r="BC179" s="512"/>
      <c r="BP179" s="3"/>
      <c r="BQ179" s="13"/>
      <c r="BR179" s="407" t="str">
        <f t="shared" si="182"/>
        <v>►</v>
      </c>
      <c r="CC179" s="9">
        <v>1</v>
      </c>
    </row>
    <row r="180" spans="1:81" ht="21" customHeight="1">
      <c r="A180" s="804"/>
      <c r="B180" s="280"/>
      <c r="C180" s="280"/>
      <c r="D180" s="280"/>
      <c r="E180" s="280"/>
      <c r="F180" s="280"/>
      <c r="G180" s="280"/>
      <c r="H180" s="280"/>
      <c r="I180" s="280"/>
      <c r="J180" s="280"/>
      <c r="K180" s="280"/>
      <c r="L180" s="279"/>
      <c r="N180" s="407" t="str">
        <f t="shared" si="178"/>
        <v>►</v>
      </c>
      <c r="O180" s="147" t="str">
        <f t="shared" si="179"/>
        <v>►</v>
      </c>
      <c r="P180" s="147" t="str">
        <f t="shared" si="184"/>
        <v>►</v>
      </c>
      <c r="Q180" s="147" t="str">
        <f t="shared" si="185"/>
        <v>►</v>
      </c>
      <c r="R180" s="147" t="str">
        <f t="shared" si="186"/>
        <v>►</v>
      </c>
      <c r="S180" s="147" t="str">
        <f t="shared" si="180"/>
        <v>►</v>
      </c>
      <c r="T180" s="147" t="str">
        <f t="shared" si="187"/>
        <v>►</v>
      </c>
      <c r="U180" s="147" t="str">
        <f t="shared" si="181"/>
        <v/>
      </c>
      <c r="V180" s="146" t="str">
        <f t="shared" si="220"/>
        <v>►</v>
      </c>
      <c r="W180" s="119" t="str">
        <f>W159</f>
        <v>5.5 nom de la recette .Avec ou sans alcool.Quand .Verre Flute(s).Famille à coller</v>
      </c>
      <c r="X180" s="119">
        <f>X159</f>
        <v>2</v>
      </c>
      <c r="Y180" s="118" t="str">
        <f>Y159</f>
        <v>Flute(s)</v>
      </c>
      <c r="Z180" s="117">
        <f>Z159</f>
        <v>12</v>
      </c>
      <c r="AA180" s="116" t="str">
        <f>AA159</f>
        <v>cl</v>
      </c>
      <c r="AB180" s="1226" t="s">
        <v>516</v>
      </c>
      <c r="AC180" s="280"/>
      <c r="AD180" s="280"/>
      <c r="AE180" s="280"/>
      <c r="AF180" s="280"/>
      <c r="AG180" s="280"/>
      <c r="AH180" s="280"/>
      <c r="AI180" s="280"/>
      <c r="AJ180" s="280"/>
      <c r="AK180" s="280"/>
      <c r="AL180" s="280"/>
      <c r="AM180" s="279"/>
      <c r="AN180"/>
      <c r="AO180" s="508"/>
      <c r="AP180" s="509"/>
      <c r="AQ180" s="509"/>
      <c r="AR180" s="509"/>
      <c r="AS180" s="509"/>
      <c r="AT180" s="509"/>
      <c r="AU180" s="509"/>
      <c r="AV180" s="509"/>
      <c r="AW180" s="509"/>
      <c r="AX180" s="509"/>
      <c r="AY180" s="509"/>
      <c r="AZ180" s="509"/>
      <c r="BA180" s="509"/>
      <c r="BB180" s="509"/>
      <c r="BC180" s="512"/>
      <c r="BP180" s="3"/>
      <c r="BQ180" s="13"/>
      <c r="BR180" s="407" t="str">
        <f t="shared" si="182"/>
        <v>►</v>
      </c>
      <c r="CC180" s="9">
        <v>1</v>
      </c>
    </row>
    <row r="181" spans="1:81" ht="21" customHeight="1">
      <c r="A181" s="804"/>
      <c r="B181" s="280"/>
      <c r="C181" s="280"/>
      <c r="D181" s="280"/>
      <c r="E181" s="280"/>
      <c r="F181" s="280"/>
      <c r="G181" s="280"/>
      <c r="H181" s="280"/>
      <c r="I181" s="280"/>
      <c r="J181" s="280"/>
      <c r="K181" s="280"/>
      <c r="L181" s="279"/>
      <c r="N181" s="407" t="str">
        <f t="shared" si="178"/>
        <v>►</v>
      </c>
      <c r="O181" s="147" t="str">
        <f t="shared" si="179"/>
        <v>►</v>
      </c>
      <c r="P181" s="147" t="str">
        <f t="shared" si="184"/>
        <v>►</v>
      </c>
      <c r="Q181" s="147" t="str">
        <f t="shared" si="185"/>
        <v>►</v>
      </c>
      <c r="R181" s="147" t="str">
        <f t="shared" si="186"/>
        <v>►</v>
      </c>
      <c r="S181" s="147" t="str">
        <f t="shared" si="180"/>
        <v>►</v>
      </c>
      <c r="T181" s="147" t="str">
        <f t="shared" si="187"/>
        <v>►</v>
      </c>
      <c r="U181" s="147" t="str">
        <f t="shared" si="181"/>
        <v/>
      </c>
      <c r="V181" s="146" t="str">
        <f t="shared" si="220"/>
        <v>►</v>
      </c>
      <c r="W181" s="119" t="str">
        <f>W159</f>
        <v>5.5 nom de la recette .Avec ou sans alcool.Quand .Verre Flute(s).Famille à coller</v>
      </c>
      <c r="X181" s="119">
        <f>X159</f>
        <v>2</v>
      </c>
      <c r="Y181" s="118" t="str">
        <f>Y159</f>
        <v>Flute(s)</v>
      </c>
      <c r="Z181" s="117">
        <f>Z159</f>
        <v>12</v>
      </c>
      <c r="AA181" s="116" t="str">
        <f>AA159</f>
        <v>cl</v>
      </c>
      <c r="AB181" s="1226"/>
      <c r="AC181" s="280"/>
      <c r="AD181" s="280"/>
      <c r="AE181" s="280"/>
      <c r="AF181" s="280"/>
      <c r="AG181" s="280"/>
      <c r="AH181" s="280"/>
      <c r="AI181" s="280"/>
      <c r="AJ181" s="280"/>
      <c r="AK181" s="280"/>
      <c r="AL181" s="280"/>
      <c r="AM181" s="279"/>
      <c r="AN181"/>
      <c r="AO181" s="508"/>
      <c r="AP181" s="509"/>
      <c r="AQ181" s="509"/>
      <c r="AR181" s="509"/>
      <c r="AS181" s="509"/>
      <c r="AT181" s="509"/>
      <c r="AU181" s="509"/>
      <c r="AV181" s="509"/>
      <c r="AW181" s="509"/>
      <c r="AX181" s="509"/>
      <c r="AY181" s="509"/>
      <c r="AZ181" s="509"/>
      <c r="BA181" s="509"/>
      <c r="BB181" s="509"/>
      <c r="BC181" s="512"/>
      <c r="BP181" s="3"/>
      <c r="BQ181" s="13"/>
      <c r="BR181" s="407" t="str">
        <f t="shared" si="182"/>
        <v>►</v>
      </c>
      <c r="CC181" s="9">
        <v>1</v>
      </c>
    </row>
    <row r="182" spans="1:81" ht="21" customHeight="1">
      <c r="A182" s="804"/>
      <c r="B182" s="122"/>
      <c r="C182" s="122"/>
      <c r="D182" s="122"/>
      <c r="E182" s="122"/>
      <c r="F182" s="122"/>
      <c r="G182" s="122"/>
      <c r="H182" s="122"/>
      <c r="I182" s="122"/>
      <c r="J182" s="122"/>
      <c r="K182" s="122"/>
      <c r="L182" s="121"/>
      <c r="N182" s="407" t="str">
        <f t="shared" si="178"/>
        <v>A</v>
      </c>
      <c r="O182" s="147" t="str">
        <f t="shared" si="179"/>
        <v>5.5 nom de la recette .Avec ou sans alcool.Quand .Verre Flute(s).Famille à coller</v>
      </c>
      <c r="P182" s="147" t="str">
        <f t="shared" si="184"/>
        <v>5</v>
      </c>
      <c r="Q182" s="147" t="str">
        <f t="shared" si="185"/>
        <v xml:space="preserve">5 nom de la recette </v>
      </c>
      <c r="R182" s="147" t="str">
        <f t="shared" si="186"/>
        <v>Avec ou sans alcool</v>
      </c>
      <c r="S182" s="147" t="str">
        <f t="shared" si="180"/>
        <v xml:space="preserve">Quand </v>
      </c>
      <c r="T182" s="147" t="str">
        <f t="shared" si="187"/>
        <v>Famille à coller</v>
      </c>
      <c r="U182" s="147" t="str">
        <f t="shared" si="181"/>
        <v/>
      </c>
      <c r="V182" s="274" t="s">
        <v>338</v>
      </c>
      <c r="W182" s="119" t="str">
        <f>W159</f>
        <v>5.5 nom de la recette .Avec ou sans alcool.Quand .Verre Flute(s).Famille à coller</v>
      </c>
      <c r="X182" s="119">
        <f>X159</f>
        <v>2</v>
      </c>
      <c r="Y182" s="118" t="str">
        <f>Y159</f>
        <v>Flute(s)</v>
      </c>
      <c r="Z182" s="117">
        <f>Z159</f>
        <v>12</v>
      </c>
      <c r="AA182" s="116" t="str">
        <f>AA159</f>
        <v>cl</v>
      </c>
      <c r="AB182" s="277" t="s">
        <v>509</v>
      </c>
      <c r="AC182" s="122"/>
      <c r="AD182" s="122"/>
      <c r="AE182" s="122"/>
      <c r="AF182" s="122"/>
      <c r="AG182" s="122"/>
      <c r="AH182" s="122"/>
      <c r="AI182" s="122"/>
      <c r="AJ182" s="122"/>
      <c r="AK182" s="122"/>
      <c r="AL182" s="122"/>
      <c r="AM182" s="121"/>
      <c r="AN182"/>
      <c r="AO182" s="508"/>
      <c r="AP182" s="509"/>
      <c r="AQ182" s="509"/>
      <c r="AR182" s="509"/>
      <c r="AS182" s="509"/>
      <c r="AT182" s="509"/>
      <c r="AU182" s="509"/>
      <c r="AV182" s="509"/>
      <c r="AW182" s="509"/>
      <c r="AX182" s="509"/>
      <c r="AY182" s="509"/>
      <c r="AZ182" s="509"/>
      <c r="BA182" s="509"/>
      <c r="BB182" s="509"/>
      <c r="BC182" s="512"/>
      <c r="BP182" s="3"/>
      <c r="BQ182" s="13"/>
      <c r="BR182" s="407" t="str">
        <f t="shared" si="182"/>
        <v>A</v>
      </c>
      <c r="CC182" s="9">
        <v>1</v>
      </c>
    </row>
    <row r="183" spans="1:81" ht="21" customHeight="1">
      <c r="A183" s="804"/>
      <c r="B183" s="113">
        <v>40</v>
      </c>
      <c r="C183" s="113">
        <v>5</v>
      </c>
      <c r="D183" s="113">
        <v>12</v>
      </c>
      <c r="E183" s="113">
        <v>25</v>
      </c>
      <c r="F183" s="113">
        <v>23</v>
      </c>
      <c r="G183" s="113">
        <v>7</v>
      </c>
      <c r="H183" s="113">
        <v>13</v>
      </c>
      <c r="I183" s="113">
        <v>12</v>
      </c>
      <c r="J183" s="113">
        <v>9</v>
      </c>
      <c r="K183" s="113">
        <v>12</v>
      </c>
      <c r="L183" s="115">
        <v>13</v>
      </c>
      <c r="N183" s="407" t="str">
        <f t="shared" si="178"/>
        <v>A</v>
      </c>
      <c r="O183" s="147">
        <f t="shared" si="179"/>
        <v>2</v>
      </c>
      <c r="P183" s="147">
        <f t="shared" si="184"/>
        <v>0</v>
      </c>
      <c r="Q183" s="147">
        <f t="shared" si="185"/>
        <v>0</v>
      </c>
      <c r="R183" s="147">
        <f t="shared" si="186"/>
        <v>0</v>
      </c>
      <c r="S183" s="147">
        <f t="shared" si="180"/>
        <v>0</v>
      </c>
      <c r="T183" s="147" t="str">
        <f t="shared" si="187"/>
        <v/>
      </c>
      <c r="U183" s="147" t="str">
        <f t="shared" si="181"/>
        <v/>
      </c>
      <c r="V183" s="274" t="s">
        <v>338</v>
      </c>
      <c r="W183" s="113">
        <v>2</v>
      </c>
      <c r="X183" s="113">
        <v>2</v>
      </c>
      <c r="Y183" s="113">
        <v>2</v>
      </c>
      <c r="Z183" s="113">
        <v>2</v>
      </c>
      <c r="AA183" s="113">
        <v>2</v>
      </c>
      <c r="AB183" s="113">
        <v>10</v>
      </c>
      <c r="AC183" s="113">
        <v>12</v>
      </c>
      <c r="AD183" s="113">
        <v>10</v>
      </c>
      <c r="AE183" s="113">
        <v>3</v>
      </c>
      <c r="AF183" s="113">
        <v>11</v>
      </c>
      <c r="AG183" s="113">
        <v>11</v>
      </c>
      <c r="AH183" s="113">
        <v>4</v>
      </c>
      <c r="AI183" s="113">
        <v>11</v>
      </c>
      <c r="AJ183" s="113">
        <v>11</v>
      </c>
      <c r="AK183" s="113">
        <v>11</v>
      </c>
      <c r="AL183" s="113">
        <v>12</v>
      </c>
      <c r="AM183" s="115">
        <v>40</v>
      </c>
      <c r="AN183"/>
      <c r="AO183" s="114">
        <v>14</v>
      </c>
      <c r="AP183" s="113">
        <v>11</v>
      </c>
      <c r="AQ183" s="113">
        <v>17</v>
      </c>
      <c r="AR183" s="113">
        <v>17</v>
      </c>
      <c r="AS183" s="113">
        <v>17</v>
      </c>
      <c r="AT183" s="113">
        <v>14</v>
      </c>
      <c r="AU183" s="113">
        <v>11</v>
      </c>
      <c r="AV183" s="113">
        <v>14</v>
      </c>
      <c r="AW183" s="113">
        <v>21</v>
      </c>
      <c r="AX183" s="113">
        <v>18</v>
      </c>
      <c r="AY183" s="113">
        <v>17</v>
      </c>
      <c r="AZ183" s="113">
        <v>11</v>
      </c>
      <c r="BA183" s="113">
        <v>11</v>
      </c>
      <c r="BB183" s="113">
        <v>11</v>
      </c>
      <c r="BC183" s="112">
        <v>17</v>
      </c>
      <c r="BP183" s="3"/>
      <c r="BQ183" s="13"/>
      <c r="BR183" s="407" t="str">
        <f t="shared" si="182"/>
        <v>A</v>
      </c>
      <c r="CC183" s="9">
        <v>1</v>
      </c>
    </row>
    <row r="184" spans="1:81" ht="21" customHeight="1" thickBot="1">
      <c r="A184" s="804"/>
      <c r="B184" s="272">
        <f t="shared" ref="B184:J184" ca="1" si="221">CELL("largeur",B184)</f>
        <v>40</v>
      </c>
      <c r="C184" s="272">
        <f t="shared" ca="1" si="221"/>
        <v>5</v>
      </c>
      <c r="D184" s="272">
        <f t="shared" ca="1" si="221"/>
        <v>12</v>
      </c>
      <c r="E184" s="272">
        <f t="shared" ca="1" si="221"/>
        <v>25</v>
      </c>
      <c r="F184" s="272">
        <f t="shared" ca="1" si="221"/>
        <v>23</v>
      </c>
      <c r="G184" s="272">
        <f t="shared" ca="1" si="221"/>
        <v>7</v>
      </c>
      <c r="H184" s="272">
        <f t="shared" ca="1" si="221"/>
        <v>13</v>
      </c>
      <c r="I184" s="272">
        <f t="shared" ca="1" si="221"/>
        <v>12</v>
      </c>
      <c r="J184" s="272">
        <f t="shared" ca="1" si="221"/>
        <v>9</v>
      </c>
      <c r="K184" s="272">
        <v>12</v>
      </c>
      <c r="L184" s="271">
        <f ca="1">CELL("largeur",L184)</f>
        <v>13</v>
      </c>
      <c r="N184" s="407" t="str">
        <f t="shared" si="178"/>
        <v>A</v>
      </c>
      <c r="O184" s="147">
        <f t="shared" ca="1" si="179"/>
        <v>2</v>
      </c>
      <c r="P184" s="147">
        <f t="shared" ca="1" si="184"/>
        <v>0</v>
      </c>
      <c r="Q184" s="147">
        <f t="shared" ca="1" si="185"/>
        <v>0</v>
      </c>
      <c r="R184" s="147">
        <f t="shared" ca="1" si="186"/>
        <v>0</v>
      </c>
      <c r="S184" s="147">
        <f t="shared" ca="1" si="180"/>
        <v>0</v>
      </c>
      <c r="T184" s="147" t="str">
        <f t="shared" ca="1" si="187"/>
        <v/>
      </c>
      <c r="U184" s="147" t="str">
        <f t="shared" ca="1" si="181"/>
        <v/>
      </c>
      <c r="V184" s="273" t="s">
        <v>338</v>
      </c>
      <c r="W184" s="272">
        <f t="shared" ref="W184:AK184" ca="1" si="222">CELL("largeur",W184)</f>
        <v>2</v>
      </c>
      <c r="X184" s="272">
        <f t="shared" ca="1" si="222"/>
        <v>2</v>
      </c>
      <c r="Y184" s="272">
        <f t="shared" ca="1" si="222"/>
        <v>11</v>
      </c>
      <c r="Z184" s="272">
        <f t="shared" ca="1" si="222"/>
        <v>2</v>
      </c>
      <c r="AA184" s="272">
        <f t="shared" ca="1" si="222"/>
        <v>2</v>
      </c>
      <c r="AB184" s="272">
        <f t="shared" ca="1" si="222"/>
        <v>10</v>
      </c>
      <c r="AC184" s="272">
        <f t="shared" ca="1" si="222"/>
        <v>12</v>
      </c>
      <c r="AD184" s="272">
        <f t="shared" ca="1" si="222"/>
        <v>10</v>
      </c>
      <c r="AE184" s="272">
        <f t="shared" ca="1" si="222"/>
        <v>3</v>
      </c>
      <c r="AF184" s="272">
        <f t="shared" ca="1" si="222"/>
        <v>11</v>
      </c>
      <c r="AG184" s="272">
        <f t="shared" ca="1" si="222"/>
        <v>11</v>
      </c>
      <c r="AH184" s="272">
        <f t="shared" ca="1" si="222"/>
        <v>4</v>
      </c>
      <c r="AI184" s="272">
        <f t="shared" ca="1" si="222"/>
        <v>11</v>
      </c>
      <c r="AJ184" s="272">
        <f t="shared" ca="1" si="222"/>
        <v>11</v>
      </c>
      <c r="AK184" s="272">
        <f t="shared" ca="1" si="222"/>
        <v>11</v>
      </c>
      <c r="AL184" s="272">
        <v>12</v>
      </c>
      <c r="AM184" s="271">
        <f ca="1">CELL("largeur",AM184)</f>
        <v>40</v>
      </c>
      <c r="AN184"/>
      <c r="AO184" s="111">
        <f t="shared" ref="AO184:BC184" ca="1" si="223">CELL("largeur",AO184)</f>
        <v>44</v>
      </c>
      <c r="AP184" s="110">
        <f t="shared" ca="1" si="223"/>
        <v>11</v>
      </c>
      <c r="AQ184" s="110">
        <f t="shared" ca="1" si="223"/>
        <v>17</v>
      </c>
      <c r="AR184" s="110">
        <f t="shared" ca="1" si="223"/>
        <v>17</v>
      </c>
      <c r="AS184" s="110">
        <f t="shared" ca="1" si="223"/>
        <v>17</v>
      </c>
      <c r="AT184" s="110">
        <f t="shared" ca="1" si="223"/>
        <v>14</v>
      </c>
      <c r="AU184" s="110">
        <f t="shared" ca="1" si="223"/>
        <v>11</v>
      </c>
      <c r="AV184" s="110">
        <f t="shared" ca="1" si="223"/>
        <v>14</v>
      </c>
      <c r="AW184" s="110">
        <f t="shared" ca="1" si="223"/>
        <v>21</v>
      </c>
      <c r="AX184" s="110">
        <f t="shared" ca="1" si="223"/>
        <v>18</v>
      </c>
      <c r="AY184" s="110">
        <f t="shared" ca="1" si="223"/>
        <v>17</v>
      </c>
      <c r="AZ184" s="110">
        <f t="shared" ca="1" si="223"/>
        <v>11</v>
      </c>
      <c r="BA184" s="110">
        <f t="shared" ca="1" si="223"/>
        <v>11</v>
      </c>
      <c r="BB184" s="110">
        <f t="shared" ca="1" si="223"/>
        <v>11</v>
      </c>
      <c r="BC184" s="109">
        <f t="shared" ca="1" si="223"/>
        <v>17</v>
      </c>
      <c r="BP184" s="3"/>
      <c r="BQ184" s="13"/>
      <c r="BR184" s="407" t="str">
        <f t="shared" si="182"/>
        <v>A</v>
      </c>
      <c r="CC184" s="9">
        <v>1</v>
      </c>
    </row>
    <row r="185" spans="1:81" ht="21" customHeight="1" thickBot="1">
      <c r="B185" s="5"/>
      <c r="C185" s="5"/>
      <c r="D185" s="5"/>
      <c r="E185" s="5"/>
      <c r="F185" s="5"/>
      <c r="G185" s="5"/>
      <c r="H185" s="5"/>
      <c r="I185" s="5"/>
      <c r="J185" s="5"/>
      <c r="K185" s="5"/>
      <c r="L185" s="5"/>
      <c r="N185" s="407" t="str">
        <f t="shared" si="178"/>
        <v>A</v>
      </c>
      <c r="O185" s="147">
        <f t="shared" si="179"/>
        <v>0</v>
      </c>
      <c r="P185" s="147">
        <f t="shared" si="184"/>
        <v>0</v>
      </c>
      <c r="Q185" s="147">
        <f t="shared" si="185"/>
        <v>0</v>
      </c>
      <c r="R185" s="147">
        <f t="shared" si="186"/>
        <v>0</v>
      </c>
      <c r="S185" s="147">
        <f t="shared" si="180"/>
        <v>0</v>
      </c>
      <c r="T185" s="147" t="str">
        <f t="shared" si="187"/>
        <v/>
      </c>
      <c r="U185" s="147" t="str">
        <f t="shared" si="181"/>
        <v/>
      </c>
      <c r="V185" s="812" t="s">
        <v>338</v>
      </c>
      <c r="AB185" s="5"/>
      <c r="AC185" s="5"/>
      <c r="AD185" s="5"/>
      <c r="AE185" s="5"/>
      <c r="AF185" s="5"/>
      <c r="AG185" s="5"/>
      <c r="AH185" s="5"/>
      <c r="AI185" s="5"/>
      <c r="AJ185" s="5"/>
      <c r="AK185" s="5"/>
      <c r="AL185" s="5"/>
      <c r="AM185" s="5"/>
      <c r="AN185"/>
      <c r="AO185" s="5"/>
      <c r="AP185" s="5"/>
      <c r="AQ185" s="5"/>
      <c r="AR185" s="5"/>
      <c r="AS185" s="5"/>
      <c r="AT185" s="5"/>
      <c r="AU185" s="5"/>
      <c r="AV185" s="5"/>
      <c r="AW185" s="5"/>
      <c r="AX185" s="5"/>
      <c r="AY185" s="5"/>
      <c r="AZ185" s="5"/>
      <c r="BA185" s="5"/>
      <c r="BB185" s="5"/>
      <c r="BC185" s="5"/>
      <c r="BP185" s="3"/>
      <c r="BQ185" s="13"/>
      <c r="BR185" s="407" t="str">
        <f t="shared" si="182"/>
        <v>A</v>
      </c>
      <c r="CC185" s="9">
        <v>1</v>
      </c>
    </row>
    <row r="186" spans="1:81" ht="21" customHeight="1">
      <c r="B186" s="1321" t="str">
        <f>AD186&amp;" "&amp;AB186&amp;" "&amp;AB187&amp;" "&amp;AB188&amp;"  intensité"&amp;" "&amp;AG192&amp;" "&amp;"coût unitaire"&amp;" "&amp;L195&amp; "€"&amp;" "&amp;" servi en"&amp;" "&amp;I188</f>
        <v>6 NOM DE LA RECETTE  Avec ou sans Alcool Quand  Couleur dominante  intensité ** coût unitaire 0€  servi en Trembler(s)</v>
      </c>
      <c r="C186" s="1322"/>
      <c r="D186" s="1322"/>
      <c r="E186" s="1322"/>
      <c r="F186" s="1322"/>
      <c r="G186" s="1322"/>
      <c r="H186" s="1322"/>
      <c r="I186" s="1322"/>
      <c r="J186" s="254" t="s">
        <v>432</v>
      </c>
      <c r="K186" s="1325" t="str">
        <f>AM186</f>
        <v>FAMILLE à coller</v>
      </c>
      <c r="L186" s="1326"/>
      <c r="N186" s="407" t="str">
        <f t="shared" si="178"/>
        <v>A</v>
      </c>
      <c r="O186" s="147" t="str">
        <f t="shared" si="179"/>
        <v>6.6 nom de la recette .Avec ou sans alcool.Quand .Verre Flute(s).Famille à coller</v>
      </c>
      <c r="P186" s="147" t="str">
        <f t="shared" si="184"/>
        <v>6</v>
      </c>
      <c r="Q186" s="147" t="str">
        <f t="shared" si="185"/>
        <v xml:space="preserve">6 nom de la recette </v>
      </c>
      <c r="R186" s="147" t="str">
        <f t="shared" si="186"/>
        <v>Avec ou sans alcool</v>
      </c>
      <c r="S186" s="147" t="str">
        <f t="shared" si="180"/>
        <v xml:space="preserve">Quand </v>
      </c>
      <c r="T186" s="147" t="str">
        <f t="shared" si="187"/>
        <v>Famille à coller</v>
      </c>
      <c r="U186" s="147" t="str">
        <f t="shared" si="181"/>
        <v/>
      </c>
      <c r="V186" s="259" t="s">
        <v>338</v>
      </c>
      <c r="W186" s="258" t="str">
        <f>W193</f>
        <v>6.6 nom de la recette .Avec ou sans alcool.Quand .Verre Flute(s).Famille à coller</v>
      </c>
      <c r="X186" s="258">
        <f>X193</f>
        <v>2</v>
      </c>
      <c r="Y186" s="257" t="str">
        <f>Y193</f>
        <v>Flute(s)</v>
      </c>
      <c r="Z186" s="256">
        <f>Z193</f>
        <v>12</v>
      </c>
      <c r="AA186" s="255" t="str">
        <f>AA193</f>
        <v>cl</v>
      </c>
      <c r="AB186" s="1245" t="s">
        <v>773</v>
      </c>
      <c r="AC186" s="1246"/>
      <c r="AD186" s="1247" t="s">
        <v>951</v>
      </c>
      <c r="AE186" s="1247"/>
      <c r="AF186" s="1247"/>
      <c r="AG186" s="1247"/>
      <c r="AH186" s="1247"/>
      <c r="AI186" s="1247"/>
      <c r="AJ186" s="1247"/>
      <c r="AK186" s="1247"/>
      <c r="AL186" s="1247"/>
      <c r="AM186" s="1249" t="s">
        <v>776</v>
      </c>
      <c r="AN186"/>
      <c r="AO186" s="253" t="s">
        <v>427</v>
      </c>
      <c r="AP186" s="252" t="s">
        <v>431</v>
      </c>
      <c r="AQ186" s="249" t="s">
        <v>429</v>
      </c>
      <c r="AR186" s="251" t="s">
        <v>426</v>
      </c>
      <c r="AS186" s="250" t="s">
        <v>430</v>
      </c>
      <c r="AT186" s="249" t="s">
        <v>429</v>
      </c>
      <c r="AU186" s="248" t="s">
        <v>428</v>
      </c>
      <c r="AV186" s="247" t="s">
        <v>427</v>
      </c>
      <c r="AW186" s="246" t="str">
        <f>AO188</f>
        <v>Volume saisi 0 ml pour 2 Flute(s)</v>
      </c>
      <c r="AX186" s="245"/>
      <c r="AY186" s="244"/>
      <c r="AZ186" s="243"/>
      <c r="BA186" s="242" t="s">
        <v>426</v>
      </c>
      <c r="BB186" s="241" t="str">
        <f>AR188</f>
        <v>2 Trembler(s) de 30 cl</v>
      </c>
      <c r="BC186" s="240"/>
      <c r="BP186" s="3"/>
      <c r="BQ186" s="13"/>
      <c r="BR186" s="407" t="str">
        <f t="shared" si="182"/>
        <v>A</v>
      </c>
      <c r="CC186" s="9">
        <v>1</v>
      </c>
    </row>
    <row r="187" spans="1:81" ht="21" customHeight="1">
      <c r="B187" s="1323"/>
      <c r="C187" s="1324"/>
      <c r="D187" s="1324"/>
      <c r="E187" s="1324"/>
      <c r="F187" s="1324"/>
      <c r="G187" s="1324"/>
      <c r="H187" s="1324"/>
      <c r="I187" s="1324"/>
      <c r="J187" s="518">
        <f>IFERROR(SUM(I196:I202)/SUM(D196:D202)*100,0)</f>
        <v>0</v>
      </c>
      <c r="K187" s="1327"/>
      <c r="L187" s="1328"/>
      <c r="N187" s="407" t="str">
        <f t="shared" si="178"/>
        <v>A</v>
      </c>
      <c r="O187" s="147" t="str">
        <f t="shared" si="179"/>
        <v>6.6 nom de la recette .Avec ou sans alcool.Quand .Verre Flute(s).Famille à coller</v>
      </c>
      <c r="P187" s="147" t="str">
        <f t="shared" si="184"/>
        <v>6</v>
      </c>
      <c r="Q187" s="147" t="str">
        <f t="shared" si="185"/>
        <v xml:space="preserve">6 nom de la recette </v>
      </c>
      <c r="R187" s="147" t="str">
        <f t="shared" si="186"/>
        <v>Avec ou sans alcool</v>
      </c>
      <c r="S187" s="147" t="str">
        <f t="shared" si="180"/>
        <v xml:space="preserve">Quand </v>
      </c>
      <c r="T187" s="147" t="str">
        <f t="shared" si="187"/>
        <v>Famille à coller</v>
      </c>
      <c r="U187" s="147" t="str">
        <f t="shared" si="181"/>
        <v/>
      </c>
      <c r="V187" s="342" t="s">
        <v>338</v>
      </c>
      <c r="W187" s="204" t="str">
        <f>W193</f>
        <v>6.6 nom de la recette .Avec ou sans alcool.Quand .Verre Flute(s).Famille à coller</v>
      </c>
      <c r="X187" s="204">
        <f>X193</f>
        <v>2</v>
      </c>
      <c r="Y187" s="203" t="str">
        <f>Y193</f>
        <v>Flute(s)</v>
      </c>
      <c r="Z187" s="202">
        <f>Z193</f>
        <v>12</v>
      </c>
      <c r="AA187" s="201" t="str">
        <f>AA193</f>
        <v>cl</v>
      </c>
      <c r="AB187" s="1251" t="s">
        <v>774</v>
      </c>
      <c r="AC187" s="1252"/>
      <c r="AD187" s="1248"/>
      <c r="AE187" s="1248"/>
      <c r="AF187" s="1248"/>
      <c r="AG187" s="1248"/>
      <c r="AH187" s="1248"/>
      <c r="AI187" s="1248"/>
      <c r="AJ187" s="1248"/>
      <c r="AK187" s="1248"/>
      <c r="AL187" s="1248"/>
      <c r="AM187" s="1250"/>
      <c r="AN187"/>
      <c r="AO187" s="239" t="str">
        <f t="shared" ref="AO187:AU187" si="224">SUBSTITUTE(ADDRESS(1,COLUMN(),4),"1","")</f>
        <v>AO</v>
      </c>
      <c r="AP187" s="238" t="str">
        <f t="shared" si="224"/>
        <v>AP</v>
      </c>
      <c r="AQ187" s="235" t="str">
        <f t="shared" si="224"/>
        <v>AQ</v>
      </c>
      <c r="AR187" s="237" t="str">
        <f t="shared" si="224"/>
        <v>AR</v>
      </c>
      <c r="AS187" s="236" t="str">
        <f t="shared" si="224"/>
        <v>AS</v>
      </c>
      <c r="AT187" s="235" t="str">
        <f t="shared" si="224"/>
        <v>AT</v>
      </c>
      <c r="AU187" s="234" t="str">
        <f t="shared" si="224"/>
        <v>AU</v>
      </c>
      <c r="AV187" s="233"/>
      <c r="AW187" s="233"/>
      <c r="AX187" s="233"/>
      <c r="AY187" s="194"/>
      <c r="AZ187" s="233"/>
      <c r="BA187" s="219"/>
      <c r="BB187" s="154"/>
      <c r="BC187" s="153"/>
      <c r="BP187" s="3"/>
      <c r="BQ187" s="13"/>
      <c r="BR187" s="407" t="str">
        <f t="shared" si="182"/>
        <v>A</v>
      </c>
      <c r="CC187" s="9">
        <v>1</v>
      </c>
    </row>
    <row r="188" spans="1:81" ht="21" customHeight="1">
      <c r="B188" s="1118" t="str">
        <f>IFERROR(IF(AX203&lt;&gt;INDEX($BK$22:$BK$150,MATCH(Y189,$BF$22:$BF$150,0)),"⚠️ Vérifiez : le total saisi = "&amp;AX203&amp;" ml (colonne "&amp;AX194&amp;")","✅ OK volume saisi = "&amp;AX203&amp;" ml (colonne "&amp;AX194&amp;")"),"⚠️ Erreur : valeur non trouvée")</f>
        <v>⚠️ Vérifiez : le total saisi = 0 ml (colonne AX)</v>
      </c>
      <c r="C188" s="208"/>
      <c r="D188" s="208"/>
      <c r="E188" s="208"/>
      <c r="F188" s="208"/>
      <c r="G188" s="547" t="s">
        <v>416</v>
      </c>
      <c r="H188" s="230">
        <v>2</v>
      </c>
      <c r="I188" s="626" t="s">
        <v>361</v>
      </c>
      <c r="J188" s="630" t="s">
        <v>818</v>
      </c>
      <c r="K188" s="627">
        <f>IFERROR(INDEX($BJ$22:$BJ$150, MATCH(I188, $BF$22:$BF$150, 0)), 0)*H188</f>
        <v>50</v>
      </c>
      <c r="L188" s="625">
        <f>K188/100</f>
        <v>0.5</v>
      </c>
      <c r="N188" s="407" t="str">
        <f t="shared" si="178"/>
        <v>A</v>
      </c>
      <c r="O188" s="147" t="str">
        <f t="shared" si="179"/>
        <v>6.6 nom de la recette .Avec ou sans alcool.Quand .Verre Flute(s).Famille à coller</v>
      </c>
      <c r="P188" s="147" t="str">
        <f t="shared" si="184"/>
        <v>6</v>
      </c>
      <c r="Q188" s="147" t="str">
        <f t="shared" si="185"/>
        <v xml:space="preserve">6 nom de la recette </v>
      </c>
      <c r="R188" s="147" t="str">
        <f t="shared" si="186"/>
        <v>Avec ou sans alcool</v>
      </c>
      <c r="S188" s="147" t="str">
        <f t="shared" si="180"/>
        <v xml:space="preserve">Quand </v>
      </c>
      <c r="T188" s="147" t="str">
        <f t="shared" si="187"/>
        <v>Famille à coller</v>
      </c>
      <c r="U188" s="147" t="str">
        <f t="shared" si="181"/>
        <v/>
      </c>
      <c r="V188" s="134" t="s">
        <v>338</v>
      </c>
      <c r="W188" s="204" t="str">
        <f>W193</f>
        <v>6.6 nom de la recette .Avec ou sans alcool.Quand .Verre Flute(s).Famille à coller</v>
      </c>
      <c r="X188" s="204">
        <f>X193</f>
        <v>2</v>
      </c>
      <c r="Y188" s="203" t="str">
        <f>Y193</f>
        <v>Flute(s)</v>
      </c>
      <c r="Z188" s="202">
        <f>Z193</f>
        <v>12</v>
      </c>
      <c r="AA188" s="201" t="str">
        <f>AA193</f>
        <v>cl</v>
      </c>
      <c r="AB188" s="1219" t="s">
        <v>769</v>
      </c>
      <c r="AC188" s="1219"/>
      <c r="AD188" s="337"/>
      <c r="AE188" s="336" t="s">
        <v>418</v>
      </c>
      <c r="AF188" s="232" t="s">
        <v>777</v>
      </c>
      <c r="AG188" s="232"/>
      <c r="AH188" s="232"/>
      <c r="AI188" s="232"/>
      <c r="AJ188" s="232"/>
      <c r="AK188" s="232"/>
      <c r="AL188" s="232"/>
      <c r="AM188" s="231"/>
      <c r="AN188"/>
      <c r="AO188" s="229" t="str">
        <f>IF(OR(ISBLANK(AB190), ISBLANK(AC190), ISBLANK(AB192), ISBLANK(AC192)), "","Volume saisi "&amp; AX203 &amp; " ml pour "  &amp; AB190 &amp; " " &amp; AC190)</f>
        <v>Volume saisi 0 ml pour 2 Flute(s)</v>
      </c>
      <c r="AP188" s="227">
        <f>IFERROR(IF(ISBLANK(H188),"",INDEX($BO$22:$BO$150,MATCH(Y188,$BF$22:$BF$150,0)))*X188,0)</f>
        <v>360</v>
      </c>
      <c r="AQ188" s="226">
        <f>IFERROR(IF(ISBLANK(H188),"",INDEX($BK$22:$BK$150,MATCH(AA188,$BF$22:$BF$150,0)))*Z188*X188,0)</f>
        <v>240</v>
      </c>
      <c r="AR188" s="228" t="str">
        <f>IF(OR(ISBLANK(H188), ISBLANK(I188), ISBLANK(H189), ISBLANK(I189)), "", H188 &amp; " " &amp; I188 &amp; " de " &amp; H189 &amp; " " &amp; I189)</f>
        <v>2 Trembler(s) de 30 cl</v>
      </c>
      <c r="AS188" s="227">
        <f>IFERROR(IF(ISBLANK(H188),"",INDEX($BO$22:$BO$150,MATCH(I188,$BF$22:$BF$150,0)))*H188,0)</f>
        <v>600</v>
      </c>
      <c r="AT188" s="226">
        <f>IF(ISBLANK(H188),"",INDEX($BK$22:$BK$150,MATCH(I189,$BF$22:$BF$150,0))*H189*H188)</f>
        <v>600</v>
      </c>
      <c r="AU188" s="225">
        <f>IFERROR(AT188/AQ188,0)</f>
        <v>2.5</v>
      </c>
      <c r="AV188" s="642" t="str">
        <f>AX194&amp;"= "</f>
        <v xml:space="preserve">AX= </v>
      </c>
      <c r="AW188" s="779" t="str">
        <f>"recherche de "&amp;AJ193&amp;" dans la table de conversion et multilcation par  "&amp;AI193</f>
        <v>recherche de Col.13 dans la table de conversion et multilcation par  Col.12</v>
      </c>
      <c r="AX188" s="194"/>
      <c r="AY188" s="194"/>
      <c r="AZ188" s="780"/>
      <c r="BA188" s="219"/>
      <c r="BB188" s="154"/>
      <c r="BC188" s="153"/>
      <c r="BP188" s="3"/>
      <c r="BQ188" s="13"/>
      <c r="BR188" s="407" t="str">
        <f t="shared" si="182"/>
        <v>A</v>
      </c>
      <c r="CC188" s="9">
        <v>1</v>
      </c>
    </row>
    <row r="189" spans="1:81" ht="21" customHeight="1">
      <c r="B189" s="548" t="str">
        <f>"Volume d'1 "&amp;Y189&amp;" "&amp;IFERROR(IF(ISBLANK(H188),"",INDEX($BK$22:$BK$150,MATCH(Y189,$BF$22:$BF$150,0))),0)&amp;" ml"</f>
        <v>Volume d'1 Flute(s) 120 ml</v>
      </c>
      <c r="C189" s="208"/>
      <c r="D189" s="208"/>
      <c r="E189" s="208"/>
      <c r="F189" s="208"/>
      <c r="G189" s="222" t="str">
        <f>"⓬ Vous versez quel volume par ►"&amp;I188</f>
        <v>⓬ Vous versez quel volume par ►Trembler(s)</v>
      </c>
      <c r="H189" s="221">
        <v>30</v>
      </c>
      <c r="I189" s="104" t="s">
        <v>328</v>
      </c>
      <c r="J189" s="631" t="s">
        <v>819</v>
      </c>
      <c r="K189" s="627">
        <f>IFERROR(INDEX($BJ$22:$BJ$150, MATCH(I189, $BF$22:$BF$150, 0)), 0)*H189</f>
        <v>30</v>
      </c>
      <c r="L189" s="625">
        <f>K189/100</f>
        <v>0.3</v>
      </c>
      <c r="N189" s="407" t="str">
        <f t="shared" si="178"/>
        <v>A</v>
      </c>
      <c r="O189" s="147" t="str">
        <f t="shared" si="179"/>
        <v>6.6 nom de la recette .Avec ou sans alcool.Quand .Verre Flute(s).Famille à coller</v>
      </c>
      <c r="P189" s="147" t="str">
        <f t="shared" si="184"/>
        <v>6</v>
      </c>
      <c r="Q189" s="147" t="str">
        <f t="shared" si="185"/>
        <v xml:space="preserve">6 nom de la recette </v>
      </c>
      <c r="R189" s="147" t="str">
        <f t="shared" si="186"/>
        <v>Avec ou sans alcool</v>
      </c>
      <c r="S189" s="147" t="str">
        <f t="shared" si="180"/>
        <v xml:space="preserve">Quand </v>
      </c>
      <c r="T189" s="147" t="str">
        <f t="shared" si="187"/>
        <v>Famille à coller</v>
      </c>
      <c r="U189" s="147" t="str">
        <f t="shared" si="181"/>
        <v/>
      </c>
      <c r="V189" s="134" t="s">
        <v>338</v>
      </c>
      <c r="W189" s="204" t="str">
        <f>W193</f>
        <v>6.6 nom de la recette .Avec ou sans alcool.Quand .Verre Flute(s).Famille à coller</v>
      </c>
      <c r="X189" s="204">
        <f>X193</f>
        <v>2</v>
      </c>
      <c r="Y189" s="203" t="str">
        <f>Y193</f>
        <v>Flute(s)</v>
      </c>
      <c r="Z189" s="202">
        <f>Z193</f>
        <v>12</v>
      </c>
      <c r="AA189" s="201" t="str">
        <f>AA193</f>
        <v>cl</v>
      </c>
      <c r="AB189" s="224" t="s">
        <v>411</v>
      </c>
      <c r="AC189" s="334"/>
      <c r="AD189" s="323"/>
      <c r="AE189" s="323"/>
      <c r="AF189" s="323"/>
      <c r="AG189" s="323"/>
      <c r="AH189" s="211"/>
      <c r="AI189" s="223" t="s">
        <v>410</v>
      </c>
      <c r="AJ189" s="1241" t="s">
        <v>775</v>
      </c>
      <c r="AK189" s="1241"/>
      <c r="AL189" s="1241"/>
      <c r="AM189" s="1242"/>
      <c r="AN189"/>
      <c r="AO189" s="143" t="str">
        <f t="shared" ref="AO189:AT189" si="225">AO188</f>
        <v>Volume saisi 0 ml pour 2 Flute(s)</v>
      </c>
      <c r="AP189" s="333">
        <f t="shared" si="225"/>
        <v>360</v>
      </c>
      <c r="AQ189" s="333">
        <f t="shared" si="225"/>
        <v>240</v>
      </c>
      <c r="AR189" s="141" t="str">
        <f t="shared" si="225"/>
        <v>2 Trembler(s) de 30 cl</v>
      </c>
      <c r="AS189" s="136">
        <f t="shared" si="225"/>
        <v>600</v>
      </c>
      <c r="AT189" s="332">
        <f t="shared" si="225"/>
        <v>600</v>
      </c>
      <c r="AU189" s="152">
        <f t="shared" ref="AU189:AU202" si="226">IFERROR(AT189/AQ189,0)</f>
        <v>2.5</v>
      </c>
      <c r="AV189" s="642" t="str">
        <f>AY194&amp;"= "</f>
        <v xml:space="preserve">AY= </v>
      </c>
      <c r="AW189" s="643" t="str">
        <f>"volumes de l'Auteur pour "&amp;AY203&amp;" ml"</f>
        <v>volumes de l'Auteur pour 0 ml</v>
      </c>
      <c r="AX189" s="20"/>
      <c r="AY189" s="20"/>
      <c r="AZ189" s="20"/>
      <c r="BA189" s="219"/>
      <c r="BB189" s="154"/>
      <c r="BC189" s="153"/>
      <c r="BP189" s="3"/>
      <c r="BQ189" s="13"/>
      <c r="BR189" s="407" t="str">
        <f t="shared" si="182"/>
        <v>A</v>
      </c>
      <c r="CC189" s="9">
        <v>1</v>
      </c>
    </row>
    <row r="190" spans="1:81" ht="21" customHeight="1">
      <c r="B190" s="549" t="str">
        <f>IF(ISBLANK(H188), "", IF(K189&lt;=B191, "✔ OK pour de/des verre(s) " &amp; I188 &amp; " de " &amp; B191&amp; " cl (volume versé : "&amp;K189&amp; " cl)", "❌ Trop plein pour " &amp; I188 &amp; " de " &amp;B191&amp; " cl (volume utilisé : " &amp; (K189*H188) &amp; " cl)"))</f>
        <v>✔ OK pour de/des verre(s) Trembler(s) de 25 cl cl (volume versé : 30 cl)</v>
      </c>
      <c r="C190" s="214"/>
      <c r="D190" s="208"/>
      <c r="E190" s="20"/>
      <c r="F190" s="20"/>
      <c r="G190" s="213"/>
      <c r="H190" s="181"/>
      <c r="I190" s="212" t="str">
        <f>IFERROR(IF(K189&gt;I191,B194,IF(I191&gt;K189,C194,IF(I191=K189,D194))),0)</f>
        <v>Vous servez plus que l'Auteur qui avait prévu 12 cl</v>
      </c>
      <c r="J190" s="630" t="s">
        <v>816</v>
      </c>
      <c r="K190" s="627">
        <f>K189*H188</f>
        <v>60</v>
      </c>
      <c r="L190" s="625">
        <f>L189*H188</f>
        <v>0.6</v>
      </c>
      <c r="N190" s="407" t="str">
        <f t="shared" si="178"/>
        <v>A</v>
      </c>
      <c r="O190" s="147" t="str">
        <f t="shared" si="179"/>
        <v>6.6 nom de la recette .Avec ou sans alcool.Quand .Verre Flute(s).Famille à coller</v>
      </c>
      <c r="P190" s="147" t="str">
        <f t="shared" si="184"/>
        <v>6</v>
      </c>
      <c r="Q190" s="147" t="str">
        <f t="shared" si="185"/>
        <v xml:space="preserve">6 nom de la recette </v>
      </c>
      <c r="R190" s="147" t="str">
        <f t="shared" si="186"/>
        <v>Avec ou sans alcool</v>
      </c>
      <c r="S190" s="147" t="str">
        <f t="shared" si="180"/>
        <v xml:space="preserve">Quand </v>
      </c>
      <c r="T190" s="147" t="str">
        <f t="shared" si="187"/>
        <v>Famille à coller</v>
      </c>
      <c r="U190" s="147" t="str">
        <f t="shared" si="181"/>
        <v/>
      </c>
      <c r="V190" s="134" t="s">
        <v>338</v>
      </c>
      <c r="W190" s="204" t="str">
        <f>W193</f>
        <v>6.6 nom de la recette .Avec ou sans alcool.Quand .Verre Flute(s).Famille à coller</v>
      </c>
      <c r="X190" s="204">
        <f>X193</f>
        <v>2</v>
      </c>
      <c r="Y190" s="203" t="str">
        <f>Y193</f>
        <v>Flute(s)</v>
      </c>
      <c r="Z190" s="202">
        <f>Z193</f>
        <v>12</v>
      </c>
      <c r="AA190" s="201" t="str">
        <f>AA193</f>
        <v>cl</v>
      </c>
      <c r="AB190" s="216">
        <v>2</v>
      </c>
      <c r="AC190" s="327" t="s">
        <v>415</v>
      </c>
      <c r="AD190" s="324"/>
      <c r="AE190" s="324"/>
      <c r="AF190" s="324"/>
      <c r="AG190" s="324"/>
      <c r="AH190" s="215"/>
      <c r="AI190" s="28"/>
      <c r="AJ190" s="1241"/>
      <c r="AK190" s="1241"/>
      <c r="AL190" s="1241"/>
      <c r="AM190" s="1242"/>
      <c r="AN190"/>
      <c r="AO190" s="143" t="str">
        <f t="shared" ref="AO190:AT190" si="227">AO188</f>
        <v>Volume saisi 0 ml pour 2 Flute(s)</v>
      </c>
      <c r="AP190" s="142">
        <f t="shared" si="227"/>
        <v>360</v>
      </c>
      <c r="AQ190" s="142">
        <f t="shared" si="227"/>
        <v>240</v>
      </c>
      <c r="AR190" s="141" t="str">
        <f t="shared" si="227"/>
        <v>2 Trembler(s) de 30 cl</v>
      </c>
      <c r="AS190" s="136">
        <f t="shared" si="227"/>
        <v>600</v>
      </c>
      <c r="AT190" s="140">
        <f t="shared" si="227"/>
        <v>600</v>
      </c>
      <c r="AU190" s="152">
        <f t="shared" si="226"/>
        <v>2.5</v>
      </c>
      <c r="AV190" s="641" t="str">
        <f>BA194&amp;"= "</f>
        <v xml:space="preserve">BA= </v>
      </c>
      <c r="AW190" s="643" t="str">
        <f>"volumes de l'Auteur multiplié par le coef. " &amp; TEXT(AU190, "0.00")</f>
        <v>volumes de l'Auteur multiplié par le coef. 2.50</v>
      </c>
      <c r="AX190" s="20"/>
      <c r="AY190" s="20"/>
      <c r="AZ190" s="20"/>
      <c r="BA190" s="154"/>
      <c r="BB190" s="154"/>
      <c r="BC190" s="153"/>
      <c r="BP190" s="3"/>
      <c r="BQ190" s="13"/>
      <c r="BR190" s="407" t="str">
        <f t="shared" si="182"/>
        <v>A</v>
      </c>
      <c r="CC190" s="9">
        <v>1</v>
      </c>
    </row>
    <row r="191" spans="1:81" ht="21" customHeight="1">
      <c r="B191" s="628" t="str">
        <f>IFERROR(INDEX($BJ$22:$BJ$150, MATCH(I188, $BF$22:$BF$150, 0)), 0)&amp;" cl"</f>
        <v>25 cl</v>
      </c>
      <c r="C191" s="210"/>
      <c r="D191" s="208"/>
      <c r="E191" s="209"/>
      <c r="F191" s="209"/>
      <c r="G191" s="209"/>
      <c r="H191" s="630" t="s">
        <v>817</v>
      </c>
      <c r="I191" s="632">
        <f>IF(ISBLANK(H188),"",INDEX($BK$22:$BK$150,MATCH(AA191,$BF$22:$BF$150,0))*Z191/10)</f>
        <v>12</v>
      </c>
      <c r="J191" s="208"/>
      <c r="K191" s="208"/>
      <c r="L191" s="220"/>
      <c r="N191" s="407" t="str">
        <f t="shared" si="178"/>
        <v>A</v>
      </c>
      <c r="O191" s="147" t="str">
        <f t="shared" si="179"/>
        <v>6.6 nom de la recette .Avec ou sans alcool.Quand .Verre Flute(s).Famille à coller</v>
      </c>
      <c r="P191" s="147" t="str">
        <f t="shared" si="184"/>
        <v>6</v>
      </c>
      <c r="Q191" s="147" t="str">
        <f t="shared" si="185"/>
        <v xml:space="preserve">6 nom de la recette </v>
      </c>
      <c r="R191" s="147" t="str">
        <f t="shared" si="186"/>
        <v>Avec ou sans alcool</v>
      </c>
      <c r="S191" s="147" t="str">
        <f t="shared" si="180"/>
        <v xml:space="preserve">Quand </v>
      </c>
      <c r="T191" s="147" t="str">
        <f t="shared" si="187"/>
        <v>Famille à coller</v>
      </c>
      <c r="U191" s="147" t="str">
        <f t="shared" si="181"/>
        <v/>
      </c>
      <c r="V191" s="134" t="s">
        <v>338</v>
      </c>
      <c r="W191" s="204" t="str">
        <f>W193</f>
        <v>6.6 nom de la recette .Avec ou sans alcool.Quand .Verre Flute(s).Famille à coller</v>
      </c>
      <c r="X191" s="204">
        <f>X193</f>
        <v>2</v>
      </c>
      <c r="Y191" s="203" t="str">
        <f>Y193</f>
        <v>Flute(s)</v>
      </c>
      <c r="Z191" s="202">
        <f>Z193</f>
        <v>12</v>
      </c>
      <c r="AA191" s="201" t="str">
        <f>AA193</f>
        <v>cl</v>
      </c>
      <c r="AB191" s="325" t="str">
        <f>"❽ Volume servi par "&amp;AC190</f>
        <v>❽ Volume servi par Flute(s)</v>
      </c>
      <c r="AC191" s="324"/>
      <c r="AD191" s="323"/>
      <c r="AE191" s="320"/>
      <c r="AF191" s="199" t="s">
        <v>403</v>
      </c>
      <c r="AG191" s="319" t="s">
        <v>402</v>
      </c>
      <c r="AH191" s="198"/>
      <c r="AI191" s="197"/>
      <c r="AJ191" s="1243" t="str">
        <f>W193&amp;"  intensité"&amp;" "&amp;AG191&amp;" "&amp;"coût"&amp;AG192&amp;" "&amp;" "&amp;AB188</f>
        <v>6.6 nom de la recette .Avec ou sans alcool.Quand .Verre Flute(s).Famille à coller  intensité **** coût**  Couleur dominante</v>
      </c>
      <c r="AK191" s="1243"/>
      <c r="AL191" s="1243"/>
      <c r="AM191" s="1244"/>
      <c r="AN191"/>
      <c r="AO191" s="143" t="str">
        <f t="shared" ref="AO191:AT191" si="228">AO188</f>
        <v>Volume saisi 0 ml pour 2 Flute(s)</v>
      </c>
      <c r="AP191" s="142">
        <f t="shared" si="228"/>
        <v>360</v>
      </c>
      <c r="AQ191" s="142">
        <f t="shared" si="228"/>
        <v>240</v>
      </c>
      <c r="AR191" s="141" t="str">
        <f t="shared" si="228"/>
        <v>2 Trembler(s) de 30 cl</v>
      </c>
      <c r="AS191" s="136">
        <f t="shared" si="228"/>
        <v>600</v>
      </c>
      <c r="AT191" s="140">
        <f t="shared" si="228"/>
        <v>600</v>
      </c>
      <c r="AU191" s="152">
        <f t="shared" si="226"/>
        <v>2.5</v>
      </c>
      <c r="AV191" s="20"/>
      <c r="AW191" s="20"/>
      <c r="AX191" s="20"/>
      <c r="AY191" s="20"/>
      <c r="AZ191" s="20"/>
      <c r="BA191" s="154"/>
      <c r="BB191" s="154"/>
      <c r="BC191" s="153"/>
      <c r="BP191" s="3"/>
      <c r="BQ191" s="13"/>
      <c r="BR191" s="407" t="str">
        <f t="shared" si="182"/>
        <v>A</v>
      </c>
      <c r="CC191" s="9">
        <v>1</v>
      </c>
    </row>
    <row r="192" spans="1:81" ht="21" customHeight="1">
      <c r="B192" s="1309" t="str">
        <f>AJ189</f>
        <v>Type de cocktail:</v>
      </c>
      <c r="C192" s="1310"/>
      <c r="D192" s="1310"/>
      <c r="E192" s="1310"/>
      <c r="F192" s="1310"/>
      <c r="G192" s="1311"/>
      <c r="H192" s="196"/>
      <c r="I192" s="196"/>
      <c r="J192" s="196"/>
      <c r="K192" s="196"/>
      <c r="L192" s="195"/>
      <c r="N192" s="407" t="str">
        <f t="shared" si="178"/>
        <v>A</v>
      </c>
      <c r="O192" s="147" t="str">
        <f t="shared" si="179"/>
        <v>6.6 nom de la recette .Avec ou sans alcool.Quand .Verre Flute(s).Famille à coller</v>
      </c>
      <c r="P192" s="147" t="str">
        <f t="shared" si="184"/>
        <v>6</v>
      </c>
      <c r="Q192" s="147" t="str">
        <f t="shared" si="185"/>
        <v xml:space="preserve">6 nom de la recette </v>
      </c>
      <c r="R192" s="147" t="str">
        <f t="shared" si="186"/>
        <v>Avec ou sans alcool</v>
      </c>
      <c r="S192" s="147" t="str">
        <f t="shared" si="180"/>
        <v xml:space="preserve">Quand </v>
      </c>
      <c r="T192" s="147" t="str">
        <f t="shared" si="187"/>
        <v>Famille à coller</v>
      </c>
      <c r="U192" s="147" t="str">
        <f t="shared" si="181"/>
        <v/>
      </c>
      <c r="V192" s="134" t="s">
        <v>338</v>
      </c>
      <c r="W192" s="204" t="str">
        <f>W193</f>
        <v>6.6 nom de la recette .Avec ou sans alcool.Quand .Verre Flute(s).Famille à coller</v>
      </c>
      <c r="X192" s="204">
        <f>X193</f>
        <v>2</v>
      </c>
      <c r="Y192" s="203" t="str">
        <f>Y193</f>
        <v>Flute(s)</v>
      </c>
      <c r="Z192" s="202">
        <f>Z193</f>
        <v>12</v>
      </c>
      <c r="AA192" s="201" t="str">
        <f>AA193</f>
        <v>cl</v>
      </c>
      <c r="AB192" s="200">
        <v>12</v>
      </c>
      <c r="AC192" s="104" t="s">
        <v>328</v>
      </c>
      <c r="AD192" s="320"/>
      <c r="AE192" s="320"/>
      <c r="AF192" s="199" t="s">
        <v>398</v>
      </c>
      <c r="AG192" s="319" t="s">
        <v>397</v>
      </c>
      <c r="AH192" s="198"/>
      <c r="AI192" s="197"/>
      <c r="AJ192" s="1243"/>
      <c r="AK192" s="1243"/>
      <c r="AL192" s="1243"/>
      <c r="AM192" s="1244"/>
      <c r="AN192"/>
      <c r="AO192" s="143" t="str">
        <f t="shared" ref="AO192:AT192" si="229">AO188</f>
        <v>Volume saisi 0 ml pour 2 Flute(s)</v>
      </c>
      <c r="AP192" s="142">
        <f t="shared" si="229"/>
        <v>360</v>
      </c>
      <c r="AQ192" s="142">
        <f t="shared" si="229"/>
        <v>240</v>
      </c>
      <c r="AR192" s="141" t="str">
        <f t="shared" si="229"/>
        <v>2 Trembler(s) de 30 cl</v>
      </c>
      <c r="AS192" s="136">
        <f t="shared" si="229"/>
        <v>600</v>
      </c>
      <c r="AT192" s="140">
        <f t="shared" si="229"/>
        <v>600</v>
      </c>
      <c r="AU192" s="152">
        <f t="shared" si="226"/>
        <v>2.5</v>
      </c>
      <c r="AV192" s="194"/>
      <c r="AW192" s="194"/>
      <c r="AX192" s="1320" t="str">
        <f>AX194&amp;" =  Volumes saisis colonnes "&amp;SUBSTITUTE(ADDRESS(1,COLUMN(AI196),4),"1","")&amp;" et "&amp;SUBSTITUTE(ADDRESS(1,COLUMN(AJ196),4),"1","")</f>
        <v>AX =  Volumes saisis colonnes AI et AJ</v>
      </c>
      <c r="AY192" s="194"/>
      <c r="AZ192" s="194"/>
      <c r="BA192" s="154"/>
      <c r="BB192" s="154"/>
      <c r="BC192" s="153"/>
      <c r="BP192" s="3"/>
      <c r="BQ192" s="13"/>
      <c r="BR192" s="407" t="str">
        <f t="shared" si="182"/>
        <v>A</v>
      </c>
      <c r="CC192" s="9">
        <v>1</v>
      </c>
    </row>
    <row r="193" spans="1:81" ht="21" customHeight="1">
      <c r="B193" s="1312"/>
      <c r="C193" s="1313"/>
      <c r="D193" s="1313"/>
      <c r="E193" s="1313"/>
      <c r="F193" s="1313"/>
      <c r="G193" s="1314"/>
      <c r="H193" s="181"/>
      <c r="I193" s="181"/>
      <c r="J193" s="181"/>
      <c r="K193" s="181"/>
      <c r="L193" s="550" t="s">
        <v>384</v>
      </c>
      <c r="N193" s="407" t="str">
        <f t="shared" si="178"/>
        <v>A</v>
      </c>
      <c r="O193" s="147" t="str">
        <f t="shared" si="179"/>
        <v>6.6 nom de la recette .Avec ou sans alcool.Quand .Verre Flute(s).Famille à coller</v>
      </c>
      <c r="P193" s="147" t="str">
        <f t="shared" si="184"/>
        <v>6</v>
      </c>
      <c r="Q193" s="147" t="str">
        <f t="shared" si="185"/>
        <v xml:space="preserve">6 nom de la recette </v>
      </c>
      <c r="R193" s="147" t="str">
        <f t="shared" si="186"/>
        <v>Avec ou sans alcool</v>
      </c>
      <c r="S193" s="147" t="str">
        <f t="shared" si="180"/>
        <v xml:space="preserve">Quand </v>
      </c>
      <c r="T193" s="147" t="str">
        <f t="shared" si="187"/>
        <v>Famille à coller</v>
      </c>
      <c r="U193" s="147" t="str">
        <f t="shared" si="181"/>
        <v/>
      </c>
      <c r="V193" s="134" t="s">
        <v>338</v>
      </c>
      <c r="W193" s="190" t="str">
        <f>UPPER(LEFT(AD186,1)) &amp; "." &amp; UPPER(LEFT(AD186,1)) &amp; LOWER(MID(AD186,2,999)) &amp; "." &amp; UPPER(LEFT(AB186,1)) &amp; LOWER(MID(AB186,2,999)) &amp; "." &amp; UPPER(LEFT(AB187,1)) &amp; LOWER(MID(AB187,2,999)) &amp; "." &amp; "Verre " &amp; UPPER(LEFT(AC190,1)) &amp; LOWER(MID(AC190,2,999)) &amp; IF(LEFT(AM186,1)=UPPER(LEFT(AM186,1)),".","") &amp; UPPER(LEFT(AM186,1)) &amp; LOWER(MID(AM186,2,999))</f>
        <v>6.6 nom de la recette .Avec ou sans alcool.Quand .Verre Flute(s).Famille à coller</v>
      </c>
      <c r="X193" s="189">
        <f>AB190</f>
        <v>2</v>
      </c>
      <c r="Y193" s="188" t="str">
        <f>AC190</f>
        <v>Flute(s)</v>
      </c>
      <c r="Z193" s="187">
        <f>AB192</f>
        <v>12</v>
      </c>
      <c r="AA193" s="186" t="str">
        <f>AC192</f>
        <v>cl</v>
      </c>
      <c r="AB193" s="185" t="str">
        <f>(AB192*AB190)&amp;" "&amp;AC192</f>
        <v>24 cl</v>
      </c>
      <c r="AC193" s="184" t="str">
        <f>"pour "&amp;AB190&amp;" "&amp;AC190</f>
        <v>pour 2 Flute(s)</v>
      </c>
      <c r="AD193" s="184"/>
      <c r="AE193" s="183" t="s">
        <v>393</v>
      </c>
      <c r="AF193" s="183" t="s">
        <v>392</v>
      </c>
      <c r="AG193" s="183" t="s">
        <v>391</v>
      </c>
      <c r="AH193" s="183" t="s">
        <v>390</v>
      </c>
      <c r="AI193" s="183" t="s">
        <v>389</v>
      </c>
      <c r="AJ193" s="183" t="s">
        <v>388</v>
      </c>
      <c r="AK193" s="183" t="s">
        <v>387</v>
      </c>
      <c r="AL193" s="183" t="s">
        <v>386</v>
      </c>
      <c r="AM193" s="182" t="s">
        <v>385</v>
      </c>
      <c r="AN193"/>
      <c r="AO193" s="143" t="str">
        <f t="shared" ref="AO193:AT193" si="230">AO188</f>
        <v>Volume saisi 0 ml pour 2 Flute(s)</v>
      </c>
      <c r="AP193" s="142">
        <f t="shared" si="230"/>
        <v>360</v>
      </c>
      <c r="AQ193" s="142">
        <f t="shared" si="230"/>
        <v>240</v>
      </c>
      <c r="AR193" s="141" t="str">
        <f t="shared" si="230"/>
        <v>2 Trembler(s) de 30 cl</v>
      </c>
      <c r="AS193" s="136">
        <f t="shared" si="230"/>
        <v>600</v>
      </c>
      <c r="AT193" s="140">
        <f t="shared" si="230"/>
        <v>600</v>
      </c>
      <c r="AU193" s="152">
        <f t="shared" si="226"/>
        <v>2.5</v>
      </c>
      <c r="AV193" s="20"/>
      <c r="AW193" s="194"/>
      <c r="AX193" s="1320"/>
      <c r="AY193" s="194"/>
      <c r="AZ193" s="194"/>
      <c r="BA193" s="154"/>
      <c r="BB193" s="154"/>
      <c r="BC193" s="153"/>
      <c r="BP193" s="3"/>
      <c r="BQ193" s="13"/>
      <c r="BR193" s="407" t="str">
        <f t="shared" si="182"/>
        <v>A</v>
      </c>
      <c r="CC193" s="9">
        <v>1</v>
      </c>
    </row>
    <row r="194" spans="1:81" ht="21" customHeight="1">
      <c r="B194" s="173" t="str">
        <f>"Vous servez plus que l'Auteur qui avait prévu "&amp;I191&amp;" cl"</f>
        <v>Vous servez plus que l'Auteur qui avait prévu 12 cl</v>
      </c>
      <c r="C194" s="172" t="str">
        <f>"Vous servez moins que l'Auteur qui avait prévu "&amp;I191&amp;" cl"</f>
        <v>Vous servez moins que l'Auteur qui avait prévu 12 cl</v>
      </c>
      <c r="D194" s="172" t="s">
        <v>373</v>
      </c>
      <c r="E194" s="171"/>
      <c r="F194" s="171"/>
      <c r="G194" s="171"/>
      <c r="H194" s="171"/>
      <c r="I194" s="170"/>
      <c r="J194" s="170"/>
      <c r="K194" s="551" t="s">
        <v>372</v>
      </c>
      <c r="L194" s="169" t="s">
        <v>371</v>
      </c>
      <c r="N194" s="407" t="str">
        <f t="shared" si="178"/>
        <v>A</v>
      </c>
      <c r="O194" s="147" t="str">
        <f t="shared" si="179"/>
        <v>6.6 nom de la recette .Avec ou sans alcool.Quand .Verre Flute(s).Famille à coller</v>
      </c>
      <c r="P194" s="147" t="str">
        <f t="shared" si="184"/>
        <v>6</v>
      </c>
      <c r="Q194" s="147" t="str">
        <f t="shared" si="185"/>
        <v xml:space="preserve">6 nom de la recette </v>
      </c>
      <c r="R194" s="147" t="str">
        <f t="shared" si="186"/>
        <v>Avec ou sans alcool</v>
      </c>
      <c r="S194" s="147" t="str">
        <f t="shared" si="180"/>
        <v xml:space="preserve">Quand </v>
      </c>
      <c r="T194" s="147" t="str">
        <f t="shared" si="187"/>
        <v>Famille à coller</v>
      </c>
      <c r="U194" s="147" t="str">
        <f t="shared" si="181"/>
        <v/>
      </c>
      <c r="V194" s="134" t="s">
        <v>338</v>
      </c>
      <c r="W194" s="119" t="str">
        <f>W193</f>
        <v>6.6 nom de la recette .Avec ou sans alcool.Quand .Verre Flute(s).Famille à coller</v>
      </c>
      <c r="X194" s="119">
        <f>X193</f>
        <v>2</v>
      </c>
      <c r="Y194" s="118" t="str">
        <f>Y193</f>
        <v>Flute(s)</v>
      </c>
      <c r="Z194" s="117">
        <f>Z193</f>
        <v>12</v>
      </c>
      <c r="AA194" s="116" t="str">
        <f>AA193</f>
        <v>cl</v>
      </c>
      <c r="AB194" s="1227" t="s">
        <v>381</v>
      </c>
      <c r="AC194" s="1227"/>
      <c r="AD194" s="1228"/>
      <c r="AE194" s="177"/>
      <c r="AF194" s="176" t="s">
        <v>380</v>
      </c>
      <c r="AG194" s="1229" t="s">
        <v>379</v>
      </c>
      <c r="AH194" s="175"/>
      <c r="AI194" s="1231" t="s">
        <v>378</v>
      </c>
      <c r="AJ194" s="1233" t="s">
        <v>377</v>
      </c>
      <c r="AK194" s="1235" t="s">
        <v>376</v>
      </c>
      <c r="AL194" s="1237" t="s">
        <v>375</v>
      </c>
      <c r="AM194" s="174" t="s">
        <v>374</v>
      </c>
      <c r="AN194"/>
      <c r="AO194" s="143" t="str">
        <f t="shared" ref="AO194:AT194" si="231">AO188</f>
        <v>Volume saisi 0 ml pour 2 Flute(s)</v>
      </c>
      <c r="AP194" s="142">
        <f t="shared" si="231"/>
        <v>360</v>
      </c>
      <c r="AQ194" s="142">
        <f t="shared" si="231"/>
        <v>240</v>
      </c>
      <c r="AR194" s="141" t="str">
        <f t="shared" si="231"/>
        <v>2 Trembler(s) de 30 cl</v>
      </c>
      <c r="AS194" s="136">
        <f t="shared" si="231"/>
        <v>600</v>
      </c>
      <c r="AT194" s="140">
        <f t="shared" si="231"/>
        <v>600</v>
      </c>
      <c r="AU194" s="152">
        <f t="shared" si="226"/>
        <v>2.5</v>
      </c>
      <c r="AV194" s="167" t="str">
        <f t="shared" ref="AV194:BB194" si="232">SUBSTITUTE(ADDRESS(1,COLUMN(),4),"1","")</f>
        <v>AV</v>
      </c>
      <c r="AW194" s="167" t="str">
        <f t="shared" si="232"/>
        <v>AW</v>
      </c>
      <c r="AX194" s="168" t="str">
        <f t="shared" si="232"/>
        <v>AX</v>
      </c>
      <c r="AY194" s="168" t="str">
        <f>SUBSTITUTE(ADDRESS(1,COLUMN(),4),"1","")</f>
        <v>AY</v>
      </c>
      <c r="AZ194" s="167" t="str">
        <f t="shared" si="232"/>
        <v>AZ</v>
      </c>
      <c r="BA194" s="166" t="str">
        <f t="shared" si="232"/>
        <v>BA</v>
      </c>
      <c r="BB194" s="644" t="str">
        <f t="shared" si="232"/>
        <v>BB</v>
      </c>
      <c r="BC194" s="810" t="str">
        <f>"1"&amp;" "&amp;I188</f>
        <v>1 Trembler(s)</v>
      </c>
      <c r="BP194" s="3"/>
      <c r="BQ194" s="13"/>
      <c r="BR194" s="407" t="str">
        <f t="shared" si="182"/>
        <v>A</v>
      </c>
      <c r="CC194" s="9">
        <v>1</v>
      </c>
    </row>
    <row r="195" spans="1:81" ht="21" customHeight="1">
      <c r="B195" s="161"/>
      <c r="C195" s="160"/>
      <c r="D195" s="158"/>
      <c r="E195" s="158"/>
      <c r="F195" s="513" t="str">
        <f>I191&amp;" "&amp;I189&amp;" arrondi à ▼"</f>
        <v>12 cl arrondi à ▼</v>
      </c>
      <c r="G195" s="158"/>
      <c r="H195" s="158"/>
      <c r="I195" s="159" t="s">
        <v>366</v>
      </c>
      <c r="J195" s="516" t="s">
        <v>365</v>
      </c>
      <c r="K195" s="517"/>
      <c r="L195" s="514">
        <f>ROUND(L203/H188,2)</f>
        <v>0</v>
      </c>
      <c r="N195" s="407" t="str">
        <f t="shared" si="178"/>
        <v>A</v>
      </c>
      <c r="O195" s="147" t="str">
        <f t="shared" si="179"/>
        <v>6.6 nom de la recette .Avec ou sans alcool.Quand .Verre Flute(s).Famille à coller</v>
      </c>
      <c r="P195" s="147" t="str">
        <f t="shared" si="184"/>
        <v>6</v>
      </c>
      <c r="Q195" s="147" t="str">
        <f t="shared" si="185"/>
        <v xml:space="preserve">6 nom de la recette </v>
      </c>
      <c r="R195" s="147" t="str">
        <f t="shared" si="186"/>
        <v>Avec ou sans alcool</v>
      </c>
      <c r="S195" s="147" t="str">
        <f t="shared" si="180"/>
        <v xml:space="preserve">Quand </v>
      </c>
      <c r="T195" s="147" t="str">
        <f t="shared" si="187"/>
        <v>Famille à coller</v>
      </c>
      <c r="U195" s="147" t="str">
        <f t="shared" si="181"/>
        <v/>
      </c>
      <c r="V195" s="134" t="s">
        <v>338</v>
      </c>
      <c r="W195" s="119" t="str">
        <f>W193</f>
        <v>6.6 nom de la recette .Avec ou sans alcool.Quand .Verre Flute(s).Famille à coller</v>
      </c>
      <c r="X195" s="119">
        <f>X193</f>
        <v>2</v>
      </c>
      <c r="Y195" s="118" t="str">
        <f>Y193</f>
        <v>Flute(s)</v>
      </c>
      <c r="Z195" s="117">
        <f>Z193</f>
        <v>12</v>
      </c>
      <c r="AA195" s="116" t="str">
        <f>AA193</f>
        <v>cl</v>
      </c>
      <c r="AB195" s="1239"/>
      <c r="AC195" s="1239"/>
      <c r="AD195" s="1240"/>
      <c r="AE195" s="165"/>
      <c r="AF195" s="164" t="s">
        <v>368</v>
      </c>
      <c r="AG195" s="1230"/>
      <c r="AH195" s="163"/>
      <c r="AI195" s="1232"/>
      <c r="AJ195" s="1234"/>
      <c r="AK195" s="1236"/>
      <c r="AL195" s="1238"/>
      <c r="AM195" s="162" t="s">
        <v>367</v>
      </c>
      <c r="AN195"/>
      <c r="AO195" s="143" t="str">
        <f t="shared" ref="AO195:AT195" si="233">AO188</f>
        <v>Volume saisi 0 ml pour 2 Flute(s)</v>
      </c>
      <c r="AP195" s="142">
        <f t="shared" si="233"/>
        <v>360</v>
      </c>
      <c r="AQ195" s="142">
        <f t="shared" si="233"/>
        <v>240</v>
      </c>
      <c r="AR195" s="141" t="str">
        <f t="shared" si="233"/>
        <v>2 Trembler(s) de 30 cl</v>
      </c>
      <c r="AS195" s="136">
        <f t="shared" si="233"/>
        <v>600</v>
      </c>
      <c r="AT195" s="140">
        <f t="shared" si="233"/>
        <v>600</v>
      </c>
      <c r="AU195" s="152">
        <f t="shared" si="226"/>
        <v>2.5</v>
      </c>
      <c r="AV195" s="157"/>
      <c r="AW195" s="157"/>
      <c r="AX195" s="156"/>
      <c r="AY195" s="20"/>
      <c r="AZ195" s="20"/>
      <c r="BA195" s="155" t="s">
        <v>364</v>
      </c>
      <c r="BB195" s="154"/>
      <c r="BC195" s="810" t="str">
        <f>"de "&amp;H189&amp;" "&amp;I189</f>
        <v>de 30 cl</v>
      </c>
      <c r="BP195" s="3"/>
      <c r="BQ195" s="13"/>
      <c r="BR195" s="407" t="str">
        <f t="shared" si="182"/>
        <v>A</v>
      </c>
      <c r="CC195" s="9">
        <v>1</v>
      </c>
    </row>
    <row r="196" spans="1:81" ht="21" customHeight="1">
      <c r="B196" s="522" t="str">
        <f>IF(ISBLANK(AM196),"",IF(H188&gt;0,AM196,""))</f>
        <v/>
      </c>
      <c r="C196" s="523">
        <f>IF(ISBLANK(H188),"",INDEX($BK$22:$BK$150,MATCH(I189,$BF$22:$BF$150,0)))</f>
        <v>10</v>
      </c>
      <c r="D196" s="524" t="str">
        <f t="shared" ref="D196:D202" si="234">IF(BA196=0,"",BA196)</f>
        <v/>
      </c>
      <c r="E196" s="525" t="str">
        <f>IF(BA196=0,"",IF(ISBLANK(H188),"",TEXT(D196/10,"0.0")&amp;" cl ► "&amp;TEXT(D196/1000,"0.000")&amp;" L"))</f>
        <v/>
      </c>
      <c r="F196" s="526" t="str">
        <f>IF(OR(BA196=0, ISBLANK(AJ196)), "", IF(ROUND(BA196/BA203*10*2, 0)/2=0, AI196 &amp; " " &amp; AJ196, "► ≈ " &amp; MIN(ROUND(BA196/BA203*10*2, 0)/2, 10) &amp; "/10"))</f>
        <v/>
      </c>
      <c r="G196" s="527" t="str">
        <f t="shared" ref="G196:G202" si="235">IF(ISBLANK(AF196),"",AF196*AU196)</f>
        <v/>
      </c>
      <c r="H196" s="528">
        <f>IF(ISBLANK(H188),"",AG196)</f>
        <v>0</v>
      </c>
      <c r="I196" s="543" t="str">
        <f t="shared" ref="I196:I202" si="236">IF(ISBLANK(AK196),"",D196*AK196/100)</f>
        <v/>
      </c>
      <c r="J196" s="529">
        <f t="shared" ref="J196:J202" si="237">AK196</f>
        <v>0</v>
      </c>
      <c r="K196" s="530">
        <v>1</v>
      </c>
      <c r="L196" s="531">
        <f t="shared" ref="L196:L202" si="238">IFERROR(IF(ISBLANK(AF196),(D196/1000)*K196,G196*K196),0)</f>
        <v>0</v>
      </c>
      <c r="N196" s="407" t="str">
        <f t="shared" si="178"/>
        <v>A</v>
      </c>
      <c r="O196" s="147" t="str">
        <f t="shared" si="179"/>
        <v>6.6 nom de la recette .Avec ou sans alcool.Quand .Verre Flute(s).Famille à coller</v>
      </c>
      <c r="P196" s="147" t="str">
        <f t="shared" si="184"/>
        <v>6</v>
      </c>
      <c r="Q196" s="147" t="str">
        <f t="shared" si="185"/>
        <v xml:space="preserve">6 nom de la recette </v>
      </c>
      <c r="R196" s="147" t="str">
        <f t="shared" si="186"/>
        <v>Avec ou sans alcool</v>
      </c>
      <c r="S196" s="147" t="str">
        <f t="shared" si="180"/>
        <v xml:space="preserve">Quand </v>
      </c>
      <c r="T196" s="147" t="str">
        <f t="shared" si="187"/>
        <v>Famille à coller</v>
      </c>
      <c r="U196" s="147" t="str">
        <f t="shared" si="181"/>
        <v/>
      </c>
      <c r="V196" s="134" t="s">
        <v>338</v>
      </c>
      <c r="W196" s="119" t="str">
        <f>W193</f>
        <v>6.6 nom de la recette .Avec ou sans alcool.Quand .Verre Flute(s).Famille à coller</v>
      </c>
      <c r="X196" s="119">
        <f>X193</f>
        <v>2</v>
      </c>
      <c r="Y196" s="118" t="str">
        <f>Y193</f>
        <v>Flute(s)</v>
      </c>
      <c r="Z196" s="117">
        <f>Z193</f>
        <v>12</v>
      </c>
      <c r="AA196" s="116" t="str">
        <f>AA193</f>
        <v>cl</v>
      </c>
      <c r="AB196" s="1239"/>
      <c r="AC196" s="1239"/>
      <c r="AD196" s="1240"/>
      <c r="AE196" s="145">
        <v>1</v>
      </c>
      <c r="AF196" s="296"/>
      <c r="AG196" s="295"/>
      <c r="AH196" s="144"/>
      <c r="AI196" s="294"/>
      <c r="AJ196" s="293"/>
      <c r="AK196" s="292"/>
      <c r="AL196" s="291">
        <v>1</v>
      </c>
      <c r="AM196" s="290"/>
      <c r="AN196"/>
      <c r="AO196" s="143" t="str">
        <f t="shared" ref="AO196:AT196" si="239">AO188</f>
        <v>Volume saisi 0 ml pour 2 Flute(s)</v>
      </c>
      <c r="AP196" s="142">
        <f t="shared" si="239"/>
        <v>360</v>
      </c>
      <c r="AQ196" s="142">
        <f t="shared" si="239"/>
        <v>240</v>
      </c>
      <c r="AR196" s="141" t="str">
        <f t="shared" si="239"/>
        <v>2 Trembler(s) de 30 cl</v>
      </c>
      <c r="AS196" s="136">
        <f t="shared" si="239"/>
        <v>600</v>
      </c>
      <c r="AT196" s="140">
        <f t="shared" si="239"/>
        <v>600</v>
      </c>
      <c r="AU196" s="152">
        <f t="shared" si="226"/>
        <v>2.5</v>
      </c>
      <c r="AV196" s="151">
        <v>1</v>
      </c>
      <c r="AW196" s="137">
        <f t="shared" ref="AW196:AW202" si="240">AM196</f>
        <v>0</v>
      </c>
      <c r="AX196" s="633">
        <f t="shared" ref="AX196:AX202" si="241">IF(ISBLANK(AI196),0,IFERROR(INDEX($BK$22:$BK$150,MATCH(AJ196,$BF$22:$BF$150,0))*AI196,""))</f>
        <v>0</v>
      </c>
      <c r="AY196" s="637">
        <f>IFERROR((AX196/AX203)*AQ196,0)</f>
        <v>0</v>
      </c>
      <c r="AZ196" s="638">
        <f>AY196/1000</f>
        <v>0</v>
      </c>
      <c r="BA196" s="135">
        <f>AY196*AU196</f>
        <v>0</v>
      </c>
      <c r="BB196" s="636">
        <f>BA196/1000</f>
        <v>0</v>
      </c>
      <c r="BC196" s="811">
        <f>BA196/H188</f>
        <v>0</v>
      </c>
      <c r="BP196" s="3"/>
      <c r="BQ196" s="13"/>
      <c r="BR196" s="407" t="str">
        <f t="shared" si="182"/>
        <v>A</v>
      </c>
      <c r="CC196" s="9">
        <v>1</v>
      </c>
    </row>
    <row r="197" spans="1:81" ht="21" customHeight="1">
      <c r="B197" s="532" t="str">
        <f>IF(ISBLANK(AM197),"",IF(H188&gt;0,AM197,""))</f>
        <v/>
      </c>
      <c r="C197" s="533">
        <f>IF(ISBLANK(H188),"",INDEX($BK$22:$BK$150,MATCH(I189,$BF$22:$BF$150,0)))</f>
        <v>10</v>
      </c>
      <c r="D197" s="534" t="str">
        <f t="shared" si="234"/>
        <v/>
      </c>
      <c r="E197" s="535" t="str">
        <f>IF(BA197=0,"",IF(ISBLANK(H188),"",TEXT(D197/10,"0.0")&amp;" cl ► "&amp;TEXT(D197/1000,"0.000")&amp;" L"))</f>
        <v/>
      </c>
      <c r="F197" s="536" t="str">
        <f>IF(OR(BA197=0, ISBLANK(AJ197)), "", IF(ROUND(BA197/BA203*10*2, 0)/2=0, AI197 &amp; " " &amp; AJ197, "► ≈ " &amp; MIN(ROUND(BA197/BA203*10*2, 0)/2, 10) &amp; "/10"))</f>
        <v/>
      </c>
      <c r="G197" s="537" t="str">
        <f t="shared" si="235"/>
        <v/>
      </c>
      <c r="H197" s="538">
        <f>IF(ISBLANK(H188),"",AG197)</f>
        <v>0</v>
      </c>
      <c r="I197" s="544" t="str">
        <f t="shared" si="236"/>
        <v/>
      </c>
      <c r="J197" s="539">
        <f t="shared" si="237"/>
        <v>0</v>
      </c>
      <c r="K197" s="530">
        <v>1</v>
      </c>
      <c r="L197" s="531">
        <f t="shared" si="238"/>
        <v>0</v>
      </c>
      <c r="N197" s="407" t="str">
        <f t="shared" si="178"/>
        <v>►</v>
      </c>
      <c r="O197" s="147" t="str">
        <f t="shared" si="179"/>
        <v>►</v>
      </c>
      <c r="P197" s="147" t="str">
        <f t="shared" si="184"/>
        <v>►</v>
      </c>
      <c r="Q197" s="147" t="str">
        <f t="shared" si="185"/>
        <v>►</v>
      </c>
      <c r="R197" s="147" t="str">
        <f t="shared" si="186"/>
        <v>►</v>
      </c>
      <c r="S197" s="147" t="str">
        <f t="shared" si="180"/>
        <v>►</v>
      </c>
      <c r="T197" s="147" t="str">
        <f t="shared" si="187"/>
        <v>►</v>
      </c>
      <c r="U197" s="147" t="str">
        <f t="shared" si="181"/>
        <v/>
      </c>
      <c r="V197" s="146" t="str">
        <f t="shared" ref="V197:V202" si="242">IF(AM197&lt;&gt;"","A","►")</f>
        <v>►</v>
      </c>
      <c r="W197" s="119" t="str">
        <f>W193</f>
        <v>6.6 nom de la recette .Avec ou sans alcool.Quand .Verre Flute(s).Famille à coller</v>
      </c>
      <c r="X197" s="119">
        <f>X193</f>
        <v>2</v>
      </c>
      <c r="Y197" s="118" t="str">
        <f>Y193</f>
        <v>Flute(s)</v>
      </c>
      <c r="Z197" s="117">
        <f>Z193</f>
        <v>12</v>
      </c>
      <c r="AA197" s="116" t="str">
        <f>AA193</f>
        <v>cl</v>
      </c>
      <c r="AB197" s="1239"/>
      <c r="AC197" s="1239"/>
      <c r="AD197" s="1240"/>
      <c r="AE197" s="150">
        <v>2</v>
      </c>
      <c r="AF197" s="296"/>
      <c r="AG197" s="295"/>
      <c r="AH197" s="144"/>
      <c r="AI197" s="294"/>
      <c r="AJ197" s="293"/>
      <c r="AK197" s="292"/>
      <c r="AL197" s="291">
        <v>1</v>
      </c>
      <c r="AM197" s="290"/>
      <c r="AN197"/>
      <c r="AO197" s="143" t="str">
        <f t="shared" ref="AO197:AT197" si="243">AO188</f>
        <v>Volume saisi 0 ml pour 2 Flute(s)</v>
      </c>
      <c r="AP197" s="142">
        <f t="shared" si="243"/>
        <v>360</v>
      </c>
      <c r="AQ197" s="142">
        <f t="shared" si="243"/>
        <v>240</v>
      </c>
      <c r="AR197" s="141" t="str">
        <f t="shared" si="243"/>
        <v>2 Trembler(s) de 30 cl</v>
      </c>
      <c r="AS197" s="136">
        <f t="shared" si="243"/>
        <v>600</v>
      </c>
      <c r="AT197" s="140">
        <f t="shared" si="243"/>
        <v>600</v>
      </c>
      <c r="AU197" s="139">
        <f t="shared" si="226"/>
        <v>2.5</v>
      </c>
      <c r="AV197" s="149">
        <v>2</v>
      </c>
      <c r="AW197" s="148">
        <f t="shared" si="240"/>
        <v>0</v>
      </c>
      <c r="AX197" s="633">
        <f t="shared" si="241"/>
        <v>0</v>
      </c>
      <c r="AY197" s="637">
        <f>IFERROR((AX197/AX203)*AQ197,0)</f>
        <v>0</v>
      </c>
      <c r="AZ197" s="638">
        <f t="shared" ref="AZ197:AZ202" si="244">AY197/1000</f>
        <v>0</v>
      </c>
      <c r="BA197" s="135">
        <f t="shared" ref="BA197:BA202" si="245">AY197*AU197</f>
        <v>0</v>
      </c>
      <c r="BB197" s="636">
        <f t="shared" ref="BB197:BB202" si="246">BA197/1000</f>
        <v>0</v>
      </c>
      <c r="BC197" s="811">
        <f>BA197/H188</f>
        <v>0</v>
      </c>
      <c r="BP197" s="3"/>
      <c r="BQ197" s="13"/>
      <c r="BR197" s="407" t="str">
        <f t="shared" si="182"/>
        <v>►</v>
      </c>
      <c r="CC197" s="9">
        <v>1</v>
      </c>
    </row>
    <row r="198" spans="1:81" ht="21" customHeight="1">
      <c r="B198" s="522" t="str">
        <f>IF(ISBLANK(AM198),"",IF(H188&gt;0,AM198,""))</f>
        <v/>
      </c>
      <c r="C198" s="523">
        <f>IF(ISBLANK(H188),"",INDEX($BK$22:$BK$150,MATCH(I189,$BF$22:$BF$150,0)))</f>
        <v>10</v>
      </c>
      <c r="D198" s="540" t="str">
        <f t="shared" si="234"/>
        <v/>
      </c>
      <c r="E198" s="541" t="str">
        <f>IF(BA198=0,"",IF(ISBLANK(H188),"",TEXT(D198/10,"0.0")&amp;" cl ► "&amp;TEXT(D198/1000,"0.000")&amp;" L"))</f>
        <v/>
      </c>
      <c r="F198" s="526" t="str">
        <f>IF(OR(BA198=0, ISBLANK(AJ198)), "", IF(ROUND(BA198/BA203*10*2, 0)/2=0, AI198 &amp; " " &amp; AJ198, "► ≈ " &amp; MIN(ROUND(BA198/BA203*10*2, 0)/2, 10) &amp; "/10"))</f>
        <v/>
      </c>
      <c r="G198" s="542" t="str">
        <f t="shared" si="235"/>
        <v/>
      </c>
      <c r="H198" s="528">
        <f>IF(ISBLANK(H188),"",AG198)</f>
        <v>0</v>
      </c>
      <c r="I198" s="543" t="str">
        <f t="shared" si="236"/>
        <v/>
      </c>
      <c r="J198" s="529">
        <f t="shared" si="237"/>
        <v>0</v>
      </c>
      <c r="K198" s="530">
        <v>1</v>
      </c>
      <c r="L198" s="531">
        <f t="shared" si="238"/>
        <v>0</v>
      </c>
      <c r="N198" s="407" t="str">
        <f t="shared" si="178"/>
        <v>►</v>
      </c>
      <c r="O198" s="147" t="str">
        <f t="shared" si="179"/>
        <v>►</v>
      </c>
      <c r="P198" s="147" t="str">
        <f t="shared" si="184"/>
        <v>►</v>
      </c>
      <c r="Q198" s="147" t="str">
        <f t="shared" si="185"/>
        <v>►</v>
      </c>
      <c r="R198" s="147" t="str">
        <f t="shared" si="186"/>
        <v>►</v>
      </c>
      <c r="S198" s="147" t="str">
        <f t="shared" si="180"/>
        <v>►</v>
      </c>
      <c r="T198" s="147" t="str">
        <f t="shared" si="187"/>
        <v>►</v>
      </c>
      <c r="U198" s="147" t="str">
        <f t="shared" si="181"/>
        <v/>
      </c>
      <c r="V198" s="146" t="str">
        <f t="shared" si="242"/>
        <v>►</v>
      </c>
      <c r="W198" s="119" t="str">
        <f>W193</f>
        <v>6.6 nom de la recette .Avec ou sans alcool.Quand .Verre Flute(s).Famille à coller</v>
      </c>
      <c r="X198" s="119">
        <f>X193</f>
        <v>2</v>
      </c>
      <c r="Y198" s="118" t="str">
        <f>Y193</f>
        <v>Flute(s)</v>
      </c>
      <c r="Z198" s="117">
        <f>Z193</f>
        <v>12</v>
      </c>
      <c r="AA198" s="116" t="str">
        <f>AA193</f>
        <v>cl</v>
      </c>
      <c r="AB198" s="1239"/>
      <c r="AC198" s="1239"/>
      <c r="AD198" s="1240"/>
      <c r="AE198" s="145">
        <v>3</v>
      </c>
      <c r="AF198" s="296"/>
      <c r="AG198" s="295"/>
      <c r="AH198" s="144"/>
      <c r="AI198" s="294"/>
      <c r="AJ198" s="293"/>
      <c r="AK198" s="292"/>
      <c r="AL198" s="291">
        <v>1</v>
      </c>
      <c r="AM198" s="298"/>
      <c r="AN198"/>
      <c r="AO198" s="143" t="str">
        <f t="shared" ref="AO198:AT198" si="247">AO188</f>
        <v>Volume saisi 0 ml pour 2 Flute(s)</v>
      </c>
      <c r="AP198" s="142">
        <f t="shared" si="247"/>
        <v>360</v>
      </c>
      <c r="AQ198" s="142">
        <f t="shared" si="247"/>
        <v>240</v>
      </c>
      <c r="AR198" s="141" t="str">
        <f t="shared" si="247"/>
        <v>2 Trembler(s) de 30 cl</v>
      </c>
      <c r="AS198" s="136">
        <f t="shared" si="247"/>
        <v>600</v>
      </c>
      <c r="AT198" s="140">
        <f t="shared" si="247"/>
        <v>600</v>
      </c>
      <c r="AU198" s="139">
        <f t="shared" si="226"/>
        <v>2.5</v>
      </c>
      <c r="AV198" s="138">
        <v>3</v>
      </c>
      <c r="AW198" s="137">
        <f t="shared" si="240"/>
        <v>0</v>
      </c>
      <c r="AX198" s="633">
        <f t="shared" si="241"/>
        <v>0</v>
      </c>
      <c r="AY198" s="637">
        <f>IFERROR((AX198/AX203)*AQ198,0)</f>
        <v>0</v>
      </c>
      <c r="AZ198" s="638">
        <f t="shared" si="244"/>
        <v>0</v>
      </c>
      <c r="BA198" s="135">
        <f t="shared" si="245"/>
        <v>0</v>
      </c>
      <c r="BB198" s="636">
        <f t="shared" si="246"/>
        <v>0</v>
      </c>
      <c r="BC198" s="811">
        <f>BA198/H188</f>
        <v>0</v>
      </c>
      <c r="BP198" s="3"/>
      <c r="BQ198" s="13"/>
      <c r="BR198" s="407" t="str">
        <f t="shared" si="182"/>
        <v>►</v>
      </c>
      <c r="CC198" s="9">
        <v>1</v>
      </c>
    </row>
    <row r="199" spans="1:81" ht="21" customHeight="1">
      <c r="B199" s="532" t="str">
        <f>IF(ISBLANK(AM199),"",IF(H188&gt;0,AM199,""))</f>
        <v/>
      </c>
      <c r="C199" s="533">
        <f>IF(ISBLANK(H188),"",INDEX($BK$22:$BK$150,MATCH(I189,$BF$22:$BF$150,0)))</f>
        <v>10</v>
      </c>
      <c r="D199" s="534" t="str">
        <f t="shared" si="234"/>
        <v/>
      </c>
      <c r="E199" s="535" t="str">
        <f>IF(BA199=0,"",IF(ISBLANK(H188),"",TEXT(D199/10,"0.0")&amp;" cl ► "&amp;TEXT(D199/1000,"0.000")&amp;" L"))</f>
        <v/>
      </c>
      <c r="F199" s="536" t="str">
        <f>IF(OR(BA199=0, ISBLANK(AJ199)), "", IF(ROUND(BA199/BA203*10*2, 0)/2=0, AI199 &amp; " " &amp; AJ199, "► ≈ " &amp; MIN(ROUND(BA199/BA203*10*2, 0)/2, 10) &amp; "/10"))</f>
        <v/>
      </c>
      <c r="G199" s="537" t="str">
        <f t="shared" si="235"/>
        <v/>
      </c>
      <c r="H199" s="538">
        <f>IF(ISBLANK(H188),"",AG199)</f>
        <v>0</v>
      </c>
      <c r="I199" s="544" t="str">
        <f t="shared" si="236"/>
        <v/>
      </c>
      <c r="J199" s="539">
        <f t="shared" si="237"/>
        <v>0</v>
      </c>
      <c r="K199" s="530">
        <v>1</v>
      </c>
      <c r="L199" s="531">
        <f t="shared" si="238"/>
        <v>0</v>
      </c>
      <c r="N199" s="407" t="str">
        <f t="shared" si="178"/>
        <v>►</v>
      </c>
      <c r="O199" s="147" t="str">
        <f t="shared" si="179"/>
        <v>►</v>
      </c>
      <c r="P199" s="147" t="str">
        <f t="shared" si="184"/>
        <v>►</v>
      </c>
      <c r="Q199" s="147" t="str">
        <f t="shared" si="185"/>
        <v>►</v>
      </c>
      <c r="R199" s="147" t="str">
        <f t="shared" si="186"/>
        <v>►</v>
      </c>
      <c r="S199" s="147" t="str">
        <f t="shared" si="180"/>
        <v>►</v>
      </c>
      <c r="T199" s="147" t="str">
        <f t="shared" si="187"/>
        <v>►</v>
      </c>
      <c r="U199" s="147" t="str">
        <f t="shared" si="181"/>
        <v/>
      </c>
      <c r="V199" s="146" t="str">
        <f t="shared" si="242"/>
        <v>►</v>
      </c>
      <c r="W199" s="119" t="str">
        <f>W193</f>
        <v>6.6 nom de la recette .Avec ou sans alcool.Quand .Verre Flute(s).Famille à coller</v>
      </c>
      <c r="X199" s="119">
        <f>X193</f>
        <v>2</v>
      </c>
      <c r="Y199" s="118" t="str">
        <f>Y193</f>
        <v>Flute(s)</v>
      </c>
      <c r="Z199" s="117">
        <f>Z193</f>
        <v>12</v>
      </c>
      <c r="AA199" s="116" t="str">
        <f>AA193</f>
        <v>cl</v>
      </c>
      <c r="AB199" s="1239"/>
      <c r="AC199" s="1239"/>
      <c r="AD199" s="1240"/>
      <c r="AE199" s="150">
        <v>4</v>
      </c>
      <c r="AF199" s="296"/>
      <c r="AG199" s="295"/>
      <c r="AH199" s="144"/>
      <c r="AI199" s="294"/>
      <c r="AJ199" s="293"/>
      <c r="AK199" s="292"/>
      <c r="AL199" s="291">
        <v>1</v>
      </c>
      <c r="AM199" s="298"/>
      <c r="AN199"/>
      <c r="AO199" s="143" t="str">
        <f t="shared" ref="AO199:AT199" si="248">AO188</f>
        <v>Volume saisi 0 ml pour 2 Flute(s)</v>
      </c>
      <c r="AP199" s="142">
        <f t="shared" si="248"/>
        <v>360</v>
      </c>
      <c r="AQ199" s="142">
        <f t="shared" si="248"/>
        <v>240</v>
      </c>
      <c r="AR199" s="141" t="str">
        <f t="shared" si="248"/>
        <v>2 Trembler(s) de 30 cl</v>
      </c>
      <c r="AS199" s="136">
        <f t="shared" si="248"/>
        <v>600</v>
      </c>
      <c r="AT199" s="140">
        <f t="shared" si="248"/>
        <v>600</v>
      </c>
      <c r="AU199" s="139">
        <f t="shared" si="226"/>
        <v>2.5</v>
      </c>
      <c r="AV199" s="149">
        <v>4</v>
      </c>
      <c r="AW199" s="148">
        <f t="shared" si="240"/>
        <v>0</v>
      </c>
      <c r="AX199" s="633">
        <f t="shared" si="241"/>
        <v>0</v>
      </c>
      <c r="AY199" s="637">
        <f>IFERROR((AX199/AX203)*AQ199,0)</f>
        <v>0</v>
      </c>
      <c r="AZ199" s="638">
        <f t="shared" si="244"/>
        <v>0</v>
      </c>
      <c r="BA199" s="135">
        <f t="shared" si="245"/>
        <v>0</v>
      </c>
      <c r="BB199" s="636">
        <f t="shared" si="246"/>
        <v>0</v>
      </c>
      <c r="BC199" s="811">
        <f>BA199/H188</f>
        <v>0</v>
      </c>
      <c r="BP199" s="3"/>
      <c r="BQ199" s="13"/>
      <c r="BR199" s="407" t="str">
        <f t="shared" si="182"/>
        <v>►</v>
      </c>
      <c r="CC199" s="9">
        <v>1</v>
      </c>
    </row>
    <row r="200" spans="1:81" ht="21" customHeight="1">
      <c r="B200" s="522" t="str">
        <f>IF(ISBLANK(AM200),"",IF(H188&gt;0,AM200,""))</f>
        <v/>
      </c>
      <c r="C200" s="523">
        <f>IF(ISBLANK(H188),"",INDEX($BK$22:$BK$150,MATCH(I189,$BF$22:$BF$150,0)))</f>
        <v>10</v>
      </c>
      <c r="D200" s="524" t="str">
        <f t="shared" si="234"/>
        <v/>
      </c>
      <c r="E200" s="525" t="str">
        <f>IF(BA200=0,"",IF(ISBLANK(H188),"",TEXT(D200/10,"0.0")&amp;" cl ► "&amp;TEXT(D200/1000,"0.000")&amp;" L"))</f>
        <v/>
      </c>
      <c r="F200" s="526" t="str">
        <f>IF(OR(BA200=0, ISBLANK(AJ200)), "", IF(ROUND(BA200/BA203*10*2, 0)/2=0, AI200 &amp; " " &amp; AJ200, "► ≈ " &amp; MIN(ROUND(BA200/BA203*10*2, 0)/2, 10) &amp; "/10"))</f>
        <v/>
      </c>
      <c r="G200" s="542" t="str">
        <f t="shared" si="235"/>
        <v/>
      </c>
      <c r="H200" s="528">
        <f>IF(ISBLANK(H188),"",AG200)</f>
        <v>0</v>
      </c>
      <c r="I200" s="543" t="str">
        <f t="shared" si="236"/>
        <v/>
      </c>
      <c r="J200" s="529">
        <f t="shared" si="237"/>
        <v>0</v>
      </c>
      <c r="K200" s="530">
        <v>1</v>
      </c>
      <c r="L200" s="531">
        <f t="shared" si="238"/>
        <v>0</v>
      </c>
      <c r="N200" s="407" t="str">
        <f t="shared" si="178"/>
        <v>►</v>
      </c>
      <c r="O200" s="147" t="str">
        <f t="shared" si="179"/>
        <v>►</v>
      </c>
      <c r="P200" s="147" t="str">
        <f t="shared" si="184"/>
        <v>►</v>
      </c>
      <c r="Q200" s="147" t="str">
        <f t="shared" si="185"/>
        <v>►</v>
      </c>
      <c r="R200" s="147" t="str">
        <f t="shared" si="186"/>
        <v>►</v>
      </c>
      <c r="S200" s="147" t="str">
        <f t="shared" si="180"/>
        <v>►</v>
      </c>
      <c r="T200" s="147" t="str">
        <f t="shared" si="187"/>
        <v>►</v>
      </c>
      <c r="U200" s="147" t="str">
        <f t="shared" si="181"/>
        <v/>
      </c>
      <c r="V200" s="146" t="str">
        <f t="shared" si="242"/>
        <v>►</v>
      </c>
      <c r="W200" s="119" t="str">
        <f>W193</f>
        <v>6.6 nom de la recette .Avec ou sans alcool.Quand .Verre Flute(s).Famille à coller</v>
      </c>
      <c r="X200" s="119">
        <f>X193</f>
        <v>2</v>
      </c>
      <c r="Y200" s="118" t="str">
        <f>Y193</f>
        <v>Flute(s)</v>
      </c>
      <c r="Z200" s="117">
        <f>Z193</f>
        <v>12</v>
      </c>
      <c r="AA200" s="116" t="str">
        <f>AA193</f>
        <v>cl</v>
      </c>
      <c r="AB200" s="1239"/>
      <c r="AC200" s="1239"/>
      <c r="AD200" s="1240"/>
      <c r="AE200" s="145">
        <v>5</v>
      </c>
      <c r="AF200" s="296"/>
      <c r="AG200" s="295"/>
      <c r="AH200" s="144"/>
      <c r="AI200" s="294"/>
      <c r="AJ200" s="293"/>
      <c r="AK200" s="292"/>
      <c r="AL200" s="291">
        <v>1</v>
      </c>
      <c r="AM200" s="290"/>
      <c r="AN200"/>
      <c r="AO200" s="143" t="str">
        <f t="shared" ref="AO200:AT200" si="249">AO188</f>
        <v>Volume saisi 0 ml pour 2 Flute(s)</v>
      </c>
      <c r="AP200" s="142">
        <f t="shared" si="249"/>
        <v>360</v>
      </c>
      <c r="AQ200" s="142">
        <f t="shared" si="249"/>
        <v>240</v>
      </c>
      <c r="AR200" s="141" t="str">
        <f t="shared" si="249"/>
        <v>2 Trembler(s) de 30 cl</v>
      </c>
      <c r="AS200" s="136">
        <f t="shared" si="249"/>
        <v>600</v>
      </c>
      <c r="AT200" s="140">
        <f t="shared" si="249"/>
        <v>600</v>
      </c>
      <c r="AU200" s="139">
        <f t="shared" si="226"/>
        <v>2.5</v>
      </c>
      <c r="AV200" s="138">
        <v>5</v>
      </c>
      <c r="AW200" s="137">
        <f t="shared" si="240"/>
        <v>0</v>
      </c>
      <c r="AX200" s="633">
        <f t="shared" si="241"/>
        <v>0</v>
      </c>
      <c r="AY200" s="637">
        <f>IFERROR((AX200/AX203)*AQ200,0)</f>
        <v>0</v>
      </c>
      <c r="AZ200" s="638">
        <f t="shared" si="244"/>
        <v>0</v>
      </c>
      <c r="BA200" s="135">
        <f t="shared" si="245"/>
        <v>0</v>
      </c>
      <c r="BB200" s="636">
        <f t="shared" si="246"/>
        <v>0</v>
      </c>
      <c r="BC200" s="811">
        <f>BA200/H188</f>
        <v>0</v>
      </c>
      <c r="BP200" s="3"/>
      <c r="BQ200" s="13"/>
      <c r="BR200" s="407" t="str">
        <f t="shared" si="182"/>
        <v>►</v>
      </c>
      <c r="CC200" s="9">
        <v>1</v>
      </c>
    </row>
    <row r="201" spans="1:81" ht="21" customHeight="1">
      <c r="B201" s="532" t="str">
        <f>IF(ISBLANK(AM201),"",IF(H188&gt;0,AM201,""))</f>
        <v/>
      </c>
      <c r="C201" s="533">
        <f>IF(ISBLANK(H188),"",INDEX($BK$22:$BK$150,MATCH(I189,$BF$22:$BF$150,0)))</f>
        <v>10</v>
      </c>
      <c r="D201" s="534" t="str">
        <f t="shared" si="234"/>
        <v/>
      </c>
      <c r="E201" s="535" t="str">
        <f>IF(BA201=0,"",IF(ISBLANK(H188),"",TEXT(D201/10,"0.0")&amp;" cl ► "&amp;TEXT(D201/1000,"0.000")&amp;" L"))</f>
        <v/>
      </c>
      <c r="F201" s="536" t="str">
        <f>IF(OR(BA201=0, ISBLANK(AJ201)), "", IF(ROUND(BA201/BA203*10*2, 0)/2=0, AI201 &amp; " " &amp; AJ201, "► ≈ " &amp; MIN(ROUND(BA201/BA203*10*2, 0)/2, 10) &amp; "/10"))</f>
        <v/>
      </c>
      <c r="G201" s="537" t="str">
        <f t="shared" si="235"/>
        <v/>
      </c>
      <c r="H201" s="538">
        <f>IF(ISBLANK(H188),"",AG201)</f>
        <v>0</v>
      </c>
      <c r="I201" s="544" t="str">
        <f t="shared" si="236"/>
        <v/>
      </c>
      <c r="J201" s="539">
        <f t="shared" si="237"/>
        <v>0</v>
      </c>
      <c r="K201" s="530">
        <v>1</v>
      </c>
      <c r="L201" s="531">
        <f t="shared" si="238"/>
        <v>0</v>
      </c>
      <c r="N201" s="407" t="str">
        <f t="shared" si="178"/>
        <v>►</v>
      </c>
      <c r="O201" s="147" t="str">
        <f t="shared" si="179"/>
        <v>►</v>
      </c>
      <c r="P201" s="147" t="str">
        <f t="shared" si="184"/>
        <v>►</v>
      </c>
      <c r="Q201" s="147" t="str">
        <f t="shared" si="185"/>
        <v>►</v>
      </c>
      <c r="R201" s="147" t="str">
        <f t="shared" si="186"/>
        <v>►</v>
      </c>
      <c r="S201" s="147" t="str">
        <f t="shared" si="180"/>
        <v>►</v>
      </c>
      <c r="T201" s="147" t="str">
        <f t="shared" si="187"/>
        <v>►</v>
      </c>
      <c r="U201" s="147" t="str">
        <f t="shared" si="181"/>
        <v/>
      </c>
      <c r="V201" s="146" t="str">
        <f t="shared" si="242"/>
        <v>►</v>
      </c>
      <c r="W201" s="119" t="str">
        <f>W193</f>
        <v>6.6 nom de la recette .Avec ou sans alcool.Quand .Verre Flute(s).Famille à coller</v>
      </c>
      <c r="X201" s="119">
        <f>X193</f>
        <v>2</v>
      </c>
      <c r="Y201" s="118" t="str">
        <f>Y193</f>
        <v>Flute(s)</v>
      </c>
      <c r="Z201" s="117">
        <f>Z193</f>
        <v>12</v>
      </c>
      <c r="AA201" s="116" t="str">
        <f>AA193</f>
        <v>cl</v>
      </c>
      <c r="AB201" s="1239"/>
      <c r="AC201" s="1239"/>
      <c r="AD201" s="1240"/>
      <c r="AE201" s="150">
        <v>6</v>
      </c>
      <c r="AF201" s="296"/>
      <c r="AG201" s="295"/>
      <c r="AH201" s="144"/>
      <c r="AI201" s="294"/>
      <c r="AJ201" s="293"/>
      <c r="AK201" s="292"/>
      <c r="AL201" s="291">
        <v>1</v>
      </c>
      <c r="AM201" s="290"/>
      <c r="AN201"/>
      <c r="AO201" s="143" t="str">
        <f t="shared" ref="AO201:AT201" si="250">AO188</f>
        <v>Volume saisi 0 ml pour 2 Flute(s)</v>
      </c>
      <c r="AP201" s="142">
        <f t="shared" si="250"/>
        <v>360</v>
      </c>
      <c r="AQ201" s="142">
        <f t="shared" si="250"/>
        <v>240</v>
      </c>
      <c r="AR201" s="141" t="str">
        <f t="shared" si="250"/>
        <v>2 Trembler(s) de 30 cl</v>
      </c>
      <c r="AS201" s="136">
        <f t="shared" si="250"/>
        <v>600</v>
      </c>
      <c r="AT201" s="140">
        <f t="shared" si="250"/>
        <v>600</v>
      </c>
      <c r="AU201" s="139">
        <f t="shared" si="226"/>
        <v>2.5</v>
      </c>
      <c r="AV201" s="149">
        <v>6</v>
      </c>
      <c r="AW201" s="148">
        <f t="shared" si="240"/>
        <v>0</v>
      </c>
      <c r="AX201" s="633">
        <f t="shared" si="241"/>
        <v>0</v>
      </c>
      <c r="AY201" s="637">
        <f>IFERROR((AX201/AX203)*AQ201,0)</f>
        <v>0</v>
      </c>
      <c r="AZ201" s="638">
        <f t="shared" si="244"/>
        <v>0</v>
      </c>
      <c r="BA201" s="135">
        <f t="shared" si="245"/>
        <v>0</v>
      </c>
      <c r="BB201" s="636">
        <f t="shared" si="246"/>
        <v>0</v>
      </c>
      <c r="BC201" s="811">
        <f>BA201/H188</f>
        <v>0</v>
      </c>
      <c r="BP201" s="3"/>
      <c r="BQ201" s="13"/>
      <c r="BR201" s="407" t="str">
        <f t="shared" si="182"/>
        <v>►</v>
      </c>
      <c r="CC201" s="9">
        <v>1</v>
      </c>
    </row>
    <row r="202" spans="1:81" ht="21" customHeight="1">
      <c r="B202" s="522" t="str">
        <f>IF(ISBLANK(AM202),"",IF(H188&gt;0,AM202,""))</f>
        <v/>
      </c>
      <c r="C202" s="523">
        <f>IF(ISBLANK(H188),"",INDEX($BK$22:$BK$150,MATCH(I189,$BF$22:$BF$150,0)))</f>
        <v>10</v>
      </c>
      <c r="D202" s="524" t="str">
        <f t="shared" si="234"/>
        <v/>
      </c>
      <c r="E202" s="525" t="str">
        <f>IF(BA202=0,"",IF(ISBLANK(H188),"",TEXT(D202/10,"0.0")&amp;" cl ► "&amp;TEXT(D202/1000,"0.000")&amp;" L"))</f>
        <v/>
      </c>
      <c r="F202" s="526" t="str">
        <f>IF(OR(BA202=0, ISBLANK(AJ202)), "", IF(ROUND(BA202/BA203*10*2, 0)/2=0, AI202 &amp; " " &amp; AJ202, "► ≈ " &amp; MIN(ROUND(BA202/BA203*10*2, 0)/2, 10) &amp; "/10"))</f>
        <v/>
      </c>
      <c r="G202" s="542" t="str">
        <f t="shared" si="235"/>
        <v/>
      </c>
      <c r="H202" s="528">
        <f>IF(ISBLANK(H188),"",AG202)</f>
        <v>0</v>
      </c>
      <c r="I202" s="543" t="str">
        <f t="shared" si="236"/>
        <v/>
      </c>
      <c r="J202" s="529">
        <f t="shared" si="237"/>
        <v>0</v>
      </c>
      <c r="K202" s="530">
        <v>1</v>
      </c>
      <c r="L202" s="531">
        <f t="shared" si="238"/>
        <v>0</v>
      </c>
      <c r="N202" s="407" t="str">
        <f t="shared" si="178"/>
        <v>►</v>
      </c>
      <c r="O202" s="147" t="str">
        <f t="shared" si="179"/>
        <v>►</v>
      </c>
      <c r="P202" s="147" t="str">
        <f t="shared" si="184"/>
        <v>►</v>
      </c>
      <c r="Q202" s="147" t="str">
        <f t="shared" si="185"/>
        <v>►</v>
      </c>
      <c r="R202" s="147" t="str">
        <f t="shared" si="186"/>
        <v>►</v>
      </c>
      <c r="S202" s="147" t="str">
        <f t="shared" si="180"/>
        <v>►</v>
      </c>
      <c r="T202" s="147" t="str">
        <f t="shared" si="187"/>
        <v>►</v>
      </c>
      <c r="U202" s="147" t="str">
        <f t="shared" si="181"/>
        <v/>
      </c>
      <c r="V202" s="146" t="str">
        <f t="shared" si="242"/>
        <v>►</v>
      </c>
      <c r="W202" s="119" t="str">
        <f>W193</f>
        <v>6.6 nom de la recette .Avec ou sans alcool.Quand .Verre Flute(s).Famille à coller</v>
      </c>
      <c r="X202" s="119">
        <f>X193</f>
        <v>2</v>
      </c>
      <c r="Y202" s="118" t="str">
        <f>Y193</f>
        <v>Flute(s)</v>
      </c>
      <c r="Z202" s="117">
        <f>Z193</f>
        <v>12</v>
      </c>
      <c r="AA202" s="116" t="str">
        <f>AA193</f>
        <v>cl</v>
      </c>
      <c r="AB202" s="1239"/>
      <c r="AC202" s="1239"/>
      <c r="AD202" s="1240"/>
      <c r="AE202" s="145">
        <v>7</v>
      </c>
      <c r="AF202" s="296"/>
      <c r="AG202" s="295"/>
      <c r="AH202" s="144"/>
      <c r="AI202" s="294"/>
      <c r="AJ202" s="293"/>
      <c r="AK202" s="292"/>
      <c r="AL202" s="291">
        <v>1</v>
      </c>
      <c r="AM202" s="290"/>
      <c r="AN202"/>
      <c r="AO202" s="143" t="str">
        <f t="shared" ref="AO202:AT202" si="251">AO188</f>
        <v>Volume saisi 0 ml pour 2 Flute(s)</v>
      </c>
      <c r="AP202" s="142">
        <f t="shared" si="251"/>
        <v>360</v>
      </c>
      <c r="AQ202" s="142">
        <f t="shared" si="251"/>
        <v>240</v>
      </c>
      <c r="AR202" s="141" t="str">
        <f t="shared" si="251"/>
        <v>2 Trembler(s) de 30 cl</v>
      </c>
      <c r="AS202" s="136">
        <f t="shared" si="251"/>
        <v>600</v>
      </c>
      <c r="AT202" s="140">
        <f t="shared" si="251"/>
        <v>600</v>
      </c>
      <c r="AU202" s="139">
        <f t="shared" si="226"/>
        <v>2.5</v>
      </c>
      <c r="AV202" s="138">
        <v>7</v>
      </c>
      <c r="AW202" s="137">
        <f t="shared" si="240"/>
        <v>0</v>
      </c>
      <c r="AX202" s="633">
        <f t="shared" si="241"/>
        <v>0</v>
      </c>
      <c r="AY202" s="637">
        <f>IFERROR((AX202/AX203)*AQ202,0)</f>
        <v>0</v>
      </c>
      <c r="AZ202" s="638">
        <f t="shared" si="244"/>
        <v>0</v>
      </c>
      <c r="BA202" s="135">
        <f t="shared" si="245"/>
        <v>0</v>
      </c>
      <c r="BB202" s="636">
        <f t="shared" si="246"/>
        <v>0</v>
      </c>
      <c r="BC202" s="811">
        <f>BA202/H188</f>
        <v>0</v>
      </c>
      <c r="BP202" s="3"/>
      <c r="BR202" s="407" t="str">
        <f t="shared" si="182"/>
        <v>►</v>
      </c>
      <c r="CC202" s="9">
        <v>1</v>
      </c>
    </row>
    <row r="203" spans="1:81" ht="21" customHeight="1">
      <c r="B203" s="519"/>
      <c r="C203" s="129"/>
      <c r="D203" s="545">
        <f>SUM(D196:D202)</f>
        <v>0</v>
      </c>
      <c r="E203" s="129"/>
      <c r="F203" s="129"/>
      <c r="G203" s="130"/>
      <c r="H203" s="520"/>
      <c r="I203" s="546">
        <f>IFERROR(SUM(I196:I202)/SUM(D196:D202)*100,0)</f>
        <v>0</v>
      </c>
      <c r="J203" s="521"/>
      <c r="K203" s="129" t="s">
        <v>345</v>
      </c>
      <c r="L203" s="515">
        <f>SUM(L196:L202)</f>
        <v>0</v>
      </c>
      <c r="N203" s="407" t="str">
        <f t="shared" si="178"/>
        <v>A</v>
      </c>
      <c r="O203" s="147" t="str">
        <f t="shared" si="179"/>
        <v>6.6 nom de la recette .Avec ou sans alcool.Quand .Verre Flute(s).Famille à coller</v>
      </c>
      <c r="P203" s="147" t="str">
        <f t="shared" si="184"/>
        <v>6</v>
      </c>
      <c r="Q203" s="147" t="str">
        <f t="shared" si="185"/>
        <v xml:space="preserve">6 nom de la recette </v>
      </c>
      <c r="R203" s="147" t="str">
        <f t="shared" si="186"/>
        <v>Avec ou sans alcool</v>
      </c>
      <c r="S203" s="147" t="str">
        <f t="shared" si="180"/>
        <v xml:space="preserve">Quand </v>
      </c>
      <c r="T203" s="147" t="str">
        <f t="shared" si="187"/>
        <v>Famille à coller</v>
      </c>
      <c r="U203" s="147" t="str">
        <f t="shared" si="181"/>
        <v/>
      </c>
      <c r="V203" s="134" t="s">
        <v>338</v>
      </c>
      <c r="W203" s="119" t="str">
        <f>W193</f>
        <v>6.6 nom de la recette .Avec ou sans alcool.Quand .Verre Flute(s).Famille à coller</v>
      </c>
      <c r="X203" s="119">
        <f>X193</f>
        <v>2</v>
      </c>
      <c r="Y203" s="118" t="str">
        <f>Y193</f>
        <v>Flute(s)</v>
      </c>
      <c r="Z203" s="117">
        <f>Z193</f>
        <v>12</v>
      </c>
      <c r="AA203" s="116" t="str">
        <f>AA193</f>
        <v>cl</v>
      </c>
      <c r="AB203" s="132"/>
      <c r="AC203" s="132" t="str">
        <f>"▼ colonne "&amp;SUBSTITUTE(ADDRESS(1,COLUMN(),4),"1","")</f>
        <v>▼ colonne AC</v>
      </c>
      <c r="AD203" s="132"/>
      <c r="AE203" s="132"/>
      <c r="AF203" s="132"/>
      <c r="AG203" s="132"/>
      <c r="AH203" s="132"/>
      <c r="AI203" s="132"/>
      <c r="AJ203" s="132"/>
      <c r="AK203" s="133"/>
      <c r="AL203" s="132"/>
      <c r="AM203" s="131" t="str">
        <f>"colonne "&amp;SUBSTITUTE(ADDRESS(1,COLUMN(),4),"1","")&amp;" ▼"</f>
        <v>colonne AM ▼</v>
      </c>
      <c r="AN203"/>
      <c r="AO203" s="128"/>
      <c r="AP203" s="126"/>
      <c r="AQ203" s="126"/>
      <c r="AR203" s="127"/>
      <c r="AS203" s="127"/>
      <c r="AT203" s="126"/>
      <c r="AU203" s="125"/>
      <c r="AV203" s="124"/>
      <c r="AW203" s="124"/>
      <c r="AX203" s="634">
        <f t="shared" ref="AX203:BC203" si="252">SUM(AX196:AX202)</f>
        <v>0</v>
      </c>
      <c r="AY203" s="123">
        <f t="shared" si="252"/>
        <v>0</v>
      </c>
      <c r="AZ203" s="640">
        <f t="shared" si="252"/>
        <v>0</v>
      </c>
      <c r="BA203" s="123">
        <f t="shared" si="252"/>
        <v>0</v>
      </c>
      <c r="BB203" s="635">
        <f t="shared" si="252"/>
        <v>0</v>
      </c>
      <c r="BC203" s="639">
        <f t="shared" si="252"/>
        <v>0</v>
      </c>
      <c r="BP203" s="3"/>
      <c r="BR203" s="407" t="str">
        <f t="shared" si="182"/>
        <v>A</v>
      </c>
      <c r="CC203" s="9">
        <v>1</v>
      </c>
    </row>
    <row r="204" spans="1:81" ht="21" customHeight="1">
      <c r="A204" s="804"/>
      <c r="B204" s="267" t="s">
        <v>540</v>
      </c>
      <c r="C204" s="270"/>
      <c r="D204" s="270"/>
      <c r="E204" s="270"/>
      <c r="F204" s="270"/>
      <c r="G204" s="552" t="s">
        <v>1083</v>
      </c>
      <c r="H204" s="270"/>
      <c r="I204" s="270"/>
      <c r="J204" s="270"/>
      <c r="K204" s="270"/>
      <c r="L204" s="287" t="s">
        <v>537</v>
      </c>
      <c r="N204" s="407" t="str">
        <f t="shared" si="178"/>
        <v>A</v>
      </c>
      <c r="O204" s="147" t="str">
        <f t="shared" si="179"/>
        <v>6.6 nom de la recette .Avec ou sans alcool.Quand .Verre Flute(s).Famille à coller</v>
      </c>
      <c r="P204" s="147" t="str">
        <f t="shared" si="184"/>
        <v>6</v>
      </c>
      <c r="Q204" s="147" t="str">
        <f t="shared" si="185"/>
        <v xml:space="preserve">6 nom de la recette </v>
      </c>
      <c r="R204" s="147" t="str">
        <f t="shared" si="186"/>
        <v>Avec ou sans alcool</v>
      </c>
      <c r="S204" s="147" t="str">
        <f t="shared" si="180"/>
        <v xml:space="preserve">Quand </v>
      </c>
      <c r="T204" s="147" t="str">
        <f t="shared" si="187"/>
        <v>Famille à coller</v>
      </c>
      <c r="U204" s="147" t="str">
        <f t="shared" si="181"/>
        <v/>
      </c>
      <c r="V204" s="146" t="str">
        <f t="shared" ref="V204:V215" si="253">IF(OR(AC204&lt;&gt; "",AD204&lt;&gt;"",AE204&lt;&gt; "",AF204&lt;&gt; "",AG204&lt;&gt; "",AH204&lt;&gt; "",AI204&lt;&gt;""),"A", "►")</f>
        <v>A</v>
      </c>
      <c r="W204" s="119" t="str">
        <f>W193</f>
        <v>6.6 nom de la recette .Avec ou sans alcool.Quand .Verre Flute(s).Famille à coller</v>
      </c>
      <c r="X204" s="119">
        <f>X193</f>
        <v>2</v>
      </c>
      <c r="Y204" s="118" t="str">
        <f>Y193</f>
        <v>Flute(s)</v>
      </c>
      <c r="Z204" s="117">
        <f>Z193</f>
        <v>12</v>
      </c>
      <c r="AA204" s="116" t="str">
        <f>AA193</f>
        <v>cl</v>
      </c>
      <c r="AB204" s="288">
        <v>0</v>
      </c>
      <c r="AC204" s="267" t="s">
        <v>540</v>
      </c>
      <c r="AD204" s="270"/>
      <c r="AE204" s="270"/>
      <c r="AF204" s="270"/>
      <c r="AG204" s="270"/>
      <c r="AH204" s="270"/>
      <c r="AI204" s="270"/>
      <c r="AJ204" s="270"/>
      <c r="AK204" s="270"/>
      <c r="AL204" s="270"/>
      <c r="AM204" s="287"/>
      <c r="AN204"/>
      <c r="AO204" s="506"/>
      <c r="AP204" s="507"/>
      <c r="AQ204" s="507"/>
      <c r="AR204" s="507"/>
      <c r="AS204" s="507"/>
      <c r="AT204" s="507"/>
      <c r="AU204" s="507"/>
      <c r="AV204" s="507"/>
      <c r="AW204" s="507"/>
      <c r="AX204" s="507"/>
      <c r="AY204" s="507"/>
      <c r="AZ204" s="507"/>
      <c r="BA204" s="507"/>
      <c r="BB204" s="507"/>
      <c r="BC204" s="511"/>
      <c r="BP204" s="3"/>
      <c r="BR204" s="407" t="str">
        <f t="shared" si="182"/>
        <v>A</v>
      </c>
      <c r="CC204" s="9">
        <v>1</v>
      </c>
    </row>
    <row r="205" spans="1:81" ht="21" customHeight="1">
      <c r="A205" s="804"/>
      <c r="B205" s="284"/>
      <c r="C205" s="284"/>
      <c r="D205" s="284"/>
      <c r="E205" s="284"/>
      <c r="F205" s="284"/>
      <c r="G205" s="284"/>
      <c r="H205" s="284"/>
      <c r="I205" s="284"/>
      <c r="J205" s="284"/>
      <c r="K205" s="284"/>
      <c r="L205" s="282" t="s">
        <v>537</v>
      </c>
      <c r="N205" s="407" t="str">
        <f t="shared" si="178"/>
        <v>►</v>
      </c>
      <c r="O205" s="147" t="str">
        <f t="shared" si="179"/>
        <v>►</v>
      </c>
      <c r="P205" s="147" t="str">
        <f t="shared" si="184"/>
        <v>►</v>
      </c>
      <c r="Q205" s="147" t="str">
        <f t="shared" si="185"/>
        <v>►</v>
      </c>
      <c r="R205" s="147" t="str">
        <f t="shared" si="186"/>
        <v>►</v>
      </c>
      <c r="S205" s="147" t="str">
        <f t="shared" si="180"/>
        <v>►</v>
      </c>
      <c r="T205" s="147" t="str">
        <f t="shared" si="187"/>
        <v>►</v>
      </c>
      <c r="U205" s="147" t="str">
        <f t="shared" si="181"/>
        <v/>
      </c>
      <c r="V205" s="146" t="str">
        <f t="shared" si="253"/>
        <v>►</v>
      </c>
      <c r="W205" s="119" t="str">
        <f>W193</f>
        <v>6.6 nom de la recette .Avec ou sans alcool.Quand .Verre Flute(s).Famille à coller</v>
      </c>
      <c r="X205" s="119">
        <f>X193</f>
        <v>2</v>
      </c>
      <c r="Y205" s="118" t="str">
        <f>Y193</f>
        <v>Flute(s)</v>
      </c>
      <c r="Z205" s="117">
        <f>Z193</f>
        <v>12</v>
      </c>
      <c r="AA205" s="116" t="str">
        <f>AA193</f>
        <v>cl</v>
      </c>
      <c r="AB205" s="285" t="str">
        <f>IF(ISBLANK(AC205),"",MAX(AB204:AB204)+1)</f>
        <v/>
      </c>
      <c r="AC205" s="284"/>
      <c r="AD205" s="284"/>
      <c r="AE205" s="284"/>
      <c r="AF205" s="284"/>
      <c r="AG205" s="284"/>
      <c r="AH205" s="284"/>
      <c r="AI205" s="284"/>
      <c r="AJ205" s="284"/>
      <c r="AK205" s="284"/>
      <c r="AL205" s="284"/>
      <c r="AM205" s="282" t="s">
        <v>537</v>
      </c>
      <c r="AN205"/>
      <c r="AO205" s="508"/>
      <c r="AP205" s="509"/>
      <c r="AQ205" s="509"/>
      <c r="AR205" s="509"/>
      <c r="AS205" s="509"/>
      <c r="AT205" s="509"/>
      <c r="AU205" s="509"/>
      <c r="AV205" s="509"/>
      <c r="AW205" s="509"/>
      <c r="AX205" s="509"/>
      <c r="AY205" s="509"/>
      <c r="AZ205" s="509"/>
      <c r="BA205" s="509"/>
      <c r="BB205" s="509"/>
      <c r="BC205" s="512"/>
      <c r="BP205" s="3"/>
      <c r="BR205" s="407" t="str">
        <f t="shared" si="182"/>
        <v>►</v>
      </c>
      <c r="CC205" s="9">
        <v>1</v>
      </c>
    </row>
    <row r="206" spans="1:81" ht="21" customHeight="1">
      <c r="A206" s="804"/>
      <c r="B206" s="284"/>
      <c r="C206" s="284"/>
      <c r="D206" s="284"/>
      <c r="E206" s="284"/>
      <c r="F206" s="284"/>
      <c r="G206" s="284"/>
      <c r="H206" s="284"/>
      <c r="I206" s="284"/>
      <c r="J206" s="284"/>
      <c r="K206" s="284"/>
      <c r="L206" s="282"/>
      <c r="N206" s="407" t="str">
        <f t="shared" si="178"/>
        <v>►</v>
      </c>
      <c r="O206" s="147" t="str">
        <f t="shared" si="179"/>
        <v>►</v>
      </c>
      <c r="P206" s="147" t="str">
        <f t="shared" si="184"/>
        <v>►</v>
      </c>
      <c r="Q206" s="147" t="str">
        <f t="shared" si="185"/>
        <v>►</v>
      </c>
      <c r="R206" s="147" t="str">
        <f t="shared" si="186"/>
        <v>►</v>
      </c>
      <c r="S206" s="147" t="str">
        <f t="shared" si="180"/>
        <v>►</v>
      </c>
      <c r="T206" s="147" t="str">
        <f t="shared" si="187"/>
        <v>►</v>
      </c>
      <c r="U206" s="147" t="str">
        <f t="shared" si="181"/>
        <v/>
      </c>
      <c r="V206" s="146" t="str">
        <f t="shared" si="253"/>
        <v>►</v>
      </c>
      <c r="W206" s="119" t="str">
        <f>W193</f>
        <v>6.6 nom de la recette .Avec ou sans alcool.Quand .Verre Flute(s).Famille à coller</v>
      </c>
      <c r="X206" s="119">
        <f>X193</f>
        <v>2</v>
      </c>
      <c r="Y206" s="118" t="str">
        <f>Y193</f>
        <v>Flute(s)</v>
      </c>
      <c r="Z206" s="117">
        <f>Z193</f>
        <v>12</v>
      </c>
      <c r="AA206" s="116" t="str">
        <f>AA193</f>
        <v>cl</v>
      </c>
      <c r="AB206" s="285" t="str">
        <f>IF(ISBLANK(AC206),"",MAX(AB204:AB205)+1)</f>
        <v/>
      </c>
      <c r="AC206" s="284"/>
      <c r="AD206" s="284"/>
      <c r="AE206" s="284"/>
      <c r="AF206" s="284"/>
      <c r="AG206" s="284"/>
      <c r="AH206" s="284"/>
      <c r="AI206" s="284"/>
      <c r="AJ206" s="284"/>
      <c r="AK206" s="284"/>
      <c r="AL206" s="284"/>
      <c r="AM206" s="282"/>
      <c r="AN206"/>
      <c r="AO206" s="508"/>
      <c r="AP206" s="509"/>
      <c r="AQ206" s="509"/>
      <c r="AR206" s="509"/>
      <c r="AS206" s="509"/>
      <c r="AT206" s="509"/>
      <c r="AU206" s="509"/>
      <c r="AV206" s="509"/>
      <c r="AW206" s="509"/>
      <c r="AX206" s="509"/>
      <c r="AY206" s="509"/>
      <c r="AZ206" s="509"/>
      <c r="BA206" s="509"/>
      <c r="BB206" s="509"/>
      <c r="BC206" s="512"/>
      <c r="BP206" s="3"/>
      <c r="BR206" s="407" t="str">
        <f t="shared" si="182"/>
        <v>►</v>
      </c>
      <c r="CC206" s="9">
        <v>1</v>
      </c>
    </row>
    <row r="207" spans="1:81" ht="21" customHeight="1">
      <c r="A207" s="804"/>
      <c r="B207" s="284"/>
      <c r="C207" s="284"/>
      <c r="D207" s="284"/>
      <c r="E207" s="284"/>
      <c r="F207" s="284"/>
      <c r="G207" s="284"/>
      <c r="H207" s="284"/>
      <c r="I207" s="284"/>
      <c r="J207" s="284"/>
      <c r="K207" s="284"/>
      <c r="L207" s="282"/>
      <c r="N207" s="407" t="str">
        <f t="shared" si="178"/>
        <v>►</v>
      </c>
      <c r="O207" s="147" t="str">
        <f t="shared" si="179"/>
        <v>►</v>
      </c>
      <c r="P207" s="147" t="str">
        <f t="shared" si="184"/>
        <v>►</v>
      </c>
      <c r="Q207" s="147" t="str">
        <f t="shared" si="185"/>
        <v>►</v>
      </c>
      <c r="R207" s="147" t="str">
        <f t="shared" si="186"/>
        <v>►</v>
      </c>
      <c r="S207" s="147" t="str">
        <f t="shared" si="180"/>
        <v>►</v>
      </c>
      <c r="T207" s="147" t="str">
        <f t="shared" si="187"/>
        <v>►</v>
      </c>
      <c r="U207" s="147" t="str">
        <f t="shared" si="181"/>
        <v/>
      </c>
      <c r="V207" s="146" t="str">
        <f t="shared" si="253"/>
        <v>►</v>
      </c>
      <c r="W207" s="119" t="str">
        <f>W193</f>
        <v>6.6 nom de la recette .Avec ou sans alcool.Quand .Verre Flute(s).Famille à coller</v>
      </c>
      <c r="X207" s="119">
        <f>X193</f>
        <v>2</v>
      </c>
      <c r="Y207" s="118" t="str">
        <f>Y193</f>
        <v>Flute(s)</v>
      </c>
      <c r="Z207" s="117">
        <f>Z193</f>
        <v>12</v>
      </c>
      <c r="AA207" s="116" t="str">
        <f>AA193</f>
        <v>cl</v>
      </c>
      <c r="AB207" s="285" t="str">
        <f>IF(ISBLANK(AC207),"",MAX(AB204:AB206)+1)</f>
        <v/>
      </c>
      <c r="AC207" s="284"/>
      <c r="AD207" s="284"/>
      <c r="AE207" s="284"/>
      <c r="AF207" s="284"/>
      <c r="AG207" s="284"/>
      <c r="AH207" s="284"/>
      <c r="AI207" s="284"/>
      <c r="AJ207" s="284"/>
      <c r="AK207" s="284"/>
      <c r="AL207" s="284"/>
      <c r="AM207" s="282"/>
      <c r="AN207"/>
      <c r="AO207" s="510"/>
      <c r="AP207" s="509"/>
      <c r="AQ207" s="509"/>
      <c r="AR207" s="509"/>
      <c r="AS207" s="509"/>
      <c r="AT207" s="509"/>
      <c r="AU207" s="509"/>
      <c r="AV207" s="509"/>
      <c r="AW207" s="509"/>
      <c r="AX207" s="509"/>
      <c r="AY207" s="509"/>
      <c r="AZ207" s="509"/>
      <c r="BA207" s="509"/>
      <c r="BB207" s="509"/>
      <c r="BC207" s="512"/>
      <c r="BP207" s="3"/>
      <c r="BR207" s="407" t="str">
        <f t="shared" si="182"/>
        <v>►</v>
      </c>
      <c r="CC207" s="9">
        <v>1</v>
      </c>
    </row>
    <row r="208" spans="1:81" ht="21" customHeight="1">
      <c r="A208" s="804"/>
      <c r="B208" s="284"/>
      <c r="C208" s="284"/>
      <c r="D208" s="284"/>
      <c r="E208" s="284"/>
      <c r="F208" s="284"/>
      <c r="G208" s="284"/>
      <c r="H208" s="284"/>
      <c r="I208" s="284"/>
      <c r="J208" s="284"/>
      <c r="K208" s="284"/>
      <c r="L208" s="282"/>
      <c r="N208" s="407" t="str">
        <f t="shared" ref="N208:N271" si="254">V208</f>
        <v>►</v>
      </c>
      <c r="O208" s="147" t="str">
        <f t="shared" ref="O208:O271" si="255">IF(N208="►","►",IF(N208="A",IF(AND(ISTEXT(W208),ISTEXT(W208)),W208,IF(ISTEXT(W208),W208,IF(ISBLANK(W208),W208,W208)))))</f>
        <v>►</v>
      </c>
      <c r="P208" s="147" t="str">
        <f t="shared" si="184"/>
        <v>►</v>
      </c>
      <c r="Q208" s="147" t="str">
        <f t="shared" si="185"/>
        <v>►</v>
      </c>
      <c r="R208" s="147" t="str">
        <f t="shared" si="186"/>
        <v>►</v>
      </c>
      <c r="S208" s="147" t="str">
        <f t="shared" ref="S208:S271" si="256">IF(O208="►","►",IFERROR(MID(W208,SEARCH(".",O208,SEARCH(".",O208,SEARCH(".",O208)+1)+1)+1,SEARCH(".",O208,SEARCH(".",O208,SEARCH(".",O208,SEARCH(".",O208)+1)+1)+1)-SEARCH(".",O208,SEARCH(".",O208,SEARCH(".",O208)+1)+1)-1),0))</f>
        <v>►</v>
      </c>
      <c r="T208" s="147" t="str">
        <f t="shared" si="187"/>
        <v>►</v>
      </c>
      <c r="U208" s="147" t="str">
        <f t="shared" ref="U208:U271" si="257">IF(ISBLANK(O208),"►",IFERROR(RIGHT(O208,LEN(O208)-FIND("Couleur",O208)+1),""))</f>
        <v/>
      </c>
      <c r="V208" s="146" t="str">
        <f t="shared" si="253"/>
        <v>►</v>
      </c>
      <c r="W208" s="119" t="str">
        <f>W193</f>
        <v>6.6 nom de la recette .Avec ou sans alcool.Quand .Verre Flute(s).Famille à coller</v>
      </c>
      <c r="X208" s="119">
        <f>X193</f>
        <v>2</v>
      </c>
      <c r="Y208" s="118" t="str">
        <f>Y193</f>
        <v>Flute(s)</v>
      </c>
      <c r="Z208" s="117">
        <f>Z193</f>
        <v>12</v>
      </c>
      <c r="AA208" s="116" t="str">
        <f>AA193</f>
        <v>cl</v>
      </c>
      <c r="AB208" s="285" t="str">
        <f>IF(ISBLANK(AC208),"",MAX(AB204:AB207)+1)</f>
        <v/>
      </c>
      <c r="AC208" s="284"/>
      <c r="AD208" s="284"/>
      <c r="AE208" s="284"/>
      <c r="AF208" s="284"/>
      <c r="AG208" s="284"/>
      <c r="AH208" s="284"/>
      <c r="AI208" s="284"/>
      <c r="AJ208" s="284"/>
      <c r="AK208" s="284"/>
      <c r="AL208" s="284"/>
      <c r="AM208" s="282"/>
      <c r="AN208"/>
      <c r="AO208" s="508"/>
      <c r="AP208" s="509"/>
      <c r="AQ208" s="509"/>
      <c r="AR208" s="509"/>
      <c r="AS208" s="509"/>
      <c r="AT208" s="509"/>
      <c r="AU208" s="509"/>
      <c r="AV208" s="509"/>
      <c r="AW208" s="509"/>
      <c r="AX208" s="509"/>
      <c r="AY208" s="509"/>
      <c r="AZ208" s="509"/>
      <c r="BA208" s="509"/>
      <c r="BB208" s="509"/>
      <c r="BC208" s="512"/>
      <c r="BP208" s="3"/>
      <c r="BR208" s="407" t="str">
        <f t="shared" ref="BR208:BR271" si="258">N208</f>
        <v>►</v>
      </c>
      <c r="CC208" s="9">
        <v>1</v>
      </c>
    </row>
    <row r="209" spans="1:81" ht="21" customHeight="1">
      <c r="A209" s="804"/>
      <c r="B209" s="284"/>
      <c r="C209" s="284"/>
      <c r="D209" s="284"/>
      <c r="E209" s="284"/>
      <c r="F209" s="284"/>
      <c r="G209" s="284"/>
      <c r="H209" s="284"/>
      <c r="I209" s="284"/>
      <c r="J209" s="284"/>
      <c r="K209" s="284"/>
      <c r="L209" s="282"/>
      <c r="N209" s="407" t="str">
        <f t="shared" si="254"/>
        <v>►</v>
      </c>
      <c r="O209" s="147" t="str">
        <f t="shared" si="255"/>
        <v>►</v>
      </c>
      <c r="P209" s="147" t="str">
        <f t="shared" si="184"/>
        <v>►</v>
      </c>
      <c r="Q209" s="147" t="str">
        <f t="shared" si="185"/>
        <v>►</v>
      </c>
      <c r="R209" s="147" t="str">
        <f t="shared" si="186"/>
        <v>►</v>
      </c>
      <c r="S209" s="147" t="str">
        <f t="shared" si="256"/>
        <v>►</v>
      </c>
      <c r="T209" s="147" t="str">
        <f t="shared" si="187"/>
        <v>►</v>
      </c>
      <c r="U209" s="147" t="str">
        <f t="shared" si="257"/>
        <v/>
      </c>
      <c r="V209" s="146" t="str">
        <f t="shared" si="253"/>
        <v>►</v>
      </c>
      <c r="W209" s="119" t="str">
        <f>W193</f>
        <v>6.6 nom de la recette .Avec ou sans alcool.Quand .Verre Flute(s).Famille à coller</v>
      </c>
      <c r="X209" s="119">
        <f>X193</f>
        <v>2</v>
      </c>
      <c r="Y209" s="118" t="str">
        <f>Y193</f>
        <v>Flute(s)</v>
      </c>
      <c r="Z209" s="117">
        <f>Z193</f>
        <v>12</v>
      </c>
      <c r="AA209" s="116" t="str">
        <f>AA193</f>
        <v>cl</v>
      </c>
      <c r="AB209" s="285" t="str">
        <f>IF(ISBLANK(AC209),"",MAX(AB204:AB208)+1)</f>
        <v/>
      </c>
      <c r="AC209" s="284"/>
      <c r="AD209" s="284"/>
      <c r="AE209" s="284"/>
      <c r="AF209" s="284"/>
      <c r="AG209" s="284"/>
      <c r="AH209" s="284"/>
      <c r="AI209" s="284"/>
      <c r="AJ209" s="284"/>
      <c r="AK209" s="284"/>
      <c r="AL209" s="284"/>
      <c r="AM209" s="282"/>
      <c r="AN209"/>
      <c r="AO209" s="508"/>
      <c r="AP209" s="509"/>
      <c r="AQ209" s="509"/>
      <c r="AR209" s="509"/>
      <c r="AS209" s="509"/>
      <c r="AT209" s="509"/>
      <c r="AU209" s="509"/>
      <c r="AV209" s="509"/>
      <c r="AW209" s="509"/>
      <c r="AX209" s="509"/>
      <c r="AY209" s="509"/>
      <c r="AZ209" s="509"/>
      <c r="BA209" s="509"/>
      <c r="BB209" s="509"/>
      <c r="BC209" s="512"/>
      <c r="BP209" s="3"/>
      <c r="BR209" s="407" t="str">
        <f t="shared" si="258"/>
        <v>►</v>
      </c>
      <c r="CC209" s="9">
        <v>1</v>
      </c>
    </row>
    <row r="210" spans="1:81" ht="21" customHeight="1">
      <c r="A210" s="804"/>
      <c r="B210" s="284"/>
      <c r="C210" s="284"/>
      <c r="D210" s="284"/>
      <c r="E210" s="284"/>
      <c r="F210" s="284"/>
      <c r="G210" s="284"/>
      <c r="H210" s="284"/>
      <c r="I210" s="284"/>
      <c r="J210" s="284"/>
      <c r="K210" s="284"/>
      <c r="L210" s="282"/>
      <c r="N210" s="407" t="str">
        <f t="shared" si="254"/>
        <v>►</v>
      </c>
      <c r="O210" s="147" t="str">
        <f t="shared" si="255"/>
        <v>►</v>
      </c>
      <c r="P210" s="147" t="str">
        <f t="shared" si="184"/>
        <v>►</v>
      </c>
      <c r="Q210" s="147" t="str">
        <f t="shared" si="185"/>
        <v>►</v>
      </c>
      <c r="R210" s="147" t="str">
        <f t="shared" si="186"/>
        <v>►</v>
      </c>
      <c r="S210" s="147" t="str">
        <f t="shared" si="256"/>
        <v>►</v>
      </c>
      <c r="T210" s="147" t="str">
        <f t="shared" si="187"/>
        <v>►</v>
      </c>
      <c r="U210" s="147" t="str">
        <f t="shared" si="257"/>
        <v/>
      </c>
      <c r="V210" s="146" t="str">
        <f t="shared" si="253"/>
        <v>►</v>
      </c>
      <c r="W210" s="119" t="str">
        <f>W193</f>
        <v>6.6 nom de la recette .Avec ou sans alcool.Quand .Verre Flute(s).Famille à coller</v>
      </c>
      <c r="X210" s="119">
        <f>X193</f>
        <v>2</v>
      </c>
      <c r="Y210" s="118" t="str">
        <f>Y193</f>
        <v>Flute(s)</v>
      </c>
      <c r="Z210" s="117">
        <f>Z193</f>
        <v>12</v>
      </c>
      <c r="AA210" s="116" t="str">
        <f>AA193</f>
        <v>cl</v>
      </c>
      <c r="AB210" s="285" t="str">
        <f>IF(ISBLANK(AC210),"",MAX(AB204:AB209)+1)</f>
        <v/>
      </c>
      <c r="AC210" s="284"/>
      <c r="AD210" s="284"/>
      <c r="AE210" s="284"/>
      <c r="AF210" s="284"/>
      <c r="AG210" s="284"/>
      <c r="AH210" s="284"/>
      <c r="AI210" s="284"/>
      <c r="AJ210" s="284"/>
      <c r="AK210" s="284"/>
      <c r="AL210" s="284"/>
      <c r="AM210" s="282"/>
      <c r="AN210"/>
      <c r="AO210" s="508"/>
      <c r="AP210" s="509"/>
      <c r="AQ210" s="509"/>
      <c r="AR210" s="509"/>
      <c r="AS210" s="509"/>
      <c r="AT210" s="509"/>
      <c r="AU210" s="509"/>
      <c r="AV210" s="509"/>
      <c r="AW210" s="509"/>
      <c r="AX210" s="509"/>
      <c r="AY210" s="509"/>
      <c r="AZ210" s="509"/>
      <c r="BA210" s="509"/>
      <c r="BB210" s="509"/>
      <c r="BC210" s="512"/>
      <c r="BP210" s="3"/>
      <c r="BR210" s="407" t="str">
        <f t="shared" si="258"/>
        <v>►</v>
      </c>
      <c r="CC210" s="9">
        <v>1</v>
      </c>
    </row>
    <row r="211" spans="1:81" ht="21" customHeight="1">
      <c r="A211" s="804"/>
      <c r="B211" s="284"/>
      <c r="C211" s="284"/>
      <c r="D211" s="284"/>
      <c r="E211" s="284"/>
      <c r="F211" s="284"/>
      <c r="G211" s="284"/>
      <c r="H211" s="284"/>
      <c r="I211" s="284"/>
      <c r="J211" s="284"/>
      <c r="K211" s="284"/>
      <c r="L211" s="282"/>
      <c r="N211" s="407" t="str">
        <f t="shared" si="254"/>
        <v>►</v>
      </c>
      <c r="O211" s="147" t="str">
        <f t="shared" si="255"/>
        <v>►</v>
      </c>
      <c r="P211" s="147" t="str">
        <f t="shared" si="184"/>
        <v>►</v>
      </c>
      <c r="Q211" s="147" t="str">
        <f t="shared" si="185"/>
        <v>►</v>
      </c>
      <c r="R211" s="147" t="str">
        <f t="shared" si="186"/>
        <v>►</v>
      </c>
      <c r="S211" s="147" t="str">
        <f t="shared" si="256"/>
        <v>►</v>
      </c>
      <c r="T211" s="147" t="str">
        <f t="shared" si="187"/>
        <v>►</v>
      </c>
      <c r="U211" s="147" t="str">
        <f t="shared" si="257"/>
        <v/>
      </c>
      <c r="V211" s="146" t="str">
        <f t="shared" si="253"/>
        <v>►</v>
      </c>
      <c r="W211" s="119" t="str">
        <f>W193</f>
        <v>6.6 nom de la recette .Avec ou sans alcool.Quand .Verre Flute(s).Famille à coller</v>
      </c>
      <c r="X211" s="119">
        <f>X193</f>
        <v>2</v>
      </c>
      <c r="Y211" s="118" t="str">
        <f>Y193</f>
        <v>Flute(s)</v>
      </c>
      <c r="Z211" s="117">
        <f>Z193</f>
        <v>12</v>
      </c>
      <c r="AA211" s="116" t="str">
        <f>AA193</f>
        <v>cl</v>
      </c>
      <c r="AB211" s="285" t="str">
        <f>IF(ISBLANK(AC211),"",MAX(AB204:AB210)+1)</f>
        <v/>
      </c>
      <c r="AC211" s="284"/>
      <c r="AD211" s="284"/>
      <c r="AE211" s="284"/>
      <c r="AF211" s="284"/>
      <c r="AG211" s="284"/>
      <c r="AH211" s="284"/>
      <c r="AI211" s="284"/>
      <c r="AJ211" s="284"/>
      <c r="AK211" s="284"/>
      <c r="AL211" s="284"/>
      <c r="AM211" s="282"/>
      <c r="AN211"/>
      <c r="AO211" s="508"/>
      <c r="AP211" s="509"/>
      <c r="AQ211" s="509"/>
      <c r="AR211" s="509"/>
      <c r="AS211" s="509"/>
      <c r="AT211" s="509"/>
      <c r="AU211" s="509"/>
      <c r="AV211" s="509"/>
      <c r="AW211" s="509"/>
      <c r="AX211" s="509"/>
      <c r="AY211" s="509"/>
      <c r="AZ211" s="509"/>
      <c r="BA211" s="509"/>
      <c r="BB211" s="509"/>
      <c r="BC211" s="512"/>
      <c r="BP211" s="3"/>
      <c r="BR211" s="407" t="str">
        <f t="shared" si="258"/>
        <v>►</v>
      </c>
      <c r="CC211" s="9">
        <v>1</v>
      </c>
    </row>
    <row r="212" spans="1:81" ht="21" customHeight="1">
      <c r="A212" s="804"/>
      <c r="B212" s="284"/>
      <c r="C212" s="284"/>
      <c r="D212" s="284"/>
      <c r="E212" s="284"/>
      <c r="F212" s="284"/>
      <c r="G212" s="284"/>
      <c r="H212" s="284"/>
      <c r="I212" s="284"/>
      <c r="J212" s="284"/>
      <c r="K212" s="284"/>
      <c r="L212" s="282"/>
      <c r="N212" s="407" t="str">
        <f t="shared" si="254"/>
        <v>►</v>
      </c>
      <c r="O212" s="147" t="str">
        <f t="shared" si="255"/>
        <v>►</v>
      </c>
      <c r="P212" s="147" t="str">
        <f t="shared" si="184"/>
        <v>►</v>
      </c>
      <c r="Q212" s="147" t="str">
        <f t="shared" si="185"/>
        <v>►</v>
      </c>
      <c r="R212" s="147" t="str">
        <f t="shared" si="186"/>
        <v>►</v>
      </c>
      <c r="S212" s="147" t="str">
        <f t="shared" si="256"/>
        <v>►</v>
      </c>
      <c r="T212" s="147" t="str">
        <f t="shared" si="187"/>
        <v>►</v>
      </c>
      <c r="U212" s="147" t="str">
        <f t="shared" si="257"/>
        <v/>
      </c>
      <c r="V212" s="146" t="str">
        <f t="shared" si="253"/>
        <v>►</v>
      </c>
      <c r="W212" s="119" t="str">
        <f>W193</f>
        <v>6.6 nom de la recette .Avec ou sans alcool.Quand .Verre Flute(s).Famille à coller</v>
      </c>
      <c r="X212" s="119">
        <f>X193</f>
        <v>2</v>
      </c>
      <c r="Y212" s="118" t="str">
        <f>Y193</f>
        <v>Flute(s)</v>
      </c>
      <c r="Z212" s="117">
        <f>Z193</f>
        <v>12</v>
      </c>
      <c r="AA212" s="116" t="str">
        <f>AA193</f>
        <v>cl</v>
      </c>
      <c r="AB212" s="285" t="str">
        <f>IF(ISBLANK(AC212),"",MAX(AB204:AB211)+1)</f>
        <v/>
      </c>
      <c r="AC212" s="284"/>
      <c r="AD212" s="284"/>
      <c r="AE212" s="284"/>
      <c r="AF212" s="284"/>
      <c r="AG212" s="284"/>
      <c r="AH212" s="284"/>
      <c r="AI212" s="284"/>
      <c r="AJ212" s="284"/>
      <c r="AK212" s="284"/>
      <c r="AL212" s="284"/>
      <c r="AM212" s="282"/>
      <c r="AN212"/>
      <c r="AO212" s="508"/>
      <c r="AP212" s="509"/>
      <c r="AQ212" s="509"/>
      <c r="AR212" s="509"/>
      <c r="AS212" s="509"/>
      <c r="AT212" s="509"/>
      <c r="AU212" s="509"/>
      <c r="AV212" s="509"/>
      <c r="AW212" s="509"/>
      <c r="AX212" s="509"/>
      <c r="AY212" s="509"/>
      <c r="AZ212" s="509"/>
      <c r="BA212" s="509"/>
      <c r="BB212" s="509"/>
      <c r="BC212" s="512"/>
      <c r="BP212" s="3"/>
      <c r="BR212" s="407" t="str">
        <f t="shared" si="258"/>
        <v>►</v>
      </c>
      <c r="CC212" s="9">
        <v>1</v>
      </c>
    </row>
    <row r="213" spans="1:81" ht="21" customHeight="1">
      <c r="A213" s="804"/>
      <c r="B213" s="284"/>
      <c r="C213" s="284"/>
      <c r="D213" s="284"/>
      <c r="E213" s="284"/>
      <c r="F213" s="284"/>
      <c r="G213" s="284"/>
      <c r="H213" s="284"/>
      <c r="I213" s="284"/>
      <c r="J213" s="284"/>
      <c r="K213" s="284"/>
      <c r="L213" s="282"/>
      <c r="N213" s="407" t="str">
        <f t="shared" si="254"/>
        <v>►</v>
      </c>
      <c r="O213" s="147" t="str">
        <f t="shared" si="255"/>
        <v>►</v>
      </c>
      <c r="P213" s="147" t="str">
        <f t="shared" ref="P213:P276" si="259">IF(O213="►","►",IFERROR(LEFT(O213,SEARCH(".",O213)-1),0))</f>
        <v>►</v>
      </c>
      <c r="Q213" s="147" t="str">
        <f t="shared" ref="Q213:Q276" si="260">IF(O213="►","►",IFERROR(MID(O213,SEARCH(".",O213)+1,SEARCH(".",O213,SEARCH(".",O213)+1)-SEARCH(".",O213)-1),0))</f>
        <v>►</v>
      </c>
      <c r="R213" s="147" t="str">
        <f t="shared" ref="R213:R276" si="261">IF(O213="►","►",IFERROR(MID(O213,SEARCH(".",O213,SEARCH(".",O213)+1)+1,SEARCH(".",O213,SEARCH(".",O213,SEARCH(".",O213)+1)+1)-SEARCH(".",O213,SEARCH(".",O213)+1)-1),0))</f>
        <v>►</v>
      </c>
      <c r="S213" s="147" t="str">
        <f t="shared" si="256"/>
        <v>►</v>
      </c>
      <c r="T213" s="147" t="str">
        <f t="shared" ref="T213:T276" si="262">IF(O213="►","►",IFERROR(MID(O213,SEARCH("♦",SUBSTITUTE(O213,".","♦",LEN(O213)-LEN(SUBSTITUTE(O213,".",""))))+1,999),""))</f>
        <v>►</v>
      </c>
      <c r="U213" s="147" t="str">
        <f t="shared" si="257"/>
        <v/>
      </c>
      <c r="V213" s="146" t="str">
        <f t="shared" si="253"/>
        <v>►</v>
      </c>
      <c r="W213" s="119" t="str">
        <f>W193</f>
        <v>6.6 nom de la recette .Avec ou sans alcool.Quand .Verre Flute(s).Famille à coller</v>
      </c>
      <c r="X213" s="119">
        <f>X193</f>
        <v>2</v>
      </c>
      <c r="Y213" s="118" t="str">
        <f>Y193</f>
        <v>Flute(s)</v>
      </c>
      <c r="Z213" s="117">
        <f>Z193</f>
        <v>12</v>
      </c>
      <c r="AA213" s="116" t="str">
        <f>AA193</f>
        <v>cl</v>
      </c>
      <c r="AB213" s="285" t="str">
        <f>IF(ISBLANK(AC213),"",MAX(AB204:AB212)+1)</f>
        <v/>
      </c>
      <c r="AC213" s="284"/>
      <c r="AD213" s="284"/>
      <c r="AE213" s="284"/>
      <c r="AF213" s="284"/>
      <c r="AG213" s="284"/>
      <c r="AH213" s="284"/>
      <c r="AI213" s="284"/>
      <c r="AJ213" s="284"/>
      <c r="AK213" s="284"/>
      <c r="AL213" s="284"/>
      <c r="AM213" s="282"/>
      <c r="AN213"/>
      <c r="AO213" s="508"/>
      <c r="AP213" s="509"/>
      <c r="AQ213" s="509"/>
      <c r="AR213" s="509"/>
      <c r="AS213" s="509"/>
      <c r="AT213" s="509"/>
      <c r="AU213" s="509"/>
      <c r="AV213" s="509"/>
      <c r="AW213" s="509"/>
      <c r="AX213" s="509"/>
      <c r="AY213" s="509"/>
      <c r="AZ213" s="509"/>
      <c r="BA213" s="509"/>
      <c r="BB213" s="509"/>
      <c r="BC213" s="512"/>
      <c r="BP213" s="3"/>
      <c r="BR213" s="407" t="str">
        <f t="shared" si="258"/>
        <v>►</v>
      </c>
      <c r="CC213" s="9">
        <v>1</v>
      </c>
    </row>
    <row r="214" spans="1:81" ht="21" customHeight="1">
      <c r="A214" s="804"/>
      <c r="B214" s="280"/>
      <c r="C214" s="280"/>
      <c r="D214" s="280"/>
      <c r="E214" s="280"/>
      <c r="F214" s="280"/>
      <c r="G214" s="280"/>
      <c r="H214" s="280"/>
      <c r="I214" s="280"/>
      <c r="J214" s="280"/>
      <c r="K214" s="280"/>
      <c r="L214" s="279"/>
      <c r="N214" s="407" t="str">
        <f t="shared" si="254"/>
        <v>►</v>
      </c>
      <c r="O214" s="147" t="str">
        <f t="shared" si="255"/>
        <v>►</v>
      </c>
      <c r="P214" s="147" t="str">
        <f t="shared" si="259"/>
        <v>►</v>
      </c>
      <c r="Q214" s="147" t="str">
        <f t="shared" si="260"/>
        <v>►</v>
      </c>
      <c r="R214" s="147" t="str">
        <f t="shared" si="261"/>
        <v>►</v>
      </c>
      <c r="S214" s="147" t="str">
        <f t="shared" si="256"/>
        <v>►</v>
      </c>
      <c r="T214" s="147" t="str">
        <f t="shared" si="262"/>
        <v>►</v>
      </c>
      <c r="U214" s="147" t="str">
        <f t="shared" si="257"/>
        <v/>
      </c>
      <c r="V214" s="146" t="str">
        <f t="shared" si="253"/>
        <v>►</v>
      </c>
      <c r="W214" s="119" t="str">
        <f>W193</f>
        <v>6.6 nom de la recette .Avec ou sans alcool.Quand .Verre Flute(s).Famille à coller</v>
      </c>
      <c r="X214" s="119">
        <f>X193</f>
        <v>2</v>
      </c>
      <c r="Y214" s="118" t="str">
        <f>Y193</f>
        <v>Flute(s)</v>
      </c>
      <c r="Z214" s="117">
        <f>Z193</f>
        <v>12</v>
      </c>
      <c r="AA214" s="116" t="str">
        <f>AA193</f>
        <v>cl</v>
      </c>
      <c r="AB214" s="1226" t="s">
        <v>516</v>
      </c>
      <c r="AC214" s="280"/>
      <c r="AD214" s="280"/>
      <c r="AE214" s="280"/>
      <c r="AF214" s="280"/>
      <c r="AG214" s="280"/>
      <c r="AH214" s="280"/>
      <c r="AI214" s="280"/>
      <c r="AJ214" s="280"/>
      <c r="AK214" s="280"/>
      <c r="AL214" s="280"/>
      <c r="AM214" s="279"/>
      <c r="AN214"/>
      <c r="AO214" s="508"/>
      <c r="AP214" s="509"/>
      <c r="AQ214" s="509"/>
      <c r="AR214" s="509"/>
      <c r="AS214" s="509"/>
      <c r="AT214" s="509"/>
      <c r="AU214" s="509"/>
      <c r="AV214" s="509"/>
      <c r="AW214" s="509"/>
      <c r="AX214" s="509"/>
      <c r="AY214" s="509"/>
      <c r="AZ214" s="509"/>
      <c r="BA214" s="509"/>
      <c r="BB214" s="509"/>
      <c r="BC214" s="512"/>
      <c r="BP214" s="3"/>
      <c r="BR214" s="407" t="str">
        <f t="shared" si="258"/>
        <v>►</v>
      </c>
      <c r="CC214" s="9">
        <v>1</v>
      </c>
    </row>
    <row r="215" spans="1:81" ht="21" customHeight="1">
      <c r="A215" s="804"/>
      <c r="B215" s="280"/>
      <c r="C215" s="280"/>
      <c r="D215" s="280"/>
      <c r="E215" s="280"/>
      <c r="F215" s="280"/>
      <c r="G215" s="280"/>
      <c r="H215" s="280"/>
      <c r="I215" s="280"/>
      <c r="J215" s="280"/>
      <c r="K215" s="280"/>
      <c r="L215" s="279"/>
      <c r="N215" s="407" t="str">
        <f t="shared" si="254"/>
        <v>►</v>
      </c>
      <c r="O215" s="147" t="str">
        <f t="shared" si="255"/>
        <v>►</v>
      </c>
      <c r="P215" s="147" t="str">
        <f t="shared" si="259"/>
        <v>►</v>
      </c>
      <c r="Q215" s="147" t="str">
        <f t="shared" si="260"/>
        <v>►</v>
      </c>
      <c r="R215" s="147" t="str">
        <f t="shared" si="261"/>
        <v>►</v>
      </c>
      <c r="S215" s="147" t="str">
        <f t="shared" si="256"/>
        <v>►</v>
      </c>
      <c r="T215" s="147" t="str">
        <f t="shared" si="262"/>
        <v>►</v>
      </c>
      <c r="U215" s="147" t="str">
        <f t="shared" si="257"/>
        <v/>
      </c>
      <c r="V215" s="146" t="str">
        <f t="shared" si="253"/>
        <v>►</v>
      </c>
      <c r="W215" s="119" t="str">
        <f>W193</f>
        <v>6.6 nom de la recette .Avec ou sans alcool.Quand .Verre Flute(s).Famille à coller</v>
      </c>
      <c r="X215" s="119">
        <f>X193</f>
        <v>2</v>
      </c>
      <c r="Y215" s="118" t="str">
        <f>Y193</f>
        <v>Flute(s)</v>
      </c>
      <c r="Z215" s="117">
        <f>Z193</f>
        <v>12</v>
      </c>
      <c r="AA215" s="116" t="str">
        <f>AA193</f>
        <v>cl</v>
      </c>
      <c r="AB215" s="1226"/>
      <c r="AC215" s="280"/>
      <c r="AD215" s="280"/>
      <c r="AE215" s="280"/>
      <c r="AF215" s="280"/>
      <c r="AG215" s="280"/>
      <c r="AH215" s="280"/>
      <c r="AI215" s="280"/>
      <c r="AJ215" s="280"/>
      <c r="AK215" s="280"/>
      <c r="AL215" s="280"/>
      <c r="AM215" s="279"/>
      <c r="AN215"/>
      <c r="AO215" s="508"/>
      <c r="AP215" s="509"/>
      <c r="AQ215" s="509"/>
      <c r="AR215" s="509"/>
      <c r="AS215" s="509"/>
      <c r="AT215" s="509"/>
      <c r="AU215" s="509"/>
      <c r="AV215" s="509"/>
      <c r="AW215" s="509"/>
      <c r="AX215" s="509"/>
      <c r="AY215" s="509"/>
      <c r="AZ215" s="509"/>
      <c r="BA215" s="509"/>
      <c r="BB215" s="509"/>
      <c r="BC215" s="512"/>
      <c r="BP215" s="3"/>
      <c r="BR215" s="407" t="str">
        <f t="shared" si="258"/>
        <v>►</v>
      </c>
      <c r="CC215" s="9">
        <v>1</v>
      </c>
    </row>
    <row r="216" spans="1:81" ht="21" customHeight="1">
      <c r="A216" s="804"/>
      <c r="B216" s="122"/>
      <c r="C216" s="122"/>
      <c r="D216" s="122"/>
      <c r="E216" s="122"/>
      <c r="F216" s="122"/>
      <c r="G216" s="122"/>
      <c r="H216" s="122"/>
      <c r="I216" s="122"/>
      <c r="J216" s="122"/>
      <c r="K216" s="122"/>
      <c r="L216" s="121"/>
      <c r="N216" s="407" t="str">
        <f t="shared" si="254"/>
        <v>A</v>
      </c>
      <c r="O216" s="147" t="str">
        <f t="shared" si="255"/>
        <v>6.6 nom de la recette .Avec ou sans alcool.Quand .Verre Flute(s).Famille à coller</v>
      </c>
      <c r="P216" s="147" t="str">
        <f t="shared" si="259"/>
        <v>6</v>
      </c>
      <c r="Q216" s="147" t="str">
        <f t="shared" si="260"/>
        <v xml:space="preserve">6 nom de la recette </v>
      </c>
      <c r="R216" s="147" t="str">
        <f t="shared" si="261"/>
        <v>Avec ou sans alcool</v>
      </c>
      <c r="S216" s="147" t="str">
        <f t="shared" si="256"/>
        <v xml:space="preserve">Quand </v>
      </c>
      <c r="T216" s="147" t="str">
        <f t="shared" si="262"/>
        <v>Famille à coller</v>
      </c>
      <c r="U216" s="147" t="str">
        <f t="shared" si="257"/>
        <v/>
      </c>
      <c r="V216" s="274" t="s">
        <v>338</v>
      </c>
      <c r="W216" s="119" t="str">
        <f>W193</f>
        <v>6.6 nom de la recette .Avec ou sans alcool.Quand .Verre Flute(s).Famille à coller</v>
      </c>
      <c r="X216" s="119">
        <f>X193</f>
        <v>2</v>
      </c>
      <c r="Y216" s="118" t="str">
        <f>Y193</f>
        <v>Flute(s)</v>
      </c>
      <c r="Z216" s="117">
        <f>Z193</f>
        <v>12</v>
      </c>
      <c r="AA216" s="116" t="str">
        <f>AA193</f>
        <v>cl</v>
      </c>
      <c r="AB216" s="277" t="s">
        <v>509</v>
      </c>
      <c r="AC216" s="122"/>
      <c r="AD216" s="122"/>
      <c r="AE216" s="122"/>
      <c r="AF216" s="122"/>
      <c r="AG216" s="122"/>
      <c r="AH216" s="122"/>
      <c r="AI216" s="122"/>
      <c r="AJ216" s="122"/>
      <c r="AK216" s="122"/>
      <c r="AL216" s="122"/>
      <c r="AM216" s="121"/>
      <c r="AN216"/>
      <c r="AO216" s="508"/>
      <c r="AP216" s="509"/>
      <c r="AQ216" s="509"/>
      <c r="AR216" s="509"/>
      <c r="AS216" s="509"/>
      <c r="AT216" s="509"/>
      <c r="AU216" s="509"/>
      <c r="AV216" s="509"/>
      <c r="AW216" s="509"/>
      <c r="AX216" s="509"/>
      <c r="AY216" s="509"/>
      <c r="AZ216" s="509"/>
      <c r="BA216" s="509"/>
      <c r="BB216" s="509"/>
      <c r="BC216" s="512"/>
      <c r="BP216" s="3"/>
      <c r="BR216" s="407" t="str">
        <f t="shared" si="258"/>
        <v>A</v>
      </c>
      <c r="CC216" s="9">
        <v>1</v>
      </c>
    </row>
    <row r="217" spans="1:81" ht="21" customHeight="1">
      <c r="A217" s="804"/>
      <c r="B217" s="113">
        <v>40</v>
      </c>
      <c r="C217" s="113">
        <v>5</v>
      </c>
      <c r="D217" s="113">
        <v>12</v>
      </c>
      <c r="E217" s="113">
        <v>25</v>
      </c>
      <c r="F217" s="113">
        <v>23</v>
      </c>
      <c r="G217" s="113">
        <v>7</v>
      </c>
      <c r="H217" s="113">
        <v>13</v>
      </c>
      <c r="I217" s="113">
        <v>12</v>
      </c>
      <c r="J217" s="113">
        <v>9</v>
      </c>
      <c r="K217" s="113">
        <v>12</v>
      </c>
      <c r="L217" s="115">
        <v>13</v>
      </c>
      <c r="N217" s="407" t="str">
        <f t="shared" si="254"/>
        <v>A</v>
      </c>
      <c r="O217" s="147">
        <f t="shared" si="255"/>
        <v>2</v>
      </c>
      <c r="P217" s="147">
        <f t="shared" si="259"/>
        <v>0</v>
      </c>
      <c r="Q217" s="147">
        <f t="shared" si="260"/>
        <v>0</v>
      </c>
      <c r="R217" s="147">
        <f t="shared" si="261"/>
        <v>0</v>
      </c>
      <c r="S217" s="147">
        <f t="shared" si="256"/>
        <v>0</v>
      </c>
      <c r="T217" s="147" t="str">
        <f t="shared" si="262"/>
        <v/>
      </c>
      <c r="U217" s="147" t="str">
        <f t="shared" si="257"/>
        <v/>
      </c>
      <c r="V217" s="274" t="s">
        <v>338</v>
      </c>
      <c r="W217" s="113">
        <v>2</v>
      </c>
      <c r="X217" s="113">
        <v>2</v>
      </c>
      <c r="Y217" s="113">
        <v>2</v>
      </c>
      <c r="Z217" s="113">
        <v>2</v>
      </c>
      <c r="AA217" s="113">
        <v>2</v>
      </c>
      <c r="AB217" s="113">
        <v>10</v>
      </c>
      <c r="AC217" s="113">
        <v>12</v>
      </c>
      <c r="AD217" s="113">
        <v>10</v>
      </c>
      <c r="AE217" s="113">
        <v>3</v>
      </c>
      <c r="AF217" s="113">
        <v>11</v>
      </c>
      <c r="AG217" s="113">
        <v>11</v>
      </c>
      <c r="AH217" s="113">
        <v>4</v>
      </c>
      <c r="AI217" s="113">
        <v>11</v>
      </c>
      <c r="AJ217" s="113">
        <v>11</v>
      </c>
      <c r="AK217" s="113">
        <v>11</v>
      </c>
      <c r="AL217" s="113">
        <v>12</v>
      </c>
      <c r="AM217" s="115">
        <v>40</v>
      </c>
      <c r="AN217"/>
      <c r="AO217" s="114">
        <v>14</v>
      </c>
      <c r="AP217" s="113">
        <v>11</v>
      </c>
      <c r="AQ217" s="113">
        <v>17</v>
      </c>
      <c r="AR217" s="113">
        <v>17</v>
      </c>
      <c r="AS217" s="113">
        <v>17</v>
      </c>
      <c r="AT217" s="113">
        <v>14</v>
      </c>
      <c r="AU217" s="113">
        <v>11</v>
      </c>
      <c r="AV217" s="113">
        <v>14</v>
      </c>
      <c r="AW217" s="113">
        <v>21</v>
      </c>
      <c r="AX217" s="113">
        <v>18</v>
      </c>
      <c r="AY217" s="113">
        <v>17</v>
      </c>
      <c r="AZ217" s="113">
        <v>11</v>
      </c>
      <c r="BA217" s="113">
        <v>11</v>
      </c>
      <c r="BB217" s="113">
        <v>11</v>
      </c>
      <c r="BC217" s="112">
        <v>17</v>
      </c>
      <c r="BP217" s="3"/>
      <c r="BR217" s="407" t="str">
        <f t="shared" si="258"/>
        <v>A</v>
      </c>
      <c r="CC217" s="9">
        <v>1</v>
      </c>
    </row>
    <row r="218" spans="1:81" ht="21" customHeight="1" thickBot="1">
      <c r="A218" s="804"/>
      <c r="B218" s="272">
        <f t="shared" ref="B218:J218" ca="1" si="263">CELL("largeur",B218)</f>
        <v>40</v>
      </c>
      <c r="C218" s="272">
        <f t="shared" ca="1" si="263"/>
        <v>5</v>
      </c>
      <c r="D218" s="272">
        <f t="shared" ca="1" si="263"/>
        <v>12</v>
      </c>
      <c r="E218" s="272">
        <f t="shared" ca="1" si="263"/>
        <v>25</v>
      </c>
      <c r="F218" s="272">
        <f t="shared" ca="1" si="263"/>
        <v>23</v>
      </c>
      <c r="G218" s="272">
        <f t="shared" ca="1" si="263"/>
        <v>7</v>
      </c>
      <c r="H218" s="272">
        <f t="shared" ca="1" si="263"/>
        <v>13</v>
      </c>
      <c r="I218" s="272">
        <f t="shared" ca="1" si="263"/>
        <v>12</v>
      </c>
      <c r="J218" s="272">
        <f t="shared" ca="1" si="263"/>
        <v>9</v>
      </c>
      <c r="K218" s="272">
        <v>12</v>
      </c>
      <c r="L218" s="271">
        <f ca="1">CELL("largeur",L218)</f>
        <v>13</v>
      </c>
      <c r="N218" s="407" t="str">
        <f t="shared" si="254"/>
        <v>A</v>
      </c>
      <c r="O218" s="147">
        <f t="shared" ca="1" si="255"/>
        <v>2</v>
      </c>
      <c r="P218" s="147">
        <f t="shared" ca="1" si="259"/>
        <v>0</v>
      </c>
      <c r="Q218" s="147">
        <f t="shared" ca="1" si="260"/>
        <v>0</v>
      </c>
      <c r="R218" s="147">
        <f t="shared" ca="1" si="261"/>
        <v>0</v>
      </c>
      <c r="S218" s="147">
        <f t="shared" ca="1" si="256"/>
        <v>0</v>
      </c>
      <c r="T218" s="147" t="str">
        <f t="shared" ca="1" si="262"/>
        <v/>
      </c>
      <c r="U218" s="147" t="str">
        <f t="shared" ca="1" si="257"/>
        <v/>
      </c>
      <c r="V218" s="273" t="s">
        <v>338</v>
      </c>
      <c r="W218" s="272">
        <f t="shared" ref="W218:AK218" ca="1" si="264">CELL("largeur",W218)</f>
        <v>2</v>
      </c>
      <c r="X218" s="272">
        <f t="shared" ca="1" si="264"/>
        <v>2</v>
      </c>
      <c r="Y218" s="272">
        <f t="shared" ca="1" si="264"/>
        <v>11</v>
      </c>
      <c r="Z218" s="272">
        <f t="shared" ca="1" si="264"/>
        <v>2</v>
      </c>
      <c r="AA218" s="272">
        <f t="shared" ca="1" si="264"/>
        <v>2</v>
      </c>
      <c r="AB218" s="272">
        <f t="shared" ca="1" si="264"/>
        <v>10</v>
      </c>
      <c r="AC218" s="272">
        <f t="shared" ca="1" si="264"/>
        <v>12</v>
      </c>
      <c r="AD218" s="272">
        <f t="shared" ca="1" si="264"/>
        <v>10</v>
      </c>
      <c r="AE218" s="272">
        <f t="shared" ca="1" si="264"/>
        <v>3</v>
      </c>
      <c r="AF218" s="272">
        <f t="shared" ca="1" si="264"/>
        <v>11</v>
      </c>
      <c r="AG218" s="272">
        <f t="shared" ca="1" si="264"/>
        <v>11</v>
      </c>
      <c r="AH218" s="272">
        <f t="shared" ca="1" si="264"/>
        <v>4</v>
      </c>
      <c r="AI218" s="272">
        <f t="shared" ca="1" si="264"/>
        <v>11</v>
      </c>
      <c r="AJ218" s="272">
        <f t="shared" ca="1" si="264"/>
        <v>11</v>
      </c>
      <c r="AK218" s="272">
        <f t="shared" ca="1" si="264"/>
        <v>11</v>
      </c>
      <c r="AL218" s="272">
        <v>12</v>
      </c>
      <c r="AM218" s="271">
        <f ca="1">CELL("largeur",AM218)</f>
        <v>40</v>
      </c>
      <c r="AN218"/>
      <c r="AO218" s="111">
        <f t="shared" ref="AO218:BC218" ca="1" si="265">CELL("largeur",AO218)</f>
        <v>44</v>
      </c>
      <c r="AP218" s="110">
        <f t="shared" ca="1" si="265"/>
        <v>11</v>
      </c>
      <c r="AQ218" s="110">
        <f t="shared" ca="1" si="265"/>
        <v>17</v>
      </c>
      <c r="AR218" s="110">
        <f t="shared" ca="1" si="265"/>
        <v>17</v>
      </c>
      <c r="AS218" s="110">
        <f t="shared" ca="1" si="265"/>
        <v>17</v>
      </c>
      <c r="AT218" s="110">
        <f t="shared" ca="1" si="265"/>
        <v>14</v>
      </c>
      <c r="AU218" s="110">
        <f t="shared" ca="1" si="265"/>
        <v>11</v>
      </c>
      <c r="AV218" s="110">
        <f t="shared" ca="1" si="265"/>
        <v>14</v>
      </c>
      <c r="AW218" s="110">
        <f t="shared" ca="1" si="265"/>
        <v>21</v>
      </c>
      <c r="AX218" s="110">
        <f t="shared" ca="1" si="265"/>
        <v>18</v>
      </c>
      <c r="AY218" s="110">
        <f t="shared" ca="1" si="265"/>
        <v>17</v>
      </c>
      <c r="AZ218" s="110">
        <f t="shared" ca="1" si="265"/>
        <v>11</v>
      </c>
      <c r="BA218" s="110">
        <f t="shared" ca="1" si="265"/>
        <v>11</v>
      </c>
      <c r="BB218" s="110">
        <f t="shared" ca="1" si="265"/>
        <v>11</v>
      </c>
      <c r="BC218" s="109">
        <f t="shared" ca="1" si="265"/>
        <v>17</v>
      </c>
      <c r="BP218" s="3"/>
      <c r="BR218" s="407" t="str">
        <f t="shared" si="258"/>
        <v>A</v>
      </c>
      <c r="CC218" s="9">
        <v>1</v>
      </c>
    </row>
    <row r="219" spans="1:81" ht="21" customHeight="1" thickBot="1">
      <c r="B219" s="5"/>
      <c r="C219" s="5"/>
      <c r="D219" s="5"/>
      <c r="E219" s="5"/>
      <c r="F219" s="5"/>
      <c r="G219" s="5"/>
      <c r="H219" s="5"/>
      <c r="I219" s="5"/>
      <c r="J219" s="5"/>
      <c r="K219" s="5"/>
      <c r="L219" s="5"/>
      <c r="N219" s="407" t="str">
        <f t="shared" si="254"/>
        <v>A</v>
      </c>
      <c r="O219" s="147">
        <f t="shared" si="255"/>
        <v>0</v>
      </c>
      <c r="P219" s="147">
        <f t="shared" si="259"/>
        <v>0</v>
      </c>
      <c r="Q219" s="147">
        <f t="shared" si="260"/>
        <v>0</v>
      </c>
      <c r="R219" s="147">
        <f t="shared" si="261"/>
        <v>0</v>
      </c>
      <c r="S219" s="147">
        <f t="shared" si="256"/>
        <v>0</v>
      </c>
      <c r="T219" s="147" t="str">
        <f t="shared" si="262"/>
        <v/>
      </c>
      <c r="U219" s="147" t="str">
        <f t="shared" si="257"/>
        <v/>
      </c>
      <c r="V219" s="812" t="s">
        <v>338</v>
      </c>
      <c r="AB219" s="5"/>
      <c r="AC219" s="5"/>
      <c r="AD219" s="5"/>
      <c r="AE219" s="5"/>
      <c r="AF219" s="5"/>
      <c r="AG219" s="5"/>
      <c r="AH219" s="5"/>
      <c r="AI219" s="5"/>
      <c r="AJ219" s="5"/>
      <c r="AK219" s="5"/>
      <c r="AL219" s="5"/>
      <c r="AM219" s="5"/>
      <c r="AN219"/>
      <c r="AO219" s="5"/>
      <c r="AP219" s="5"/>
      <c r="AQ219" s="5"/>
      <c r="AR219" s="5"/>
      <c r="AS219" s="5"/>
      <c r="AT219" s="5"/>
      <c r="AU219" s="5"/>
      <c r="AV219" s="5"/>
      <c r="AW219" s="5"/>
      <c r="AX219" s="5"/>
      <c r="AY219" s="5"/>
      <c r="AZ219" s="5"/>
      <c r="BA219" s="5"/>
      <c r="BB219" s="5"/>
      <c r="BC219" s="5"/>
      <c r="BP219" s="3"/>
      <c r="BR219" s="407" t="str">
        <f t="shared" si="258"/>
        <v>A</v>
      </c>
      <c r="CC219" s="9">
        <v>1</v>
      </c>
    </row>
    <row r="220" spans="1:81" ht="21" customHeight="1">
      <c r="A220" s="804"/>
      <c r="B220" s="1321" t="str">
        <f>AD220&amp;" "&amp;AB220&amp;" "&amp;AB221&amp;" "&amp;AB222&amp;"  intensité"&amp;" "&amp;AG226&amp;" "&amp;"coût unitaire"&amp;" "&amp;L229&amp; "€"&amp;" "&amp;" servi en"&amp;" "&amp;I222</f>
        <v>7 NOM DE LA RECETTE  Avec ou sans Alcool Quand  Couleur dominante  intensité ** coût unitaire 0€  servi en Trembler(s)</v>
      </c>
      <c r="C220" s="1322"/>
      <c r="D220" s="1322"/>
      <c r="E220" s="1322"/>
      <c r="F220" s="1322"/>
      <c r="G220" s="1322"/>
      <c r="H220" s="1322"/>
      <c r="I220" s="1322"/>
      <c r="J220" s="254" t="s">
        <v>432</v>
      </c>
      <c r="K220" s="1325" t="str">
        <f>AM220</f>
        <v>FAMILLE à coller</v>
      </c>
      <c r="L220" s="1326"/>
      <c r="N220" s="407" t="str">
        <f t="shared" si="254"/>
        <v>A</v>
      </c>
      <c r="O220" s="147" t="str">
        <f t="shared" si="255"/>
        <v>7.7 nom de la recette .Avec ou sans alcool.Quand .Verre Flute(s).Famille à coller</v>
      </c>
      <c r="P220" s="147" t="str">
        <f t="shared" si="259"/>
        <v>7</v>
      </c>
      <c r="Q220" s="147" t="str">
        <f t="shared" si="260"/>
        <v xml:space="preserve">7 nom de la recette </v>
      </c>
      <c r="R220" s="147" t="str">
        <f t="shared" si="261"/>
        <v>Avec ou sans alcool</v>
      </c>
      <c r="S220" s="147" t="str">
        <f t="shared" si="256"/>
        <v xml:space="preserve">Quand </v>
      </c>
      <c r="T220" s="147" t="str">
        <f t="shared" si="262"/>
        <v>Famille à coller</v>
      </c>
      <c r="U220" s="147" t="str">
        <f t="shared" si="257"/>
        <v/>
      </c>
      <c r="V220" s="259" t="s">
        <v>338</v>
      </c>
      <c r="W220" s="258" t="str">
        <f>W227</f>
        <v>7.7 nom de la recette .Avec ou sans alcool.Quand .Verre Flute(s).Famille à coller</v>
      </c>
      <c r="X220" s="258">
        <f>X227</f>
        <v>2</v>
      </c>
      <c r="Y220" s="257" t="str">
        <f>Y227</f>
        <v>Flute(s)</v>
      </c>
      <c r="Z220" s="256">
        <f>Z227</f>
        <v>12</v>
      </c>
      <c r="AA220" s="255" t="str">
        <f>AA227</f>
        <v>cl</v>
      </c>
      <c r="AB220" s="1245" t="s">
        <v>773</v>
      </c>
      <c r="AC220" s="1246"/>
      <c r="AD220" s="1247" t="s">
        <v>952</v>
      </c>
      <c r="AE220" s="1247"/>
      <c r="AF220" s="1247"/>
      <c r="AG220" s="1247"/>
      <c r="AH220" s="1247"/>
      <c r="AI220" s="1247"/>
      <c r="AJ220" s="1247"/>
      <c r="AK220" s="1247"/>
      <c r="AL220" s="1247"/>
      <c r="AM220" s="1249" t="s">
        <v>776</v>
      </c>
      <c r="AN220"/>
      <c r="AO220" s="253" t="s">
        <v>427</v>
      </c>
      <c r="AP220" s="252" t="s">
        <v>431</v>
      </c>
      <c r="AQ220" s="249" t="s">
        <v>429</v>
      </c>
      <c r="AR220" s="251" t="s">
        <v>426</v>
      </c>
      <c r="AS220" s="250" t="s">
        <v>430</v>
      </c>
      <c r="AT220" s="249" t="s">
        <v>429</v>
      </c>
      <c r="AU220" s="248" t="s">
        <v>428</v>
      </c>
      <c r="AV220" s="247" t="s">
        <v>427</v>
      </c>
      <c r="AW220" s="246" t="str">
        <f>AO222</f>
        <v>Volume saisi 0 ml pour 2 Flute(s)</v>
      </c>
      <c r="AX220" s="245"/>
      <c r="AY220" s="244"/>
      <c r="AZ220" s="243"/>
      <c r="BA220" s="242" t="s">
        <v>426</v>
      </c>
      <c r="BB220" s="241" t="str">
        <f>AR222</f>
        <v>2 Trembler(s) de 30 cl</v>
      </c>
      <c r="BC220" s="240"/>
      <c r="BP220" s="3"/>
      <c r="BR220" s="407" t="str">
        <f t="shared" si="258"/>
        <v>A</v>
      </c>
      <c r="CC220" s="9">
        <v>1</v>
      </c>
    </row>
    <row r="221" spans="1:81" ht="21" customHeight="1">
      <c r="A221" s="804"/>
      <c r="B221" s="1323"/>
      <c r="C221" s="1324"/>
      <c r="D221" s="1324"/>
      <c r="E221" s="1324"/>
      <c r="F221" s="1324"/>
      <c r="G221" s="1324"/>
      <c r="H221" s="1324"/>
      <c r="I221" s="1324"/>
      <c r="J221" s="518">
        <f>IFERROR(SUM(I230:I236)/SUM(D230:D236)*100,0)</f>
        <v>0</v>
      </c>
      <c r="K221" s="1327"/>
      <c r="L221" s="1328"/>
      <c r="N221" s="407" t="str">
        <f t="shared" si="254"/>
        <v>A</v>
      </c>
      <c r="O221" s="147" t="str">
        <f t="shared" si="255"/>
        <v>7.7 nom de la recette .Avec ou sans alcool.Quand .Verre Flute(s).Famille à coller</v>
      </c>
      <c r="P221" s="147" t="str">
        <f t="shared" si="259"/>
        <v>7</v>
      </c>
      <c r="Q221" s="147" t="str">
        <f t="shared" si="260"/>
        <v xml:space="preserve">7 nom de la recette </v>
      </c>
      <c r="R221" s="147" t="str">
        <f t="shared" si="261"/>
        <v>Avec ou sans alcool</v>
      </c>
      <c r="S221" s="147" t="str">
        <f t="shared" si="256"/>
        <v xml:space="preserve">Quand </v>
      </c>
      <c r="T221" s="147" t="str">
        <f t="shared" si="262"/>
        <v>Famille à coller</v>
      </c>
      <c r="U221" s="147" t="str">
        <f t="shared" si="257"/>
        <v/>
      </c>
      <c r="V221" s="342" t="s">
        <v>338</v>
      </c>
      <c r="W221" s="204" t="str">
        <f>W227</f>
        <v>7.7 nom de la recette .Avec ou sans alcool.Quand .Verre Flute(s).Famille à coller</v>
      </c>
      <c r="X221" s="204">
        <f>X227</f>
        <v>2</v>
      </c>
      <c r="Y221" s="203" t="str">
        <f>Y227</f>
        <v>Flute(s)</v>
      </c>
      <c r="Z221" s="202">
        <f>Z227</f>
        <v>12</v>
      </c>
      <c r="AA221" s="201" t="str">
        <f>AA227</f>
        <v>cl</v>
      </c>
      <c r="AB221" s="1251" t="s">
        <v>774</v>
      </c>
      <c r="AC221" s="1252"/>
      <c r="AD221" s="1248"/>
      <c r="AE221" s="1248"/>
      <c r="AF221" s="1248"/>
      <c r="AG221" s="1248"/>
      <c r="AH221" s="1248"/>
      <c r="AI221" s="1248"/>
      <c r="AJ221" s="1248"/>
      <c r="AK221" s="1248"/>
      <c r="AL221" s="1248"/>
      <c r="AM221" s="1250"/>
      <c r="AN221"/>
      <c r="AO221" s="239" t="str">
        <f t="shared" ref="AO221:AU221" si="266">SUBSTITUTE(ADDRESS(1,COLUMN(),4),"1","")</f>
        <v>AO</v>
      </c>
      <c r="AP221" s="238" t="str">
        <f t="shared" si="266"/>
        <v>AP</v>
      </c>
      <c r="AQ221" s="235" t="str">
        <f t="shared" si="266"/>
        <v>AQ</v>
      </c>
      <c r="AR221" s="237" t="str">
        <f t="shared" si="266"/>
        <v>AR</v>
      </c>
      <c r="AS221" s="236" t="str">
        <f t="shared" si="266"/>
        <v>AS</v>
      </c>
      <c r="AT221" s="235" t="str">
        <f t="shared" si="266"/>
        <v>AT</v>
      </c>
      <c r="AU221" s="234" t="str">
        <f t="shared" si="266"/>
        <v>AU</v>
      </c>
      <c r="AV221" s="233"/>
      <c r="AW221" s="233"/>
      <c r="AX221" s="233"/>
      <c r="AY221" s="194"/>
      <c r="AZ221" s="233"/>
      <c r="BA221" s="219"/>
      <c r="BB221" s="154"/>
      <c r="BC221" s="153"/>
      <c r="BP221" s="3"/>
      <c r="BR221" s="407" t="str">
        <f t="shared" si="258"/>
        <v>A</v>
      </c>
      <c r="CC221" s="9">
        <v>1</v>
      </c>
    </row>
    <row r="222" spans="1:81" ht="21" customHeight="1">
      <c r="A222" s="804"/>
      <c r="B222" s="1118" t="str">
        <f>IFERROR(IF(AX237&lt;&gt;INDEX($BK$22:$BK$150,MATCH(Y223,$BF$22:$BF$150,0)),"⚠️ Vérifiez : le total saisi = "&amp;AX237&amp;" ml (colonne "&amp;AX228&amp;")","✅ OK volume saisi = "&amp;AX237&amp;" ml (colonne "&amp;AX228&amp;")"),"⚠️ Erreur : valeur non trouvée")</f>
        <v>⚠️ Vérifiez : le total saisi = 0 ml (colonne AX)</v>
      </c>
      <c r="C222" s="208"/>
      <c r="D222" s="208"/>
      <c r="E222" s="208"/>
      <c r="F222" s="208"/>
      <c r="G222" s="547" t="s">
        <v>416</v>
      </c>
      <c r="H222" s="230">
        <v>2</v>
      </c>
      <c r="I222" s="626" t="s">
        <v>361</v>
      </c>
      <c r="J222" s="630" t="s">
        <v>818</v>
      </c>
      <c r="K222" s="627">
        <f>IFERROR(INDEX($BJ$22:$BJ$150, MATCH(I222, $BF$22:$BF$150, 0)), 0)*H222</f>
        <v>50</v>
      </c>
      <c r="L222" s="625">
        <f>K222/100</f>
        <v>0.5</v>
      </c>
      <c r="N222" s="407" t="str">
        <f t="shared" si="254"/>
        <v>A</v>
      </c>
      <c r="O222" s="147" t="str">
        <f t="shared" si="255"/>
        <v>7.7 nom de la recette .Avec ou sans alcool.Quand .Verre Flute(s).Famille à coller</v>
      </c>
      <c r="P222" s="147" t="str">
        <f t="shared" si="259"/>
        <v>7</v>
      </c>
      <c r="Q222" s="147" t="str">
        <f t="shared" si="260"/>
        <v xml:space="preserve">7 nom de la recette </v>
      </c>
      <c r="R222" s="147" t="str">
        <f t="shared" si="261"/>
        <v>Avec ou sans alcool</v>
      </c>
      <c r="S222" s="147" t="str">
        <f t="shared" si="256"/>
        <v xml:space="preserve">Quand </v>
      </c>
      <c r="T222" s="147" t="str">
        <f t="shared" si="262"/>
        <v>Famille à coller</v>
      </c>
      <c r="U222" s="147" t="str">
        <f t="shared" si="257"/>
        <v/>
      </c>
      <c r="V222" s="134" t="s">
        <v>338</v>
      </c>
      <c r="W222" s="204" t="str">
        <f>W227</f>
        <v>7.7 nom de la recette .Avec ou sans alcool.Quand .Verre Flute(s).Famille à coller</v>
      </c>
      <c r="X222" s="204">
        <f>X227</f>
        <v>2</v>
      </c>
      <c r="Y222" s="203" t="str">
        <f>Y227</f>
        <v>Flute(s)</v>
      </c>
      <c r="Z222" s="202">
        <f>Z227</f>
        <v>12</v>
      </c>
      <c r="AA222" s="201" t="str">
        <f>AA227</f>
        <v>cl</v>
      </c>
      <c r="AB222" s="1219" t="s">
        <v>769</v>
      </c>
      <c r="AC222" s="1219"/>
      <c r="AD222" s="337"/>
      <c r="AE222" s="336" t="s">
        <v>418</v>
      </c>
      <c r="AF222" s="232" t="s">
        <v>777</v>
      </c>
      <c r="AG222" s="232"/>
      <c r="AH222" s="232"/>
      <c r="AI222" s="232"/>
      <c r="AJ222" s="232"/>
      <c r="AK222" s="232"/>
      <c r="AL222" s="232"/>
      <c r="AM222" s="231"/>
      <c r="AN222"/>
      <c r="AO222" s="229" t="str">
        <f>IF(OR(ISBLANK(AB224), ISBLANK(AC224), ISBLANK(AB226), ISBLANK(AC226)), "","Volume saisi "&amp; AX237 &amp; " ml pour "  &amp; AB224 &amp; " " &amp; AC224)</f>
        <v>Volume saisi 0 ml pour 2 Flute(s)</v>
      </c>
      <c r="AP222" s="227">
        <f>IFERROR(IF(ISBLANK(H222),"",INDEX($BO$22:$BO$150,MATCH(Y222,$BF$22:$BF$150,0)))*X222,0)</f>
        <v>360</v>
      </c>
      <c r="AQ222" s="226">
        <f>IFERROR(IF(ISBLANK(H222),"",INDEX($BK$22:$BK$150,MATCH(AA222,$BF$22:$BF$150,0)))*Z222*X222,0)</f>
        <v>240</v>
      </c>
      <c r="AR222" s="228" t="str">
        <f>IF(OR(ISBLANK(H222), ISBLANK(I222), ISBLANK(H223), ISBLANK(I223)), "", H222 &amp; " " &amp; I222 &amp; " de " &amp; H223 &amp; " " &amp; I223)</f>
        <v>2 Trembler(s) de 30 cl</v>
      </c>
      <c r="AS222" s="227">
        <f>IFERROR(IF(ISBLANK(H222),"",INDEX($BO$22:$BO$150,MATCH(I222,$BF$22:$BF$150,0)))*H222,0)</f>
        <v>600</v>
      </c>
      <c r="AT222" s="226">
        <f>IF(ISBLANK(H222),"",INDEX($BK$22:$BK$150,MATCH(I223,$BF$22:$BF$150,0))*H223*H222)</f>
        <v>600</v>
      </c>
      <c r="AU222" s="225">
        <f>IFERROR(AT222/AQ222,0)</f>
        <v>2.5</v>
      </c>
      <c r="AV222" s="642" t="str">
        <f>AX228&amp;"= "</f>
        <v xml:space="preserve">AX= </v>
      </c>
      <c r="AW222" s="779" t="str">
        <f>"recherche de "&amp;AJ227&amp;" dans la table de conversion et multilcation par  "&amp;AI227</f>
        <v>recherche de Col.13 dans la table de conversion et multilcation par  Col.12</v>
      </c>
      <c r="AX222" s="194"/>
      <c r="AY222" s="194"/>
      <c r="AZ222" s="780"/>
      <c r="BA222" s="219"/>
      <c r="BB222" s="154"/>
      <c r="BC222" s="153"/>
      <c r="BP222" s="3"/>
      <c r="BR222" s="407" t="str">
        <f t="shared" si="258"/>
        <v>A</v>
      </c>
      <c r="CC222" s="9">
        <v>1</v>
      </c>
    </row>
    <row r="223" spans="1:81" ht="21" customHeight="1">
      <c r="A223" s="804"/>
      <c r="B223" s="548" t="str">
        <f>"Volume d'1 "&amp;Y223&amp;" "&amp;IFERROR(IF(ISBLANK(H222),"",INDEX($BK$22:$BK$150,MATCH(Y223,$BF$22:$BF$150,0))),0)&amp;" ml"</f>
        <v>Volume d'1 Flute(s) 120 ml</v>
      </c>
      <c r="C223" s="208"/>
      <c r="D223" s="208"/>
      <c r="E223" s="208"/>
      <c r="F223" s="208"/>
      <c r="G223" s="222" t="str">
        <f>"⓬ Vous versez quel volume par ►"&amp;I222</f>
        <v>⓬ Vous versez quel volume par ►Trembler(s)</v>
      </c>
      <c r="H223" s="221">
        <v>30</v>
      </c>
      <c r="I223" s="104" t="s">
        <v>328</v>
      </c>
      <c r="J223" s="631" t="s">
        <v>819</v>
      </c>
      <c r="K223" s="627">
        <f>IFERROR(INDEX($BJ$22:$BJ$150, MATCH(I223, $BF$22:$BF$150, 0)), 0)*H223</f>
        <v>30</v>
      </c>
      <c r="L223" s="625">
        <f>K223/100</f>
        <v>0.3</v>
      </c>
      <c r="N223" s="407" t="str">
        <f t="shared" si="254"/>
        <v>A</v>
      </c>
      <c r="O223" s="147" t="str">
        <f t="shared" si="255"/>
        <v>7.7 nom de la recette .Avec ou sans alcool.Quand .Verre Flute(s).Famille à coller</v>
      </c>
      <c r="P223" s="147" t="str">
        <f t="shared" si="259"/>
        <v>7</v>
      </c>
      <c r="Q223" s="147" t="str">
        <f t="shared" si="260"/>
        <v xml:space="preserve">7 nom de la recette </v>
      </c>
      <c r="R223" s="147" t="str">
        <f t="shared" si="261"/>
        <v>Avec ou sans alcool</v>
      </c>
      <c r="S223" s="147" t="str">
        <f t="shared" si="256"/>
        <v xml:space="preserve">Quand </v>
      </c>
      <c r="T223" s="147" t="str">
        <f t="shared" si="262"/>
        <v>Famille à coller</v>
      </c>
      <c r="U223" s="147" t="str">
        <f t="shared" si="257"/>
        <v/>
      </c>
      <c r="V223" s="134" t="s">
        <v>338</v>
      </c>
      <c r="W223" s="204" t="str">
        <f>W227</f>
        <v>7.7 nom de la recette .Avec ou sans alcool.Quand .Verre Flute(s).Famille à coller</v>
      </c>
      <c r="X223" s="204">
        <f>X227</f>
        <v>2</v>
      </c>
      <c r="Y223" s="203" t="str">
        <f>Y227</f>
        <v>Flute(s)</v>
      </c>
      <c r="Z223" s="202">
        <f>Z227</f>
        <v>12</v>
      </c>
      <c r="AA223" s="201" t="str">
        <f>AA227</f>
        <v>cl</v>
      </c>
      <c r="AB223" s="224" t="s">
        <v>411</v>
      </c>
      <c r="AC223" s="334"/>
      <c r="AD223" s="323"/>
      <c r="AE223" s="323"/>
      <c r="AF223" s="323"/>
      <c r="AG223" s="323"/>
      <c r="AH223" s="211"/>
      <c r="AI223" s="223" t="s">
        <v>410</v>
      </c>
      <c r="AJ223" s="1241" t="s">
        <v>775</v>
      </c>
      <c r="AK223" s="1241"/>
      <c r="AL223" s="1241"/>
      <c r="AM223" s="1242"/>
      <c r="AN223"/>
      <c r="AO223" s="143" t="str">
        <f t="shared" ref="AO223:AT223" si="267">AO222</f>
        <v>Volume saisi 0 ml pour 2 Flute(s)</v>
      </c>
      <c r="AP223" s="333">
        <f t="shared" si="267"/>
        <v>360</v>
      </c>
      <c r="AQ223" s="333">
        <f t="shared" si="267"/>
        <v>240</v>
      </c>
      <c r="AR223" s="141" t="str">
        <f t="shared" si="267"/>
        <v>2 Trembler(s) de 30 cl</v>
      </c>
      <c r="AS223" s="136">
        <f t="shared" si="267"/>
        <v>600</v>
      </c>
      <c r="AT223" s="332">
        <f t="shared" si="267"/>
        <v>600</v>
      </c>
      <c r="AU223" s="152">
        <f t="shared" ref="AU223:AU236" si="268">IFERROR(AT223/AQ223,0)</f>
        <v>2.5</v>
      </c>
      <c r="AV223" s="642" t="str">
        <f>AY228&amp;"= "</f>
        <v xml:space="preserve">AY= </v>
      </c>
      <c r="AW223" s="643" t="str">
        <f>"volumes de l'Auteur pour "&amp;AY237&amp;" ml"</f>
        <v>volumes de l'Auteur pour 0 ml</v>
      </c>
      <c r="AX223" s="20"/>
      <c r="AY223" s="20"/>
      <c r="AZ223" s="20"/>
      <c r="BA223" s="219"/>
      <c r="BB223" s="154"/>
      <c r="BC223" s="153"/>
      <c r="BP223" s="3"/>
      <c r="BR223" s="407" t="str">
        <f t="shared" si="258"/>
        <v>A</v>
      </c>
      <c r="CC223" s="9">
        <v>1</v>
      </c>
    </row>
    <row r="224" spans="1:81" ht="21" customHeight="1">
      <c r="A224" s="804"/>
      <c r="B224" s="549" t="str">
        <f>IF(ISBLANK(H222), "", IF(K223&lt;=B225, "✔ OK pour de/des verre(s) " &amp; I222 &amp; " de " &amp; B225&amp; " cl (volume versé : "&amp;K223&amp; " cl)", "❌ Trop plein pour " &amp; I222 &amp; " de " &amp;B225&amp; " cl (volume utilisé : " &amp; (K223*H222) &amp; " cl)"))</f>
        <v>✔ OK pour de/des verre(s) Trembler(s) de 25 cl cl (volume versé : 30 cl)</v>
      </c>
      <c r="C224" s="214"/>
      <c r="D224" s="208"/>
      <c r="E224" s="20"/>
      <c r="F224" s="20"/>
      <c r="G224" s="213"/>
      <c r="H224" s="181"/>
      <c r="I224" s="212" t="str">
        <f>IFERROR(IF(K223&gt;I225,B228,IF(I225&gt;K223,C228,IF(I225=K223,D228))),0)</f>
        <v>Vous servez plus que l'Auteur qui avait prévu 12 cl</v>
      </c>
      <c r="J224" s="630" t="s">
        <v>816</v>
      </c>
      <c r="K224" s="627">
        <f>K223*H222</f>
        <v>60</v>
      </c>
      <c r="L224" s="625">
        <f>L223*H222</f>
        <v>0.6</v>
      </c>
      <c r="N224" s="407" t="str">
        <f t="shared" si="254"/>
        <v>A</v>
      </c>
      <c r="O224" s="147" t="str">
        <f t="shared" si="255"/>
        <v>7.7 nom de la recette .Avec ou sans alcool.Quand .Verre Flute(s).Famille à coller</v>
      </c>
      <c r="P224" s="147" t="str">
        <f t="shared" si="259"/>
        <v>7</v>
      </c>
      <c r="Q224" s="147" t="str">
        <f t="shared" si="260"/>
        <v xml:space="preserve">7 nom de la recette </v>
      </c>
      <c r="R224" s="147" t="str">
        <f t="shared" si="261"/>
        <v>Avec ou sans alcool</v>
      </c>
      <c r="S224" s="147" t="str">
        <f t="shared" si="256"/>
        <v xml:space="preserve">Quand </v>
      </c>
      <c r="T224" s="147" t="str">
        <f t="shared" si="262"/>
        <v>Famille à coller</v>
      </c>
      <c r="U224" s="147" t="str">
        <f t="shared" si="257"/>
        <v/>
      </c>
      <c r="V224" s="134" t="s">
        <v>338</v>
      </c>
      <c r="W224" s="204" t="str">
        <f>W227</f>
        <v>7.7 nom de la recette .Avec ou sans alcool.Quand .Verre Flute(s).Famille à coller</v>
      </c>
      <c r="X224" s="204">
        <f>X227</f>
        <v>2</v>
      </c>
      <c r="Y224" s="203" t="str">
        <f>Y227</f>
        <v>Flute(s)</v>
      </c>
      <c r="Z224" s="202">
        <f>Z227</f>
        <v>12</v>
      </c>
      <c r="AA224" s="201" t="str">
        <f>AA227</f>
        <v>cl</v>
      </c>
      <c r="AB224" s="216">
        <v>2</v>
      </c>
      <c r="AC224" s="327" t="s">
        <v>415</v>
      </c>
      <c r="AD224" s="324"/>
      <c r="AE224" s="324"/>
      <c r="AF224" s="324"/>
      <c r="AG224" s="324"/>
      <c r="AH224" s="215"/>
      <c r="AI224" s="28"/>
      <c r="AJ224" s="1241"/>
      <c r="AK224" s="1241"/>
      <c r="AL224" s="1241"/>
      <c r="AM224" s="1242"/>
      <c r="AN224"/>
      <c r="AO224" s="143" t="str">
        <f t="shared" ref="AO224:AT224" si="269">AO222</f>
        <v>Volume saisi 0 ml pour 2 Flute(s)</v>
      </c>
      <c r="AP224" s="142">
        <f t="shared" si="269"/>
        <v>360</v>
      </c>
      <c r="AQ224" s="142">
        <f t="shared" si="269"/>
        <v>240</v>
      </c>
      <c r="AR224" s="141" t="str">
        <f t="shared" si="269"/>
        <v>2 Trembler(s) de 30 cl</v>
      </c>
      <c r="AS224" s="136">
        <f t="shared" si="269"/>
        <v>600</v>
      </c>
      <c r="AT224" s="140">
        <f t="shared" si="269"/>
        <v>600</v>
      </c>
      <c r="AU224" s="152">
        <f t="shared" si="268"/>
        <v>2.5</v>
      </c>
      <c r="AV224" s="641" t="str">
        <f>BA228&amp;"= "</f>
        <v xml:space="preserve">BA= </v>
      </c>
      <c r="AW224" s="643" t="str">
        <f>"volumes de l'Auteur multiplié par le coef. " &amp; TEXT(AU224, "0.00")</f>
        <v>volumes de l'Auteur multiplié par le coef. 2.50</v>
      </c>
      <c r="AX224" s="20"/>
      <c r="AY224" s="20"/>
      <c r="AZ224" s="20"/>
      <c r="BA224" s="154"/>
      <c r="BB224" s="154"/>
      <c r="BC224" s="153"/>
      <c r="BP224" s="3"/>
      <c r="BR224" s="407" t="str">
        <f t="shared" si="258"/>
        <v>A</v>
      </c>
      <c r="CC224" s="9">
        <v>1</v>
      </c>
    </row>
    <row r="225" spans="1:81" ht="21" customHeight="1">
      <c r="A225" s="804"/>
      <c r="B225" s="628" t="str">
        <f>IFERROR(INDEX($BJ$22:$BJ$150, MATCH(I222, $BF$22:$BF$150, 0)), 0)&amp;" cl"</f>
        <v>25 cl</v>
      </c>
      <c r="C225" s="210"/>
      <c r="D225" s="208"/>
      <c r="E225" s="209"/>
      <c r="F225" s="209"/>
      <c r="G225" s="209"/>
      <c r="H225" s="630" t="s">
        <v>817</v>
      </c>
      <c r="I225" s="632">
        <f>IF(ISBLANK(H222),"",INDEX($BK$22:$BK$150,MATCH(AA225,$BF$22:$BF$150,0))*Z225/10)</f>
        <v>12</v>
      </c>
      <c r="J225" s="208"/>
      <c r="K225" s="208"/>
      <c r="L225" s="220"/>
      <c r="N225" s="407" t="str">
        <f t="shared" si="254"/>
        <v>A</v>
      </c>
      <c r="O225" s="147" t="str">
        <f t="shared" si="255"/>
        <v>7.7 nom de la recette .Avec ou sans alcool.Quand .Verre Flute(s).Famille à coller</v>
      </c>
      <c r="P225" s="147" t="str">
        <f t="shared" si="259"/>
        <v>7</v>
      </c>
      <c r="Q225" s="147" t="str">
        <f t="shared" si="260"/>
        <v xml:space="preserve">7 nom de la recette </v>
      </c>
      <c r="R225" s="147" t="str">
        <f t="shared" si="261"/>
        <v>Avec ou sans alcool</v>
      </c>
      <c r="S225" s="147" t="str">
        <f t="shared" si="256"/>
        <v xml:space="preserve">Quand </v>
      </c>
      <c r="T225" s="147" t="str">
        <f t="shared" si="262"/>
        <v>Famille à coller</v>
      </c>
      <c r="U225" s="147" t="str">
        <f t="shared" si="257"/>
        <v/>
      </c>
      <c r="V225" s="134" t="s">
        <v>338</v>
      </c>
      <c r="W225" s="204" t="str">
        <f>W227</f>
        <v>7.7 nom de la recette .Avec ou sans alcool.Quand .Verre Flute(s).Famille à coller</v>
      </c>
      <c r="X225" s="204">
        <f>X227</f>
        <v>2</v>
      </c>
      <c r="Y225" s="203" t="str">
        <f>Y227</f>
        <v>Flute(s)</v>
      </c>
      <c r="Z225" s="202">
        <f>Z227</f>
        <v>12</v>
      </c>
      <c r="AA225" s="201" t="str">
        <f>AA227</f>
        <v>cl</v>
      </c>
      <c r="AB225" s="325" t="str">
        <f>"❽ Volume servi par "&amp;AC224</f>
        <v>❽ Volume servi par Flute(s)</v>
      </c>
      <c r="AC225" s="324"/>
      <c r="AD225" s="323"/>
      <c r="AE225" s="320"/>
      <c r="AF225" s="199" t="s">
        <v>403</v>
      </c>
      <c r="AG225" s="319" t="s">
        <v>402</v>
      </c>
      <c r="AH225" s="198"/>
      <c r="AI225" s="197"/>
      <c r="AJ225" s="1243" t="str">
        <f>W227&amp;"  intensité"&amp;" "&amp;AG225&amp;" "&amp;"coût"&amp;AG226&amp;" "&amp;" "&amp;AB222</f>
        <v>7.7 nom de la recette .Avec ou sans alcool.Quand .Verre Flute(s).Famille à coller  intensité **** coût**  Couleur dominante</v>
      </c>
      <c r="AK225" s="1243"/>
      <c r="AL225" s="1243"/>
      <c r="AM225" s="1244"/>
      <c r="AN225"/>
      <c r="AO225" s="143" t="str">
        <f t="shared" ref="AO225:AT225" si="270">AO222</f>
        <v>Volume saisi 0 ml pour 2 Flute(s)</v>
      </c>
      <c r="AP225" s="142">
        <f t="shared" si="270"/>
        <v>360</v>
      </c>
      <c r="AQ225" s="142">
        <f t="shared" si="270"/>
        <v>240</v>
      </c>
      <c r="AR225" s="141" t="str">
        <f t="shared" si="270"/>
        <v>2 Trembler(s) de 30 cl</v>
      </c>
      <c r="AS225" s="136">
        <f t="shared" si="270"/>
        <v>600</v>
      </c>
      <c r="AT225" s="140">
        <f t="shared" si="270"/>
        <v>600</v>
      </c>
      <c r="AU225" s="152">
        <f t="shared" si="268"/>
        <v>2.5</v>
      </c>
      <c r="AV225" s="20"/>
      <c r="AW225" s="20"/>
      <c r="AX225" s="20"/>
      <c r="AY225" s="20"/>
      <c r="AZ225" s="20"/>
      <c r="BA225" s="154"/>
      <c r="BB225" s="154"/>
      <c r="BC225" s="153"/>
      <c r="BP225" s="3"/>
      <c r="BR225" s="407" t="str">
        <f t="shared" si="258"/>
        <v>A</v>
      </c>
      <c r="CC225" s="9">
        <v>1</v>
      </c>
    </row>
    <row r="226" spans="1:81" ht="21" customHeight="1">
      <c r="A226" s="804"/>
      <c r="B226" s="1309" t="str">
        <f>AJ223</f>
        <v>Type de cocktail:</v>
      </c>
      <c r="C226" s="1310"/>
      <c r="D226" s="1310"/>
      <c r="E226" s="1310"/>
      <c r="F226" s="1310"/>
      <c r="G226" s="1311"/>
      <c r="H226" s="196"/>
      <c r="I226" s="196"/>
      <c r="J226" s="196"/>
      <c r="K226" s="196"/>
      <c r="L226" s="195"/>
      <c r="N226" s="407" t="str">
        <f t="shared" si="254"/>
        <v>A</v>
      </c>
      <c r="O226" s="147" t="str">
        <f t="shared" si="255"/>
        <v>7.7 nom de la recette .Avec ou sans alcool.Quand .Verre Flute(s).Famille à coller</v>
      </c>
      <c r="P226" s="147" t="str">
        <f t="shared" si="259"/>
        <v>7</v>
      </c>
      <c r="Q226" s="147" t="str">
        <f t="shared" si="260"/>
        <v xml:space="preserve">7 nom de la recette </v>
      </c>
      <c r="R226" s="147" t="str">
        <f t="shared" si="261"/>
        <v>Avec ou sans alcool</v>
      </c>
      <c r="S226" s="147" t="str">
        <f t="shared" si="256"/>
        <v xml:space="preserve">Quand </v>
      </c>
      <c r="T226" s="147" t="str">
        <f t="shared" si="262"/>
        <v>Famille à coller</v>
      </c>
      <c r="U226" s="147" t="str">
        <f t="shared" si="257"/>
        <v/>
      </c>
      <c r="V226" s="134" t="s">
        <v>338</v>
      </c>
      <c r="W226" s="204" t="str">
        <f>W227</f>
        <v>7.7 nom de la recette .Avec ou sans alcool.Quand .Verre Flute(s).Famille à coller</v>
      </c>
      <c r="X226" s="204">
        <f>X227</f>
        <v>2</v>
      </c>
      <c r="Y226" s="203" t="str">
        <f>Y227</f>
        <v>Flute(s)</v>
      </c>
      <c r="Z226" s="202">
        <f>Z227</f>
        <v>12</v>
      </c>
      <c r="AA226" s="201" t="str">
        <f>AA227</f>
        <v>cl</v>
      </c>
      <c r="AB226" s="200">
        <v>12</v>
      </c>
      <c r="AC226" s="104" t="s">
        <v>328</v>
      </c>
      <c r="AD226" s="320"/>
      <c r="AE226" s="320"/>
      <c r="AF226" s="199" t="s">
        <v>398</v>
      </c>
      <c r="AG226" s="319" t="s">
        <v>397</v>
      </c>
      <c r="AH226" s="198"/>
      <c r="AI226" s="197"/>
      <c r="AJ226" s="1243"/>
      <c r="AK226" s="1243"/>
      <c r="AL226" s="1243"/>
      <c r="AM226" s="1244"/>
      <c r="AN226"/>
      <c r="AO226" s="143" t="str">
        <f t="shared" ref="AO226:AT226" si="271">AO222</f>
        <v>Volume saisi 0 ml pour 2 Flute(s)</v>
      </c>
      <c r="AP226" s="142">
        <f t="shared" si="271"/>
        <v>360</v>
      </c>
      <c r="AQ226" s="142">
        <f t="shared" si="271"/>
        <v>240</v>
      </c>
      <c r="AR226" s="141" t="str">
        <f t="shared" si="271"/>
        <v>2 Trembler(s) de 30 cl</v>
      </c>
      <c r="AS226" s="136">
        <f t="shared" si="271"/>
        <v>600</v>
      </c>
      <c r="AT226" s="140">
        <f t="shared" si="271"/>
        <v>600</v>
      </c>
      <c r="AU226" s="152">
        <f t="shared" si="268"/>
        <v>2.5</v>
      </c>
      <c r="AV226" s="194"/>
      <c r="AW226" s="194"/>
      <c r="AX226" s="1320" t="str">
        <f>AX228&amp;" =  Volumes saisis colonnes "&amp;SUBSTITUTE(ADDRESS(1,COLUMN(AI230),4),"1","")&amp;" et "&amp;SUBSTITUTE(ADDRESS(1,COLUMN(AJ230),4),"1","")</f>
        <v>AX =  Volumes saisis colonnes AI et AJ</v>
      </c>
      <c r="AY226" s="194"/>
      <c r="AZ226" s="194"/>
      <c r="BA226" s="154"/>
      <c r="BB226" s="154"/>
      <c r="BC226" s="153"/>
      <c r="BP226" s="3"/>
      <c r="BR226" s="407" t="str">
        <f t="shared" si="258"/>
        <v>A</v>
      </c>
      <c r="CC226" s="9">
        <v>1</v>
      </c>
    </row>
    <row r="227" spans="1:81" ht="21" customHeight="1">
      <c r="A227" s="804"/>
      <c r="B227" s="1312"/>
      <c r="C227" s="1313"/>
      <c r="D227" s="1313"/>
      <c r="E227" s="1313"/>
      <c r="F227" s="1313"/>
      <c r="G227" s="1314"/>
      <c r="H227" s="181"/>
      <c r="I227" s="181"/>
      <c r="J227" s="181"/>
      <c r="K227" s="181"/>
      <c r="L227" s="550" t="s">
        <v>384</v>
      </c>
      <c r="N227" s="407" t="str">
        <f t="shared" si="254"/>
        <v>A</v>
      </c>
      <c r="O227" s="147" t="str">
        <f t="shared" si="255"/>
        <v>7.7 nom de la recette .Avec ou sans alcool.Quand .Verre Flute(s).Famille à coller</v>
      </c>
      <c r="P227" s="147" t="str">
        <f t="shared" si="259"/>
        <v>7</v>
      </c>
      <c r="Q227" s="147" t="str">
        <f t="shared" si="260"/>
        <v xml:space="preserve">7 nom de la recette </v>
      </c>
      <c r="R227" s="147" t="str">
        <f t="shared" si="261"/>
        <v>Avec ou sans alcool</v>
      </c>
      <c r="S227" s="147" t="str">
        <f t="shared" si="256"/>
        <v xml:space="preserve">Quand </v>
      </c>
      <c r="T227" s="147" t="str">
        <f t="shared" si="262"/>
        <v>Famille à coller</v>
      </c>
      <c r="U227" s="147" t="str">
        <f t="shared" si="257"/>
        <v/>
      </c>
      <c r="V227" s="134" t="s">
        <v>338</v>
      </c>
      <c r="W227" s="190" t="str">
        <f>UPPER(LEFT(AD220,1)) &amp; "." &amp; UPPER(LEFT(AD220,1)) &amp; LOWER(MID(AD220,2,999)) &amp; "." &amp; UPPER(LEFT(AB220,1)) &amp; LOWER(MID(AB220,2,999)) &amp; "." &amp; UPPER(LEFT(AB221,1)) &amp; LOWER(MID(AB221,2,999)) &amp; "." &amp; "Verre " &amp; UPPER(LEFT(AC224,1)) &amp; LOWER(MID(AC224,2,999)) &amp; IF(LEFT(AM220,1)=UPPER(LEFT(AM220,1)),".","") &amp; UPPER(LEFT(AM220,1)) &amp; LOWER(MID(AM220,2,999))</f>
        <v>7.7 nom de la recette .Avec ou sans alcool.Quand .Verre Flute(s).Famille à coller</v>
      </c>
      <c r="X227" s="189">
        <f>AB224</f>
        <v>2</v>
      </c>
      <c r="Y227" s="188" t="str">
        <f>AC224</f>
        <v>Flute(s)</v>
      </c>
      <c r="Z227" s="187">
        <f>AB226</f>
        <v>12</v>
      </c>
      <c r="AA227" s="186" t="str">
        <f>AC226</f>
        <v>cl</v>
      </c>
      <c r="AB227" s="185" t="str">
        <f>(AB226*AB224)&amp;" "&amp;AC226</f>
        <v>24 cl</v>
      </c>
      <c r="AC227" s="184" t="str">
        <f>"pour "&amp;AB224&amp;" "&amp;AC224</f>
        <v>pour 2 Flute(s)</v>
      </c>
      <c r="AD227" s="184"/>
      <c r="AE227" s="183" t="s">
        <v>393</v>
      </c>
      <c r="AF227" s="183" t="s">
        <v>392</v>
      </c>
      <c r="AG227" s="183" t="s">
        <v>391</v>
      </c>
      <c r="AH227" s="183" t="s">
        <v>390</v>
      </c>
      <c r="AI227" s="183" t="s">
        <v>389</v>
      </c>
      <c r="AJ227" s="183" t="s">
        <v>388</v>
      </c>
      <c r="AK227" s="183" t="s">
        <v>387</v>
      </c>
      <c r="AL227" s="183" t="s">
        <v>386</v>
      </c>
      <c r="AM227" s="182" t="s">
        <v>385</v>
      </c>
      <c r="AN227"/>
      <c r="AO227" s="143" t="str">
        <f t="shared" ref="AO227:AT227" si="272">AO222</f>
        <v>Volume saisi 0 ml pour 2 Flute(s)</v>
      </c>
      <c r="AP227" s="142">
        <f t="shared" si="272"/>
        <v>360</v>
      </c>
      <c r="AQ227" s="142">
        <f t="shared" si="272"/>
        <v>240</v>
      </c>
      <c r="AR227" s="141" t="str">
        <f t="shared" si="272"/>
        <v>2 Trembler(s) de 30 cl</v>
      </c>
      <c r="AS227" s="136">
        <f t="shared" si="272"/>
        <v>600</v>
      </c>
      <c r="AT227" s="140">
        <f t="shared" si="272"/>
        <v>600</v>
      </c>
      <c r="AU227" s="152">
        <f t="shared" si="268"/>
        <v>2.5</v>
      </c>
      <c r="AV227" s="20"/>
      <c r="AW227" s="194"/>
      <c r="AX227" s="1320"/>
      <c r="AY227" s="194"/>
      <c r="AZ227" s="194"/>
      <c r="BA227" s="154"/>
      <c r="BB227" s="154"/>
      <c r="BC227" s="153"/>
      <c r="BP227" s="3"/>
      <c r="BR227" s="407" t="str">
        <f t="shared" si="258"/>
        <v>A</v>
      </c>
      <c r="CC227" s="9">
        <v>1</v>
      </c>
    </row>
    <row r="228" spans="1:81" ht="21" customHeight="1">
      <c r="A228" s="804"/>
      <c r="B228" s="173" t="str">
        <f>"Vous servez plus que l'Auteur qui avait prévu "&amp;I225&amp;" cl"</f>
        <v>Vous servez plus que l'Auteur qui avait prévu 12 cl</v>
      </c>
      <c r="C228" s="172" t="str">
        <f>"Vous servez moins que l'Auteur qui avait prévu "&amp;I225&amp;" cl"</f>
        <v>Vous servez moins que l'Auteur qui avait prévu 12 cl</v>
      </c>
      <c r="D228" s="172" t="s">
        <v>373</v>
      </c>
      <c r="E228" s="171"/>
      <c r="F228" s="171"/>
      <c r="G228" s="171"/>
      <c r="H228" s="171"/>
      <c r="I228" s="170"/>
      <c r="J228" s="170"/>
      <c r="K228" s="551" t="s">
        <v>372</v>
      </c>
      <c r="L228" s="169" t="s">
        <v>371</v>
      </c>
      <c r="N228" s="407" t="str">
        <f t="shared" si="254"/>
        <v>A</v>
      </c>
      <c r="O228" s="147" t="str">
        <f t="shared" si="255"/>
        <v>7.7 nom de la recette .Avec ou sans alcool.Quand .Verre Flute(s).Famille à coller</v>
      </c>
      <c r="P228" s="147" t="str">
        <f t="shared" si="259"/>
        <v>7</v>
      </c>
      <c r="Q228" s="147" t="str">
        <f t="shared" si="260"/>
        <v xml:space="preserve">7 nom de la recette </v>
      </c>
      <c r="R228" s="147" t="str">
        <f t="shared" si="261"/>
        <v>Avec ou sans alcool</v>
      </c>
      <c r="S228" s="147" t="str">
        <f t="shared" si="256"/>
        <v xml:space="preserve">Quand </v>
      </c>
      <c r="T228" s="147" t="str">
        <f t="shared" si="262"/>
        <v>Famille à coller</v>
      </c>
      <c r="U228" s="147" t="str">
        <f t="shared" si="257"/>
        <v/>
      </c>
      <c r="V228" s="134" t="s">
        <v>338</v>
      </c>
      <c r="W228" s="119" t="str">
        <f>W227</f>
        <v>7.7 nom de la recette .Avec ou sans alcool.Quand .Verre Flute(s).Famille à coller</v>
      </c>
      <c r="X228" s="119">
        <f>X227</f>
        <v>2</v>
      </c>
      <c r="Y228" s="118" t="str">
        <f>Y227</f>
        <v>Flute(s)</v>
      </c>
      <c r="Z228" s="117">
        <f>Z227</f>
        <v>12</v>
      </c>
      <c r="AA228" s="116" t="str">
        <f>AA227</f>
        <v>cl</v>
      </c>
      <c r="AB228" s="1227" t="s">
        <v>381</v>
      </c>
      <c r="AC228" s="1227"/>
      <c r="AD228" s="1228"/>
      <c r="AE228" s="177"/>
      <c r="AF228" s="176" t="s">
        <v>380</v>
      </c>
      <c r="AG228" s="1229" t="s">
        <v>379</v>
      </c>
      <c r="AH228" s="175"/>
      <c r="AI228" s="1231" t="s">
        <v>378</v>
      </c>
      <c r="AJ228" s="1233" t="s">
        <v>377</v>
      </c>
      <c r="AK228" s="1235" t="s">
        <v>376</v>
      </c>
      <c r="AL228" s="1237" t="s">
        <v>375</v>
      </c>
      <c r="AM228" s="174" t="s">
        <v>374</v>
      </c>
      <c r="AN228"/>
      <c r="AO228" s="143" t="str">
        <f t="shared" ref="AO228:AT228" si="273">AO222</f>
        <v>Volume saisi 0 ml pour 2 Flute(s)</v>
      </c>
      <c r="AP228" s="142">
        <f t="shared" si="273"/>
        <v>360</v>
      </c>
      <c r="AQ228" s="142">
        <f t="shared" si="273"/>
        <v>240</v>
      </c>
      <c r="AR228" s="141" t="str">
        <f t="shared" si="273"/>
        <v>2 Trembler(s) de 30 cl</v>
      </c>
      <c r="AS228" s="136">
        <f t="shared" si="273"/>
        <v>600</v>
      </c>
      <c r="AT228" s="140">
        <f t="shared" si="273"/>
        <v>600</v>
      </c>
      <c r="AU228" s="152">
        <f t="shared" si="268"/>
        <v>2.5</v>
      </c>
      <c r="AV228" s="167" t="str">
        <f t="shared" ref="AV228:BB228" si="274">SUBSTITUTE(ADDRESS(1,COLUMN(),4),"1","")</f>
        <v>AV</v>
      </c>
      <c r="AW228" s="167" t="str">
        <f t="shared" si="274"/>
        <v>AW</v>
      </c>
      <c r="AX228" s="168" t="str">
        <f t="shared" si="274"/>
        <v>AX</v>
      </c>
      <c r="AY228" s="168" t="str">
        <f>SUBSTITUTE(ADDRESS(1,COLUMN(),4),"1","")</f>
        <v>AY</v>
      </c>
      <c r="AZ228" s="167" t="str">
        <f t="shared" si="274"/>
        <v>AZ</v>
      </c>
      <c r="BA228" s="166" t="str">
        <f t="shared" si="274"/>
        <v>BA</v>
      </c>
      <c r="BB228" s="644" t="str">
        <f t="shared" si="274"/>
        <v>BB</v>
      </c>
      <c r="BC228" s="810" t="str">
        <f>"1"&amp;" "&amp;I222</f>
        <v>1 Trembler(s)</v>
      </c>
      <c r="BP228" s="3"/>
      <c r="BR228" s="407" t="str">
        <f t="shared" si="258"/>
        <v>A</v>
      </c>
      <c r="CC228" s="9">
        <v>1</v>
      </c>
    </row>
    <row r="229" spans="1:81" ht="21" customHeight="1">
      <c r="A229" s="804"/>
      <c r="B229" s="161"/>
      <c r="C229" s="160"/>
      <c r="D229" s="158"/>
      <c r="E229" s="158"/>
      <c r="F229" s="513" t="str">
        <f>I225&amp;" "&amp;I223&amp;" arrondi à ▼"</f>
        <v>12 cl arrondi à ▼</v>
      </c>
      <c r="G229" s="158"/>
      <c r="H229" s="158"/>
      <c r="I229" s="159" t="s">
        <v>366</v>
      </c>
      <c r="J229" s="516" t="s">
        <v>365</v>
      </c>
      <c r="K229" s="517"/>
      <c r="L229" s="514">
        <f>ROUND(L237/H222,2)</f>
        <v>0</v>
      </c>
      <c r="N229" s="407" t="str">
        <f t="shared" si="254"/>
        <v>A</v>
      </c>
      <c r="O229" s="147" t="str">
        <f t="shared" si="255"/>
        <v>7.7 nom de la recette .Avec ou sans alcool.Quand .Verre Flute(s).Famille à coller</v>
      </c>
      <c r="P229" s="147" t="str">
        <f t="shared" si="259"/>
        <v>7</v>
      </c>
      <c r="Q229" s="147" t="str">
        <f t="shared" si="260"/>
        <v xml:space="preserve">7 nom de la recette </v>
      </c>
      <c r="R229" s="147" t="str">
        <f t="shared" si="261"/>
        <v>Avec ou sans alcool</v>
      </c>
      <c r="S229" s="147" t="str">
        <f t="shared" si="256"/>
        <v xml:space="preserve">Quand </v>
      </c>
      <c r="T229" s="147" t="str">
        <f t="shared" si="262"/>
        <v>Famille à coller</v>
      </c>
      <c r="U229" s="147" t="str">
        <f t="shared" si="257"/>
        <v/>
      </c>
      <c r="V229" s="134" t="s">
        <v>338</v>
      </c>
      <c r="W229" s="119" t="str">
        <f>W227</f>
        <v>7.7 nom de la recette .Avec ou sans alcool.Quand .Verre Flute(s).Famille à coller</v>
      </c>
      <c r="X229" s="119">
        <f>X227</f>
        <v>2</v>
      </c>
      <c r="Y229" s="118" t="str">
        <f>Y227</f>
        <v>Flute(s)</v>
      </c>
      <c r="Z229" s="117">
        <f>Z227</f>
        <v>12</v>
      </c>
      <c r="AA229" s="116" t="str">
        <f>AA227</f>
        <v>cl</v>
      </c>
      <c r="AB229" s="1239"/>
      <c r="AC229" s="1239"/>
      <c r="AD229" s="1240"/>
      <c r="AE229" s="165"/>
      <c r="AF229" s="164" t="s">
        <v>368</v>
      </c>
      <c r="AG229" s="1230"/>
      <c r="AH229" s="163"/>
      <c r="AI229" s="1232"/>
      <c r="AJ229" s="1234"/>
      <c r="AK229" s="1236"/>
      <c r="AL229" s="1238"/>
      <c r="AM229" s="162" t="s">
        <v>367</v>
      </c>
      <c r="AN229"/>
      <c r="AO229" s="143" t="str">
        <f t="shared" ref="AO229:AT229" si="275">AO222</f>
        <v>Volume saisi 0 ml pour 2 Flute(s)</v>
      </c>
      <c r="AP229" s="142">
        <f t="shared" si="275"/>
        <v>360</v>
      </c>
      <c r="AQ229" s="142">
        <f t="shared" si="275"/>
        <v>240</v>
      </c>
      <c r="AR229" s="141" t="str">
        <f t="shared" si="275"/>
        <v>2 Trembler(s) de 30 cl</v>
      </c>
      <c r="AS229" s="136">
        <f t="shared" si="275"/>
        <v>600</v>
      </c>
      <c r="AT229" s="140">
        <f t="shared" si="275"/>
        <v>600</v>
      </c>
      <c r="AU229" s="152">
        <f t="shared" si="268"/>
        <v>2.5</v>
      </c>
      <c r="AV229" s="157"/>
      <c r="AW229" s="157"/>
      <c r="AX229" s="156"/>
      <c r="AY229" s="20"/>
      <c r="AZ229" s="20"/>
      <c r="BA229" s="155" t="s">
        <v>364</v>
      </c>
      <c r="BB229" s="154"/>
      <c r="BC229" s="810" t="str">
        <f>"de "&amp;H223&amp;" "&amp;I223</f>
        <v>de 30 cl</v>
      </c>
      <c r="BP229" s="3"/>
      <c r="BR229" s="407" t="str">
        <f t="shared" si="258"/>
        <v>A</v>
      </c>
      <c r="CC229" s="9">
        <v>1</v>
      </c>
    </row>
    <row r="230" spans="1:81" ht="21" customHeight="1">
      <c r="A230" s="804"/>
      <c r="B230" s="522" t="str">
        <f>IF(ISBLANK(AM230),"",IF(H222&gt;0,AM230,""))</f>
        <v/>
      </c>
      <c r="C230" s="523">
        <f>IF(ISBLANK(H222),"",INDEX($BK$22:$BK$150,MATCH(I223,$BF$22:$BF$150,0)))</f>
        <v>10</v>
      </c>
      <c r="D230" s="524" t="str">
        <f t="shared" ref="D230:D236" si="276">IF(BA230=0,"",BA230)</f>
        <v/>
      </c>
      <c r="E230" s="525" t="str">
        <f>IF(BA230=0,"",IF(ISBLANK(H222),"",TEXT(D230/10,"0.0")&amp;" cl ► "&amp;TEXT(D230/1000,"0.000")&amp;" L"))</f>
        <v/>
      </c>
      <c r="F230" s="526" t="str">
        <f>IF(OR(BA230=0, ISBLANK(AJ230)), "", IF(ROUND(BA230/BA237*10*2, 0)/2=0, AI230 &amp; " " &amp; AJ230, "► ≈ " &amp; MIN(ROUND(BA230/BA237*10*2, 0)/2, 10) &amp; "/10"))</f>
        <v/>
      </c>
      <c r="G230" s="527" t="str">
        <f t="shared" ref="G230:G236" si="277">IF(ISBLANK(AF230),"",AF230*AU230)</f>
        <v/>
      </c>
      <c r="H230" s="528">
        <f>IF(ISBLANK(H222),"",AG230)</f>
        <v>0</v>
      </c>
      <c r="I230" s="543" t="str">
        <f t="shared" ref="I230:I236" si="278">IF(ISBLANK(AK230),"",D230*AK230/100)</f>
        <v/>
      </c>
      <c r="J230" s="529">
        <f t="shared" ref="J230:J236" si="279">AK230</f>
        <v>0</v>
      </c>
      <c r="K230" s="530">
        <v>1</v>
      </c>
      <c r="L230" s="531">
        <f t="shared" ref="L230:L236" si="280">IFERROR(IF(ISBLANK(AF230),(D230/1000)*K230,G230*K230),0)</f>
        <v>0</v>
      </c>
      <c r="N230" s="407" t="str">
        <f t="shared" si="254"/>
        <v>A</v>
      </c>
      <c r="O230" s="147" t="str">
        <f t="shared" si="255"/>
        <v>7.7 nom de la recette .Avec ou sans alcool.Quand .Verre Flute(s).Famille à coller</v>
      </c>
      <c r="P230" s="147" t="str">
        <f t="shared" si="259"/>
        <v>7</v>
      </c>
      <c r="Q230" s="147" t="str">
        <f t="shared" si="260"/>
        <v xml:space="preserve">7 nom de la recette </v>
      </c>
      <c r="R230" s="147" t="str">
        <f t="shared" si="261"/>
        <v>Avec ou sans alcool</v>
      </c>
      <c r="S230" s="147" t="str">
        <f t="shared" si="256"/>
        <v xml:space="preserve">Quand </v>
      </c>
      <c r="T230" s="147" t="str">
        <f t="shared" si="262"/>
        <v>Famille à coller</v>
      </c>
      <c r="U230" s="147" t="str">
        <f t="shared" si="257"/>
        <v/>
      </c>
      <c r="V230" s="134" t="s">
        <v>338</v>
      </c>
      <c r="W230" s="119" t="str">
        <f>W227</f>
        <v>7.7 nom de la recette .Avec ou sans alcool.Quand .Verre Flute(s).Famille à coller</v>
      </c>
      <c r="X230" s="119">
        <f>X227</f>
        <v>2</v>
      </c>
      <c r="Y230" s="118" t="str">
        <f>Y227</f>
        <v>Flute(s)</v>
      </c>
      <c r="Z230" s="117">
        <f>Z227</f>
        <v>12</v>
      </c>
      <c r="AA230" s="116" t="str">
        <f>AA227</f>
        <v>cl</v>
      </c>
      <c r="AB230" s="1239"/>
      <c r="AC230" s="1239"/>
      <c r="AD230" s="1240"/>
      <c r="AE230" s="145">
        <v>1</v>
      </c>
      <c r="AF230" s="296"/>
      <c r="AG230" s="295"/>
      <c r="AH230" s="144"/>
      <c r="AI230" s="294"/>
      <c r="AJ230" s="293"/>
      <c r="AK230" s="292"/>
      <c r="AL230" s="291">
        <v>1</v>
      </c>
      <c r="AM230" s="290"/>
      <c r="AN230"/>
      <c r="AO230" s="143" t="str">
        <f t="shared" ref="AO230:AT230" si="281">AO222</f>
        <v>Volume saisi 0 ml pour 2 Flute(s)</v>
      </c>
      <c r="AP230" s="142">
        <f t="shared" si="281"/>
        <v>360</v>
      </c>
      <c r="AQ230" s="142">
        <f t="shared" si="281"/>
        <v>240</v>
      </c>
      <c r="AR230" s="141" t="str">
        <f t="shared" si="281"/>
        <v>2 Trembler(s) de 30 cl</v>
      </c>
      <c r="AS230" s="136">
        <f t="shared" si="281"/>
        <v>600</v>
      </c>
      <c r="AT230" s="140">
        <f t="shared" si="281"/>
        <v>600</v>
      </c>
      <c r="AU230" s="152">
        <f t="shared" si="268"/>
        <v>2.5</v>
      </c>
      <c r="AV230" s="151">
        <v>1</v>
      </c>
      <c r="AW230" s="137">
        <f t="shared" ref="AW230:AW236" si="282">AM230</f>
        <v>0</v>
      </c>
      <c r="AX230" s="633">
        <f t="shared" ref="AX230:AX236" si="283">IF(ISBLANK(AI230),0,IFERROR(INDEX($BK$22:$BK$150,MATCH(AJ230,$BF$22:$BF$150,0))*AI230,""))</f>
        <v>0</v>
      </c>
      <c r="AY230" s="637">
        <f>IFERROR((AX230/AX237)*AQ230,0)</f>
        <v>0</v>
      </c>
      <c r="AZ230" s="638">
        <f>AY230/1000</f>
        <v>0</v>
      </c>
      <c r="BA230" s="135">
        <f>AY230*AU230</f>
        <v>0</v>
      </c>
      <c r="BB230" s="636">
        <f>BA230/1000</f>
        <v>0</v>
      </c>
      <c r="BC230" s="811">
        <f>BA230/H222</f>
        <v>0</v>
      </c>
      <c r="BP230" s="3"/>
      <c r="BR230" s="407" t="str">
        <f t="shared" si="258"/>
        <v>A</v>
      </c>
      <c r="CC230" s="9">
        <v>1</v>
      </c>
    </row>
    <row r="231" spans="1:81" ht="21" customHeight="1">
      <c r="A231" s="804"/>
      <c r="B231" s="532" t="str">
        <f>IF(ISBLANK(AM231),"",IF(H222&gt;0,AM231,""))</f>
        <v/>
      </c>
      <c r="C231" s="533">
        <f>IF(ISBLANK(H222),"",INDEX($BK$22:$BK$150,MATCH(I223,$BF$22:$BF$150,0)))</f>
        <v>10</v>
      </c>
      <c r="D231" s="534" t="str">
        <f t="shared" si="276"/>
        <v/>
      </c>
      <c r="E231" s="535" t="str">
        <f>IF(BA231=0,"",IF(ISBLANK(H222),"",TEXT(D231/10,"0.0")&amp;" cl ► "&amp;TEXT(D231/1000,"0.000")&amp;" L"))</f>
        <v/>
      </c>
      <c r="F231" s="536" t="str">
        <f>IF(OR(BA231=0, ISBLANK(AJ231)), "", IF(ROUND(BA231/BA237*10*2, 0)/2=0, AI231 &amp; " " &amp; AJ231, "► ≈ " &amp; MIN(ROUND(BA231/BA237*10*2, 0)/2, 10) &amp; "/10"))</f>
        <v/>
      </c>
      <c r="G231" s="537" t="str">
        <f t="shared" si="277"/>
        <v/>
      </c>
      <c r="H231" s="538">
        <f>IF(ISBLANK(H222),"",AG231)</f>
        <v>0</v>
      </c>
      <c r="I231" s="544" t="str">
        <f t="shared" si="278"/>
        <v/>
      </c>
      <c r="J231" s="539">
        <f t="shared" si="279"/>
        <v>0</v>
      </c>
      <c r="K231" s="530">
        <v>1</v>
      </c>
      <c r="L231" s="531">
        <f t="shared" si="280"/>
        <v>0</v>
      </c>
      <c r="N231" s="407" t="str">
        <f t="shared" si="254"/>
        <v>►</v>
      </c>
      <c r="O231" s="147" t="str">
        <f t="shared" si="255"/>
        <v>►</v>
      </c>
      <c r="P231" s="147" t="str">
        <f t="shared" si="259"/>
        <v>►</v>
      </c>
      <c r="Q231" s="147" t="str">
        <f t="shared" si="260"/>
        <v>►</v>
      </c>
      <c r="R231" s="147" t="str">
        <f t="shared" si="261"/>
        <v>►</v>
      </c>
      <c r="S231" s="147" t="str">
        <f t="shared" si="256"/>
        <v>►</v>
      </c>
      <c r="T231" s="147" t="str">
        <f t="shared" si="262"/>
        <v>►</v>
      </c>
      <c r="U231" s="147" t="str">
        <f t="shared" si="257"/>
        <v/>
      </c>
      <c r="V231" s="146" t="str">
        <f t="shared" ref="V231:V236" si="284">IF(AM231&lt;&gt;"","A","►")</f>
        <v>►</v>
      </c>
      <c r="W231" s="119" t="str">
        <f>W227</f>
        <v>7.7 nom de la recette .Avec ou sans alcool.Quand .Verre Flute(s).Famille à coller</v>
      </c>
      <c r="X231" s="119">
        <f>X227</f>
        <v>2</v>
      </c>
      <c r="Y231" s="118" t="str">
        <f>Y227</f>
        <v>Flute(s)</v>
      </c>
      <c r="Z231" s="117">
        <f>Z227</f>
        <v>12</v>
      </c>
      <c r="AA231" s="116" t="str">
        <f>AA227</f>
        <v>cl</v>
      </c>
      <c r="AB231" s="1239"/>
      <c r="AC231" s="1239"/>
      <c r="AD231" s="1240"/>
      <c r="AE231" s="150">
        <v>2</v>
      </c>
      <c r="AF231" s="296"/>
      <c r="AG231" s="295"/>
      <c r="AH231" s="144"/>
      <c r="AI231" s="294"/>
      <c r="AJ231" s="293"/>
      <c r="AK231" s="292"/>
      <c r="AL231" s="291">
        <v>1</v>
      </c>
      <c r="AM231" s="290"/>
      <c r="AN231"/>
      <c r="AO231" s="143" t="str">
        <f t="shared" ref="AO231:AT231" si="285">AO222</f>
        <v>Volume saisi 0 ml pour 2 Flute(s)</v>
      </c>
      <c r="AP231" s="142">
        <f t="shared" si="285"/>
        <v>360</v>
      </c>
      <c r="AQ231" s="142">
        <f t="shared" si="285"/>
        <v>240</v>
      </c>
      <c r="AR231" s="141" t="str">
        <f t="shared" si="285"/>
        <v>2 Trembler(s) de 30 cl</v>
      </c>
      <c r="AS231" s="136">
        <f t="shared" si="285"/>
        <v>600</v>
      </c>
      <c r="AT231" s="140">
        <f t="shared" si="285"/>
        <v>600</v>
      </c>
      <c r="AU231" s="139">
        <f t="shared" si="268"/>
        <v>2.5</v>
      </c>
      <c r="AV231" s="149">
        <v>2</v>
      </c>
      <c r="AW231" s="148">
        <f t="shared" si="282"/>
        <v>0</v>
      </c>
      <c r="AX231" s="633">
        <f t="shared" si="283"/>
        <v>0</v>
      </c>
      <c r="AY231" s="637">
        <f>IFERROR((AX231/AX237)*AQ231,0)</f>
        <v>0</v>
      </c>
      <c r="AZ231" s="638">
        <f t="shared" ref="AZ231:AZ236" si="286">AY231/1000</f>
        <v>0</v>
      </c>
      <c r="BA231" s="135">
        <f t="shared" ref="BA231:BA236" si="287">AY231*AU231</f>
        <v>0</v>
      </c>
      <c r="BB231" s="636">
        <f t="shared" ref="BB231:BB236" si="288">BA231/1000</f>
        <v>0</v>
      </c>
      <c r="BC231" s="811">
        <f>BA231/H222</f>
        <v>0</v>
      </c>
      <c r="BP231" s="3"/>
      <c r="BR231" s="407" t="str">
        <f t="shared" si="258"/>
        <v>►</v>
      </c>
      <c r="CC231" s="9">
        <v>1</v>
      </c>
    </row>
    <row r="232" spans="1:81" ht="21" customHeight="1">
      <c r="A232" s="804"/>
      <c r="B232" s="522" t="str">
        <f>IF(ISBLANK(AM232),"",IF(H222&gt;0,AM232,""))</f>
        <v/>
      </c>
      <c r="C232" s="523">
        <f>IF(ISBLANK(H222),"",INDEX($BK$22:$BK$150,MATCH(I223,$BF$22:$BF$150,0)))</f>
        <v>10</v>
      </c>
      <c r="D232" s="540" t="str">
        <f t="shared" si="276"/>
        <v/>
      </c>
      <c r="E232" s="541" t="str">
        <f>IF(BA232=0,"",IF(ISBLANK(H222),"",TEXT(D232/10,"0.0")&amp;" cl ► "&amp;TEXT(D232/1000,"0.000")&amp;" L"))</f>
        <v/>
      </c>
      <c r="F232" s="526" t="str">
        <f>IF(OR(BA232=0, ISBLANK(AJ232)), "", IF(ROUND(BA232/BA237*10*2, 0)/2=0, AI232 &amp; " " &amp; AJ232, "► ≈ " &amp; MIN(ROUND(BA232/BA237*10*2, 0)/2, 10) &amp; "/10"))</f>
        <v/>
      </c>
      <c r="G232" s="542" t="str">
        <f t="shared" si="277"/>
        <v/>
      </c>
      <c r="H232" s="528">
        <f>IF(ISBLANK(H222),"",AG232)</f>
        <v>0</v>
      </c>
      <c r="I232" s="543" t="str">
        <f t="shared" si="278"/>
        <v/>
      </c>
      <c r="J232" s="529">
        <f t="shared" si="279"/>
        <v>0</v>
      </c>
      <c r="K232" s="530">
        <v>1</v>
      </c>
      <c r="L232" s="531">
        <f t="shared" si="280"/>
        <v>0</v>
      </c>
      <c r="N232" s="407" t="str">
        <f t="shared" si="254"/>
        <v>►</v>
      </c>
      <c r="O232" s="147" t="str">
        <f t="shared" si="255"/>
        <v>►</v>
      </c>
      <c r="P232" s="147" t="str">
        <f t="shared" si="259"/>
        <v>►</v>
      </c>
      <c r="Q232" s="147" t="str">
        <f t="shared" si="260"/>
        <v>►</v>
      </c>
      <c r="R232" s="147" t="str">
        <f t="shared" si="261"/>
        <v>►</v>
      </c>
      <c r="S232" s="147" t="str">
        <f t="shared" si="256"/>
        <v>►</v>
      </c>
      <c r="T232" s="147" t="str">
        <f t="shared" si="262"/>
        <v>►</v>
      </c>
      <c r="U232" s="147" t="str">
        <f t="shared" si="257"/>
        <v/>
      </c>
      <c r="V232" s="146" t="str">
        <f t="shared" si="284"/>
        <v>►</v>
      </c>
      <c r="W232" s="119" t="str">
        <f>W227</f>
        <v>7.7 nom de la recette .Avec ou sans alcool.Quand .Verre Flute(s).Famille à coller</v>
      </c>
      <c r="X232" s="119">
        <f>X227</f>
        <v>2</v>
      </c>
      <c r="Y232" s="118" t="str">
        <f>Y227</f>
        <v>Flute(s)</v>
      </c>
      <c r="Z232" s="117">
        <f>Z227</f>
        <v>12</v>
      </c>
      <c r="AA232" s="116" t="str">
        <f>AA227</f>
        <v>cl</v>
      </c>
      <c r="AB232" s="1239"/>
      <c r="AC232" s="1239"/>
      <c r="AD232" s="1240"/>
      <c r="AE232" s="145">
        <v>3</v>
      </c>
      <c r="AF232" s="296"/>
      <c r="AG232" s="295"/>
      <c r="AH232" s="144"/>
      <c r="AI232" s="294"/>
      <c r="AJ232" s="293"/>
      <c r="AK232" s="292"/>
      <c r="AL232" s="291">
        <v>1</v>
      </c>
      <c r="AM232" s="298"/>
      <c r="AN232"/>
      <c r="AO232" s="143" t="str">
        <f t="shared" ref="AO232:AT232" si="289">AO222</f>
        <v>Volume saisi 0 ml pour 2 Flute(s)</v>
      </c>
      <c r="AP232" s="142">
        <f t="shared" si="289"/>
        <v>360</v>
      </c>
      <c r="AQ232" s="142">
        <f t="shared" si="289"/>
        <v>240</v>
      </c>
      <c r="AR232" s="141" t="str">
        <f t="shared" si="289"/>
        <v>2 Trembler(s) de 30 cl</v>
      </c>
      <c r="AS232" s="136">
        <f t="shared" si="289"/>
        <v>600</v>
      </c>
      <c r="AT232" s="140">
        <f t="shared" si="289"/>
        <v>600</v>
      </c>
      <c r="AU232" s="139">
        <f t="shared" si="268"/>
        <v>2.5</v>
      </c>
      <c r="AV232" s="138">
        <v>3</v>
      </c>
      <c r="AW232" s="137">
        <f t="shared" si="282"/>
        <v>0</v>
      </c>
      <c r="AX232" s="633">
        <f t="shared" si="283"/>
        <v>0</v>
      </c>
      <c r="AY232" s="637">
        <f>IFERROR((AX232/AX237)*AQ232,0)</f>
        <v>0</v>
      </c>
      <c r="AZ232" s="638">
        <f t="shared" si="286"/>
        <v>0</v>
      </c>
      <c r="BA232" s="135">
        <f t="shared" si="287"/>
        <v>0</v>
      </c>
      <c r="BB232" s="636">
        <f t="shared" si="288"/>
        <v>0</v>
      </c>
      <c r="BC232" s="811">
        <f>BA232/H222</f>
        <v>0</v>
      </c>
      <c r="BP232" s="3"/>
      <c r="BR232" s="407" t="str">
        <f t="shared" si="258"/>
        <v>►</v>
      </c>
      <c r="CC232" s="9">
        <v>1</v>
      </c>
    </row>
    <row r="233" spans="1:81" ht="21" customHeight="1">
      <c r="A233" s="804"/>
      <c r="B233" s="532" t="str">
        <f>IF(ISBLANK(AM233),"",IF(H222&gt;0,AM233,""))</f>
        <v/>
      </c>
      <c r="C233" s="533">
        <f>IF(ISBLANK(H222),"",INDEX($BK$22:$BK$150,MATCH(I223,$BF$22:$BF$150,0)))</f>
        <v>10</v>
      </c>
      <c r="D233" s="534" t="str">
        <f t="shared" si="276"/>
        <v/>
      </c>
      <c r="E233" s="535" t="str">
        <f>IF(BA233=0,"",IF(ISBLANK(H222),"",TEXT(D233/10,"0.0")&amp;" cl ► "&amp;TEXT(D233/1000,"0.000")&amp;" L"))</f>
        <v/>
      </c>
      <c r="F233" s="536" t="str">
        <f>IF(OR(BA233=0, ISBLANK(AJ233)), "", IF(ROUND(BA233/BA237*10*2, 0)/2=0, AI233 &amp; " " &amp; AJ233, "► ≈ " &amp; MIN(ROUND(BA233/BA237*10*2, 0)/2, 10) &amp; "/10"))</f>
        <v/>
      </c>
      <c r="G233" s="537" t="str">
        <f t="shared" si="277"/>
        <v/>
      </c>
      <c r="H233" s="538">
        <f>IF(ISBLANK(H222),"",AG233)</f>
        <v>0</v>
      </c>
      <c r="I233" s="544" t="str">
        <f t="shared" si="278"/>
        <v/>
      </c>
      <c r="J233" s="539">
        <f t="shared" si="279"/>
        <v>0</v>
      </c>
      <c r="K233" s="530">
        <v>1</v>
      </c>
      <c r="L233" s="531">
        <f t="shared" si="280"/>
        <v>0</v>
      </c>
      <c r="N233" s="407" t="str">
        <f t="shared" si="254"/>
        <v>►</v>
      </c>
      <c r="O233" s="147" t="str">
        <f t="shared" si="255"/>
        <v>►</v>
      </c>
      <c r="P233" s="147" t="str">
        <f t="shared" si="259"/>
        <v>►</v>
      </c>
      <c r="Q233" s="147" t="str">
        <f t="shared" si="260"/>
        <v>►</v>
      </c>
      <c r="R233" s="147" t="str">
        <f t="shared" si="261"/>
        <v>►</v>
      </c>
      <c r="S233" s="147" t="str">
        <f t="shared" si="256"/>
        <v>►</v>
      </c>
      <c r="T233" s="147" t="str">
        <f t="shared" si="262"/>
        <v>►</v>
      </c>
      <c r="U233" s="147" t="str">
        <f t="shared" si="257"/>
        <v/>
      </c>
      <c r="V233" s="146" t="str">
        <f t="shared" si="284"/>
        <v>►</v>
      </c>
      <c r="W233" s="119" t="str">
        <f>W227</f>
        <v>7.7 nom de la recette .Avec ou sans alcool.Quand .Verre Flute(s).Famille à coller</v>
      </c>
      <c r="X233" s="119">
        <f>X227</f>
        <v>2</v>
      </c>
      <c r="Y233" s="118" t="str">
        <f>Y227</f>
        <v>Flute(s)</v>
      </c>
      <c r="Z233" s="117">
        <f>Z227</f>
        <v>12</v>
      </c>
      <c r="AA233" s="116" t="str">
        <f>AA227</f>
        <v>cl</v>
      </c>
      <c r="AB233" s="1239"/>
      <c r="AC233" s="1239"/>
      <c r="AD233" s="1240"/>
      <c r="AE233" s="150">
        <v>4</v>
      </c>
      <c r="AF233" s="296"/>
      <c r="AG233" s="295"/>
      <c r="AH233" s="144"/>
      <c r="AI233" s="294"/>
      <c r="AJ233" s="293"/>
      <c r="AK233" s="292"/>
      <c r="AL233" s="291">
        <v>1</v>
      </c>
      <c r="AM233" s="298"/>
      <c r="AN233"/>
      <c r="AO233" s="143" t="str">
        <f t="shared" ref="AO233:AT233" si="290">AO222</f>
        <v>Volume saisi 0 ml pour 2 Flute(s)</v>
      </c>
      <c r="AP233" s="142">
        <f t="shared" si="290"/>
        <v>360</v>
      </c>
      <c r="AQ233" s="142">
        <f t="shared" si="290"/>
        <v>240</v>
      </c>
      <c r="AR233" s="141" t="str">
        <f t="shared" si="290"/>
        <v>2 Trembler(s) de 30 cl</v>
      </c>
      <c r="AS233" s="136">
        <f t="shared" si="290"/>
        <v>600</v>
      </c>
      <c r="AT233" s="140">
        <f t="shared" si="290"/>
        <v>600</v>
      </c>
      <c r="AU233" s="139">
        <f t="shared" si="268"/>
        <v>2.5</v>
      </c>
      <c r="AV233" s="149">
        <v>4</v>
      </c>
      <c r="AW233" s="148">
        <f t="shared" si="282"/>
        <v>0</v>
      </c>
      <c r="AX233" s="633">
        <f t="shared" si="283"/>
        <v>0</v>
      </c>
      <c r="AY233" s="637">
        <f>IFERROR((AX233/AX237)*AQ233,0)</f>
        <v>0</v>
      </c>
      <c r="AZ233" s="638">
        <f t="shared" si="286"/>
        <v>0</v>
      </c>
      <c r="BA233" s="135">
        <f t="shared" si="287"/>
        <v>0</v>
      </c>
      <c r="BB233" s="636">
        <f t="shared" si="288"/>
        <v>0</v>
      </c>
      <c r="BC233" s="811">
        <f>BA233/H222</f>
        <v>0</v>
      </c>
      <c r="BP233" s="3"/>
      <c r="BR233" s="407" t="str">
        <f t="shared" si="258"/>
        <v>►</v>
      </c>
      <c r="CC233" s="9">
        <v>1</v>
      </c>
    </row>
    <row r="234" spans="1:81" ht="21" customHeight="1">
      <c r="A234" s="804"/>
      <c r="B234" s="522" t="str">
        <f>IF(ISBLANK(AM234),"",IF(H222&gt;0,AM234,""))</f>
        <v/>
      </c>
      <c r="C234" s="523">
        <f>IF(ISBLANK(H222),"",INDEX($BK$22:$BK$150,MATCH(I223,$BF$22:$BF$150,0)))</f>
        <v>10</v>
      </c>
      <c r="D234" s="524" t="str">
        <f t="shared" si="276"/>
        <v/>
      </c>
      <c r="E234" s="525" t="str">
        <f>IF(BA234=0,"",IF(ISBLANK(H222),"",TEXT(D234/10,"0.0")&amp;" cl ► "&amp;TEXT(D234/1000,"0.000")&amp;" L"))</f>
        <v/>
      </c>
      <c r="F234" s="526" t="str">
        <f>IF(OR(BA234=0, ISBLANK(AJ234)), "", IF(ROUND(BA234/BA237*10*2, 0)/2=0, AI234 &amp; " " &amp; AJ234, "► ≈ " &amp; MIN(ROUND(BA234/BA237*10*2, 0)/2, 10) &amp; "/10"))</f>
        <v/>
      </c>
      <c r="G234" s="542" t="str">
        <f t="shared" si="277"/>
        <v/>
      </c>
      <c r="H234" s="528">
        <f>IF(ISBLANK(H222),"",AG234)</f>
        <v>0</v>
      </c>
      <c r="I234" s="543" t="str">
        <f t="shared" si="278"/>
        <v/>
      </c>
      <c r="J234" s="529">
        <f t="shared" si="279"/>
        <v>0</v>
      </c>
      <c r="K234" s="530">
        <v>1</v>
      </c>
      <c r="L234" s="531">
        <f t="shared" si="280"/>
        <v>0</v>
      </c>
      <c r="N234" s="407" t="str">
        <f t="shared" si="254"/>
        <v>►</v>
      </c>
      <c r="O234" s="147" t="str">
        <f t="shared" si="255"/>
        <v>►</v>
      </c>
      <c r="P234" s="147" t="str">
        <f t="shared" si="259"/>
        <v>►</v>
      </c>
      <c r="Q234" s="147" t="str">
        <f t="shared" si="260"/>
        <v>►</v>
      </c>
      <c r="R234" s="147" t="str">
        <f t="shared" si="261"/>
        <v>►</v>
      </c>
      <c r="S234" s="147" t="str">
        <f t="shared" si="256"/>
        <v>►</v>
      </c>
      <c r="T234" s="147" t="str">
        <f t="shared" si="262"/>
        <v>►</v>
      </c>
      <c r="U234" s="147" t="str">
        <f t="shared" si="257"/>
        <v/>
      </c>
      <c r="V234" s="146" t="str">
        <f t="shared" si="284"/>
        <v>►</v>
      </c>
      <c r="W234" s="119" t="str">
        <f>W227</f>
        <v>7.7 nom de la recette .Avec ou sans alcool.Quand .Verre Flute(s).Famille à coller</v>
      </c>
      <c r="X234" s="119">
        <f>X227</f>
        <v>2</v>
      </c>
      <c r="Y234" s="118" t="str">
        <f>Y227</f>
        <v>Flute(s)</v>
      </c>
      <c r="Z234" s="117">
        <f>Z227</f>
        <v>12</v>
      </c>
      <c r="AA234" s="116" t="str">
        <f>AA227</f>
        <v>cl</v>
      </c>
      <c r="AB234" s="1239"/>
      <c r="AC234" s="1239"/>
      <c r="AD234" s="1240"/>
      <c r="AE234" s="145">
        <v>5</v>
      </c>
      <c r="AF234" s="296"/>
      <c r="AG234" s="295"/>
      <c r="AH234" s="144"/>
      <c r="AI234" s="294"/>
      <c r="AJ234" s="293"/>
      <c r="AK234" s="292"/>
      <c r="AL234" s="291">
        <v>1</v>
      </c>
      <c r="AM234" s="290"/>
      <c r="AN234"/>
      <c r="AO234" s="143" t="str">
        <f t="shared" ref="AO234:AT234" si="291">AO222</f>
        <v>Volume saisi 0 ml pour 2 Flute(s)</v>
      </c>
      <c r="AP234" s="142">
        <f t="shared" si="291"/>
        <v>360</v>
      </c>
      <c r="AQ234" s="142">
        <f t="shared" si="291"/>
        <v>240</v>
      </c>
      <c r="AR234" s="141" t="str">
        <f t="shared" si="291"/>
        <v>2 Trembler(s) de 30 cl</v>
      </c>
      <c r="AS234" s="136">
        <f t="shared" si="291"/>
        <v>600</v>
      </c>
      <c r="AT234" s="140">
        <f t="shared" si="291"/>
        <v>600</v>
      </c>
      <c r="AU234" s="139">
        <f t="shared" si="268"/>
        <v>2.5</v>
      </c>
      <c r="AV234" s="138">
        <v>5</v>
      </c>
      <c r="AW234" s="137">
        <f t="shared" si="282"/>
        <v>0</v>
      </c>
      <c r="AX234" s="633">
        <f t="shared" si="283"/>
        <v>0</v>
      </c>
      <c r="AY234" s="637">
        <f>IFERROR((AX234/AX237)*AQ234,0)</f>
        <v>0</v>
      </c>
      <c r="AZ234" s="638">
        <f t="shared" si="286"/>
        <v>0</v>
      </c>
      <c r="BA234" s="135">
        <f t="shared" si="287"/>
        <v>0</v>
      </c>
      <c r="BB234" s="636">
        <f t="shared" si="288"/>
        <v>0</v>
      </c>
      <c r="BC234" s="811">
        <f>BA234/H222</f>
        <v>0</v>
      </c>
      <c r="BP234" s="3"/>
      <c r="BR234" s="407" t="str">
        <f t="shared" si="258"/>
        <v>►</v>
      </c>
      <c r="CC234" s="9">
        <v>1</v>
      </c>
    </row>
    <row r="235" spans="1:81" ht="21" customHeight="1">
      <c r="B235" s="532" t="str">
        <f>IF(ISBLANK(AM235),"",IF(H222&gt;0,AM235,""))</f>
        <v/>
      </c>
      <c r="C235" s="533">
        <f>IF(ISBLANK(H222),"",INDEX($BK$22:$BK$150,MATCH(I223,$BF$22:$BF$150,0)))</f>
        <v>10</v>
      </c>
      <c r="D235" s="534" t="str">
        <f t="shared" si="276"/>
        <v/>
      </c>
      <c r="E235" s="535" t="str">
        <f>IF(BA235=0,"",IF(ISBLANK(H222),"",TEXT(D235/10,"0.0")&amp;" cl ► "&amp;TEXT(D235/1000,"0.000")&amp;" L"))</f>
        <v/>
      </c>
      <c r="F235" s="536" t="str">
        <f>IF(OR(BA235=0, ISBLANK(AJ235)), "", IF(ROUND(BA235/BA237*10*2, 0)/2=0, AI235 &amp; " " &amp; AJ235, "► ≈ " &amp; MIN(ROUND(BA235/BA237*10*2, 0)/2, 10) &amp; "/10"))</f>
        <v/>
      </c>
      <c r="G235" s="537" t="str">
        <f t="shared" si="277"/>
        <v/>
      </c>
      <c r="H235" s="538">
        <f>IF(ISBLANK(H222),"",AG235)</f>
        <v>0</v>
      </c>
      <c r="I235" s="544" t="str">
        <f t="shared" si="278"/>
        <v/>
      </c>
      <c r="J235" s="539">
        <f t="shared" si="279"/>
        <v>0</v>
      </c>
      <c r="K235" s="530">
        <v>1</v>
      </c>
      <c r="L235" s="531">
        <f t="shared" si="280"/>
        <v>0</v>
      </c>
      <c r="N235" s="407" t="str">
        <f t="shared" si="254"/>
        <v>►</v>
      </c>
      <c r="O235" s="147" t="str">
        <f t="shared" si="255"/>
        <v>►</v>
      </c>
      <c r="P235" s="147" t="str">
        <f t="shared" si="259"/>
        <v>►</v>
      </c>
      <c r="Q235" s="147" t="str">
        <f t="shared" si="260"/>
        <v>►</v>
      </c>
      <c r="R235" s="147" t="str">
        <f t="shared" si="261"/>
        <v>►</v>
      </c>
      <c r="S235" s="147" t="str">
        <f t="shared" si="256"/>
        <v>►</v>
      </c>
      <c r="T235" s="147" t="str">
        <f t="shared" si="262"/>
        <v>►</v>
      </c>
      <c r="U235" s="147" t="str">
        <f t="shared" si="257"/>
        <v/>
      </c>
      <c r="V235" s="146" t="str">
        <f t="shared" si="284"/>
        <v>►</v>
      </c>
      <c r="W235" s="119" t="str">
        <f>W227</f>
        <v>7.7 nom de la recette .Avec ou sans alcool.Quand .Verre Flute(s).Famille à coller</v>
      </c>
      <c r="X235" s="119">
        <f>X227</f>
        <v>2</v>
      </c>
      <c r="Y235" s="118" t="str">
        <f>Y227</f>
        <v>Flute(s)</v>
      </c>
      <c r="Z235" s="117">
        <f>Z227</f>
        <v>12</v>
      </c>
      <c r="AA235" s="116" t="str">
        <f>AA227</f>
        <v>cl</v>
      </c>
      <c r="AB235" s="1239"/>
      <c r="AC235" s="1239"/>
      <c r="AD235" s="1240"/>
      <c r="AE235" s="150">
        <v>6</v>
      </c>
      <c r="AF235" s="296"/>
      <c r="AG235" s="295"/>
      <c r="AH235" s="144"/>
      <c r="AI235" s="294"/>
      <c r="AJ235" s="293"/>
      <c r="AK235" s="292"/>
      <c r="AL235" s="291">
        <v>1</v>
      </c>
      <c r="AM235" s="290"/>
      <c r="AN235"/>
      <c r="AO235" s="143" t="str">
        <f t="shared" ref="AO235:AT235" si="292">AO222</f>
        <v>Volume saisi 0 ml pour 2 Flute(s)</v>
      </c>
      <c r="AP235" s="142">
        <f t="shared" si="292"/>
        <v>360</v>
      </c>
      <c r="AQ235" s="142">
        <f t="shared" si="292"/>
        <v>240</v>
      </c>
      <c r="AR235" s="141" t="str">
        <f t="shared" si="292"/>
        <v>2 Trembler(s) de 30 cl</v>
      </c>
      <c r="AS235" s="136">
        <f t="shared" si="292"/>
        <v>600</v>
      </c>
      <c r="AT235" s="140">
        <f t="shared" si="292"/>
        <v>600</v>
      </c>
      <c r="AU235" s="139">
        <f t="shared" si="268"/>
        <v>2.5</v>
      </c>
      <c r="AV235" s="149">
        <v>6</v>
      </c>
      <c r="AW235" s="148">
        <f t="shared" si="282"/>
        <v>0</v>
      </c>
      <c r="AX235" s="633">
        <f t="shared" si="283"/>
        <v>0</v>
      </c>
      <c r="AY235" s="637">
        <f>IFERROR((AX235/AX237)*AQ235,0)</f>
        <v>0</v>
      </c>
      <c r="AZ235" s="638">
        <f t="shared" si="286"/>
        <v>0</v>
      </c>
      <c r="BA235" s="135">
        <f t="shared" si="287"/>
        <v>0</v>
      </c>
      <c r="BB235" s="636">
        <f t="shared" si="288"/>
        <v>0</v>
      </c>
      <c r="BC235" s="811">
        <f>BA235/H222</f>
        <v>0</v>
      </c>
      <c r="BP235" s="3"/>
      <c r="BR235" s="407" t="str">
        <f t="shared" si="258"/>
        <v>►</v>
      </c>
      <c r="CC235" s="9">
        <v>1</v>
      </c>
    </row>
    <row r="236" spans="1:81" ht="21" customHeight="1">
      <c r="B236" s="522" t="str">
        <f>IF(ISBLANK(AM236),"",IF(H222&gt;0,AM236,""))</f>
        <v/>
      </c>
      <c r="C236" s="523">
        <f>IF(ISBLANK(H222),"",INDEX($BK$22:$BK$150,MATCH(I223,$BF$22:$BF$150,0)))</f>
        <v>10</v>
      </c>
      <c r="D236" s="524" t="str">
        <f t="shared" si="276"/>
        <v/>
      </c>
      <c r="E236" s="525" t="str">
        <f>IF(BA236=0,"",IF(ISBLANK(H222),"",TEXT(D236/10,"0.0")&amp;" cl ► "&amp;TEXT(D236/1000,"0.000")&amp;" L"))</f>
        <v/>
      </c>
      <c r="F236" s="526" t="str">
        <f>IF(OR(BA236=0, ISBLANK(AJ236)), "", IF(ROUND(BA236/BA237*10*2, 0)/2=0, AI236 &amp; " " &amp; AJ236, "► ≈ " &amp; MIN(ROUND(BA236/BA237*10*2, 0)/2, 10) &amp; "/10"))</f>
        <v/>
      </c>
      <c r="G236" s="542" t="str">
        <f t="shared" si="277"/>
        <v/>
      </c>
      <c r="H236" s="528">
        <f>IF(ISBLANK(H222),"",AG236)</f>
        <v>0</v>
      </c>
      <c r="I236" s="543" t="str">
        <f t="shared" si="278"/>
        <v/>
      </c>
      <c r="J236" s="529">
        <f t="shared" si="279"/>
        <v>0</v>
      </c>
      <c r="K236" s="530">
        <v>1</v>
      </c>
      <c r="L236" s="531">
        <f t="shared" si="280"/>
        <v>0</v>
      </c>
      <c r="N236" s="407" t="str">
        <f t="shared" si="254"/>
        <v>►</v>
      </c>
      <c r="O236" s="147" t="str">
        <f t="shared" si="255"/>
        <v>►</v>
      </c>
      <c r="P236" s="147" t="str">
        <f t="shared" si="259"/>
        <v>►</v>
      </c>
      <c r="Q236" s="147" t="str">
        <f t="shared" si="260"/>
        <v>►</v>
      </c>
      <c r="R236" s="147" t="str">
        <f t="shared" si="261"/>
        <v>►</v>
      </c>
      <c r="S236" s="147" t="str">
        <f t="shared" si="256"/>
        <v>►</v>
      </c>
      <c r="T236" s="147" t="str">
        <f t="shared" si="262"/>
        <v>►</v>
      </c>
      <c r="U236" s="147" t="str">
        <f t="shared" si="257"/>
        <v/>
      </c>
      <c r="V236" s="146" t="str">
        <f t="shared" si="284"/>
        <v>►</v>
      </c>
      <c r="W236" s="119" t="str">
        <f>W227</f>
        <v>7.7 nom de la recette .Avec ou sans alcool.Quand .Verre Flute(s).Famille à coller</v>
      </c>
      <c r="X236" s="119">
        <f>X227</f>
        <v>2</v>
      </c>
      <c r="Y236" s="118" t="str">
        <f>Y227</f>
        <v>Flute(s)</v>
      </c>
      <c r="Z236" s="117">
        <f>Z227</f>
        <v>12</v>
      </c>
      <c r="AA236" s="116" t="str">
        <f>AA227</f>
        <v>cl</v>
      </c>
      <c r="AB236" s="1239"/>
      <c r="AC236" s="1239"/>
      <c r="AD236" s="1240"/>
      <c r="AE236" s="145">
        <v>7</v>
      </c>
      <c r="AF236" s="296"/>
      <c r="AG236" s="295"/>
      <c r="AH236" s="144"/>
      <c r="AI236" s="294"/>
      <c r="AJ236" s="293"/>
      <c r="AK236" s="292"/>
      <c r="AL236" s="291">
        <v>1</v>
      </c>
      <c r="AM236" s="290"/>
      <c r="AN236"/>
      <c r="AO236" s="143" t="str">
        <f t="shared" ref="AO236:AT236" si="293">AO222</f>
        <v>Volume saisi 0 ml pour 2 Flute(s)</v>
      </c>
      <c r="AP236" s="142">
        <f t="shared" si="293"/>
        <v>360</v>
      </c>
      <c r="AQ236" s="142">
        <f t="shared" si="293"/>
        <v>240</v>
      </c>
      <c r="AR236" s="141" t="str">
        <f t="shared" si="293"/>
        <v>2 Trembler(s) de 30 cl</v>
      </c>
      <c r="AS236" s="136">
        <f t="shared" si="293"/>
        <v>600</v>
      </c>
      <c r="AT236" s="140">
        <f t="shared" si="293"/>
        <v>600</v>
      </c>
      <c r="AU236" s="139">
        <f t="shared" si="268"/>
        <v>2.5</v>
      </c>
      <c r="AV236" s="138">
        <v>7</v>
      </c>
      <c r="AW236" s="137">
        <f t="shared" si="282"/>
        <v>0</v>
      </c>
      <c r="AX236" s="633">
        <f t="shared" si="283"/>
        <v>0</v>
      </c>
      <c r="AY236" s="637">
        <f>IFERROR((AX236/AX237)*AQ236,0)</f>
        <v>0</v>
      </c>
      <c r="AZ236" s="638">
        <f t="shared" si="286"/>
        <v>0</v>
      </c>
      <c r="BA236" s="135">
        <f t="shared" si="287"/>
        <v>0</v>
      </c>
      <c r="BB236" s="636">
        <f t="shared" si="288"/>
        <v>0</v>
      </c>
      <c r="BC236" s="811">
        <f>BA236/H222</f>
        <v>0</v>
      </c>
      <c r="BP236" s="3"/>
      <c r="BR236" s="407" t="str">
        <f t="shared" si="258"/>
        <v>►</v>
      </c>
      <c r="CC236" s="9">
        <v>1</v>
      </c>
    </row>
    <row r="237" spans="1:81" ht="21" customHeight="1">
      <c r="B237" s="519"/>
      <c r="C237" s="129"/>
      <c r="D237" s="545">
        <f>SUM(D230:D236)</f>
        <v>0</v>
      </c>
      <c r="E237" s="129"/>
      <c r="F237" s="129"/>
      <c r="G237" s="130"/>
      <c r="H237" s="520"/>
      <c r="I237" s="546">
        <f>IFERROR(SUM(I230:I236)/SUM(D230:D236)*100,0)</f>
        <v>0</v>
      </c>
      <c r="J237" s="521"/>
      <c r="K237" s="129" t="s">
        <v>345</v>
      </c>
      <c r="L237" s="515">
        <f>SUM(L230:L236)</f>
        <v>0</v>
      </c>
      <c r="N237" s="407" t="str">
        <f t="shared" si="254"/>
        <v>A</v>
      </c>
      <c r="O237" s="147" t="str">
        <f t="shared" si="255"/>
        <v>7.7 nom de la recette .Avec ou sans alcool.Quand .Verre Flute(s).Famille à coller</v>
      </c>
      <c r="P237" s="147" t="str">
        <f t="shared" si="259"/>
        <v>7</v>
      </c>
      <c r="Q237" s="147" t="str">
        <f t="shared" si="260"/>
        <v xml:space="preserve">7 nom de la recette </v>
      </c>
      <c r="R237" s="147" t="str">
        <f t="shared" si="261"/>
        <v>Avec ou sans alcool</v>
      </c>
      <c r="S237" s="147" t="str">
        <f t="shared" si="256"/>
        <v xml:space="preserve">Quand </v>
      </c>
      <c r="T237" s="147" t="str">
        <f t="shared" si="262"/>
        <v>Famille à coller</v>
      </c>
      <c r="U237" s="147" t="str">
        <f t="shared" si="257"/>
        <v/>
      </c>
      <c r="V237" s="134" t="s">
        <v>338</v>
      </c>
      <c r="W237" s="119" t="str">
        <f>W227</f>
        <v>7.7 nom de la recette .Avec ou sans alcool.Quand .Verre Flute(s).Famille à coller</v>
      </c>
      <c r="X237" s="119">
        <f>X227</f>
        <v>2</v>
      </c>
      <c r="Y237" s="118" t="str">
        <f>Y227</f>
        <v>Flute(s)</v>
      </c>
      <c r="Z237" s="117">
        <f>Z227</f>
        <v>12</v>
      </c>
      <c r="AA237" s="116" t="str">
        <f>AA227</f>
        <v>cl</v>
      </c>
      <c r="AB237" s="132"/>
      <c r="AC237" s="132" t="str">
        <f>"▼ colonne "&amp;SUBSTITUTE(ADDRESS(1,COLUMN(),4),"1","")</f>
        <v>▼ colonne AC</v>
      </c>
      <c r="AD237" s="132"/>
      <c r="AE237" s="132"/>
      <c r="AF237" s="132"/>
      <c r="AG237" s="132"/>
      <c r="AH237" s="132"/>
      <c r="AI237" s="132"/>
      <c r="AJ237" s="132"/>
      <c r="AK237" s="133"/>
      <c r="AL237" s="132"/>
      <c r="AM237" s="131" t="str">
        <f>"colonne "&amp;SUBSTITUTE(ADDRESS(1,COLUMN(),4),"1","")&amp;" ▼"</f>
        <v>colonne AM ▼</v>
      </c>
      <c r="AN237"/>
      <c r="AO237" s="128"/>
      <c r="AP237" s="126"/>
      <c r="AQ237" s="126"/>
      <c r="AR237" s="127"/>
      <c r="AS237" s="127"/>
      <c r="AT237" s="126"/>
      <c r="AU237" s="125"/>
      <c r="AV237" s="124"/>
      <c r="AW237" s="124"/>
      <c r="AX237" s="634">
        <f t="shared" ref="AX237:BC237" si="294">SUM(AX230:AX236)</f>
        <v>0</v>
      </c>
      <c r="AY237" s="123">
        <f t="shared" si="294"/>
        <v>0</v>
      </c>
      <c r="AZ237" s="640">
        <f t="shared" si="294"/>
        <v>0</v>
      </c>
      <c r="BA237" s="123">
        <f t="shared" si="294"/>
        <v>0</v>
      </c>
      <c r="BB237" s="635">
        <f t="shared" si="294"/>
        <v>0</v>
      </c>
      <c r="BC237" s="639">
        <f t="shared" si="294"/>
        <v>0</v>
      </c>
      <c r="BP237" s="3"/>
      <c r="BR237" s="407" t="str">
        <f t="shared" si="258"/>
        <v>A</v>
      </c>
      <c r="CC237" s="9">
        <v>1</v>
      </c>
    </row>
    <row r="238" spans="1:81" ht="21" customHeight="1">
      <c r="A238" s="804"/>
      <c r="B238" s="267" t="s">
        <v>540</v>
      </c>
      <c r="C238" s="270"/>
      <c r="D238" s="270"/>
      <c r="E238" s="270"/>
      <c r="F238" s="270"/>
      <c r="G238" s="552" t="s">
        <v>1083</v>
      </c>
      <c r="H238" s="270"/>
      <c r="I238" s="270"/>
      <c r="J238" s="270"/>
      <c r="K238" s="270"/>
      <c r="L238" s="287" t="s">
        <v>537</v>
      </c>
      <c r="N238" s="407" t="str">
        <f t="shared" si="254"/>
        <v>A</v>
      </c>
      <c r="O238" s="147" t="str">
        <f t="shared" si="255"/>
        <v>7.7 nom de la recette .Avec ou sans alcool.Quand .Verre Flute(s).Famille à coller</v>
      </c>
      <c r="P238" s="147" t="str">
        <f t="shared" si="259"/>
        <v>7</v>
      </c>
      <c r="Q238" s="147" t="str">
        <f t="shared" si="260"/>
        <v xml:space="preserve">7 nom de la recette </v>
      </c>
      <c r="R238" s="147" t="str">
        <f t="shared" si="261"/>
        <v>Avec ou sans alcool</v>
      </c>
      <c r="S238" s="147" t="str">
        <f t="shared" si="256"/>
        <v xml:space="preserve">Quand </v>
      </c>
      <c r="T238" s="147" t="str">
        <f t="shared" si="262"/>
        <v>Famille à coller</v>
      </c>
      <c r="U238" s="147" t="str">
        <f t="shared" si="257"/>
        <v/>
      </c>
      <c r="V238" s="146" t="str">
        <f t="shared" ref="V238:V249" si="295">IF(OR(AC238&lt;&gt; "",AD238&lt;&gt;"",AE238&lt;&gt; "",AF238&lt;&gt; "",AG238&lt;&gt; "",AH238&lt;&gt; "",AI238&lt;&gt;""),"A", "►")</f>
        <v>A</v>
      </c>
      <c r="W238" s="119" t="str">
        <f>W227</f>
        <v>7.7 nom de la recette .Avec ou sans alcool.Quand .Verre Flute(s).Famille à coller</v>
      </c>
      <c r="X238" s="119">
        <f>X227</f>
        <v>2</v>
      </c>
      <c r="Y238" s="118" t="str">
        <f>Y227</f>
        <v>Flute(s)</v>
      </c>
      <c r="Z238" s="117">
        <f>Z227</f>
        <v>12</v>
      </c>
      <c r="AA238" s="116" t="str">
        <f>AA227</f>
        <v>cl</v>
      </c>
      <c r="AB238" s="288">
        <v>0</v>
      </c>
      <c r="AC238" s="267" t="s">
        <v>540</v>
      </c>
      <c r="AD238" s="270"/>
      <c r="AE238" s="270"/>
      <c r="AF238" s="270"/>
      <c r="AG238" s="270"/>
      <c r="AH238" s="270"/>
      <c r="AI238" s="270"/>
      <c r="AJ238" s="270"/>
      <c r="AK238" s="270"/>
      <c r="AL238" s="270"/>
      <c r="AM238" s="287"/>
      <c r="AN238"/>
      <c r="AO238" s="506"/>
      <c r="AP238" s="507"/>
      <c r="AQ238" s="507"/>
      <c r="AR238" s="507"/>
      <c r="AS238" s="507"/>
      <c r="AT238" s="507"/>
      <c r="AU238" s="507"/>
      <c r="AV238" s="507"/>
      <c r="AW238" s="507"/>
      <c r="AX238" s="507"/>
      <c r="AY238" s="507"/>
      <c r="AZ238" s="507"/>
      <c r="BA238" s="507"/>
      <c r="BB238" s="507"/>
      <c r="BC238" s="511"/>
      <c r="BP238" s="3"/>
      <c r="BR238" s="407" t="str">
        <f t="shared" si="258"/>
        <v>A</v>
      </c>
      <c r="CC238" s="9">
        <v>1</v>
      </c>
    </row>
    <row r="239" spans="1:81" ht="21" customHeight="1">
      <c r="A239" s="804"/>
      <c r="B239" s="284"/>
      <c r="C239" s="284"/>
      <c r="D239" s="284"/>
      <c r="E239" s="284"/>
      <c r="F239" s="284"/>
      <c r="G239" s="284"/>
      <c r="H239" s="284"/>
      <c r="I239" s="284"/>
      <c r="J239" s="284"/>
      <c r="K239" s="284"/>
      <c r="L239" s="282" t="s">
        <v>537</v>
      </c>
      <c r="N239" s="407" t="str">
        <f t="shared" si="254"/>
        <v>►</v>
      </c>
      <c r="O239" s="147" t="str">
        <f t="shared" si="255"/>
        <v>►</v>
      </c>
      <c r="P239" s="147" t="str">
        <f t="shared" si="259"/>
        <v>►</v>
      </c>
      <c r="Q239" s="147" t="str">
        <f t="shared" si="260"/>
        <v>►</v>
      </c>
      <c r="R239" s="147" t="str">
        <f t="shared" si="261"/>
        <v>►</v>
      </c>
      <c r="S239" s="147" t="str">
        <f t="shared" si="256"/>
        <v>►</v>
      </c>
      <c r="T239" s="147" t="str">
        <f t="shared" si="262"/>
        <v>►</v>
      </c>
      <c r="U239" s="147" t="str">
        <f t="shared" si="257"/>
        <v/>
      </c>
      <c r="V239" s="146" t="str">
        <f t="shared" si="295"/>
        <v>►</v>
      </c>
      <c r="W239" s="119" t="str">
        <f>W227</f>
        <v>7.7 nom de la recette .Avec ou sans alcool.Quand .Verre Flute(s).Famille à coller</v>
      </c>
      <c r="X239" s="119">
        <f>X227</f>
        <v>2</v>
      </c>
      <c r="Y239" s="118" t="str">
        <f>Y227</f>
        <v>Flute(s)</v>
      </c>
      <c r="Z239" s="117">
        <f>Z227</f>
        <v>12</v>
      </c>
      <c r="AA239" s="116" t="str">
        <f>AA227</f>
        <v>cl</v>
      </c>
      <c r="AB239" s="285" t="str">
        <f>IF(ISBLANK(AC239),"",MAX(AB238:AB238)+1)</f>
        <v/>
      </c>
      <c r="AC239" s="284"/>
      <c r="AD239" s="284"/>
      <c r="AE239" s="284"/>
      <c r="AF239" s="284"/>
      <c r="AG239" s="284"/>
      <c r="AH239" s="284"/>
      <c r="AI239" s="284"/>
      <c r="AJ239" s="284"/>
      <c r="AK239" s="284"/>
      <c r="AL239" s="284"/>
      <c r="AM239" s="282" t="s">
        <v>537</v>
      </c>
      <c r="AN239"/>
      <c r="AO239" s="508"/>
      <c r="AP239" s="509"/>
      <c r="AQ239" s="509"/>
      <c r="AR239" s="509"/>
      <c r="AS239" s="509"/>
      <c r="AT239" s="509"/>
      <c r="AU239" s="509"/>
      <c r="AV239" s="509"/>
      <c r="AW239" s="509"/>
      <c r="AX239" s="509"/>
      <c r="AY239" s="509"/>
      <c r="AZ239" s="509"/>
      <c r="BA239" s="509"/>
      <c r="BB239" s="509"/>
      <c r="BC239" s="512"/>
      <c r="BP239" s="3"/>
      <c r="BR239" s="407" t="str">
        <f t="shared" si="258"/>
        <v>►</v>
      </c>
      <c r="CC239" s="9">
        <v>1</v>
      </c>
    </row>
    <row r="240" spans="1:81" ht="21" customHeight="1">
      <c r="A240" s="804"/>
      <c r="B240" s="284"/>
      <c r="C240" s="284"/>
      <c r="D240" s="284"/>
      <c r="E240" s="284"/>
      <c r="F240" s="284"/>
      <c r="G240" s="284"/>
      <c r="H240" s="284"/>
      <c r="I240" s="284"/>
      <c r="J240" s="284"/>
      <c r="K240" s="284"/>
      <c r="L240" s="282"/>
      <c r="N240" s="407" t="str">
        <f t="shared" si="254"/>
        <v>►</v>
      </c>
      <c r="O240" s="147" t="str">
        <f t="shared" si="255"/>
        <v>►</v>
      </c>
      <c r="P240" s="147" t="str">
        <f t="shared" si="259"/>
        <v>►</v>
      </c>
      <c r="Q240" s="147" t="str">
        <f t="shared" si="260"/>
        <v>►</v>
      </c>
      <c r="R240" s="147" t="str">
        <f t="shared" si="261"/>
        <v>►</v>
      </c>
      <c r="S240" s="147" t="str">
        <f t="shared" si="256"/>
        <v>►</v>
      </c>
      <c r="T240" s="147" t="str">
        <f t="shared" si="262"/>
        <v>►</v>
      </c>
      <c r="U240" s="147" t="str">
        <f t="shared" si="257"/>
        <v/>
      </c>
      <c r="V240" s="146" t="str">
        <f t="shared" si="295"/>
        <v>►</v>
      </c>
      <c r="W240" s="119" t="str">
        <f>W227</f>
        <v>7.7 nom de la recette .Avec ou sans alcool.Quand .Verre Flute(s).Famille à coller</v>
      </c>
      <c r="X240" s="119">
        <f>X227</f>
        <v>2</v>
      </c>
      <c r="Y240" s="118" t="str">
        <f>Y227</f>
        <v>Flute(s)</v>
      </c>
      <c r="Z240" s="117">
        <f>Z227</f>
        <v>12</v>
      </c>
      <c r="AA240" s="116" t="str">
        <f>AA227</f>
        <v>cl</v>
      </c>
      <c r="AB240" s="285" t="str">
        <f>IF(ISBLANK(AC240),"",MAX(AB238:AB239)+1)</f>
        <v/>
      </c>
      <c r="AC240" s="284"/>
      <c r="AD240" s="284"/>
      <c r="AE240" s="284"/>
      <c r="AF240" s="284"/>
      <c r="AG240" s="284"/>
      <c r="AH240" s="284"/>
      <c r="AI240" s="284"/>
      <c r="AJ240" s="284"/>
      <c r="AK240" s="284"/>
      <c r="AL240" s="284"/>
      <c r="AM240" s="282"/>
      <c r="AN240"/>
      <c r="AO240" s="508"/>
      <c r="AP240" s="509"/>
      <c r="AQ240" s="509"/>
      <c r="AR240" s="509"/>
      <c r="AS240" s="509"/>
      <c r="AT240" s="509"/>
      <c r="AU240" s="509"/>
      <c r="AV240" s="509"/>
      <c r="AW240" s="509"/>
      <c r="AX240" s="509"/>
      <c r="AY240" s="509"/>
      <c r="AZ240" s="509"/>
      <c r="BA240" s="509"/>
      <c r="BB240" s="509"/>
      <c r="BC240" s="512"/>
      <c r="BP240" s="3"/>
      <c r="BR240" s="407" t="str">
        <f t="shared" si="258"/>
        <v>►</v>
      </c>
      <c r="CC240" s="9">
        <v>1</v>
      </c>
    </row>
    <row r="241" spans="1:81" ht="21" customHeight="1">
      <c r="A241" s="804"/>
      <c r="B241" s="284"/>
      <c r="C241" s="284"/>
      <c r="D241" s="284"/>
      <c r="E241" s="284"/>
      <c r="F241" s="284"/>
      <c r="G241" s="284"/>
      <c r="H241" s="284"/>
      <c r="I241" s="284"/>
      <c r="J241" s="284"/>
      <c r="K241" s="284"/>
      <c r="L241" s="282"/>
      <c r="N241" s="407" t="str">
        <f t="shared" si="254"/>
        <v>►</v>
      </c>
      <c r="O241" s="147" t="str">
        <f t="shared" si="255"/>
        <v>►</v>
      </c>
      <c r="P241" s="147" t="str">
        <f t="shared" si="259"/>
        <v>►</v>
      </c>
      <c r="Q241" s="147" t="str">
        <f t="shared" si="260"/>
        <v>►</v>
      </c>
      <c r="R241" s="147" t="str">
        <f t="shared" si="261"/>
        <v>►</v>
      </c>
      <c r="S241" s="147" t="str">
        <f t="shared" si="256"/>
        <v>►</v>
      </c>
      <c r="T241" s="147" t="str">
        <f t="shared" si="262"/>
        <v>►</v>
      </c>
      <c r="U241" s="147" t="str">
        <f t="shared" si="257"/>
        <v/>
      </c>
      <c r="V241" s="146" t="str">
        <f t="shared" si="295"/>
        <v>►</v>
      </c>
      <c r="W241" s="119" t="str">
        <f>W227</f>
        <v>7.7 nom de la recette .Avec ou sans alcool.Quand .Verre Flute(s).Famille à coller</v>
      </c>
      <c r="X241" s="119">
        <f>X227</f>
        <v>2</v>
      </c>
      <c r="Y241" s="118" t="str">
        <f>Y227</f>
        <v>Flute(s)</v>
      </c>
      <c r="Z241" s="117">
        <f>Z227</f>
        <v>12</v>
      </c>
      <c r="AA241" s="116" t="str">
        <f>AA227</f>
        <v>cl</v>
      </c>
      <c r="AB241" s="285" t="str">
        <f>IF(ISBLANK(AC241),"",MAX(AB238:AB240)+1)</f>
        <v/>
      </c>
      <c r="AC241" s="284"/>
      <c r="AD241" s="284"/>
      <c r="AE241" s="284"/>
      <c r="AF241" s="284"/>
      <c r="AG241" s="284"/>
      <c r="AH241" s="284"/>
      <c r="AI241" s="284"/>
      <c r="AJ241" s="284"/>
      <c r="AK241" s="284"/>
      <c r="AL241" s="284"/>
      <c r="AM241" s="282"/>
      <c r="AN241"/>
      <c r="AO241" s="510"/>
      <c r="AP241" s="509"/>
      <c r="AQ241" s="509"/>
      <c r="AR241" s="509"/>
      <c r="AS241" s="509"/>
      <c r="AT241" s="509"/>
      <c r="AU241" s="509"/>
      <c r="AV241" s="509"/>
      <c r="AW241" s="509"/>
      <c r="AX241" s="509"/>
      <c r="AY241" s="509"/>
      <c r="AZ241" s="509"/>
      <c r="BA241" s="509"/>
      <c r="BB241" s="509"/>
      <c r="BC241" s="512"/>
      <c r="BP241" s="3"/>
      <c r="BR241" s="407" t="str">
        <f t="shared" si="258"/>
        <v>►</v>
      </c>
      <c r="CC241" s="9">
        <v>1</v>
      </c>
    </row>
    <row r="242" spans="1:81" ht="21" customHeight="1">
      <c r="A242" s="804"/>
      <c r="B242" s="284"/>
      <c r="C242" s="284"/>
      <c r="D242" s="284"/>
      <c r="E242" s="284"/>
      <c r="F242" s="284"/>
      <c r="G242" s="284"/>
      <c r="H242" s="284"/>
      <c r="I242" s="284"/>
      <c r="J242" s="284"/>
      <c r="K242" s="284"/>
      <c r="L242" s="282"/>
      <c r="N242" s="407" t="str">
        <f t="shared" si="254"/>
        <v>►</v>
      </c>
      <c r="O242" s="147" t="str">
        <f t="shared" si="255"/>
        <v>►</v>
      </c>
      <c r="P242" s="147" t="str">
        <f t="shared" si="259"/>
        <v>►</v>
      </c>
      <c r="Q242" s="147" t="str">
        <f t="shared" si="260"/>
        <v>►</v>
      </c>
      <c r="R242" s="147" t="str">
        <f t="shared" si="261"/>
        <v>►</v>
      </c>
      <c r="S242" s="147" t="str">
        <f t="shared" si="256"/>
        <v>►</v>
      </c>
      <c r="T242" s="147" t="str">
        <f t="shared" si="262"/>
        <v>►</v>
      </c>
      <c r="U242" s="147" t="str">
        <f t="shared" si="257"/>
        <v/>
      </c>
      <c r="V242" s="146" t="str">
        <f t="shared" si="295"/>
        <v>►</v>
      </c>
      <c r="W242" s="119" t="str">
        <f>W227</f>
        <v>7.7 nom de la recette .Avec ou sans alcool.Quand .Verre Flute(s).Famille à coller</v>
      </c>
      <c r="X242" s="119">
        <f>X227</f>
        <v>2</v>
      </c>
      <c r="Y242" s="118" t="str">
        <f>Y227</f>
        <v>Flute(s)</v>
      </c>
      <c r="Z242" s="117">
        <f>Z227</f>
        <v>12</v>
      </c>
      <c r="AA242" s="116" t="str">
        <f>AA227</f>
        <v>cl</v>
      </c>
      <c r="AB242" s="285" t="str">
        <f>IF(ISBLANK(AC242),"",MAX(AB238:AB241)+1)</f>
        <v/>
      </c>
      <c r="AC242" s="284"/>
      <c r="AD242" s="284"/>
      <c r="AE242" s="284"/>
      <c r="AF242" s="284"/>
      <c r="AG242" s="284"/>
      <c r="AH242" s="284"/>
      <c r="AI242" s="284"/>
      <c r="AJ242" s="284"/>
      <c r="AK242" s="284"/>
      <c r="AL242" s="284"/>
      <c r="AM242" s="282"/>
      <c r="AN242"/>
      <c r="AO242" s="508"/>
      <c r="AP242" s="509"/>
      <c r="AQ242" s="509"/>
      <c r="AR242" s="509"/>
      <c r="AS242" s="509"/>
      <c r="AT242" s="509"/>
      <c r="AU242" s="509"/>
      <c r="AV242" s="509"/>
      <c r="AW242" s="509"/>
      <c r="AX242" s="509"/>
      <c r="AY242" s="509"/>
      <c r="AZ242" s="509"/>
      <c r="BA242" s="509"/>
      <c r="BB242" s="509"/>
      <c r="BC242" s="512"/>
      <c r="BP242" s="3"/>
      <c r="BR242" s="407" t="str">
        <f t="shared" si="258"/>
        <v>►</v>
      </c>
      <c r="CC242" s="9">
        <v>1</v>
      </c>
    </row>
    <row r="243" spans="1:81" ht="21" customHeight="1">
      <c r="A243" s="804"/>
      <c r="B243" s="284"/>
      <c r="C243" s="284"/>
      <c r="D243" s="284"/>
      <c r="E243" s="284"/>
      <c r="F243" s="284"/>
      <c r="G243" s="284"/>
      <c r="H243" s="284"/>
      <c r="I243" s="284"/>
      <c r="J243" s="284"/>
      <c r="K243" s="284"/>
      <c r="L243" s="282"/>
      <c r="N243" s="407" t="str">
        <f t="shared" si="254"/>
        <v>►</v>
      </c>
      <c r="O243" s="147" t="str">
        <f t="shared" si="255"/>
        <v>►</v>
      </c>
      <c r="P243" s="147" t="str">
        <f t="shared" si="259"/>
        <v>►</v>
      </c>
      <c r="Q243" s="147" t="str">
        <f t="shared" si="260"/>
        <v>►</v>
      </c>
      <c r="R243" s="147" t="str">
        <f t="shared" si="261"/>
        <v>►</v>
      </c>
      <c r="S243" s="147" t="str">
        <f t="shared" si="256"/>
        <v>►</v>
      </c>
      <c r="T243" s="147" t="str">
        <f t="shared" si="262"/>
        <v>►</v>
      </c>
      <c r="U243" s="147" t="str">
        <f t="shared" si="257"/>
        <v/>
      </c>
      <c r="V243" s="146" t="str">
        <f t="shared" si="295"/>
        <v>►</v>
      </c>
      <c r="W243" s="119" t="str">
        <f>W227</f>
        <v>7.7 nom de la recette .Avec ou sans alcool.Quand .Verre Flute(s).Famille à coller</v>
      </c>
      <c r="X243" s="119">
        <f>X227</f>
        <v>2</v>
      </c>
      <c r="Y243" s="118" t="str">
        <f>Y227</f>
        <v>Flute(s)</v>
      </c>
      <c r="Z243" s="117">
        <f>Z227</f>
        <v>12</v>
      </c>
      <c r="AA243" s="116" t="str">
        <f>AA227</f>
        <v>cl</v>
      </c>
      <c r="AB243" s="285" t="str">
        <f>IF(ISBLANK(AC243),"",MAX(AB238:AB242)+1)</f>
        <v/>
      </c>
      <c r="AC243" s="284"/>
      <c r="AD243" s="284"/>
      <c r="AE243" s="284"/>
      <c r="AF243" s="284"/>
      <c r="AG243" s="284"/>
      <c r="AH243" s="284"/>
      <c r="AI243" s="284"/>
      <c r="AJ243" s="284"/>
      <c r="AK243" s="284"/>
      <c r="AL243" s="284"/>
      <c r="AM243" s="282"/>
      <c r="AN243"/>
      <c r="AO243" s="508"/>
      <c r="AP243" s="509"/>
      <c r="AQ243" s="509"/>
      <c r="AR243" s="509"/>
      <c r="AS243" s="509"/>
      <c r="AT243" s="509"/>
      <c r="AU243" s="509"/>
      <c r="AV243" s="509"/>
      <c r="AW243" s="509"/>
      <c r="AX243" s="509"/>
      <c r="AY243" s="509"/>
      <c r="AZ243" s="509"/>
      <c r="BA243" s="509"/>
      <c r="BB243" s="509"/>
      <c r="BC243" s="512"/>
      <c r="BP243" s="3"/>
      <c r="BR243" s="407" t="str">
        <f t="shared" si="258"/>
        <v>►</v>
      </c>
      <c r="CC243" s="9">
        <v>1</v>
      </c>
    </row>
    <row r="244" spans="1:81" ht="21" customHeight="1">
      <c r="A244" s="804"/>
      <c r="B244" s="284"/>
      <c r="C244" s="284"/>
      <c r="D244" s="284"/>
      <c r="E244" s="284"/>
      <c r="F244" s="284"/>
      <c r="G244" s="284"/>
      <c r="H244" s="284"/>
      <c r="I244" s="284"/>
      <c r="J244" s="284"/>
      <c r="K244" s="284"/>
      <c r="L244" s="282"/>
      <c r="N244" s="407" t="str">
        <f t="shared" si="254"/>
        <v>►</v>
      </c>
      <c r="O244" s="147" t="str">
        <f t="shared" si="255"/>
        <v>►</v>
      </c>
      <c r="P244" s="147" t="str">
        <f t="shared" si="259"/>
        <v>►</v>
      </c>
      <c r="Q244" s="147" t="str">
        <f t="shared" si="260"/>
        <v>►</v>
      </c>
      <c r="R244" s="147" t="str">
        <f t="shared" si="261"/>
        <v>►</v>
      </c>
      <c r="S244" s="147" t="str">
        <f t="shared" si="256"/>
        <v>►</v>
      </c>
      <c r="T244" s="147" t="str">
        <f t="shared" si="262"/>
        <v>►</v>
      </c>
      <c r="U244" s="147" t="str">
        <f t="shared" si="257"/>
        <v/>
      </c>
      <c r="V244" s="146" t="str">
        <f t="shared" si="295"/>
        <v>►</v>
      </c>
      <c r="W244" s="119" t="str">
        <f>W227</f>
        <v>7.7 nom de la recette .Avec ou sans alcool.Quand .Verre Flute(s).Famille à coller</v>
      </c>
      <c r="X244" s="119">
        <f>X227</f>
        <v>2</v>
      </c>
      <c r="Y244" s="118" t="str">
        <f>Y227</f>
        <v>Flute(s)</v>
      </c>
      <c r="Z244" s="117">
        <f>Z227</f>
        <v>12</v>
      </c>
      <c r="AA244" s="116" t="str">
        <f>AA227</f>
        <v>cl</v>
      </c>
      <c r="AB244" s="285" t="str">
        <f>IF(ISBLANK(AC244),"",MAX(AB238:AB243)+1)</f>
        <v/>
      </c>
      <c r="AC244" s="284"/>
      <c r="AD244" s="284"/>
      <c r="AE244" s="284"/>
      <c r="AF244" s="284"/>
      <c r="AG244" s="284"/>
      <c r="AH244" s="284"/>
      <c r="AI244" s="284"/>
      <c r="AJ244" s="284"/>
      <c r="AK244" s="284"/>
      <c r="AL244" s="284"/>
      <c r="AM244" s="282"/>
      <c r="AN244"/>
      <c r="AO244" s="508"/>
      <c r="AP244" s="509"/>
      <c r="AQ244" s="509"/>
      <c r="AR244" s="509"/>
      <c r="AS244" s="509"/>
      <c r="AT244" s="509"/>
      <c r="AU244" s="509"/>
      <c r="AV244" s="509"/>
      <c r="AW244" s="509"/>
      <c r="AX244" s="509"/>
      <c r="AY244" s="509"/>
      <c r="AZ244" s="509"/>
      <c r="BA244" s="509"/>
      <c r="BB244" s="509"/>
      <c r="BC244" s="512"/>
      <c r="BP244" s="3"/>
      <c r="BR244" s="407" t="str">
        <f t="shared" si="258"/>
        <v>►</v>
      </c>
      <c r="CC244" s="9">
        <v>1</v>
      </c>
    </row>
    <row r="245" spans="1:81" ht="21" customHeight="1">
      <c r="A245" s="804"/>
      <c r="B245" s="284"/>
      <c r="C245" s="284"/>
      <c r="D245" s="284"/>
      <c r="E245" s="284"/>
      <c r="F245" s="284"/>
      <c r="G245" s="284"/>
      <c r="H245" s="284"/>
      <c r="I245" s="284"/>
      <c r="J245" s="284"/>
      <c r="K245" s="284"/>
      <c r="L245" s="282"/>
      <c r="N245" s="407" t="str">
        <f t="shared" si="254"/>
        <v>►</v>
      </c>
      <c r="O245" s="147" t="str">
        <f t="shared" si="255"/>
        <v>►</v>
      </c>
      <c r="P245" s="147" t="str">
        <f t="shared" si="259"/>
        <v>►</v>
      </c>
      <c r="Q245" s="147" t="str">
        <f t="shared" si="260"/>
        <v>►</v>
      </c>
      <c r="R245" s="147" t="str">
        <f t="shared" si="261"/>
        <v>►</v>
      </c>
      <c r="S245" s="147" t="str">
        <f t="shared" si="256"/>
        <v>►</v>
      </c>
      <c r="T245" s="147" t="str">
        <f t="shared" si="262"/>
        <v>►</v>
      </c>
      <c r="U245" s="147" t="str">
        <f t="shared" si="257"/>
        <v/>
      </c>
      <c r="V245" s="146" t="str">
        <f t="shared" si="295"/>
        <v>►</v>
      </c>
      <c r="W245" s="119" t="str">
        <f>W227</f>
        <v>7.7 nom de la recette .Avec ou sans alcool.Quand .Verre Flute(s).Famille à coller</v>
      </c>
      <c r="X245" s="119">
        <f>X227</f>
        <v>2</v>
      </c>
      <c r="Y245" s="118" t="str">
        <f>Y227</f>
        <v>Flute(s)</v>
      </c>
      <c r="Z245" s="117">
        <f>Z227</f>
        <v>12</v>
      </c>
      <c r="AA245" s="116" t="str">
        <f>AA227</f>
        <v>cl</v>
      </c>
      <c r="AB245" s="285" t="str">
        <f>IF(ISBLANK(AC245),"",MAX(AB238:AB244)+1)</f>
        <v/>
      </c>
      <c r="AC245" s="284"/>
      <c r="AD245" s="284"/>
      <c r="AE245" s="284"/>
      <c r="AF245" s="284"/>
      <c r="AG245" s="284"/>
      <c r="AH245" s="284"/>
      <c r="AI245" s="284"/>
      <c r="AJ245" s="284"/>
      <c r="AK245" s="284"/>
      <c r="AL245" s="284"/>
      <c r="AM245" s="282"/>
      <c r="AN245"/>
      <c r="AO245" s="508"/>
      <c r="AP245" s="509"/>
      <c r="AQ245" s="509"/>
      <c r="AR245" s="509"/>
      <c r="AS245" s="509"/>
      <c r="AT245" s="509"/>
      <c r="AU245" s="509"/>
      <c r="AV245" s="509"/>
      <c r="AW245" s="509"/>
      <c r="AX245" s="509"/>
      <c r="AY245" s="509"/>
      <c r="AZ245" s="509"/>
      <c r="BA245" s="509"/>
      <c r="BB245" s="509"/>
      <c r="BC245" s="512"/>
      <c r="BP245" s="3"/>
      <c r="BR245" s="407" t="str">
        <f t="shared" si="258"/>
        <v>►</v>
      </c>
      <c r="CC245" s="9">
        <v>1</v>
      </c>
    </row>
    <row r="246" spans="1:81" ht="21" customHeight="1">
      <c r="A246" s="804"/>
      <c r="B246" s="284"/>
      <c r="C246" s="284"/>
      <c r="D246" s="284"/>
      <c r="E246" s="284"/>
      <c r="F246" s="284"/>
      <c r="G246" s="284"/>
      <c r="H246" s="284"/>
      <c r="I246" s="284"/>
      <c r="J246" s="284"/>
      <c r="K246" s="284"/>
      <c r="L246" s="282"/>
      <c r="N246" s="407" t="str">
        <f t="shared" si="254"/>
        <v>►</v>
      </c>
      <c r="O246" s="147" t="str">
        <f t="shared" si="255"/>
        <v>►</v>
      </c>
      <c r="P246" s="147" t="str">
        <f t="shared" si="259"/>
        <v>►</v>
      </c>
      <c r="Q246" s="147" t="str">
        <f t="shared" si="260"/>
        <v>►</v>
      </c>
      <c r="R246" s="147" t="str">
        <f t="shared" si="261"/>
        <v>►</v>
      </c>
      <c r="S246" s="147" t="str">
        <f t="shared" si="256"/>
        <v>►</v>
      </c>
      <c r="T246" s="147" t="str">
        <f t="shared" si="262"/>
        <v>►</v>
      </c>
      <c r="U246" s="147" t="str">
        <f t="shared" si="257"/>
        <v/>
      </c>
      <c r="V246" s="146" t="str">
        <f t="shared" si="295"/>
        <v>►</v>
      </c>
      <c r="W246" s="119" t="str">
        <f>W227</f>
        <v>7.7 nom de la recette .Avec ou sans alcool.Quand .Verre Flute(s).Famille à coller</v>
      </c>
      <c r="X246" s="119">
        <f>X227</f>
        <v>2</v>
      </c>
      <c r="Y246" s="118" t="str">
        <f>Y227</f>
        <v>Flute(s)</v>
      </c>
      <c r="Z246" s="117">
        <f>Z227</f>
        <v>12</v>
      </c>
      <c r="AA246" s="116" t="str">
        <f>AA227</f>
        <v>cl</v>
      </c>
      <c r="AB246" s="285" t="str">
        <f>IF(ISBLANK(AC246),"",MAX(AB238:AB245)+1)</f>
        <v/>
      </c>
      <c r="AC246" s="284"/>
      <c r="AD246" s="284"/>
      <c r="AE246" s="284"/>
      <c r="AF246" s="284"/>
      <c r="AG246" s="284"/>
      <c r="AH246" s="284"/>
      <c r="AI246" s="284"/>
      <c r="AJ246" s="284"/>
      <c r="AK246" s="284"/>
      <c r="AL246" s="284"/>
      <c r="AM246" s="282"/>
      <c r="AN246"/>
      <c r="AO246" s="508"/>
      <c r="AP246" s="509"/>
      <c r="AQ246" s="509"/>
      <c r="AR246" s="509"/>
      <c r="AS246" s="509"/>
      <c r="AT246" s="509"/>
      <c r="AU246" s="509"/>
      <c r="AV246" s="509"/>
      <c r="AW246" s="509"/>
      <c r="AX246" s="509"/>
      <c r="AY246" s="509"/>
      <c r="AZ246" s="509"/>
      <c r="BA246" s="509"/>
      <c r="BB246" s="509"/>
      <c r="BC246" s="512"/>
      <c r="BP246" s="3"/>
      <c r="BR246" s="407" t="str">
        <f t="shared" si="258"/>
        <v>►</v>
      </c>
      <c r="CC246" s="9">
        <v>1</v>
      </c>
    </row>
    <row r="247" spans="1:81" ht="21" customHeight="1">
      <c r="A247" s="804"/>
      <c r="B247" s="284"/>
      <c r="C247" s="284"/>
      <c r="D247" s="284"/>
      <c r="E247" s="284"/>
      <c r="F247" s="284"/>
      <c r="G247" s="284"/>
      <c r="H247" s="284"/>
      <c r="I247" s="284"/>
      <c r="J247" s="284"/>
      <c r="K247" s="284"/>
      <c r="L247" s="282"/>
      <c r="N247" s="407" t="str">
        <f t="shared" si="254"/>
        <v>►</v>
      </c>
      <c r="O247" s="147" t="str">
        <f t="shared" si="255"/>
        <v>►</v>
      </c>
      <c r="P247" s="147" t="str">
        <f t="shared" si="259"/>
        <v>►</v>
      </c>
      <c r="Q247" s="147" t="str">
        <f t="shared" si="260"/>
        <v>►</v>
      </c>
      <c r="R247" s="147" t="str">
        <f t="shared" si="261"/>
        <v>►</v>
      </c>
      <c r="S247" s="147" t="str">
        <f t="shared" si="256"/>
        <v>►</v>
      </c>
      <c r="T247" s="147" t="str">
        <f t="shared" si="262"/>
        <v>►</v>
      </c>
      <c r="U247" s="147" t="str">
        <f t="shared" si="257"/>
        <v/>
      </c>
      <c r="V247" s="146" t="str">
        <f t="shared" si="295"/>
        <v>►</v>
      </c>
      <c r="W247" s="119" t="str">
        <f>W227</f>
        <v>7.7 nom de la recette .Avec ou sans alcool.Quand .Verre Flute(s).Famille à coller</v>
      </c>
      <c r="X247" s="119">
        <f>X227</f>
        <v>2</v>
      </c>
      <c r="Y247" s="118" t="str">
        <f>Y227</f>
        <v>Flute(s)</v>
      </c>
      <c r="Z247" s="117">
        <f>Z227</f>
        <v>12</v>
      </c>
      <c r="AA247" s="116" t="str">
        <f>AA227</f>
        <v>cl</v>
      </c>
      <c r="AB247" s="285" t="str">
        <f>IF(ISBLANK(AC247),"",MAX(AB238:AB246)+1)</f>
        <v/>
      </c>
      <c r="AC247" s="284"/>
      <c r="AD247" s="284"/>
      <c r="AE247" s="284"/>
      <c r="AF247" s="284"/>
      <c r="AG247" s="284"/>
      <c r="AH247" s="284"/>
      <c r="AI247" s="284"/>
      <c r="AJ247" s="284"/>
      <c r="AK247" s="284"/>
      <c r="AL247" s="284"/>
      <c r="AM247" s="282"/>
      <c r="AN247"/>
      <c r="AO247" s="508"/>
      <c r="AP247" s="509"/>
      <c r="AQ247" s="509"/>
      <c r="AR247" s="509"/>
      <c r="AS247" s="509"/>
      <c r="AT247" s="509"/>
      <c r="AU247" s="509"/>
      <c r="AV247" s="509"/>
      <c r="AW247" s="509"/>
      <c r="AX247" s="509"/>
      <c r="AY247" s="509"/>
      <c r="AZ247" s="509"/>
      <c r="BA247" s="509"/>
      <c r="BB247" s="509"/>
      <c r="BC247" s="512"/>
      <c r="BP247" s="3"/>
      <c r="BR247" s="407" t="str">
        <f t="shared" si="258"/>
        <v>►</v>
      </c>
      <c r="CC247" s="9">
        <v>1</v>
      </c>
    </row>
    <row r="248" spans="1:81" ht="21" customHeight="1">
      <c r="A248" s="804"/>
      <c r="B248" s="280"/>
      <c r="C248" s="280"/>
      <c r="D248" s="280"/>
      <c r="E248" s="280"/>
      <c r="F248" s="280"/>
      <c r="G248" s="280"/>
      <c r="H248" s="280"/>
      <c r="I248" s="280"/>
      <c r="J248" s="280"/>
      <c r="K248" s="280"/>
      <c r="L248" s="279"/>
      <c r="N248" s="407" t="str">
        <f t="shared" si="254"/>
        <v>►</v>
      </c>
      <c r="O248" s="147" t="str">
        <f t="shared" si="255"/>
        <v>►</v>
      </c>
      <c r="P248" s="147" t="str">
        <f t="shared" si="259"/>
        <v>►</v>
      </c>
      <c r="Q248" s="147" t="str">
        <f t="shared" si="260"/>
        <v>►</v>
      </c>
      <c r="R248" s="147" t="str">
        <f t="shared" si="261"/>
        <v>►</v>
      </c>
      <c r="S248" s="147" t="str">
        <f t="shared" si="256"/>
        <v>►</v>
      </c>
      <c r="T248" s="147" t="str">
        <f t="shared" si="262"/>
        <v>►</v>
      </c>
      <c r="U248" s="147" t="str">
        <f t="shared" si="257"/>
        <v/>
      </c>
      <c r="V248" s="146" t="str">
        <f t="shared" si="295"/>
        <v>►</v>
      </c>
      <c r="W248" s="119" t="str">
        <f>W227</f>
        <v>7.7 nom de la recette .Avec ou sans alcool.Quand .Verre Flute(s).Famille à coller</v>
      </c>
      <c r="X248" s="119">
        <f>X227</f>
        <v>2</v>
      </c>
      <c r="Y248" s="118" t="str">
        <f>Y227</f>
        <v>Flute(s)</v>
      </c>
      <c r="Z248" s="117">
        <f>Z227</f>
        <v>12</v>
      </c>
      <c r="AA248" s="116" t="str">
        <f>AA227</f>
        <v>cl</v>
      </c>
      <c r="AB248" s="1226" t="s">
        <v>516</v>
      </c>
      <c r="AC248" s="280"/>
      <c r="AD248" s="280"/>
      <c r="AE248" s="280"/>
      <c r="AF248" s="280"/>
      <c r="AG248" s="280"/>
      <c r="AH248" s="280"/>
      <c r="AI248" s="280"/>
      <c r="AJ248" s="280"/>
      <c r="AK248" s="280"/>
      <c r="AL248" s="280"/>
      <c r="AM248" s="279"/>
      <c r="AN248"/>
      <c r="AO248" s="508"/>
      <c r="AP248" s="509"/>
      <c r="AQ248" s="509"/>
      <c r="AR248" s="509"/>
      <c r="AS248" s="509"/>
      <c r="AT248" s="509"/>
      <c r="AU248" s="509"/>
      <c r="AV248" s="509"/>
      <c r="AW248" s="509"/>
      <c r="AX248" s="509"/>
      <c r="AY248" s="509"/>
      <c r="AZ248" s="509"/>
      <c r="BA248" s="509"/>
      <c r="BB248" s="509"/>
      <c r="BC248" s="512"/>
      <c r="BP248" s="3"/>
      <c r="BR248" s="407" t="str">
        <f t="shared" si="258"/>
        <v>►</v>
      </c>
      <c r="CC248" s="9">
        <v>1</v>
      </c>
    </row>
    <row r="249" spans="1:81" ht="21" customHeight="1">
      <c r="A249" s="804"/>
      <c r="B249" s="280"/>
      <c r="C249" s="280"/>
      <c r="D249" s="280"/>
      <c r="E249" s="280"/>
      <c r="F249" s="280"/>
      <c r="G249" s="280"/>
      <c r="H249" s="280"/>
      <c r="I249" s="280"/>
      <c r="J249" s="280"/>
      <c r="K249" s="280"/>
      <c r="L249" s="279"/>
      <c r="N249" s="407" t="str">
        <f t="shared" si="254"/>
        <v>►</v>
      </c>
      <c r="O249" s="147" t="str">
        <f t="shared" si="255"/>
        <v>►</v>
      </c>
      <c r="P249" s="147" t="str">
        <f t="shared" si="259"/>
        <v>►</v>
      </c>
      <c r="Q249" s="147" t="str">
        <f t="shared" si="260"/>
        <v>►</v>
      </c>
      <c r="R249" s="147" t="str">
        <f t="shared" si="261"/>
        <v>►</v>
      </c>
      <c r="S249" s="147" t="str">
        <f t="shared" si="256"/>
        <v>►</v>
      </c>
      <c r="T249" s="147" t="str">
        <f t="shared" si="262"/>
        <v>►</v>
      </c>
      <c r="U249" s="147" t="str">
        <f t="shared" si="257"/>
        <v/>
      </c>
      <c r="V249" s="146" t="str">
        <f t="shared" si="295"/>
        <v>►</v>
      </c>
      <c r="W249" s="119" t="str">
        <f>W227</f>
        <v>7.7 nom de la recette .Avec ou sans alcool.Quand .Verre Flute(s).Famille à coller</v>
      </c>
      <c r="X249" s="119">
        <f>X227</f>
        <v>2</v>
      </c>
      <c r="Y249" s="118" t="str">
        <f>Y227</f>
        <v>Flute(s)</v>
      </c>
      <c r="Z249" s="117">
        <f>Z227</f>
        <v>12</v>
      </c>
      <c r="AA249" s="116" t="str">
        <f>AA227</f>
        <v>cl</v>
      </c>
      <c r="AB249" s="1226"/>
      <c r="AC249" s="280"/>
      <c r="AD249" s="280"/>
      <c r="AE249" s="280"/>
      <c r="AF249" s="280"/>
      <c r="AG249" s="280"/>
      <c r="AH249" s="280"/>
      <c r="AI249" s="280"/>
      <c r="AJ249" s="280"/>
      <c r="AK249" s="280"/>
      <c r="AL249" s="280"/>
      <c r="AM249" s="279"/>
      <c r="AN249"/>
      <c r="AO249" s="508"/>
      <c r="AP249" s="509"/>
      <c r="AQ249" s="509"/>
      <c r="AR249" s="509"/>
      <c r="AS249" s="509"/>
      <c r="AT249" s="509"/>
      <c r="AU249" s="509"/>
      <c r="AV249" s="509"/>
      <c r="AW249" s="509"/>
      <c r="AX249" s="509"/>
      <c r="AY249" s="509"/>
      <c r="AZ249" s="509"/>
      <c r="BA249" s="509"/>
      <c r="BB249" s="509"/>
      <c r="BC249" s="512"/>
      <c r="BP249" s="3"/>
      <c r="BR249" s="407" t="str">
        <f t="shared" si="258"/>
        <v>►</v>
      </c>
      <c r="CC249" s="9">
        <v>1</v>
      </c>
    </row>
    <row r="250" spans="1:81" ht="21" customHeight="1">
      <c r="A250" s="804"/>
      <c r="B250" s="122"/>
      <c r="C250" s="122"/>
      <c r="D250" s="122"/>
      <c r="E250" s="122"/>
      <c r="F250" s="122"/>
      <c r="G250" s="122"/>
      <c r="H250" s="122"/>
      <c r="I250" s="122"/>
      <c r="J250" s="122"/>
      <c r="K250" s="122"/>
      <c r="L250" s="121"/>
      <c r="N250" s="407" t="str">
        <f t="shared" si="254"/>
        <v>A</v>
      </c>
      <c r="O250" s="147" t="str">
        <f t="shared" si="255"/>
        <v>7.7 nom de la recette .Avec ou sans alcool.Quand .Verre Flute(s).Famille à coller</v>
      </c>
      <c r="P250" s="147" t="str">
        <f t="shared" si="259"/>
        <v>7</v>
      </c>
      <c r="Q250" s="147" t="str">
        <f t="shared" si="260"/>
        <v xml:space="preserve">7 nom de la recette </v>
      </c>
      <c r="R250" s="147" t="str">
        <f t="shared" si="261"/>
        <v>Avec ou sans alcool</v>
      </c>
      <c r="S250" s="147" t="str">
        <f t="shared" si="256"/>
        <v xml:space="preserve">Quand </v>
      </c>
      <c r="T250" s="147" t="str">
        <f t="shared" si="262"/>
        <v>Famille à coller</v>
      </c>
      <c r="U250" s="147" t="str">
        <f t="shared" si="257"/>
        <v/>
      </c>
      <c r="V250" s="274" t="s">
        <v>338</v>
      </c>
      <c r="W250" s="119" t="str">
        <f>W227</f>
        <v>7.7 nom de la recette .Avec ou sans alcool.Quand .Verre Flute(s).Famille à coller</v>
      </c>
      <c r="X250" s="119">
        <f>X227</f>
        <v>2</v>
      </c>
      <c r="Y250" s="118" t="str">
        <f>Y227</f>
        <v>Flute(s)</v>
      </c>
      <c r="Z250" s="117">
        <f>Z227</f>
        <v>12</v>
      </c>
      <c r="AA250" s="116" t="str">
        <f>AA227</f>
        <v>cl</v>
      </c>
      <c r="AB250" s="277" t="s">
        <v>509</v>
      </c>
      <c r="AC250" s="122"/>
      <c r="AD250" s="122"/>
      <c r="AE250" s="122"/>
      <c r="AF250" s="122"/>
      <c r="AG250" s="122"/>
      <c r="AH250" s="122"/>
      <c r="AI250" s="122"/>
      <c r="AJ250" s="122"/>
      <c r="AK250" s="122"/>
      <c r="AL250" s="122"/>
      <c r="AM250" s="121"/>
      <c r="AN250"/>
      <c r="AO250" s="508"/>
      <c r="AP250" s="509"/>
      <c r="AQ250" s="509"/>
      <c r="AR250" s="509"/>
      <c r="AS250" s="509"/>
      <c r="AT250" s="509"/>
      <c r="AU250" s="509"/>
      <c r="AV250" s="509"/>
      <c r="AW250" s="509"/>
      <c r="AX250" s="509"/>
      <c r="AY250" s="509"/>
      <c r="AZ250" s="509"/>
      <c r="BA250" s="509"/>
      <c r="BB250" s="509"/>
      <c r="BC250" s="512"/>
      <c r="BP250" s="3"/>
      <c r="BR250" s="407" t="str">
        <f t="shared" si="258"/>
        <v>A</v>
      </c>
      <c r="CC250" s="9">
        <v>1</v>
      </c>
    </row>
    <row r="251" spans="1:81" ht="21" customHeight="1">
      <c r="A251" s="804"/>
      <c r="B251" s="113">
        <v>40</v>
      </c>
      <c r="C251" s="113">
        <v>5</v>
      </c>
      <c r="D251" s="113">
        <v>12</v>
      </c>
      <c r="E251" s="113">
        <v>25</v>
      </c>
      <c r="F251" s="113">
        <v>23</v>
      </c>
      <c r="G251" s="113">
        <v>7</v>
      </c>
      <c r="H251" s="113">
        <v>13</v>
      </c>
      <c r="I251" s="113">
        <v>12</v>
      </c>
      <c r="J251" s="113">
        <v>9</v>
      </c>
      <c r="K251" s="113">
        <v>12</v>
      </c>
      <c r="L251" s="115">
        <v>13</v>
      </c>
      <c r="N251" s="407" t="str">
        <f t="shared" si="254"/>
        <v>A</v>
      </c>
      <c r="O251" s="147">
        <f t="shared" si="255"/>
        <v>2</v>
      </c>
      <c r="P251" s="147">
        <f t="shared" si="259"/>
        <v>0</v>
      </c>
      <c r="Q251" s="147">
        <f t="shared" si="260"/>
        <v>0</v>
      </c>
      <c r="R251" s="147">
        <f t="shared" si="261"/>
        <v>0</v>
      </c>
      <c r="S251" s="147">
        <f t="shared" si="256"/>
        <v>0</v>
      </c>
      <c r="T251" s="147" t="str">
        <f t="shared" si="262"/>
        <v/>
      </c>
      <c r="U251" s="147" t="str">
        <f t="shared" si="257"/>
        <v/>
      </c>
      <c r="V251" s="274" t="s">
        <v>338</v>
      </c>
      <c r="W251" s="113">
        <v>2</v>
      </c>
      <c r="X251" s="113">
        <v>2</v>
      </c>
      <c r="Y251" s="113">
        <v>2</v>
      </c>
      <c r="Z251" s="113">
        <v>2</v>
      </c>
      <c r="AA251" s="113">
        <v>2</v>
      </c>
      <c r="AB251" s="113">
        <v>10</v>
      </c>
      <c r="AC251" s="113">
        <v>12</v>
      </c>
      <c r="AD251" s="113">
        <v>10</v>
      </c>
      <c r="AE251" s="113">
        <v>3</v>
      </c>
      <c r="AF251" s="113">
        <v>11</v>
      </c>
      <c r="AG251" s="113">
        <v>11</v>
      </c>
      <c r="AH251" s="113">
        <v>4</v>
      </c>
      <c r="AI251" s="113">
        <v>11</v>
      </c>
      <c r="AJ251" s="113">
        <v>11</v>
      </c>
      <c r="AK251" s="113">
        <v>11</v>
      </c>
      <c r="AL251" s="113">
        <v>12</v>
      </c>
      <c r="AM251" s="115">
        <v>40</v>
      </c>
      <c r="AN251"/>
      <c r="AO251" s="114">
        <v>14</v>
      </c>
      <c r="AP251" s="113">
        <v>11</v>
      </c>
      <c r="AQ251" s="113">
        <v>17</v>
      </c>
      <c r="AR251" s="113">
        <v>17</v>
      </c>
      <c r="AS251" s="113">
        <v>17</v>
      </c>
      <c r="AT251" s="113">
        <v>14</v>
      </c>
      <c r="AU251" s="113">
        <v>11</v>
      </c>
      <c r="AV251" s="113">
        <v>14</v>
      </c>
      <c r="AW251" s="113">
        <v>21</v>
      </c>
      <c r="AX251" s="113">
        <v>18</v>
      </c>
      <c r="AY251" s="113">
        <v>17</v>
      </c>
      <c r="AZ251" s="113">
        <v>11</v>
      </c>
      <c r="BA251" s="113">
        <v>11</v>
      </c>
      <c r="BB251" s="113">
        <v>11</v>
      </c>
      <c r="BC251" s="112">
        <v>17</v>
      </c>
      <c r="BP251" s="3"/>
      <c r="BR251" s="407" t="str">
        <f t="shared" si="258"/>
        <v>A</v>
      </c>
      <c r="CC251" s="9">
        <v>1</v>
      </c>
    </row>
    <row r="252" spans="1:81" ht="21" customHeight="1" thickBot="1">
      <c r="A252" s="804"/>
      <c r="B252" s="272">
        <f t="shared" ref="B252:J252" ca="1" si="296">CELL("largeur",B252)</f>
        <v>40</v>
      </c>
      <c r="C252" s="272">
        <f t="shared" ca="1" si="296"/>
        <v>5</v>
      </c>
      <c r="D252" s="272">
        <f t="shared" ca="1" si="296"/>
        <v>12</v>
      </c>
      <c r="E252" s="272">
        <f t="shared" ca="1" si="296"/>
        <v>25</v>
      </c>
      <c r="F252" s="272">
        <f t="shared" ca="1" si="296"/>
        <v>23</v>
      </c>
      <c r="G252" s="272">
        <f t="shared" ca="1" si="296"/>
        <v>7</v>
      </c>
      <c r="H252" s="272">
        <f t="shared" ca="1" si="296"/>
        <v>13</v>
      </c>
      <c r="I252" s="272">
        <f t="shared" ca="1" si="296"/>
        <v>12</v>
      </c>
      <c r="J252" s="272">
        <f t="shared" ca="1" si="296"/>
        <v>9</v>
      </c>
      <c r="K252" s="272">
        <v>12</v>
      </c>
      <c r="L252" s="271">
        <f ca="1">CELL("largeur",L252)</f>
        <v>13</v>
      </c>
      <c r="N252" s="407" t="str">
        <f t="shared" si="254"/>
        <v>A</v>
      </c>
      <c r="O252" s="147">
        <f t="shared" ca="1" si="255"/>
        <v>2</v>
      </c>
      <c r="P252" s="147">
        <f t="shared" ca="1" si="259"/>
        <v>0</v>
      </c>
      <c r="Q252" s="147">
        <f t="shared" ca="1" si="260"/>
        <v>0</v>
      </c>
      <c r="R252" s="147">
        <f t="shared" ca="1" si="261"/>
        <v>0</v>
      </c>
      <c r="S252" s="147">
        <f t="shared" ca="1" si="256"/>
        <v>0</v>
      </c>
      <c r="T252" s="147" t="str">
        <f t="shared" ca="1" si="262"/>
        <v/>
      </c>
      <c r="U252" s="147" t="str">
        <f t="shared" ca="1" si="257"/>
        <v/>
      </c>
      <c r="V252" s="273" t="s">
        <v>338</v>
      </c>
      <c r="W252" s="272">
        <f t="shared" ref="W252:AK252" ca="1" si="297">CELL("largeur",W252)</f>
        <v>2</v>
      </c>
      <c r="X252" s="272">
        <f t="shared" ca="1" si="297"/>
        <v>2</v>
      </c>
      <c r="Y252" s="272">
        <f t="shared" ca="1" si="297"/>
        <v>11</v>
      </c>
      <c r="Z252" s="272">
        <f t="shared" ca="1" si="297"/>
        <v>2</v>
      </c>
      <c r="AA252" s="272">
        <f t="shared" ca="1" si="297"/>
        <v>2</v>
      </c>
      <c r="AB252" s="272">
        <f t="shared" ca="1" si="297"/>
        <v>10</v>
      </c>
      <c r="AC252" s="272">
        <f t="shared" ca="1" si="297"/>
        <v>12</v>
      </c>
      <c r="AD252" s="272">
        <f t="shared" ca="1" si="297"/>
        <v>10</v>
      </c>
      <c r="AE252" s="272">
        <f t="shared" ca="1" si="297"/>
        <v>3</v>
      </c>
      <c r="AF252" s="272">
        <f t="shared" ca="1" si="297"/>
        <v>11</v>
      </c>
      <c r="AG252" s="272">
        <f t="shared" ca="1" si="297"/>
        <v>11</v>
      </c>
      <c r="AH252" s="272">
        <f t="shared" ca="1" si="297"/>
        <v>4</v>
      </c>
      <c r="AI252" s="272">
        <f t="shared" ca="1" si="297"/>
        <v>11</v>
      </c>
      <c r="AJ252" s="272">
        <f t="shared" ca="1" si="297"/>
        <v>11</v>
      </c>
      <c r="AK252" s="272">
        <f t="shared" ca="1" si="297"/>
        <v>11</v>
      </c>
      <c r="AL252" s="272">
        <v>12</v>
      </c>
      <c r="AM252" s="271">
        <f ca="1">CELL("largeur",AM252)</f>
        <v>40</v>
      </c>
      <c r="AN252"/>
      <c r="AO252" s="111">
        <f t="shared" ref="AO252:BC252" ca="1" si="298">CELL("largeur",AO252)</f>
        <v>44</v>
      </c>
      <c r="AP252" s="110">
        <f t="shared" ca="1" si="298"/>
        <v>11</v>
      </c>
      <c r="AQ252" s="110">
        <f t="shared" ca="1" si="298"/>
        <v>17</v>
      </c>
      <c r="AR252" s="110">
        <f t="shared" ca="1" si="298"/>
        <v>17</v>
      </c>
      <c r="AS252" s="110">
        <f t="shared" ca="1" si="298"/>
        <v>17</v>
      </c>
      <c r="AT252" s="110">
        <f t="shared" ca="1" si="298"/>
        <v>14</v>
      </c>
      <c r="AU252" s="110">
        <f t="shared" ca="1" si="298"/>
        <v>11</v>
      </c>
      <c r="AV252" s="110">
        <f t="shared" ca="1" si="298"/>
        <v>14</v>
      </c>
      <c r="AW252" s="110">
        <f t="shared" ca="1" si="298"/>
        <v>21</v>
      </c>
      <c r="AX252" s="110">
        <f t="shared" ca="1" si="298"/>
        <v>18</v>
      </c>
      <c r="AY252" s="110">
        <f t="shared" ca="1" si="298"/>
        <v>17</v>
      </c>
      <c r="AZ252" s="110">
        <f t="shared" ca="1" si="298"/>
        <v>11</v>
      </c>
      <c r="BA252" s="110">
        <f t="shared" ca="1" si="298"/>
        <v>11</v>
      </c>
      <c r="BB252" s="110">
        <f t="shared" ca="1" si="298"/>
        <v>11</v>
      </c>
      <c r="BC252" s="109">
        <f t="shared" ca="1" si="298"/>
        <v>17</v>
      </c>
      <c r="BP252" s="3"/>
      <c r="BR252" s="407" t="str">
        <f t="shared" si="258"/>
        <v>A</v>
      </c>
      <c r="CC252" s="9">
        <v>1</v>
      </c>
    </row>
    <row r="253" spans="1:81" ht="21" customHeight="1" thickBot="1">
      <c r="B253" s="1"/>
      <c r="C253" s="1"/>
      <c r="D253" s="1"/>
      <c r="E253" s="1"/>
      <c r="F253" s="1"/>
      <c r="G253" s="1"/>
      <c r="H253" s="1"/>
      <c r="I253" s="1"/>
      <c r="J253" s="1"/>
      <c r="K253" s="1"/>
      <c r="L253" s="1"/>
      <c r="N253" s="407" t="str">
        <f t="shared" si="254"/>
        <v>A</v>
      </c>
      <c r="O253" s="147">
        <f t="shared" si="255"/>
        <v>0</v>
      </c>
      <c r="P253" s="147">
        <f t="shared" si="259"/>
        <v>0</v>
      </c>
      <c r="Q253" s="147">
        <f t="shared" si="260"/>
        <v>0</v>
      </c>
      <c r="R253" s="147">
        <f t="shared" si="261"/>
        <v>0</v>
      </c>
      <c r="S253" s="147">
        <f t="shared" si="256"/>
        <v>0</v>
      </c>
      <c r="T253" s="147" t="str">
        <f t="shared" si="262"/>
        <v/>
      </c>
      <c r="U253" s="147" t="str">
        <f t="shared" si="257"/>
        <v/>
      </c>
      <c r="V253" s="812" t="s">
        <v>338</v>
      </c>
      <c r="AN253"/>
      <c r="AO253" s="18"/>
      <c r="AP253" s="18"/>
      <c r="AQ253" s="17"/>
      <c r="AR253" s="17"/>
      <c r="AS253" s="17"/>
      <c r="AT253" s="17"/>
      <c r="AU253" s="16"/>
      <c r="AV253" s="16"/>
      <c r="AW253" s="16"/>
      <c r="AX253" s="1"/>
      <c r="BP253" s="3"/>
      <c r="BR253" s="407" t="str">
        <f t="shared" si="258"/>
        <v>A</v>
      </c>
      <c r="CC253" s="9">
        <v>1</v>
      </c>
    </row>
    <row r="254" spans="1:81" ht="21" customHeight="1">
      <c r="B254" s="1321" t="str">
        <f>AD254&amp;" "&amp;AB254&amp;" "&amp;AB255&amp;" "&amp;AB256&amp;"  intensité"&amp;" "&amp;AG260&amp;" "&amp;"coût unitaire"&amp;" "&amp;L263&amp; "€"&amp;" "&amp;" servi en"&amp;" "&amp;I256</f>
        <v>8 NOM DE LA RECETTE  Avec ou sans Alcool Quand  Couleur dominante  intensité ** coût unitaire 0€  servi en Trembler(s)</v>
      </c>
      <c r="C254" s="1322"/>
      <c r="D254" s="1322"/>
      <c r="E254" s="1322"/>
      <c r="F254" s="1322"/>
      <c r="G254" s="1322"/>
      <c r="H254" s="1322"/>
      <c r="I254" s="1322"/>
      <c r="J254" s="254" t="s">
        <v>432</v>
      </c>
      <c r="K254" s="1325" t="str">
        <f>AM254</f>
        <v>FAMILLE à coller</v>
      </c>
      <c r="L254" s="1326"/>
      <c r="N254" s="407" t="str">
        <f t="shared" si="254"/>
        <v>A</v>
      </c>
      <c r="O254" s="147" t="str">
        <f t="shared" si="255"/>
        <v>8.8 nom de la recette .Avec ou sans alcool.Quand .Verre Flute(s).Famille à coller</v>
      </c>
      <c r="P254" s="147" t="str">
        <f t="shared" si="259"/>
        <v>8</v>
      </c>
      <c r="Q254" s="147" t="str">
        <f t="shared" si="260"/>
        <v xml:space="preserve">8 nom de la recette </v>
      </c>
      <c r="R254" s="147" t="str">
        <f t="shared" si="261"/>
        <v>Avec ou sans alcool</v>
      </c>
      <c r="S254" s="147" t="str">
        <f t="shared" si="256"/>
        <v xml:space="preserve">Quand </v>
      </c>
      <c r="T254" s="147" t="str">
        <f t="shared" si="262"/>
        <v>Famille à coller</v>
      </c>
      <c r="U254" s="147" t="str">
        <f t="shared" si="257"/>
        <v/>
      </c>
      <c r="V254" s="259" t="s">
        <v>338</v>
      </c>
      <c r="W254" s="258" t="str">
        <f>W261</f>
        <v>8.8 nom de la recette .Avec ou sans alcool.Quand .Verre Flute(s).Famille à coller</v>
      </c>
      <c r="X254" s="258">
        <f>X261</f>
        <v>2</v>
      </c>
      <c r="Y254" s="257" t="str">
        <f>Y261</f>
        <v>Flute(s)</v>
      </c>
      <c r="Z254" s="256">
        <f>Z261</f>
        <v>12</v>
      </c>
      <c r="AA254" s="255" t="str">
        <f>AA261</f>
        <v>cl</v>
      </c>
      <c r="AB254" s="1245" t="s">
        <v>773</v>
      </c>
      <c r="AC254" s="1246"/>
      <c r="AD254" s="1247" t="s">
        <v>953</v>
      </c>
      <c r="AE254" s="1247"/>
      <c r="AF254" s="1247"/>
      <c r="AG254" s="1247"/>
      <c r="AH254" s="1247"/>
      <c r="AI254" s="1247"/>
      <c r="AJ254" s="1247"/>
      <c r="AK254" s="1247"/>
      <c r="AL254" s="1247"/>
      <c r="AM254" s="1249" t="s">
        <v>776</v>
      </c>
      <c r="AN254"/>
      <c r="AO254" s="253" t="s">
        <v>427</v>
      </c>
      <c r="AP254" s="252" t="s">
        <v>431</v>
      </c>
      <c r="AQ254" s="249" t="s">
        <v>429</v>
      </c>
      <c r="AR254" s="251" t="s">
        <v>426</v>
      </c>
      <c r="AS254" s="250" t="s">
        <v>430</v>
      </c>
      <c r="AT254" s="249" t="s">
        <v>429</v>
      </c>
      <c r="AU254" s="248" t="s">
        <v>428</v>
      </c>
      <c r="AV254" s="247" t="s">
        <v>427</v>
      </c>
      <c r="AW254" s="246" t="str">
        <f>AO256</f>
        <v>Volume saisi 0 ml pour 2 Flute(s)</v>
      </c>
      <c r="AX254" s="245"/>
      <c r="AY254" s="244"/>
      <c r="AZ254" s="243"/>
      <c r="BA254" s="242" t="s">
        <v>426</v>
      </c>
      <c r="BB254" s="241" t="str">
        <f>AR256</f>
        <v>2 Trembler(s) de 30 cl</v>
      </c>
      <c r="BC254" s="240"/>
      <c r="BP254" s="3"/>
      <c r="BR254" s="407" t="str">
        <f t="shared" si="258"/>
        <v>A</v>
      </c>
      <c r="CC254" s="9">
        <v>1</v>
      </c>
    </row>
    <row r="255" spans="1:81" ht="21" customHeight="1">
      <c r="B255" s="1323"/>
      <c r="C255" s="1324"/>
      <c r="D255" s="1324"/>
      <c r="E255" s="1324"/>
      <c r="F255" s="1324"/>
      <c r="G255" s="1324"/>
      <c r="H255" s="1324"/>
      <c r="I255" s="1324"/>
      <c r="J255" s="518">
        <f>IFERROR(SUM(I264:I270)/SUM(D264:D270)*100,0)</f>
        <v>0</v>
      </c>
      <c r="K255" s="1327"/>
      <c r="L255" s="1328"/>
      <c r="N255" s="407" t="str">
        <f t="shared" si="254"/>
        <v>A</v>
      </c>
      <c r="O255" s="147" t="str">
        <f t="shared" si="255"/>
        <v>8.8 nom de la recette .Avec ou sans alcool.Quand .Verre Flute(s).Famille à coller</v>
      </c>
      <c r="P255" s="147" t="str">
        <f t="shared" si="259"/>
        <v>8</v>
      </c>
      <c r="Q255" s="147" t="str">
        <f t="shared" si="260"/>
        <v xml:space="preserve">8 nom de la recette </v>
      </c>
      <c r="R255" s="147" t="str">
        <f t="shared" si="261"/>
        <v>Avec ou sans alcool</v>
      </c>
      <c r="S255" s="147" t="str">
        <f t="shared" si="256"/>
        <v xml:space="preserve">Quand </v>
      </c>
      <c r="T255" s="147" t="str">
        <f t="shared" si="262"/>
        <v>Famille à coller</v>
      </c>
      <c r="U255" s="147" t="str">
        <f t="shared" si="257"/>
        <v/>
      </c>
      <c r="V255" s="342" t="s">
        <v>338</v>
      </c>
      <c r="W255" s="204" t="str">
        <f>W261</f>
        <v>8.8 nom de la recette .Avec ou sans alcool.Quand .Verre Flute(s).Famille à coller</v>
      </c>
      <c r="X255" s="204">
        <f>X261</f>
        <v>2</v>
      </c>
      <c r="Y255" s="203" t="str">
        <f>Y261</f>
        <v>Flute(s)</v>
      </c>
      <c r="Z255" s="202">
        <f>Z261</f>
        <v>12</v>
      </c>
      <c r="AA255" s="201" t="str">
        <f>AA261</f>
        <v>cl</v>
      </c>
      <c r="AB255" s="1251" t="s">
        <v>774</v>
      </c>
      <c r="AC255" s="1252"/>
      <c r="AD255" s="1248"/>
      <c r="AE255" s="1248"/>
      <c r="AF255" s="1248"/>
      <c r="AG255" s="1248"/>
      <c r="AH255" s="1248"/>
      <c r="AI255" s="1248"/>
      <c r="AJ255" s="1248"/>
      <c r="AK255" s="1248"/>
      <c r="AL255" s="1248"/>
      <c r="AM255" s="1250"/>
      <c r="AN255"/>
      <c r="AO255" s="239" t="str">
        <f t="shared" ref="AO255:AU255" si="299">SUBSTITUTE(ADDRESS(1,COLUMN(),4),"1","")</f>
        <v>AO</v>
      </c>
      <c r="AP255" s="238" t="str">
        <f t="shared" si="299"/>
        <v>AP</v>
      </c>
      <c r="AQ255" s="235" t="str">
        <f t="shared" si="299"/>
        <v>AQ</v>
      </c>
      <c r="AR255" s="237" t="str">
        <f t="shared" si="299"/>
        <v>AR</v>
      </c>
      <c r="AS255" s="236" t="str">
        <f t="shared" si="299"/>
        <v>AS</v>
      </c>
      <c r="AT255" s="235" t="str">
        <f t="shared" si="299"/>
        <v>AT</v>
      </c>
      <c r="AU255" s="234" t="str">
        <f t="shared" si="299"/>
        <v>AU</v>
      </c>
      <c r="AV255" s="233"/>
      <c r="AW255" s="233"/>
      <c r="AX255" s="233"/>
      <c r="AY255" s="194"/>
      <c r="AZ255" s="233"/>
      <c r="BA255" s="219"/>
      <c r="BB255" s="154"/>
      <c r="BC255" s="153"/>
      <c r="BP255" s="3"/>
      <c r="BR255" s="407" t="str">
        <f t="shared" si="258"/>
        <v>A</v>
      </c>
      <c r="CC255" s="9">
        <v>1</v>
      </c>
    </row>
    <row r="256" spans="1:81" ht="21" customHeight="1">
      <c r="B256" s="1118" t="str">
        <f>IFERROR(IF(AX271&lt;&gt;INDEX($BK$22:$BK$150,MATCH(Y257,$BF$22:$BF$150,0)),"⚠️ Vérifiez : le total saisi = "&amp;AX271&amp;" ml (colonne "&amp;AX262&amp;")","✅ OK volume saisi = "&amp;AX271&amp;" ml (colonne "&amp;AX262&amp;")"),"⚠️ Erreur : valeur non trouvée")</f>
        <v>⚠️ Vérifiez : le total saisi = 0 ml (colonne AX)</v>
      </c>
      <c r="C256" s="208"/>
      <c r="D256" s="208"/>
      <c r="E256" s="208"/>
      <c r="F256" s="208"/>
      <c r="G256" s="547" t="s">
        <v>416</v>
      </c>
      <c r="H256" s="230">
        <v>2</v>
      </c>
      <c r="I256" s="626" t="s">
        <v>361</v>
      </c>
      <c r="J256" s="630" t="s">
        <v>818</v>
      </c>
      <c r="K256" s="627">
        <f>IFERROR(INDEX($BJ$22:$BJ$150, MATCH(I256, $BF$22:$BF$150, 0)), 0)*H256</f>
        <v>50</v>
      </c>
      <c r="L256" s="625">
        <f>K256/100</f>
        <v>0.5</v>
      </c>
      <c r="N256" s="407" t="str">
        <f t="shared" si="254"/>
        <v>A</v>
      </c>
      <c r="O256" s="147" t="str">
        <f t="shared" si="255"/>
        <v>8.8 nom de la recette .Avec ou sans alcool.Quand .Verre Flute(s).Famille à coller</v>
      </c>
      <c r="P256" s="147" t="str">
        <f t="shared" si="259"/>
        <v>8</v>
      </c>
      <c r="Q256" s="147" t="str">
        <f t="shared" si="260"/>
        <v xml:space="preserve">8 nom de la recette </v>
      </c>
      <c r="R256" s="147" t="str">
        <f t="shared" si="261"/>
        <v>Avec ou sans alcool</v>
      </c>
      <c r="S256" s="147" t="str">
        <f t="shared" si="256"/>
        <v xml:space="preserve">Quand </v>
      </c>
      <c r="T256" s="147" t="str">
        <f t="shared" si="262"/>
        <v>Famille à coller</v>
      </c>
      <c r="U256" s="147" t="str">
        <f t="shared" si="257"/>
        <v/>
      </c>
      <c r="V256" s="134" t="s">
        <v>338</v>
      </c>
      <c r="W256" s="204" t="str">
        <f>W261</f>
        <v>8.8 nom de la recette .Avec ou sans alcool.Quand .Verre Flute(s).Famille à coller</v>
      </c>
      <c r="X256" s="204">
        <f>X261</f>
        <v>2</v>
      </c>
      <c r="Y256" s="203" t="str">
        <f>Y261</f>
        <v>Flute(s)</v>
      </c>
      <c r="Z256" s="202">
        <f>Z261</f>
        <v>12</v>
      </c>
      <c r="AA256" s="201" t="str">
        <f>AA261</f>
        <v>cl</v>
      </c>
      <c r="AB256" s="1219" t="s">
        <v>769</v>
      </c>
      <c r="AC256" s="1219"/>
      <c r="AD256" s="337"/>
      <c r="AE256" s="336" t="s">
        <v>418</v>
      </c>
      <c r="AF256" s="232" t="s">
        <v>777</v>
      </c>
      <c r="AG256" s="232"/>
      <c r="AH256" s="232"/>
      <c r="AI256" s="232"/>
      <c r="AJ256" s="232"/>
      <c r="AK256" s="232"/>
      <c r="AL256" s="232"/>
      <c r="AM256" s="231"/>
      <c r="AN256"/>
      <c r="AO256" s="229" t="str">
        <f>IF(OR(ISBLANK(AB258), ISBLANK(AC258), ISBLANK(AB260), ISBLANK(AC260)), "","Volume saisi "&amp; AX271 &amp; " ml pour "  &amp; AB258 &amp; " " &amp; AC258)</f>
        <v>Volume saisi 0 ml pour 2 Flute(s)</v>
      </c>
      <c r="AP256" s="227">
        <f>IFERROR(IF(ISBLANK(H256),"",INDEX($BO$22:$BO$150,MATCH(Y256,$BF$22:$BF$150,0)))*X256,0)</f>
        <v>360</v>
      </c>
      <c r="AQ256" s="226">
        <f>IFERROR(IF(ISBLANK(H256),"",INDEX($BK$22:$BK$150,MATCH(AA256,$BF$22:$BF$150,0)))*Z256*X256,0)</f>
        <v>240</v>
      </c>
      <c r="AR256" s="228" t="str">
        <f>IF(OR(ISBLANK(H256), ISBLANK(I256), ISBLANK(H257), ISBLANK(I257)), "", H256 &amp; " " &amp; I256 &amp; " de " &amp; H257 &amp; " " &amp; I257)</f>
        <v>2 Trembler(s) de 30 cl</v>
      </c>
      <c r="AS256" s="227">
        <f>IFERROR(IF(ISBLANK(H256),"",INDEX($BO$22:$BO$150,MATCH(I256,$BF$22:$BF$150,0)))*H256,0)</f>
        <v>600</v>
      </c>
      <c r="AT256" s="226">
        <f>IF(ISBLANK(H256),"",INDEX($BK$22:$BK$150,MATCH(I257,$BF$22:$BF$150,0))*H257*H256)</f>
        <v>600</v>
      </c>
      <c r="AU256" s="225">
        <f>IFERROR(AT256/AQ256,0)</f>
        <v>2.5</v>
      </c>
      <c r="AV256" s="642" t="str">
        <f>AX262&amp;"= "</f>
        <v xml:space="preserve">AX= </v>
      </c>
      <c r="AW256" s="779" t="str">
        <f>"recherche de "&amp;AJ261&amp;" dans la table de conversion et multilcation par  "&amp;AI261</f>
        <v>recherche de Col.13 dans la table de conversion et multilcation par  Col.12</v>
      </c>
      <c r="AX256" s="194"/>
      <c r="AY256" s="194"/>
      <c r="AZ256" s="780"/>
      <c r="BA256" s="219"/>
      <c r="BB256" s="154"/>
      <c r="BC256" s="153"/>
      <c r="BP256" s="3"/>
      <c r="BR256" s="407" t="str">
        <f t="shared" si="258"/>
        <v>A</v>
      </c>
      <c r="CC256" s="9">
        <v>1</v>
      </c>
    </row>
    <row r="257" spans="1:81" ht="21" customHeight="1">
      <c r="B257" s="548" t="str">
        <f>"Volume d'1 "&amp;Y257&amp;" "&amp;IFERROR(IF(ISBLANK(H256),"",INDEX($BK$22:$BK$150,MATCH(Y257,$BF$22:$BF$150,0))),0)&amp;" ml"</f>
        <v>Volume d'1 Flute(s) 120 ml</v>
      </c>
      <c r="C257" s="208"/>
      <c r="D257" s="208"/>
      <c r="E257" s="208"/>
      <c r="F257" s="208"/>
      <c r="G257" s="222" t="str">
        <f>"⓬ Vous versez quel volume par ►"&amp;I256</f>
        <v>⓬ Vous versez quel volume par ►Trembler(s)</v>
      </c>
      <c r="H257" s="221">
        <v>30</v>
      </c>
      <c r="I257" s="104" t="s">
        <v>328</v>
      </c>
      <c r="J257" s="631" t="s">
        <v>819</v>
      </c>
      <c r="K257" s="627">
        <f>IFERROR(INDEX($BJ$22:$BJ$150, MATCH(I257, $BF$22:$BF$150, 0)), 0)*H257</f>
        <v>30</v>
      </c>
      <c r="L257" s="625">
        <f>K257/100</f>
        <v>0.3</v>
      </c>
      <c r="N257" s="407" t="str">
        <f t="shared" si="254"/>
        <v>A</v>
      </c>
      <c r="O257" s="147" t="str">
        <f t="shared" si="255"/>
        <v>8.8 nom de la recette .Avec ou sans alcool.Quand .Verre Flute(s).Famille à coller</v>
      </c>
      <c r="P257" s="147" t="str">
        <f t="shared" si="259"/>
        <v>8</v>
      </c>
      <c r="Q257" s="147" t="str">
        <f t="shared" si="260"/>
        <v xml:space="preserve">8 nom de la recette </v>
      </c>
      <c r="R257" s="147" t="str">
        <f t="shared" si="261"/>
        <v>Avec ou sans alcool</v>
      </c>
      <c r="S257" s="147" t="str">
        <f t="shared" si="256"/>
        <v xml:space="preserve">Quand </v>
      </c>
      <c r="T257" s="147" t="str">
        <f t="shared" si="262"/>
        <v>Famille à coller</v>
      </c>
      <c r="U257" s="147" t="str">
        <f t="shared" si="257"/>
        <v/>
      </c>
      <c r="V257" s="134" t="s">
        <v>338</v>
      </c>
      <c r="W257" s="204" t="str">
        <f>W261</f>
        <v>8.8 nom de la recette .Avec ou sans alcool.Quand .Verre Flute(s).Famille à coller</v>
      </c>
      <c r="X257" s="204">
        <f>X261</f>
        <v>2</v>
      </c>
      <c r="Y257" s="203" t="str">
        <f>Y261</f>
        <v>Flute(s)</v>
      </c>
      <c r="Z257" s="202">
        <f>Z261</f>
        <v>12</v>
      </c>
      <c r="AA257" s="201" t="str">
        <f>AA261</f>
        <v>cl</v>
      </c>
      <c r="AB257" s="224" t="s">
        <v>411</v>
      </c>
      <c r="AC257" s="334"/>
      <c r="AD257" s="323"/>
      <c r="AE257" s="323"/>
      <c r="AF257" s="323"/>
      <c r="AG257" s="323"/>
      <c r="AH257" s="211"/>
      <c r="AI257" s="223" t="s">
        <v>410</v>
      </c>
      <c r="AJ257" s="1241" t="s">
        <v>775</v>
      </c>
      <c r="AK257" s="1241"/>
      <c r="AL257" s="1241"/>
      <c r="AM257" s="1242"/>
      <c r="AN257"/>
      <c r="AO257" s="143" t="str">
        <f t="shared" ref="AO257:AT257" si="300">AO256</f>
        <v>Volume saisi 0 ml pour 2 Flute(s)</v>
      </c>
      <c r="AP257" s="333">
        <f t="shared" si="300"/>
        <v>360</v>
      </c>
      <c r="AQ257" s="333">
        <f t="shared" si="300"/>
        <v>240</v>
      </c>
      <c r="AR257" s="141" t="str">
        <f t="shared" si="300"/>
        <v>2 Trembler(s) de 30 cl</v>
      </c>
      <c r="AS257" s="136">
        <f t="shared" si="300"/>
        <v>600</v>
      </c>
      <c r="AT257" s="332">
        <f t="shared" si="300"/>
        <v>600</v>
      </c>
      <c r="AU257" s="152">
        <f t="shared" ref="AU257:AU270" si="301">IFERROR(AT257/AQ257,0)</f>
        <v>2.5</v>
      </c>
      <c r="AV257" s="642" t="str">
        <f>AY262&amp;"= "</f>
        <v xml:space="preserve">AY= </v>
      </c>
      <c r="AW257" s="643" t="str">
        <f>"volumes de l'Auteur pour "&amp;AY271&amp;" ml"</f>
        <v>volumes de l'Auteur pour 0 ml</v>
      </c>
      <c r="AX257" s="20"/>
      <c r="AY257" s="20"/>
      <c r="AZ257" s="20"/>
      <c r="BA257" s="219"/>
      <c r="BB257" s="154"/>
      <c r="BC257" s="153"/>
      <c r="BP257" s="3"/>
      <c r="BR257" s="407" t="str">
        <f t="shared" si="258"/>
        <v>A</v>
      </c>
      <c r="CC257" s="9">
        <v>1</v>
      </c>
    </row>
    <row r="258" spans="1:81" ht="21" customHeight="1">
      <c r="B258" s="549" t="str">
        <f>IF(ISBLANK(H256), "", IF(K257&lt;=B259, "✔ OK pour de/des verre(s) " &amp; I256 &amp; " de " &amp; B259&amp; " cl (volume versé : "&amp;K257&amp; " cl)", "❌ Trop plein pour " &amp; I256 &amp; " de " &amp;B259&amp; " cl (volume utilisé : " &amp; (K257*H256) &amp; " cl)"))</f>
        <v>✔ OK pour de/des verre(s) Trembler(s) de 25 cl cl (volume versé : 30 cl)</v>
      </c>
      <c r="C258" s="214"/>
      <c r="D258" s="208"/>
      <c r="E258" s="20"/>
      <c r="F258" s="20"/>
      <c r="G258" s="213"/>
      <c r="H258" s="181"/>
      <c r="I258" s="212" t="str">
        <f>IFERROR(IF(K257&gt;I259,B262,IF(I259&gt;K257,C262,IF(I259=K257,D262))),0)</f>
        <v>Vous servez plus que l'Auteur qui avait prévu 12 cl</v>
      </c>
      <c r="J258" s="630" t="s">
        <v>816</v>
      </c>
      <c r="K258" s="627">
        <f>K257*H256</f>
        <v>60</v>
      </c>
      <c r="L258" s="625">
        <f>L257*H256</f>
        <v>0.6</v>
      </c>
      <c r="N258" s="407" t="str">
        <f t="shared" si="254"/>
        <v>A</v>
      </c>
      <c r="O258" s="147" t="str">
        <f t="shared" si="255"/>
        <v>8.8 nom de la recette .Avec ou sans alcool.Quand .Verre Flute(s).Famille à coller</v>
      </c>
      <c r="P258" s="147" t="str">
        <f t="shared" si="259"/>
        <v>8</v>
      </c>
      <c r="Q258" s="147" t="str">
        <f t="shared" si="260"/>
        <v xml:space="preserve">8 nom de la recette </v>
      </c>
      <c r="R258" s="147" t="str">
        <f t="shared" si="261"/>
        <v>Avec ou sans alcool</v>
      </c>
      <c r="S258" s="147" t="str">
        <f t="shared" si="256"/>
        <v xml:space="preserve">Quand </v>
      </c>
      <c r="T258" s="147" t="str">
        <f t="shared" si="262"/>
        <v>Famille à coller</v>
      </c>
      <c r="U258" s="147" t="str">
        <f t="shared" si="257"/>
        <v/>
      </c>
      <c r="V258" s="134" t="s">
        <v>338</v>
      </c>
      <c r="W258" s="204" t="str">
        <f>W261</f>
        <v>8.8 nom de la recette .Avec ou sans alcool.Quand .Verre Flute(s).Famille à coller</v>
      </c>
      <c r="X258" s="204">
        <f>X261</f>
        <v>2</v>
      </c>
      <c r="Y258" s="203" t="str">
        <f>Y261</f>
        <v>Flute(s)</v>
      </c>
      <c r="Z258" s="202">
        <f>Z261</f>
        <v>12</v>
      </c>
      <c r="AA258" s="201" t="str">
        <f>AA261</f>
        <v>cl</v>
      </c>
      <c r="AB258" s="216">
        <v>2</v>
      </c>
      <c r="AC258" s="327" t="s">
        <v>415</v>
      </c>
      <c r="AD258" s="324"/>
      <c r="AE258" s="324"/>
      <c r="AF258" s="324"/>
      <c r="AG258" s="324"/>
      <c r="AH258" s="215"/>
      <c r="AI258" s="28"/>
      <c r="AJ258" s="1241"/>
      <c r="AK258" s="1241"/>
      <c r="AL258" s="1241"/>
      <c r="AM258" s="1242"/>
      <c r="AN258"/>
      <c r="AO258" s="143" t="str">
        <f t="shared" ref="AO258:AT258" si="302">AO256</f>
        <v>Volume saisi 0 ml pour 2 Flute(s)</v>
      </c>
      <c r="AP258" s="142">
        <f t="shared" si="302"/>
        <v>360</v>
      </c>
      <c r="AQ258" s="142">
        <f t="shared" si="302"/>
        <v>240</v>
      </c>
      <c r="AR258" s="141" t="str">
        <f t="shared" si="302"/>
        <v>2 Trembler(s) de 30 cl</v>
      </c>
      <c r="AS258" s="136">
        <f t="shared" si="302"/>
        <v>600</v>
      </c>
      <c r="AT258" s="140">
        <f t="shared" si="302"/>
        <v>600</v>
      </c>
      <c r="AU258" s="152">
        <f t="shared" si="301"/>
        <v>2.5</v>
      </c>
      <c r="AV258" s="641" t="str">
        <f>BA262&amp;"= "</f>
        <v xml:space="preserve">BA= </v>
      </c>
      <c r="AW258" s="643" t="str">
        <f>"volumes de l'Auteur multiplié par le coef. " &amp; TEXT(AU258, "0.00")</f>
        <v>volumes de l'Auteur multiplié par le coef. 2.50</v>
      </c>
      <c r="AX258" s="20"/>
      <c r="AY258" s="20"/>
      <c r="AZ258" s="20"/>
      <c r="BA258" s="154"/>
      <c r="BB258" s="154"/>
      <c r="BC258" s="153"/>
      <c r="BP258" s="3"/>
      <c r="BR258" s="407" t="str">
        <f t="shared" si="258"/>
        <v>A</v>
      </c>
      <c r="CC258" s="9">
        <v>1</v>
      </c>
    </row>
    <row r="259" spans="1:81" ht="21" customHeight="1">
      <c r="B259" s="628" t="str">
        <f>IFERROR(INDEX($BJ$22:$BJ$150, MATCH(I256, $BF$22:$BF$150, 0)), 0)&amp;" cl"</f>
        <v>25 cl</v>
      </c>
      <c r="C259" s="210"/>
      <c r="D259" s="208"/>
      <c r="E259" s="209"/>
      <c r="F259" s="209"/>
      <c r="G259" s="209"/>
      <c r="H259" s="630" t="s">
        <v>817</v>
      </c>
      <c r="I259" s="632">
        <f>IF(ISBLANK(H256),"",INDEX($BK$22:$BK$150,MATCH(AA259,$BF$22:$BF$150,0))*Z259/10)</f>
        <v>12</v>
      </c>
      <c r="J259" s="208"/>
      <c r="K259" s="208"/>
      <c r="L259" s="220"/>
      <c r="N259" s="407" t="str">
        <f t="shared" si="254"/>
        <v>A</v>
      </c>
      <c r="O259" s="147" t="str">
        <f t="shared" si="255"/>
        <v>8.8 nom de la recette .Avec ou sans alcool.Quand .Verre Flute(s).Famille à coller</v>
      </c>
      <c r="P259" s="147" t="str">
        <f t="shared" si="259"/>
        <v>8</v>
      </c>
      <c r="Q259" s="147" t="str">
        <f t="shared" si="260"/>
        <v xml:space="preserve">8 nom de la recette </v>
      </c>
      <c r="R259" s="147" t="str">
        <f t="shared" si="261"/>
        <v>Avec ou sans alcool</v>
      </c>
      <c r="S259" s="147" t="str">
        <f t="shared" si="256"/>
        <v xml:space="preserve">Quand </v>
      </c>
      <c r="T259" s="147" t="str">
        <f t="shared" si="262"/>
        <v>Famille à coller</v>
      </c>
      <c r="U259" s="147" t="str">
        <f t="shared" si="257"/>
        <v/>
      </c>
      <c r="V259" s="134" t="s">
        <v>338</v>
      </c>
      <c r="W259" s="204" t="str">
        <f>W261</f>
        <v>8.8 nom de la recette .Avec ou sans alcool.Quand .Verre Flute(s).Famille à coller</v>
      </c>
      <c r="X259" s="204">
        <f>X261</f>
        <v>2</v>
      </c>
      <c r="Y259" s="203" t="str">
        <f>Y261</f>
        <v>Flute(s)</v>
      </c>
      <c r="Z259" s="202">
        <f>Z261</f>
        <v>12</v>
      </c>
      <c r="AA259" s="201" t="str">
        <f>AA261</f>
        <v>cl</v>
      </c>
      <c r="AB259" s="325" t="str">
        <f>"❽ Volume servi par "&amp;AC258</f>
        <v>❽ Volume servi par Flute(s)</v>
      </c>
      <c r="AC259" s="324"/>
      <c r="AD259" s="323"/>
      <c r="AE259" s="320"/>
      <c r="AF259" s="199" t="s">
        <v>403</v>
      </c>
      <c r="AG259" s="319" t="s">
        <v>402</v>
      </c>
      <c r="AH259" s="198"/>
      <c r="AI259" s="197"/>
      <c r="AJ259" s="1243" t="str">
        <f>W261&amp;"  intensité"&amp;" "&amp;AG259&amp;" "&amp;"coût"&amp;AG260&amp;" "&amp;" "&amp;AB256</f>
        <v>8.8 nom de la recette .Avec ou sans alcool.Quand .Verre Flute(s).Famille à coller  intensité **** coût**  Couleur dominante</v>
      </c>
      <c r="AK259" s="1243"/>
      <c r="AL259" s="1243"/>
      <c r="AM259" s="1244"/>
      <c r="AN259"/>
      <c r="AO259" s="143" t="str">
        <f t="shared" ref="AO259:AT259" si="303">AO256</f>
        <v>Volume saisi 0 ml pour 2 Flute(s)</v>
      </c>
      <c r="AP259" s="142">
        <f t="shared" si="303"/>
        <v>360</v>
      </c>
      <c r="AQ259" s="142">
        <f t="shared" si="303"/>
        <v>240</v>
      </c>
      <c r="AR259" s="141" t="str">
        <f t="shared" si="303"/>
        <v>2 Trembler(s) de 30 cl</v>
      </c>
      <c r="AS259" s="136">
        <f t="shared" si="303"/>
        <v>600</v>
      </c>
      <c r="AT259" s="140">
        <f t="shared" si="303"/>
        <v>600</v>
      </c>
      <c r="AU259" s="152">
        <f t="shared" si="301"/>
        <v>2.5</v>
      </c>
      <c r="AV259" s="20"/>
      <c r="AW259" s="20"/>
      <c r="AX259" s="20"/>
      <c r="AY259" s="20"/>
      <c r="AZ259" s="20"/>
      <c r="BA259" s="154"/>
      <c r="BB259" s="154"/>
      <c r="BC259" s="153"/>
      <c r="BP259" s="3"/>
      <c r="BR259" s="407" t="str">
        <f t="shared" si="258"/>
        <v>A</v>
      </c>
      <c r="CC259" s="9">
        <v>1</v>
      </c>
    </row>
    <row r="260" spans="1:81" ht="21" customHeight="1">
      <c r="B260" s="1309" t="str">
        <f>AJ257</f>
        <v>Type de cocktail:</v>
      </c>
      <c r="C260" s="1310"/>
      <c r="D260" s="1310"/>
      <c r="E260" s="1310"/>
      <c r="F260" s="1310"/>
      <c r="G260" s="1311"/>
      <c r="H260" s="196"/>
      <c r="I260" s="196"/>
      <c r="J260" s="196"/>
      <c r="K260" s="196"/>
      <c r="L260" s="195"/>
      <c r="N260" s="407" t="str">
        <f t="shared" si="254"/>
        <v>A</v>
      </c>
      <c r="O260" s="147" t="str">
        <f t="shared" si="255"/>
        <v>8.8 nom de la recette .Avec ou sans alcool.Quand .Verre Flute(s).Famille à coller</v>
      </c>
      <c r="P260" s="147" t="str">
        <f t="shared" si="259"/>
        <v>8</v>
      </c>
      <c r="Q260" s="147" t="str">
        <f t="shared" si="260"/>
        <v xml:space="preserve">8 nom de la recette </v>
      </c>
      <c r="R260" s="147" t="str">
        <f t="shared" si="261"/>
        <v>Avec ou sans alcool</v>
      </c>
      <c r="S260" s="147" t="str">
        <f t="shared" si="256"/>
        <v xml:space="preserve">Quand </v>
      </c>
      <c r="T260" s="147" t="str">
        <f t="shared" si="262"/>
        <v>Famille à coller</v>
      </c>
      <c r="U260" s="147" t="str">
        <f t="shared" si="257"/>
        <v/>
      </c>
      <c r="V260" s="134" t="s">
        <v>338</v>
      </c>
      <c r="W260" s="204" t="str">
        <f>W261</f>
        <v>8.8 nom de la recette .Avec ou sans alcool.Quand .Verre Flute(s).Famille à coller</v>
      </c>
      <c r="X260" s="204">
        <f>X261</f>
        <v>2</v>
      </c>
      <c r="Y260" s="203" t="str">
        <f>Y261</f>
        <v>Flute(s)</v>
      </c>
      <c r="Z260" s="202">
        <f>Z261</f>
        <v>12</v>
      </c>
      <c r="AA260" s="201" t="str">
        <f>AA261</f>
        <v>cl</v>
      </c>
      <c r="AB260" s="200">
        <v>12</v>
      </c>
      <c r="AC260" s="104" t="s">
        <v>328</v>
      </c>
      <c r="AD260" s="320"/>
      <c r="AE260" s="320"/>
      <c r="AF260" s="199" t="s">
        <v>398</v>
      </c>
      <c r="AG260" s="319" t="s">
        <v>397</v>
      </c>
      <c r="AH260" s="198"/>
      <c r="AI260" s="197"/>
      <c r="AJ260" s="1243"/>
      <c r="AK260" s="1243"/>
      <c r="AL260" s="1243"/>
      <c r="AM260" s="1244"/>
      <c r="AN260"/>
      <c r="AO260" s="143" t="str">
        <f t="shared" ref="AO260:AT260" si="304">AO256</f>
        <v>Volume saisi 0 ml pour 2 Flute(s)</v>
      </c>
      <c r="AP260" s="142">
        <f t="shared" si="304"/>
        <v>360</v>
      </c>
      <c r="AQ260" s="142">
        <f t="shared" si="304"/>
        <v>240</v>
      </c>
      <c r="AR260" s="141" t="str">
        <f t="shared" si="304"/>
        <v>2 Trembler(s) de 30 cl</v>
      </c>
      <c r="AS260" s="136">
        <f t="shared" si="304"/>
        <v>600</v>
      </c>
      <c r="AT260" s="140">
        <f t="shared" si="304"/>
        <v>600</v>
      </c>
      <c r="AU260" s="152">
        <f t="shared" si="301"/>
        <v>2.5</v>
      </c>
      <c r="AV260" s="194"/>
      <c r="AW260" s="194"/>
      <c r="AX260" s="1320" t="str">
        <f>AX262&amp;" =  Volumes saisis colonnes "&amp;SUBSTITUTE(ADDRESS(1,COLUMN(AI264),4),"1","")&amp;" et "&amp;SUBSTITUTE(ADDRESS(1,COLUMN(AJ264),4),"1","")</f>
        <v>AX =  Volumes saisis colonnes AI et AJ</v>
      </c>
      <c r="AY260" s="194"/>
      <c r="AZ260" s="194"/>
      <c r="BA260" s="154"/>
      <c r="BB260" s="154"/>
      <c r="BC260" s="153"/>
      <c r="BP260" s="3"/>
      <c r="BR260" s="407" t="str">
        <f t="shared" si="258"/>
        <v>A</v>
      </c>
      <c r="CC260" s="9">
        <v>1</v>
      </c>
    </row>
    <row r="261" spans="1:81" ht="21" customHeight="1">
      <c r="B261" s="1312"/>
      <c r="C261" s="1313"/>
      <c r="D261" s="1313"/>
      <c r="E261" s="1313"/>
      <c r="F261" s="1313"/>
      <c r="G261" s="1314"/>
      <c r="H261" s="181"/>
      <c r="I261" s="181"/>
      <c r="J261" s="181"/>
      <c r="K261" s="181"/>
      <c r="L261" s="550" t="s">
        <v>384</v>
      </c>
      <c r="N261" s="407" t="str">
        <f t="shared" si="254"/>
        <v>A</v>
      </c>
      <c r="O261" s="147" t="str">
        <f t="shared" si="255"/>
        <v>8.8 nom de la recette .Avec ou sans alcool.Quand .Verre Flute(s).Famille à coller</v>
      </c>
      <c r="P261" s="147" t="str">
        <f t="shared" si="259"/>
        <v>8</v>
      </c>
      <c r="Q261" s="147" t="str">
        <f t="shared" si="260"/>
        <v xml:space="preserve">8 nom de la recette </v>
      </c>
      <c r="R261" s="147" t="str">
        <f t="shared" si="261"/>
        <v>Avec ou sans alcool</v>
      </c>
      <c r="S261" s="147" t="str">
        <f t="shared" si="256"/>
        <v xml:space="preserve">Quand </v>
      </c>
      <c r="T261" s="147" t="str">
        <f t="shared" si="262"/>
        <v>Famille à coller</v>
      </c>
      <c r="U261" s="147" t="str">
        <f t="shared" si="257"/>
        <v/>
      </c>
      <c r="V261" s="134" t="s">
        <v>338</v>
      </c>
      <c r="W261" s="190" t="str">
        <f>UPPER(LEFT(AD254,1)) &amp; "." &amp; UPPER(LEFT(AD254,1)) &amp; LOWER(MID(AD254,2,999)) &amp; "." &amp; UPPER(LEFT(AB254,1)) &amp; LOWER(MID(AB254,2,999)) &amp; "." &amp; UPPER(LEFT(AB255,1)) &amp; LOWER(MID(AB255,2,999)) &amp; "." &amp; "Verre " &amp; UPPER(LEFT(AC258,1)) &amp; LOWER(MID(AC258,2,999)) &amp; IF(LEFT(AM254,1)=UPPER(LEFT(AM254,1)),".","") &amp; UPPER(LEFT(AM254,1)) &amp; LOWER(MID(AM254,2,999))</f>
        <v>8.8 nom de la recette .Avec ou sans alcool.Quand .Verre Flute(s).Famille à coller</v>
      </c>
      <c r="X261" s="189">
        <f>AB258</f>
        <v>2</v>
      </c>
      <c r="Y261" s="188" t="str">
        <f>AC258</f>
        <v>Flute(s)</v>
      </c>
      <c r="Z261" s="187">
        <f>AB260</f>
        <v>12</v>
      </c>
      <c r="AA261" s="186" t="str">
        <f>AC260</f>
        <v>cl</v>
      </c>
      <c r="AB261" s="185" t="str">
        <f>(AB260*AB258)&amp;" "&amp;AC260</f>
        <v>24 cl</v>
      </c>
      <c r="AC261" s="184" t="str">
        <f>"pour "&amp;AB258&amp;" "&amp;AC258</f>
        <v>pour 2 Flute(s)</v>
      </c>
      <c r="AD261" s="184"/>
      <c r="AE261" s="183" t="s">
        <v>393</v>
      </c>
      <c r="AF261" s="183" t="s">
        <v>392</v>
      </c>
      <c r="AG261" s="183" t="s">
        <v>391</v>
      </c>
      <c r="AH261" s="183" t="s">
        <v>390</v>
      </c>
      <c r="AI261" s="183" t="s">
        <v>389</v>
      </c>
      <c r="AJ261" s="183" t="s">
        <v>388</v>
      </c>
      <c r="AK261" s="183" t="s">
        <v>387</v>
      </c>
      <c r="AL261" s="183" t="s">
        <v>386</v>
      </c>
      <c r="AM261" s="182" t="s">
        <v>385</v>
      </c>
      <c r="AN261"/>
      <c r="AO261" s="143" t="str">
        <f t="shared" ref="AO261:AT261" si="305">AO256</f>
        <v>Volume saisi 0 ml pour 2 Flute(s)</v>
      </c>
      <c r="AP261" s="142">
        <f t="shared" si="305"/>
        <v>360</v>
      </c>
      <c r="AQ261" s="142">
        <f t="shared" si="305"/>
        <v>240</v>
      </c>
      <c r="AR261" s="141" t="str">
        <f t="shared" si="305"/>
        <v>2 Trembler(s) de 30 cl</v>
      </c>
      <c r="AS261" s="136">
        <f t="shared" si="305"/>
        <v>600</v>
      </c>
      <c r="AT261" s="140">
        <f t="shared" si="305"/>
        <v>600</v>
      </c>
      <c r="AU261" s="152">
        <f t="shared" si="301"/>
        <v>2.5</v>
      </c>
      <c r="AV261" s="20"/>
      <c r="AW261" s="194"/>
      <c r="AX261" s="1320"/>
      <c r="AY261" s="194"/>
      <c r="AZ261" s="194"/>
      <c r="BA261" s="154"/>
      <c r="BB261" s="154"/>
      <c r="BC261" s="153"/>
      <c r="BP261" s="3"/>
      <c r="BR261" s="407" t="str">
        <f t="shared" si="258"/>
        <v>A</v>
      </c>
      <c r="CC261" s="9">
        <v>1</v>
      </c>
    </row>
    <row r="262" spans="1:81" ht="21" customHeight="1">
      <c r="B262" s="173" t="str">
        <f>"Vous servez plus que l'Auteur qui avait prévu "&amp;I259&amp;" cl"</f>
        <v>Vous servez plus que l'Auteur qui avait prévu 12 cl</v>
      </c>
      <c r="C262" s="172" t="str">
        <f>"Vous servez moins que l'Auteur qui avait prévu "&amp;I259&amp;" cl"</f>
        <v>Vous servez moins que l'Auteur qui avait prévu 12 cl</v>
      </c>
      <c r="D262" s="172" t="s">
        <v>373</v>
      </c>
      <c r="E262" s="171"/>
      <c r="F262" s="171"/>
      <c r="G262" s="171"/>
      <c r="H262" s="171"/>
      <c r="I262" s="170"/>
      <c r="J262" s="170"/>
      <c r="K262" s="551" t="s">
        <v>372</v>
      </c>
      <c r="L262" s="169" t="s">
        <v>371</v>
      </c>
      <c r="N262" s="407" t="str">
        <f t="shared" si="254"/>
        <v>A</v>
      </c>
      <c r="O262" s="147" t="str">
        <f t="shared" si="255"/>
        <v>8.8 nom de la recette .Avec ou sans alcool.Quand .Verre Flute(s).Famille à coller</v>
      </c>
      <c r="P262" s="147" t="str">
        <f t="shared" si="259"/>
        <v>8</v>
      </c>
      <c r="Q262" s="147" t="str">
        <f t="shared" si="260"/>
        <v xml:space="preserve">8 nom de la recette </v>
      </c>
      <c r="R262" s="147" t="str">
        <f t="shared" si="261"/>
        <v>Avec ou sans alcool</v>
      </c>
      <c r="S262" s="147" t="str">
        <f t="shared" si="256"/>
        <v xml:space="preserve">Quand </v>
      </c>
      <c r="T262" s="147" t="str">
        <f t="shared" si="262"/>
        <v>Famille à coller</v>
      </c>
      <c r="U262" s="147" t="str">
        <f t="shared" si="257"/>
        <v/>
      </c>
      <c r="V262" s="134" t="s">
        <v>338</v>
      </c>
      <c r="W262" s="119" t="str">
        <f>W261</f>
        <v>8.8 nom de la recette .Avec ou sans alcool.Quand .Verre Flute(s).Famille à coller</v>
      </c>
      <c r="X262" s="119">
        <f>X261</f>
        <v>2</v>
      </c>
      <c r="Y262" s="118" t="str">
        <f>Y261</f>
        <v>Flute(s)</v>
      </c>
      <c r="Z262" s="117">
        <f>Z261</f>
        <v>12</v>
      </c>
      <c r="AA262" s="116" t="str">
        <f>AA261</f>
        <v>cl</v>
      </c>
      <c r="AB262" s="1227" t="s">
        <v>381</v>
      </c>
      <c r="AC262" s="1227"/>
      <c r="AD262" s="1228"/>
      <c r="AE262" s="177"/>
      <c r="AF262" s="176" t="s">
        <v>380</v>
      </c>
      <c r="AG262" s="1229" t="s">
        <v>379</v>
      </c>
      <c r="AH262" s="175"/>
      <c r="AI262" s="1231" t="s">
        <v>378</v>
      </c>
      <c r="AJ262" s="1233" t="s">
        <v>377</v>
      </c>
      <c r="AK262" s="1235" t="s">
        <v>376</v>
      </c>
      <c r="AL262" s="1237" t="s">
        <v>375</v>
      </c>
      <c r="AM262" s="174" t="s">
        <v>374</v>
      </c>
      <c r="AN262"/>
      <c r="AO262" s="143" t="str">
        <f t="shared" ref="AO262:AT262" si="306">AO256</f>
        <v>Volume saisi 0 ml pour 2 Flute(s)</v>
      </c>
      <c r="AP262" s="142">
        <f t="shared" si="306"/>
        <v>360</v>
      </c>
      <c r="AQ262" s="142">
        <f t="shared" si="306"/>
        <v>240</v>
      </c>
      <c r="AR262" s="141" t="str">
        <f t="shared" si="306"/>
        <v>2 Trembler(s) de 30 cl</v>
      </c>
      <c r="AS262" s="136">
        <f t="shared" si="306"/>
        <v>600</v>
      </c>
      <c r="AT262" s="140">
        <f t="shared" si="306"/>
        <v>600</v>
      </c>
      <c r="AU262" s="152">
        <f t="shared" si="301"/>
        <v>2.5</v>
      </c>
      <c r="AV262" s="167" t="str">
        <f t="shared" ref="AV262:BB262" si="307">SUBSTITUTE(ADDRESS(1,COLUMN(),4),"1","")</f>
        <v>AV</v>
      </c>
      <c r="AW262" s="167" t="str">
        <f t="shared" si="307"/>
        <v>AW</v>
      </c>
      <c r="AX262" s="168" t="str">
        <f t="shared" si="307"/>
        <v>AX</v>
      </c>
      <c r="AY262" s="168" t="str">
        <f>SUBSTITUTE(ADDRESS(1,COLUMN(),4),"1","")</f>
        <v>AY</v>
      </c>
      <c r="AZ262" s="167" t="str">
        <f t="shared" si="307"/>
        <v>AZ</v>
      </c>
      <c r="BA262" s="166" t="str">
        <f t="shared" si="307"/>
        <v>BA</v>
      </c>
      <c r="BB262" s="644" t="str">
        <f t="shared" si="307"/>
        <v>BB</v>
      </c>
      <c r="BC262" s="810" t="str">
        <f>"1"&amp;" "&amp;I256</f>
        <v>1 Trembler(s)</v>
      </c>
      <c r="BP262" s="3"/>
      <c r="BR262" s="407" t="str">
        <f t="shared" si="258"/>
        <v>A</v>
      </c>
      <c r="CC262" s="9">
        <v>1</v>
      </c>
    </row>
    <row r="263" spans="1:81" ht="21" customHeight="1">
      <c r="B263" s="161"/>
      <c r="C263" s="160"/>
      <c r="D263" s="158"/>
      <c r="E263" s="158"/>
      <c r="F263" s="513" t="str">
        <f>I259&amp;" "&amp;I257&amp;" arrondi à ▼"</f>
        <v>12 cl arrondi à ▼</v>
      </c>
      <c r="G263" s="158"/>
      <c r="H263" s="158"/>
      <c r="I263" s="159" t="s">
        <v>366</v>
      </c>
      <c r="J263" s="516" t="s">
        <v>365</v>
      </c>
      <c r="K263" s="517"/>
      <c r="L263" s="514">
        <f>ROUND(L271/H256,2)</f>
        <v>0</v>
      </c>
      <c r="N263" s="407" t="str">
        <f t="shared" si="254"/>
        <v>A</v>
      </c>
      <c r="O263" s="147" t="str">
        <f t="shared" si="255"/>
        <v>8.8 nom de la recette .Avec ou sans alcool.Quand .Verre Flute(s).Famille à coller</v>
      </c>
      <c r="P263" s="147" t="str">
        <f t="shared" si="259"/>
        <v>8</v>
      </c>
      <c r="Q263" s="147" t="str">
        <f t="shared" si="260"/>
        <v xml:space="preserve">8 nom de la recette </v>
      </c>
      <c r="R263" s="147" t="str">
        <f t="shared" si="261"/>
        <v>Avec ou sans alcool</v>
      </c>
      <c r="S263" s="147" t="str">
        <f t="shared" si="256"/>
        <v xml:space="preserve">Quand </v>
      </c>
      <c r="T263" s="147" t="str">
        <f t="shared" si="262"/>
        <v>Famille à coller</v>
      </c>
      <c r="U263" s="147" t="str">
        <f t="shared" si="257"/>
        <v/>
      </c>
      <c r="V263" s="134" t="s">
        <v>338</v>
      </c>
      <c r="W263" s="119" t="str">
        <f>W261</f>
        <v>8.8 nom de la recette .Avec ou sans alcool.Quand .Verre Flute(s).Famille à coller</v>
      </c>
      <c r="X263" s="119">
        <f>X261</f>
        <v>2</v>
      </c>
      <c r="Y263" s="118" t="str">
        <f>Y261</f>
        <v>Flute(s)</v>
      </c>
      <c r="Z263" s="117">
        <f>Z261</f>
        <v>12</v>
      </c>
      <c r="AA263" s="116" t="str">
        <f>AA261</f>
        <v>cl</v>
      </c>
      <c r="AB263" s="1239"/>
      <c r="AC263" s="1239"/>
      <c r="AD263" s="1240"/>
      <c r="AE263" s="165"/>
      <c r="AF263" s="164" t="s">
        <v>368</v>
      </c>
      <c r="AG263" s="1230"/>
      <c r="AH263" s="163"/>
      <c r="AI263" s="1232"/>
      <c r="AJ263" s="1234"/>
      <c r="AK263" s="1236"/>
      <c r="AL263" s="1238"/>
      <c r="AM263" s="162" t="s">
        <v>367</v>
      </c>
      <c r="AN263"/>
      <c r="AO263" s="143" t="str">
        <f t="shared" ref="AO263:AT263" si="308">AO256</f>
        <v>Volume saisi 0 ml pour 2 Flute(s)</v>
      </c>
      <c r="AP263" s="142">
        <f t="shared" si="308"/>
        <v>360</v>
      </c>
      <c r="AQ263" s="142">
        <f t="shared" si="308"/>
        <v>240</v>
      </c>
      <c r="AR263" s="141" t="str">
        <f t="shared" si="308"/>
        <v>2 Trembler(s) de 30 cl</v>
      </c>
      <c r="AS263" s="136">
        <f t="shared" si="308"/>
        <v>600</v>
      </c>
      <c r="AT263" s="140">
        <f t="shared" si="308"/>
        <v>600</v>
      </c>
      <c r="AU263" s="152">
        <f t="shared" si="301"/>
        <v>2.5</v>
      </c>
      <c r="AV263" s="157"/>
      <c r="AW263" s="157"/>
      <c r="AX263" s="156"/>
      <c r="AY263" s="20"/>
      <c r="AZ263" s="20"/>
      <c r="BA263" s="155" t="s">
        <v>364</v>
      </c>
      <c r="BB263" s="154"/>
      <c r="BC263" s="810" t="str">
        <f>"de "&amp;H257&amp;" "&amp;I257</f>
        <v>de 30 cl</v>
      </c>
      <c r="BP263" s="3"/>
      <c r="BR263" s="407" t="str">
        <f t="shared" si="258"/>
        <v>A</v>
      </c>
      <c r="CC263" s="9">
        <v>1</v>
      </c>
    </row>
    <row r="264" spans="1:81" ht="21" customHeight="1">
      <c r="B264" s="522" t="str">
        <f>IF(ISBLANK(AM264),"",IF(H256&gt;0,AM264,""))</f>
        <v/>
      </c>
      <c r="C264" s="523">
        <f>IF(ISBLANK(H256),"",INDEX($BK$22:$BK$150,MATCH(I257,$BF$22:$BF$150,0)))</f>
        <v>10</v>
      </c>
      <c r="D264" s="524" t="str">
        <f t="shared" ref="D264:D270" si="309">IF(BA264=0,"",BA264)</f>
        <v/>
      </c>
      <c r="E264" s="525" t="str">
        <f>IF(BA264=0,"",IF(ISBLANK(H256),"",TEXT(D264/10,"0.0")&amp;" cl ► "&amp;TEXT(D264/1000,"0.000")&amp;" L"))</f>
        <v/>
      </c>
      <c r="F264" s="526" t="str">
        <f>IF(OR(BA264=0, ISBLANK(AJ264)), "", IF(ROUND(BA264/BA271*10*2, 0)/2=0, AI264 &amp; " " &amp; AJ264, "► ≈ " &amp; MIN(ROUND(BA264/BA271*10*2, 0)/2, 10) &amp; "/10"))</f>
        <v/>
      </c>
      <c r="G264" s="527" t="str">
        <f t="shared" ref="G264:G270" si="310">IF(ISBLANK(AF264),"",AF264*AU264)</f>
        <v/>
      </c>
      <c r="H264" s="528">
        <f>IF(ISBLANK(H256),"",AG264)</f>
        <v>0</v>
      </c>
      <c r="I264" s="543" t="str">
        <f t="shared" ref="I264:I270" si="311">IF(ISBLANK(AK264),"",D264*AK264/100)</f>
        <v/>
      </c>
      <c r="J264" s="529">
        <f t="shared" ref="J264:J270" si="312">AK264</f>
        <v>0</v>
      </c>
      <c r="K264" s="530">
        <v>1</v>
      </c>
      <c r="L264" s="531">
        <f t="shared" ref="L264:L270" si="313">IFERROR(IF(ISBLANK(AF264),(D264/1000)*K264,G264*K264),0)</f>
        <v>0</v>
      </c>
      <c r="N264" s="407" t="str">
        <f t="shared" si="254"/>
        <v>A</v>
      </c>
      <c r="O264" s="147" t="str">
        <f t="shared" si="255"/>
        <v>8.8 nom de la recette .Avec ou sans alcool.Quand .Verre Flute(s).Famille à coller</v>
      </c>
      <c r="P264" s="147" t="str">
        <f t="shared" si="259"/>
        <v>8</v>
      </c>
      <c r="Q264" s="147" t="str">
        <f t="shared" si="260"/>
        <v xml:space="preserve">8 nom de la recette </v>
      </c>
      <c r="R264" s="147" t="str">
        <f t="shared" si="261"/>
        <v>Avec ou sans alcool</v>
      </c>
      <c r="S264" s="147" t="str">
        <f t="shared" si="256"/>
        <v xml:space="preserve">Quand </v>
      </c>
      <c r="T264" s="147" t="str">
        <f t="shared" si="262"/>
        <v>Famille à coller</v>
      </c>
      <c r="U264" s="147" t="str">
        <f t="shared" si="257"/>
        <v/>
      </c>
      <c r="V264" s="134" t="s">
        <v>338</v>
      </c>
      <c r="W264" s="119" t="str">
        <f>W261</f>
        <v>8.8 nom de la recette .Avec ou sans alcool.Quand .Verre Flute(s).Famille à coller</v>
      </c>
      <c r="X264" s="119">
        <f>X261</f>
        <v>2</v>
      </c>
      <c r="Y264" s="118" t="str">
        <f>Y261</f>
        <v>Flute(s)</v>
      </c>
      <c r="Z264" s="117">
        <f>Z261</f>
        <v>12</v>
      </c>
      <c r="AA264" s="116" t="str">
        <f>AA261</f>
        <v>cl</v>
      </c>
      <c r="AB264" s="1239"/>
      <c r="AC264" s="1239"/>
      <c r="AD264" s="1240"/>
      <c r="AE264" s="145">
        <v>1</v>
      </c>
      <c r="AF264" s="296"/>
      <c r="AG264" s="295"/>
      <c r="AH264" s="144"/>
      <c r="AI264" s="294"/>
      <c r="AJ264" s="293"/>
      <c r="AK264" s="292"/>
      <c r="AL264" s="291">
        <v>1</v>
      </c>
      <c r="AM264" s="290"/>
      <c r="AN264"/>
      <c r="AO264" s="143" t="str">
        <f t="shared" ref="AO264:AT264" si="314">AO256</f>
        <v>Volume saisi 0 ml pour 2 Flute(s)</v>
      </c>
      <c r="AP264" s="142">
        <f t="shared" si="314"/>
        <v>360</v>
      </c>
      <c r="AQ264" s="142">
        <f t="shared" si="314"/>
        <v>240</v>
      </c>
      <c r="AR264" s="141" t="str">
        <f t="shared" si="314"/>
        <v>2 Trembler(s) de 30 cl</v>
      </c>
      <c r="AS264" s="136">
        <f t="shared" si="314"/>
        <v>600</v>
      </c>
      <c r="AT264" s="140">
        <f t="shared" si="314"/>
        <v>600</v>
      </c>
      <c r="AU264" s="152">
        <f t="shared" si="301"/>
        <v>2.5</v>
      </c>
      <c r="AV264" s="151">
        <v>1</v>
      </c>
      <c r="AW264" s="137">
        <f t="shared" ref="AW264:AW270" si="315">AM264</f>
        <v>0</v>
      </c>
      <c r="AX264" s="633">
        <f t="shared" ref="AX264:AX270" si="316">IF(ISBLANK(AI264),0,IFERROR(INDEX($BK$22:$BK$150,MATCH(AJ264,$BF$22:$BF$150,0))*AI264,""))</f>
        <v>0</v>
      </c>
      <c r="AY264" s="637">
        <f>IFERROR((AX264/AX271)*AQ264,0)</f>
        <v>0</v>
      </c>
      <c r="AZ264" s="638">
        <f>AY264/1000</f>
        <v>0</v>
      </c>
      <c r="BA264" s="135">
        <f>AY264*AU264</f>
        <v>0</v>
      </c>
      <c r="BB264" s="636">
        <f>BA264/1000</f>
        <v>0</v>
      </c>
      <c r="BC264" s="811">
        <f>BA264/H256</f>
        <v>0</v>
      </c>
      <c r="BP264" s="3"/>
      <c r="BR264" s="407" t="str">
        <f t="shared" si="258"/>
        <v>A</v>
      </c>
      <c r="CC264" s="9">
        <v>1</v>
      </c>
    </row>
    <row r="265" spans="1:81" ht="21" customHeight="1">
      <c r="B265" s="532" t="str">
        <f>IF(ISBLANK(AM265),"",IF(H256&gt;0,AM265,""))</f>
        <v/>
      </c>
      <c r="C265" s="533">
        <f>IF(ISBLANK(H256),"",INDEX($BK$22:$BK$150,MATCH(I257,$BF$22:$BF$150,0)))</f>
        <v>10</v>
      </c>
      <c r="D265" s="534" t="str">
        <f t="shared" si="309"/>
        <v/>
      </c>
      <c r="E265" s="535" t="str">
        <f>IF(BA265=0,"",IF(ISBLANK(H256),"",TEXT(D265/10,"0.0")&amp;" cl ► "&amp;TEXT(D265/1000,"0.000")&amp;" L"))</f>
        <v/>
      </c>
      <c r="F265" s="536" t="str">
        <f>IF(OR(BA265=0, ISBLANK(AJ265)), "", IF(ROUND(BA265/BA271*10*2, 0)/2=0, AI265 &amp; " " &amp; AJ265, "► ≈ " &amp; MIN(ROUND(BA265/BA271*10*2, 0)/2, 10) &amp; "/10"))</f>
        <v/>
      </c>
      <c r="G265" s="537" t="str">
        <f t="shared" si="310"/>
        <v/>
      </c>
      <c r="H265" s="538">
        <f>IF(ISBLANK(H256),"",AG265)</f>
        <v>0</v>
      </c>
      <c r="I265" s="544" t="str">
        <f t="shared" si="311"/>
        <v/>
      </c>
      <c r="J265" s="539">
        <f t="shared" si="312"/>
        <v>0</v>
      </c>
      <c r="K265" s="530">
        <v>1</v>
      </c>
      <c r="L265" s="531">
        <f t="shared" si="313"/>
        <v>0</v>
      </c>
      <c r="N265" s="407" t="str">
        <f t="shared" si="254"/>
        <v>►</v>
      </c>
      <c r="O265" s="147" t="str">
        <f t="shared" si="255"/>
        <v>►</v>
      </c>
      <c r="P265" s="147" t="str">
        <f t="shared" si="259"/>
        <v>►</v>
      </c>
      <c r="Q265" s="147" t="str">
        <f t="shared" si="260"/>
        <v>►</v>
      </c>
      <c r="R265" s="147" t="str">
        <f t="shared" si="261"/>
        <v>►</v>
      </c>
      <c r="S265" s="147" t="str">
        <f t="shared" si="256"/>
        <v>►</v>
      </c>
      <c r="T265" s="147" t="str">
        <f t="shared" si="262"/>
        <v>►</v>
      </c>
      <c r="U265" s="147" t="str">
        <f t="shared" si="257"/>
        <v/>
      </c>
      <c r="V265" s="146" t="str">
        <f t="shared" ref="V265:V270" si="317">IF(AM265&lt;&gt;"","A","►")</f>
        <v>►</v>
      </c>
      <c r="W265" s="119" t="str">
        <f>W261</f>
        <v>8.8 nom de la recette .Avec ou sans alcool.Quand .Verre Flute(s).Famille à coller</v>
      </c>
      <c r="X265" s="119">
        <f>X261</f>
        <v>2</v>
      </c>
      <c r="Y265" s="118" t="str">
        <f>Y261</f>
        <v>Flute(s)</v>
      </c>
      <c r="Z265" s="117">
        <f>Z261</f>
        <v>12</v>
      </c>
      <c r="AA265" s="116" t="str">
        <f>AA261</f>
        <v>cl</v>
      </c>
      <c r="AB265" s="1239"/>
      <c r="AC265" s="1239"/>
      <c r="AD265" s="1240"/>
      <c r="AE265" s="150">
        <v>2</v>
      </c>
      <c r="AF265" s="296"/>
      <c r="AG265" s="295"/>
      <c r="AH265" s="144"/>
      <c r="AI265" s="294"/>
      <c r="AJ265" s="293"/>
      <c r="AK265" s="292"/>
      <c r="AL265" s="291">
        <v>1</v>
      </c>
      <c r="AM265" s="290"/>
      <c r="AN265"/>
      <c r="AO265" s="143" t="str">
        <f t="shared" ref="AO265:AT265" si="318">AO256</f>
        <v>Volume saisi 0 ml pour 2 Flute(s)</v>
      </c>
      <c r="AP265" s="142">
        <f t="shared" si="318"/>
        <v>360</v>
      </c>
      <c r="AQ265" s="142">
        <f t="shared" si="318"/>
        <v>240</v>
      </c>
      <c r="AR265" s="141" t="str">
        <f t="shared" si="318"/>
        <v>2 Trembler(s) de 30 cl</v>
      </c>
      <c r="AS265" s="136">
        <f t="shared" si="318"/>
        <v>600</v>
      </c>
      <c r="AT265" s="140">
        <f t="shared" si="318"/>
        <v>600</v>
      </c>
      <c r="AU265" s="139">
        <f t="shared" si="301"/>
        <v>2.5</v>
      </c>
      <c r="AV265" s="149">
        <v>2</v>
      </c>
      <c r="AW265" s="148">
        <f t="shared" si="315"/>
        <v>0</v>
      </c>
      <c r="AX265" s="633">
        <f t="shared" si="316"/>
        <v>0</v>
      </c>
      <c r="AY265" s="637">
        <f>IFERROR((AX265/AX271)*AQ265,0)</f>
        <v>0</v>
      </c>
      <c r="AZ265" s="638">
        <f t="shared" ref="AZ265:AZ270" si="319">AY265/1000</f>
        <v>0</v>
      </c>
      <c r="BA265" s="135">
        <f t="shared" ref="BA265:BA270" si="320">AY265*AU265</f>
        <v>0</v>
      </c>
      <c r="BB265" s="636">
        <f t="shared" ref="BB265:BB270" si="321">BA265/1000</f>
        <v>0</v>
      </c>
      <c r="BC265" s="811">
        <f>BA265/H256</f>
        <v>0</v>
      </c>
      <c r="BP265" s="3"/>
      <c r="BQ265" s="10"/>
      <c r="BR265" s="407" t="str">
        <f t="shared" si="258"/>
        <v>►</v>
      </c>
      <c r="BT265" s="10"/>
      <c r="BU265" s="10"/>
      <c r="BV265" s="10"/>
      <c r="BW265" s="10"/>
      <c r="BX265" s="10"/>
      <c r="BY265" s="10"/>
      <c r="BZ265" s="10"/>
      <c r="CA265" s="10"/>
      <c r="CB265" s="10"/>
      <c r="CC265" s="9">
        <v>1</v>
      </c>
    </row>
    <row r="266" spans="1:81" ht="21" customHeight="1">
      <c r="B266" s="522" t="str">
        <f>IF(ISBLANK(AM266),"",IF(H256&gt;0,AM266,""))</f>
        <v/>
      </c>
      <c r="C266" s="523">
        <f>IF(ISBLANK(H256),"",INDEX($BK$22:$BK$150,MATCH(I257,$BF$22:$BF$150,0)))</f>
        <v>10</v>
      </c>
      <c r="D266" s="540" t="str">
        <f t="shared" si="309"/>
        <v/>
      </c>
      <c r="E266" s="541" t="str">
        <f>IF(BA266=0,"",IF(ISBLANK(H256),"",TEXT(D266/10,"0.0")&amp;" cl ► "&amp;TEXT(D266/1000,"0.000")&amp;" L"))</f>
        <v/>
      </c>
      <c r="F266" s="526" t="str">
        <f>IF(OR(BA266=0, ISBLANK(AJ266)), "", IF(ROUND(BA266/BA271*10*2, 0)/2=0, AI266 &amp; " " &amp; AJ266, "► ≈ " &amp; MIN(ROUND(BA266/BA271*10*2, 0)/2, 10) &amp; "/10"))</f>
        <v/>
      </c>
      <c r="G266" s="542" t="str">
        <f t="shared" si="310"/>
        <v/>
      </c>
      <c r="H266" s="528">
        <f>IF(ISBLANK(H256),"",AG266)</f>
        <v>0</v>
      </c>
      <c r="I266" s="543" t="str">
        <f t="shared" si="311"/>
        <v/>
      </c>
      <c r="J266" s="529">
        <f t="shared" si="312"/>
        <v>0</v>
      </c>
      <c r="K266" s="530">
        <v>1</v>
      </c>
      <c r="L266" s="531">
        <f t="shared" si="313"/>
        <v>0</v>
      </c>
      <c r="N266" s="407" t="str">
        <f t="shared" si="254"/>
        <v>►</v>
      </c>
      <c r="O266" s="147" t="str">
        <f t="shared" si="255"/>
        <v>►</v>
      </c>
      <c r="P266" s="147" t="str">
        <f t="shared" si="259"/>
        <v>►</v>
      </c>
      <c r="Q266" s="147" t="str">
        <f t="shared" si="260"/>
        <v>►</v>
      </c>
      <c r="R266" s="147" t="str">
        <f t="shared" si="261"/>
        <v>►</v>
      </c>
      <c r="S266" s="147" t="str">
        <f t="shared" si="256"/>
        <v>►</v>
      </c>
      <c r="T266" s="147" t="str">
        <f t="shared" si="262"/>
        <v>►</v>
      </c>
      <c r="U266" s="147" t="str">
        <f t="shared" si="257"/>
        <v/>
      </c>
      <c r="V266" s="146" t="str">
        <f t="shared" si="317"/>
        <v>►</v>
      </c>
      <c r="W266" s="119" t="str">
        <f>W261</f>
        <v>8.8 nom de la recette .Avec ou sans alcool.Quand .Verre Flute(s).Famille à coller</v>
      </c>
      <c r="X266" s="119">
        <f>X261</f>
        <v>2</v>
      </c>
      <c r="Y266" s="118" t="str">
        <f>Y261</f>
        <v>Flute(s)</v>
      </c>
      <c r="Z266" s="117">
        <f>Z261</f>
        <v>12</v>
      </c>
      <c r="AA266" s="116" t="str">
        <f>AA261</f>
        <v>cl</v>
      </c>
      <c r="AB266" s="1239"/>
      <c r="AC266" s="1239"/>
      <c r="AD266" s="1240"/>
      <c r="AE266" s="145">
        <v>3</v>
      </c>
      <c r="AF266" s="296"/>
      <c r="AG266" s="295"/>
      <c r="AH266" s="144"/>
      <c r="AI266" s="294"/>
      <c r="AJ266" s="293"/>
      <c r="AK266" s="292"/>
      <c r="AL266" s="291">
        <v>1</v>
      </c>
      <c r="AM266" s="298"/>
      <c r="AN266"/>
      <c r="AO266" s="143" t="str">
        <f t="shared" ref="AO266:AT266" si="322">AO256</f>
        <v>Volume saisi 0 ml pour 2 Flute(s)</v>
      </c>
      <c r="AP266" s="142">
        <f t="shared" si="322"/>
        <v>360</v>
      </c>
      <c r="AQ266" s="142">
        <f t="shared" si="322"/>
        <v>240</v>
      </c>
      <c r="AR266" s="141" t="str">
        <f t="shared" si="322"/>
        <v>2 Trembler(s) de 30 cl</v>
      </c>
      <c r="AS266" s="136">
        <f t="shared" si="322"/>
        <v>600</v>
      </c>
      <c r="AT266" s="140">
        <f t="shared" si="322"/>
        <v>600</v>
      </c>
      <c r="AU266" s="139">
        <f t="shared" si="301"/>
        <v>2.5</v>
      </c>
      <c r="AV266" s="138">
        <v>3</v>
      </c>
      <c r="AW266" s="137">
        <f t="shared" si="315"/>
        <v>0</v>
      </c>
      <c r="AX266" s="633">
        <f t="shared" si="316"/>
        <v>0</v>
      </c>
      <c r="AY266" s="637">
        <f>IFERROR((AX266/AX271)*AQ266,0)</f>
        <v>0</v>
      </c>
      <c r="AZ266" s="638">
        <f t="shared" si="319"/>
        <v>0</v>
      </c>
      <c r="BA266" s="135">
        <f t="shared" si="320"/>
        <v>0</v>
      </c>
      <c r="BB266" s="636">
        <f t="shared" si="321"/>
        <v>0</v>
      </c>
      <c r="BC266" s="811">
        <f>BA266/H256</f>
        <v>0</v>
      </c>
      <c r="BP266" s="3"/>
      <c r="BQ266" s="10"/>
      <c r="BR266" s="407" t="str">
        <f t="shared" si="258"/>
        <v>►</v>
      </c>
      <c r="BT266" s="10"/>
      <c r="BU266" s="10"/>
      <c r="BV266" s="10"/>
      <c r="BW266" s="10"/>
      <c r="BX266" s="10"/>
      <c r="BY266" s="10"/>
      <c r="BZ266" s="10"/>
      <c r="CA266" s="10"/>
      <c r="CB266" s="10"/>
      <c r="CC266" s="9">
        <v>1</v>
      </c>
    </row>
    <row r="267" spans="1:81" ht="21" customHeight="1">
      <c r="B267" s="532" t="str">
        <f>IF(ISBLANK(AM267),"",IF(H256&gt;0,AM267,""))</f>
        <v/>
      </c>
      <c r="C267" s="533">
        <f>IF(ISBLANK(H256),"",INDEX($BK$22:$BK$150,MATCH(I257,$BF$22:$BF$150,0)))</f>
        <v>10</v>
      </c>
      <c r="D267" s="534" t="str">
        <f t="shared" si="309"/>
        <v/>
      </c>
      <c r="E267" s="535" t="str">
        <f>IF(BA267=0,"",IF(ISBLANK(H256),"",TEXT(D267/10,"0.0")&amp;" cl ► "&amp;TEXT(D267/1000,"0.000")&amp;" L"))</f>
        <v/>
      </c>
      <c r="F267" s="536" t="str">
        <f>IF(OR(BA267=0, ISBLANK(AJ267)), "", IF(ROUND(BA267/BA271*10*2, 0)/2=0, AI267 &amp; " " &amp; AJ267, "► ≈ " &amp; MIN(ROUND(BA267/BA271*10*2, 0)/2, 10) &amp; "/10"))</f>
        <v/>
      </c>
      <c r="G267" s="537" t="str">
        <f t="shared" si="310"/>
        <v/>
      </c>
      <c r="H267" s="538">
        <f>IF(ISBLANK(H256),"",AG267)</f>
        <v>0</v>
      </c>
      <c r="I267" s="544" t="str">
        <f t="shared" si="311"/>
        <v/>
      </c>
      <c r="J267" s="539">
        <f t="shared" si="312"/>
        <v>0</v>
      </c>
      <c r="K267" s="530">
        <v>1</v>
      </c>
      <c r="L267" s="531">
        <f t="shared" si="313"/>
        <v>0</v>
      </c>
      <c r="N267" s="407" t="str">
        <f t="shared" si="254"/>
        <v>►</v>
      </c>
      <c r="O267" s="147" t="str">
        <f t="shared" si="255"/>
        <v>►</v>
      </c>
      <c r="P267" s="147" t="str">
        <f t="shared" si="259"/>
        <v>►</v>
      </c>
      <c r="Q267" s="147" t="str">
        <f t="shared" si="260"/>
        <v>►</v>
      </c>
      <c r="R267" s="147" t="str">
        <f t="shared" si="261"/>
        <v>►</v>
      </c>
      <c r="S267" s="147" t="str">
        <f t="shared" si="256"/>
        <v>►</v>
      </c>
      <c r="T267" s="147" t="str">
        <f t="shared" si="262"/>
        <v>►</v>
      </c>
      <c r="U267" s="147" t="str">
        <f t="shared" si="257"/>
        <v/>
      </c>
      <c r="V267" s="146" t="str">
        <f t="shared" si="317"/>
        <v>►</v>
      </c>
      <c r="W267" s="119" t="str">
        <f>W261</f>
        <v>8.8 nom de la recette .Avec ou sans alcool.Quand .Verre Flute(s).Famille à coller</v>
      </c>
      <c r="X267" s="119">
        <f>X261</f>
        <v>2</v>
      </c>
      <c r="Y267" s="118" t="str">
        <f>Y261</f>
        <v>Flute(s)</v>
      </c>
      <c r="Z267" s="117">
        <f>Z261</f>
        <v>12</v>
      </c>
      <c r="AA267" s="116" t="str">
        <f>AA261</f>
        <v>cl</v>
      </c>
      <c r="AB267" s="1239"/>
      <c r="AC267" s="1239"/>
      <c r="AD267" s="1240"/>
      <c r="AE267" s="150">
        <v>4</v>
      </c>
      <c r="AF267" s="296"/>
      <c r="AG267" s="295"/>
      <c r="AH267" s="144"/>
      <c r="AI267" s="294"/>
      <c r="AJ267" s="293"/>
      <c r="AK267" s="292"/>
      <c r="AL267" s="291">
        <v>1</v>
      </c>
      <c r="AM267" s="298"/>
      <c r="AN267"/>
      <c r="AO267" s="143" t="str">
        <f t="shared" ref="AO267:AT267" si="323">AO256</f>
        <v>Volume saisi 0 ml pour 2 Flute(s)</v>
      </c>
      <c r="AP267" s="142">
        <f t="shared" si="323"/>
        <v>360</v>
      </c>
      <c r="AQ267" s="142">
        <f t="shared" si="323"/>
        <v>240</v>
      </c>
      <c r="AR267" s="141" t="str">
        <f t="shared" si="323"/>
        <v>2 Trembler(s) de 30 cl</v>
      </c>
      <c r="AS267" s="136">
        <f t="shared" si="323"/>
        <v>600</v>
      </c>
      <c r="AT267" s="140">
        <f t="shared" si="323"/>
        <v>600</v>
      </c>
      <c r="AU267" s="139">
        <f t="shared" si="301"/>
        <v>2.5</v>
      </c>
      <c r="AV267" s="149">
        <v>4</v>
      </c>
      <c r="AW267" s="148">
        <f t="shared" si="315"/>
        <v>0</v>
      </c>
      <c r="AX267" s="633">
        <f t="shared" si="316"/>
        <v>0</v>
      </c>
      <c r="AY267" s="637">
        <f>IFERROR((AX267/AX271)*AQ267,0)</f>
        <v>0</v>
      </c>
      <c r="AZ267" s="638">
        <f t="shared" si="319"/>
        <v>0</v>
      </c>
      <c r="BA267" s="135">
        <f t="shared" si="320"/>
        <v>0</v>
      </c>
      <c r="BB267" s="636">
        <f t="shared" si="321"/>
        <v>0</v>
      </c>
      <c r="BC267" s="811">
        <f>BA267/H256</f>
        <v>0</v>
      </c>
      <c r="BP267" s="3"/>
      <c r="BQ267" s="10"/>
      <c r="BR267" s="407" t="str">
        <f t="shared" si="258"/>
        <v>►</v>
      </c>
      <c r="BT267" s="10"/>
      <c r="BU267" s="10"/>
      <c r="BV267" s="10"/>
      <c r="BW267" s="10"/>
      <c r="BX267" s="10"/>
      <c r="BY267" s="10"/>
      <c r="BZ267" s="10"/>
      <c r="CA267" s="10"/>
      <c r="CB267" s="10"/>
      <c r="CC267" s="9">
        <v>1</v>
      </c>
    </row>
    <row r="268" spans="1:81" ht="21" customHeight="1">
      <c r="B268" s="522" t="str">
        <f>IF(ISBLANK(AM268),"",IF(H256&gt;0,AM268,""))</f>
        <v/>
      </c>
      <c r="C268" s="523">
        <f>IF(ISBLANK(H256),"",INDEX($BK$22:$BK$150,MATCH(I257,$BF$22:$BF$150,0)))</f>
        <v>10</v>
      </c>
      <c r="D268" s="524" t="str">
        <f t="shared" si="309"/>
        <v/>
      </c>
      <c r="E268" s="525" t="str">
        <f>IF(BA268=0,"",IF(ISBLANK(H256),"",TEXT(D268/10,"0.0")&amp;" cl ► "&amp;TEXT(D268/1000,"0.000")&amp;" L"))</f>
        <v/>
      </c>
      <c r="F268" s="526" t="str">
        <f>IF(OR(BA268=0, ISBLANK(AJ268)), "", IF(ROUND(BA268/BA271*10*2, 0)/2=0, AI268 &amp; " " &amp; AJ268, "► ≈ " &amp; MIN(ROUND(BA268/BA271*10*2, 0)/2, 10) &amp; "/10"))</f>
        <v/>
      </c>
      <c r="G268" s="542" t="str">
        <f t="shared" si="310"/>
        <v/>
      </c>
      <c r="H268" s="528">
        <f>IF(ISBLANK(H256),"",AG268)</f>
        <v>0</v>
      </c>
      <c r="I268" s="543" t="str">
        <f t="shared" si="311"/>
        <v/>
      </c>
      <c r="J268" s="529">
        <f t="shared" si="312"/>
        <v>0</v>
      </c>
      <c r="K268" s="530">
        <v>1</v>
      </c>
      <c r="L268" s="531">
        <f t="shared" si="313"/>
        <v>0</v>
      </c>
      <c r="N268" s="407" t="str">
        <f t="shared" si="254"/>
        <v>►</v>
      </c>
      <c r="O268" s="147" t="str">
        <f t="shared" si="255"/>
        <v>►</v>
      </c>
      <c r="P268" s="147" t="str">
        <f t="shared" si="259"/>
        <v>►</v>
      </c>
      <c r="Q268" s="147" t="str">
        <f t="shared" si="260"/>
        <v>►</v>
      </c>
      <c r="R268" s="147" t="str">
        <f t="shared" si="261"/>
        <v>►</v>
      </c>
      <c r="S268" s="147" t="str">
        <f t="shared" si="256"/>
        <v>►</v>
      </c>
      <c r="T268" s="147" t="str">
        <f t="shared" si="262"/>
        <v>►</v>
      </c>
      <c r="U268" s="147" t="str">
        <f t="shared" si="257"/>
        <v/>
      </c>
      <c r="V268" s="146" t="str">
        <f t="shared" si="317"/>
        <v>►</v>
      </c>
      <c r="W268" s="119" t="str">
        <f>W261</f>
        <v>8.8 nom de la recette .Avec ou sans alcool.Quand .Verre Flute(s).Famille à coller</v>
      </c>
      <c r="X268" s="119">
        <f>X261</f>
        <v>2</v>
      </c>
      <c r="Y268" s="118" t="str">
        <f>Y261</f>
        <v>Flute(s)</v>
      </c>
      <c r="Z268" s="117">
        <f>Z261</f>
        <v>12</v>
      </c>
      <c r="AA268" s="116" t="str">
        <f>AA261</f>
        <v>cl</v>
      </c>
      <c r="AB268" s="1239"/>
      <c r="AC268" s="1239"/>
      <c r="AD268" s="1240"/>
      <c r="AE268" s="145">
        <v>5</v>
      </c>
      <c r="AF268" s="296"/>
      <c r="AG268" s="295"/>
      <c r="AH268" s="144"/>
      <c r="AI268" s="294"/>
      <c r="AJ268" s="293"/>
      <c r="AK268" s="292"/>
      <c r="AL268" s="291">
        <v>1</v>
      </c>
      <c r="AM268" s="290"/>
      <c r="AN268"/>
      <c r="AO268" s="143" t="str">
        <f t="shared" ref="AO268:AT268" si="324">AO256</f>
        <v>Volume saisi 0 ml pour 2 Flute(s)</v>
      </c>
      <c r="AP268" s="142">
        <f t="shared" si="324"/>
        <v>360</v>
      </c>
      <c r="AQ268" s="142">
        <f t="shared" si="324"/>
        <v>240</v>
      </c>
      <c r="AR268" s="141" t="str">
        <f t="shared" si="324"/>
        <v>2 Trembler(s) de 30 cl</v>
      </c>
      <c r="AS268" s="136">
        <f t="shared" si="324"/>
        <v>600</v>
      </c>
      <c r="AT268" s="140">
        <f t="shared" si="324"/>
        <v>600</v>
      </c>
      <c r="AU268" s="139">
        <f t="shared" si="301"/>
        <v>2.5</v>
      </c>
      <c r="AV268" s="138">
        <v>5</v>
      </c>
      <c r="AW268" s="137">
        <f t="shared" si="315"/>
        <v>0</v>
      </c>
      <c r="AX268" s="633">
        <f t="shared" si="316"/>
        <v>0</v>
      </c>
      <c r="AY268" s="637">
        <f>IFERROR((AX268/AX271)*AQ268,0)</f>
        <v>0</v>
      </c>
      <c r="AZ268" s="638">
        <f t="shared" si="319"/>
        <v>0</v>
      </c>
      <c r="BA268" s="135">
        <f t="shared" si="320"/>
        <v>0</v>
      </c>
      <c r="BB268" s="636">
        <f t="shared" si="321"/>
        <v>0</v>
      </c>
      <c r="BC268" s="811">
        <f>BA268/H256</f>
        <v>0</v>
      </c>
      <c r="BP268" s="3"/>
      <c r="BQ268" s="10"/>
      <c r="BR268" s="407" t="str">
        <f t="shared" si="258"/>
        <v>►</v>
      </c>
      <c r="BT268" s="10"/>
      <c r="BU268" s="10"/>
      <c r="BV268" s="10"/>
      <c r="BW268" s="10"/>
      <c r="BX268" s="10"/>
      <c r="BY268" s="10"/>
      <c r="BZ268" s="10"/>
      <c r="CA268" s="10"/>
      <c r="CB268" s="10"/>
      <c r="CC268" s="9">
        <v>1</v>
      </c>
    </row>
    <row r="269" spans="1:81" ht="21" customHeight="1">
      <c r="B269" s="532" t="str">
        <f>IF(ISBLANK(AM269),"",IF(H256&gt;0,AM269,""))</f>
        <v/>
      </c>
      <c r="C269" s="533">
        <f>IF(ISBLANK(H256),"",INDEX($BK$22:$BK$150,MATCH(I257,$BF$22:$BF$150,0)))</f>
        <v>10</v>
      </c>
      <c r="D269" s="534" t="str">
        <f t="shared" si="309"/>
        <v/>
      </c>
      <c r="E269" s="535" t="str">
        <f>IF(BA269=0,"",IF(ISBLANK(H256),"",TEXT(D269/10,"0.0")&amp;" cl ► "&amp;TEXT(D269/1000,"0.000")&amp;" L"))</f>
        <v/>
      </c>
      <c r="F269" s="536" t="str">
        <f>IF(OR(BA269=0, ISBLANK(AJ269)), "", IF(ROUND(BA269/BA271*10*2, 0)/2=0, AI269 &amp; " " &amp; AJ269, "► ≈ " &amp; MIN(ROUND(BA269/BA271*10*2, 0)/2, 10) &amp; "/10"))</f>
        <v/>
      </c>
      <c r="G269" s="537" t="str">
        <f t="shared" si="310"/>
        <v/>
      </c>
      <c r="H269" s="538">
        <f>IF(ISBLANK(H256),"",AG269)</f>
        <v>0</v>
      </c>
      <c r="I269" s="544" t="str">
        <f t="shared" si="311"/>
        <v/>
      </c>
      <c r="J269" s="539">
        <f t="shared" si="312"/>
        <v>0</v>
      </c>
      <c r="K269" s="530">
        <v>1</v>
      </c>
      <c r="L269" s="531">
        <f t="shared" si="313"/>
        <v>0</v>
      </c>
      <c r="N269" s="407" t="str">
        <f t="shared" si="254"/>
        <v>►</v>
      </c>
      <c r="O269" s="147" t="str">
        <f t="shared" si="255"/>
        <v>►</v>
      </c>
      <c r="P269" s="147" t="str">
        <f t="shared" si="259"/>
        <v>►</v>
      </c>
      <c r="Q269" s="147" t="str">
        <f t="shared" si="260"/>
        <v>►</v>
      </c>
      <c r="R269" s="147" t="str">
        <f t="shared" si="261"/>
        <v>►</v>
      </c>
      <c r="S269" s="147" t="str">
        <f t="shared" si="256"/>
        <v>►</v>
      </c>
      <c r="T269" s="147" t="str">
        <f t="shared" si="262"/>
        <v>►</v>
      </c>
      <c r="U269" s="147" t="str">
        <f t="shared" si="257"/>
        <v/>
      </c>
      <c r="V269" s="146" t="str">
        <f t="shared" si="317"/>
        <v>►</v>
      </c>
      <c r="W269" s="119" t="str">
        <f>W261</f>
        <v>8.8 nom de la recette .Avec ou sans alcool.Quand .Verre Flute(s).Famille à coller</v>
      </c>
      <c r="X269" s="119">
        <f>X261</f>
        <v>2</v>
      </c>
      <c r="Y269" s="118" t="str">
        <f>Y261</f>
        <v>Flute(s)</v>
      </c>
      <c r="Z269" s="117">
        <f>Z261</f>
        <v>12</v>
      </c>
      <c r="AA269" s="116" t="str">
        <f>AA261</f>
        <v>cl</v>
      </c>
      <c r="AB269" s="1239"/>
      <c r="AC269" s="1239"/>
      <c r="AD269" s="1240"/>
      <c r="AE269" s="150">
        <v>6</v>
      </c>
      <c r="AF269" s="296"/>
      <c r="AG269" s="295"/>
      <c r="AH269" s="144"/>
      <c r="AI269" s="294"/>
      <c r="AJ269" s="293"/>
      <c r="AK269" s="292"/>
      <c r="AL269" s="291">
        <v>1</v>
      </c>
      <c r="AM269" s="290"/>
      <c r="AN269"/>
      <c r="AO269" s="143" t="str">
        <f t="shared" ref="AO269:AT269" si="325">AO256</f>
        <v>Volume saisi 0 ml pour 2 Flute(s)</v>
      </c>
      <c r="AP269" s="142">
        <f t="shared" si="325"/>
        <v>360</v>
      </c>
      <c r="AQ269" s="142">
        <f t="shared" si="325"/>
        <v>240</v>
      </c>
      <c r="AR269" s="141" t="str">
        <f t="shared" si="325"/>
        <v>2 Trembler(s) de 30 cl</v>
      </c>
      <c r="AS269" s="136">
        <f t="shared" si="325"/>
        <v>600</v>
      </c>
      <c r="AT269" s="140">
        <f t="shared" si="325"/>
        <v>600</v>
      </c>
      <c r="AU269" s="139">
        <f t="shared" si="301"/>
        <v>2.5</v>
      </c>
      <c r="AV269" s="149">
        <v>6</v>
      </c>
      <c r="AW269" s="148">
        <f t="shared" si="315"/>
        <v>0</v>
      </c>
      <c r="AX269" s="633">
        <f t="shared" si="316"/>
        <v>0</v>
      </c>
      <c r="AY269" s="637">
        <f>IFERROR((AX269/AX271)*AQ269,0)</f>
        <v>0</v>
      </c>
      <c r="AZ269" s="638">
        <f t="shared" si="319"/>
        <v>0</v>
      </c>
      <c r="BA269" s="135">
        <f t="shared" si="320"/>
        <v>0</v>
      </c>
      <c r="BB269" s="636">
        <f t="shared" si="321"/>
        <v>0</v>
      </c>
      <c r="BC269" s="811">
        <f>BA269/H256</f>
        <v>0</v>
      </c>
      <c r="BP269" s="3"/>
      <c r="BQ269" s="10"/>
      <c r="BR269" s="407" t="str">
        <f t="shared" si="258"/>
        <v>►</v>
      </c>
      <c r="BT269" s="10"/>
      <c r="BU269" s="10"/>
      <c r="BV269" s="10"/>
      <c r="BW269" s="10"/>
      <c r="BX269" s="10"/>
      <c r="BY269" s="10"/>
      <c r="BZ269" s="10"/>
      <c r="CA269" s="10"/>
      <c r="CB269" s="10"/>
      <c r="CC269" s="9">
        <v>1</v>
      </c>
    </row>
    <row r="270" spans="1:81" ht="21" customHeight="1">
      <c r="B270" s="522" t="str">
        <f>IF(ISBLANK(AM270),"",IF(H256&gt;0,AM270,""))</f>
        <v/>
      </c>
      <c r="C270" s="523">
        <f>IF(ISBLANK(H256),"",INDEX($BK$22:$BK$150,MATCH(I257,$BF$22:$BF$150,0)))</f>
        <v>10</v>
      </c>
      <c r="D270" s="524" t="str">
        <f t="shared" si="309"/>
        <v/>
      </c>
      <c r="E270" s="525" t="str">
        <f>IF(BA270=0,"",IF(ISBLANK(H256),"",TEXT(D270/10,"0.0")&amp;" cl ► "&amp;TEXT(D270/1000,"0.000")&amp;" L"))</f>
        <v/>
      </c>
      <c r="F270" s="526" t="str">
        <f>IF(OR(BA270=0, ISBLANK(AJ270)), "", IF(ROUND(BA270/BA271*10*2, 0)/2=0, AI270 &amp; " " &amp; AJ270, "► ≈ " &amp; MIN(ROUND(BA270/BA271*10*2, 0)/2, 10) &amp; "/10"))</f>
        <v/>
      </c>
      <c r="G270" s="542" t="str">
        <f t="shared" si="310"/>
        <v/>
      </c>
      <c r="H270" s="528">
        <f>IF(ISBLANK(H256),"",AG270)</f>
        <v>0</v>
      </c>
      <c r="I270" s="543" t="str">
        <f t="shared" si="311"/>
        <v/>
      </c>
      <c r="J270" s="529">
        <f t="shared" si="312"/>
        <v>0</v>
      </c>
      <c r="K270" s="530">
        <v>1</v>
      </c>
      <c r="L270" s="531">
        <f t="shared" si="313"/>
        <v>0</v>
      </c>
      <c r="N270" s="407" t="str">
        <f t="shared" si="254"/>
        <v>►</v>
      </c>
      <c r="O270" s="147" t="str">
        <f t="shared" si="255"/>
        <v>►</v>
      </c>
      <c r="P270" s="147" t="str">
        <f t="shared" si="259"/>
        <v>►</v>
      </c>
      <c r="Q270" s="147" t="str">
        <f t="shared" si="260"/>
        <v>►</v>
      </c>
      <c r="R270" s="147" t="str">
        <f t="shared" si="261"/>
        <v>►</v>
      </c>
      <c r="S270" s="147" t="str">
        <f t="shared" si="256"/>
        <v>►</v>
      </c>
      <c r="T270" s="147" t="str">
        <f t="shared" si="262"/>
        <v>►</v>
      </c>
      <c r="U270" s="147" t="str">
        <f t="shared" si="257"/>
        <v/>
      </c>
      <c r="V270" s="146" t="str">
        <f t="shared" si="317"/>
        <v>►</v>
      </c>
      <c r="W270" s="119" t="str">
        <f>W261</f>
        <v>8.8 nom de la recette .Avec ou sans alcool.Quand .Verre Flute(s).Famille à coller</v>
      </c>
      <c r="X270" s="119">
        <f>X261</f>
        <v>2</v>
      </c>
      <c r="Y270" s="118" t="str">
        <f>Y261</f>
        <v>Flute(s)</v>
      </c>
      <c r="Z270" s="117">
        <f>Z261</f>
        <v>12</v>
      </c>
      <c r="AA270" s="116" t="str">
        <f>AA261</f>
        <v>cl</v>
      </c>
      <c r="AB270" s="1239"/>
      <c r="AC270" s="1239"/>
      <c r="AD270" s="1240"/>
      <c r="AE270" s="145">
        <v>7</v>
      </c>
      <c r="AF270" s="296"/>
      <c r="AG270" s="295"/>
      <c r="AH270" s="144"/>
      <c r="AI270" s="294"/>
      <c r="AJ270" s="293"/>
      <c r="AK270" s="292"/>
      <c r="AL270" s="291">
        <v>1</v>
      </c>
      <c r="AM270" s="290"/>
      <c r="AN270"/>
      <c r="AO270" s="143" t="str">
        <f t="shared" ref="AO270:AT270" si="326">AO256</f>
        <v>Volume saisi 0 ml pour 2 Flute(s)</v>
      </c>
      <c r="AP270" s="142">
        <f t="shared" si="326"/>
        <v>360</v>
      </c>
      <c r="AQ270" s="142">
        <f t="shared" si="326"/>
        <v>240</v>
      </c>
      <c r="AR270" s="141" t="str">
        <f t="shared" si="326"/>
        <v>2 Trembler(s) de 30 cl</v>
      </c>
      <c r="AS270" s="136">
        <f t="shared" si="326"/>
        <v>600</v>
      </c>
      <c r="AT270" s="140">
        <f t="shared" si="326"/>
        <v>600</v>
      </c>
      <c r="AU270" s="139">
        <f t="shared" si="301"/>
        <v>2.5</v>
      </c>
      <c r="AV270" s="138">
        <v>7</v>
      </c>
      <c r="AW270" s="137">
        <f t="shared" si="315"/>
        <v>0</v>
      </c>
      <c r="AX270" s="633">
        <f t="shared" si="316"/>
        <v>0</v>
      </c>
      <c r="AY270" s="637">
        <f>IFERROR((AX270/AX271)*AQ270,0)</f>
        <v>0</v>
      </c>
      <c r="AZ270" s="638">
        <f t="shared" si="319"/>
        <v>0</v>
      </c>
      <c r="BA270" s="135">
        <f t="shared" si="320"/>
        <v>0</v>
      </c>
      <c r="BB270" s="636">
        <f t="shared" si="321"/>
        <v>0</v>
      </c>
      <c r="BC270" s="811">
        <f>BA270/H256</f>
        <v>0</v>
      </c>
      <c r="BP270" s="3"/>
      <c r="BQ270" s="10"/>
      <c r="BR270" s="407" t="str">
        <f t="shared" si="258"/>
        <v>►</v>
      </c>
      <c r="BT270" s="10"/>
      <c r="BU270" s="10"/>
      <c r="BV270" s="10"/>
      <c r="BW270" s="10"/>
      <c r="BX270" s="10"/>
      <c r="BY270" s="10"/>
      <c r="BZ270" s="10"/>
      <c r="CA270" s="10"/>
      <c r="CB270" s="10"/>
      <c r="CC270" s="9">
        <v>1</v>
      </c>
    </row>
    <row r="271" spans="1:81" ht="21" customHeight="1">
      <c r="B271" s="519"/>
      <c r="C271" s="129"/>
      <c r="D271" s="545">
        <f>SUM(D264:D270)</f>
        <v>0</v>
      </c>
      <c r="E271" s="129"/>
      <c r="F271" s="129"/>
      <c r="G271" s="130"/>
      <c r="H271" s="520"/>
      <c r="I271" s="546">
        <f>IFERROR(SUM(I264:I270)/SUM(D264:D270)*100,0)</f>
        <v>0</v>
      </c>
      <c r="J271" s="521"/>
      <c r="K271" s="129" t="s">
        <v>345</v>
      </c>
      <c r="L271" s="515">
        <f>SUM(L264:L270)</f>
        <v>0</v>
      </c>
      <c r="N271" s="407" t="str">
        <f t="shared" si="254"/>
        <v>A</v>
      </c>
      <c r="O271" s="147" t="str">
        <f t="shared" si="255"/>
        <v>8.8 nom de la recette .Avec ou sans alcool.Quand .Verre Flute(s).Famille à coller</v>
      </c>
      <c r="P271" s="147" t="str">
        <f t="shared" si="259"/>
        <v>8</v>
      </c>
      <c r="Q271" s="147" t="str">
        <f t="shared" si="260"/>
        <v xml:space="preserve">8 nom de la recette </v>
      </c>
      <c r="R271" s="147" t="str">
        <f t="shared" si="261"/>
        <v>Avec ou sans alcool</v>
      </c>
      <c r="S271" s="147" t="str">
        <f t="shared" si="256"/>
        <v xml:space="preserve">Quand </v>
      </c>
      <c r="T271" s="147" t="str">
        <f t="shared" si="262"/>
        <v>Famille à coller</v>
      </c>
      <c r="U271" s="147" t="str">
        <f t="shared" si="257"/>
        <v/>
      </c>
      <c r="V271" s="134" t="s">
        <v>338</v>
      </c>
      <c r="W271" s="119" t="str">
        <f>W261</f>
        <v>8.8 nom de la recette .Avec ou sans alcool.Quand .Verre Flute(s).Famille à coller</v>
      </c>
      <c r="X271" s="119">
        <f>X261</f>
        <v>2</v>
      </c>
      <c r="Y271" s="118" t="str">
        <f>Y261</f>
        <v>Flute(s)</v>
      </c>
      <c r="Z271" s="117">
        <f>Z261</f>
        <v>12</v>
      </c>
      <c r="AA271" s="116" t="str">
        <f>AA261</f>
        <v>cl</v>
      </c>
      <c r="AB271" s="132"/>
      <c r="AC271" s="132" t="str">
        <f>"▼ colonne "&amp;SUBSTITUTE(ADDRESS(1,COLUMN(),4),"1","")</f>
        <v>▼ colonne AC</v>
      </c>
      <c r="AD271" s="132"/>
      <c r="AE271" s="132"/>
      <c r="AF271" s="132"/>
      <c r="AG271" s="132"/>
      <c r="AH271" s="132"/>
      <c r="AI271" s="132"/>
      <c r="AJ271" s="132"/>
      <c r="AK271" s="133"/>
      <c r="AL271" s="132"/>
      <c r="AM271" s="131" t="str">
        <f>"colonne "&amp;SUBSTITUTE(ADDRESS(1,COLUMN(),4),"1","")&amp;" ▼"</f>
        <v>colonne AM ▼</v>
      </c>
      <c r="AN271"/>
      <c r="AO271" s="128"/>
      <c r="AP271" s="126"/>
      <c r="AQ271" s="126"/>
      <c r="AR271" s="127"/>
      <c r="AS271" s="127"/>
      <c r="AT271" s="126"/>
      <c r="AU271" s="125"/>
      <c r="AV271" s="124"/>
      <c r="AW271" s="124"/>
      <c r="AX271" s="634">
        <f t="shared" ref="AX271:BC271" si="327">SUM(AX264:AX270)</f>
        <v>0</v>
      </c>
      <c r="AY271" s="123">
        <f t="shared" si="327"/>
        <v>0</v>
      </c>
      <c r="AZ271" s="640">
        <f t="shared" si="327"/>
        <v>0</v>
      </c>
      <c r="BA271" s="123">
        <f t="shared" si="327"/>
        <v>0</v>
      </c>
      <c r="BB271" s="635">
        <f t="shared" si="327"/>
        <v>0</v>
      </c>
      <c r="BC271" s="639">
        <f t="shared" si="327"/>
        <v>0</v>
      </c>
      <c r="BP271" s="3"/>
      <c r="BQ271" s="10"/>
      <c r="BR271" s="407" t="str">
        <f t="shared" si="258"/>
        <v>A</v>
      </c>
      <c r="BT271" s="10"/>
      <c r="BU271" s="10"/>
      <c r="BV271" s="10"/>
      <c r="BW271" s="10"/>
      <c r="BX271" s="10"/>
      <c r="BY271" s="10"/>
      <c r="BZ271" s="10"/>
      <c r="CA271" s="10"/>
      <c r="CB271" s="10"/>
      <c r="CC271" s="9">
        <v>1</v>
      </c>
    </row>
    <row r="272" spans="1:81" ht="21" customHeight="1">
      <c r="A272" s="804"/>
      <c r="B272" s="267" t="s">
        <v>540</v>
      </c>
      <c r="C272" s="270"/>
      <c r="D272" s="270"/>
      <c r="E272" s="270"/>
      <c r="F272" s="270"/>
      <c r="G272" s="552" t="s">
        <v>1083</v>
      </c>
      <c r="H272" s="270"/>
      <c r="I272" s="270"/>
      <c r="J272" s="270"/>
      <c r="K272" s="270"/>
      <c r="L272" s="287" t="s">
        <v>537</v>
      </c>
      <c r="N272" s="407" t="str">
        <f t="shared" ref="N272:N335" si="328">V272</f>
        <v>A</v>
      </c>
      <c r="O272" s="147" t="str">
        <f t="shared" ref="O272:O335" si="329">IF(N272="►","►",IF(N272="A",IF(AND(ISTEXT(W272),ISTEXT(W272)),W272,IF(ISTEXT(W272),W272,IF(ISBLANK(W272),W272,W272)))))</f>
        <v>8.8 nom de la recette .Avec ou sans alcool.Quand .Verre Flute(s).Famille à coller</v>
      </c>
      <c r="P272" s="147" t="str">
        <f t="shared" si="259"/>
        <v>8</v>
      </c>
      <c r="Q272" s="147" t="str">
        <f t="shared" si="260"/>
        <v xml:space="preserve">8 nom de la recette </v>
      </c>
      <c r="R272" s="147" t="str">
        <f t="shared" si="261"/>
        <v>Avec ou sans alcool</v>
      </c>
      <c r="S272" s="147" t="str">
        <f t="shared" ref="S272:S335" si="330">IF(O272="►","►",IFERROR(MID(W272,SEARCH(".",O272,SEARCH(".",O272,SEARCH(".",O272)+1)+1)+1,SEARCH(".",O272,SEARCH(".",O272,SEARCH(".",O272,SEARCH(".",O272)+1)+1)+1)-SEARCH(".",O272,SEARCH(".",O272,SEARCH(".",O272)+1)+1)-1),0))</f>
        <v xml:space="preserve">Quand </v>
      </c>
      <c r="T272" s="147" t="str">
        <f t="shared" si="262"/>
        <v>Famille à coller</v>
      </c>
      <c r="U272" s="147" t="str">
        <f t="shared" ref="U272:U335" si="331">IF(ISBLANK(O272),"►",IFERROR(RIGHT(O272,LEN(O272)-FIND("Couleur",O272)+1),""))</f>
        <v/>
      </c>
      <c r="V272" s="146" t="str">
        <f t="shared" ref="V272:V283" si="332">IF(OR(AC272&lt;&gt; "",AD272&lt;&gt;"",AE272&lt;&gt; "",AF272&lt;&gt; "",AG272&lt;&gt; "",AH272&lt;&gt; "",AI272&lt;&gt;""),"A", "►")</f>
        <v>A</v>
      </c>
      <c r="W272" s="119" t="str">
        <f>W261</f>
        <v>8.8 nom de la recette .Avec ou sans alcool.Quand .Verre Flute(s).Famille à coller</v>
      </c>
      <c r="X272" s="119">
        <f>X261</f>
        <v>2</v>
      </c>
      <c r="Y272" s="118" t="str">
        <f>Y261</f>
        <v>Flute(s)</v>
      </c>
      <c r="Z272" s="117">
        <f>Z261</f>
        <v>12</v>
      </c>
      <c r="AA272" s="116" t="str">
        <f>AA261</f>
        <v>cl</v>
      </c>
      <c r="AB272" s="288">
        <v>0</v>
      </c>
      <c r="AC272" s="267" t="s">
        <v>540</v>
      </c>
      <c r="AD272" s="270"/>
      <c r="AE272" s="270"/>
      <c r="AF272" s="270"/>
      <c r="AG272" s="270"/>
      <c r="AH272" s="270"/>
      <c r="AI272" s="270"/>
      <c r="AJ272" s="270"/>
      <c r="AK272" s="270"/>
      <c r="AL272" s="270"/>
      <c r="AM272" s="287"/>
      <c r="AN272"/>
      <c r="AO272" s="506"/>
      <c r="AP272" s="507"/>
      <c r="AQ272" s="507"/>
      <c r="AR272" s="507"/>
      <c r="AS272" s="507"/>
      <c r="AT272" s="507"/>
      <c r="AU272" s="507"/>
      <c r="AV272" s="507"/>
      <c r="AW272" s="507"/>
      <c r="AX272" s="507"/>
      <c r="AY272" s="507"/>
      <c r="AZ272" s="507"/>
      <c r="BA272" s="507"/>
      <c r="BB272" s="507"/>
      <c r="BC272" s="511"/>
      <c r="BP272" s="3"/>
      <c r="BR272" s="407" t="str">
        <f t="shared" ref="BR272:BR335" si="333">N272</f>
        <v>A</v>
      </c>
      <c r="CC272" s="9">
        <v>1</v>
      </c>
    </row>
    <row r="273" spans="1:81" ht="21" customHeight="1">
      <c r="A273" s="804"/>
      <c r="B273" s="284"/>
      <c r="C273" s="284"/>
      <c r="D273" s="284"/>
      <c r="E273" s="284"/>
      <c r="F273" s="284"/>
      <c r="G273" s="284"/>
      <c r="H273" s="284"/>
      <c r="I273" s="284"/>
      <c r="J273" s="284"/>
      <c r="K273" s="284"/>
      <c r="L273" s="282" t="s">
        <v>537</v>
      </c>
      <c r="N273" s="407" t="str">
        <f t="shared" si="328"/>
        <v>►</v>
      </c>
      <c r="O273" s="147" t="str">
        <f t="shared" si="329"/>
        <v>►</v>
      </c>
      <c r="P273" s="147" t="str">
        <f t="shared" si="259"/>
        <v>►</v>
      </c>
      <c r="Q273" s="147" t="str">
        <f t="shared" si="260"/>
        <v>►</v>
      </c>
      <c r="R273" s="147" t="str">
        <f t="shared" si="261"/>
        <v>►</v>
      </c>
      <c r="S273" s="147" t="str">
        <f t="shared" si="330"/>
        <v>►</v>
      </c>
      <c r="T273" s="147" t="str">
        <f t="shared" si="262"/>
        <v>►</v>
      </c>
      <c r="U273" s="147" t="str">
        <f t="shared" si="331"/>
        <v/>
      </c>
      <c r="V273" s="146" t="str">
        <f t="shared" si="332"/>
        <v>►</v>
      </c>
      <c r="W273" s="119" t="str">
        <f>W261</f>
        <v>8.8 nom de la recette .Avec ou sans alcool.Quand .Verre Flute(s).Famille à coller</v>
      </c>
      <c r="X273" s="119">
        <f>X261</f>
        <v>2</v>
      </c>
      <c r="Y273" s="118" t="str">
        <f>Y261</f>
        <v>Flute(s)</v>
      </c>
      <c r="Z273" s="117">
        <f>Z261</f>
        <v>12</v>
      </c>
      <c r="AA273" s="116" t="str">
        <f>AA261</f>
        <v>cl</v>
      </c>
      <c r="AB273" s="285" t="str">
        <f>IF(ISBLANK(AC273),"",MAX(AB272:AB272)+1)</f>
        <v/>
      </c>
      <c r="AC273" s="284"/>
      <c r="AD273" s="284"/>
      <c r="AE273" s="284"/>
      <c r="AF273" s="284"/>
      <c r="AG273" s="284"/>
      <c r="AH273" s="284"/>
      <c r="AI273" s="284"/>
      <c r="AJ273" s="284"/>
      <c r="AK273" s="284"/>
      <c r="AL273" s="284"/>
      <c r="AM273" s="282" t="s">
        <v>537</v>
      </c>
      <c r="AN273"/>
      <c r="AO273" s="508"/>
      <c r="AP273" s="509"/>
      <c r="AQ273" s="509"/>
      <c r="AR273" s="509"/>
      <c r="AS273" s="509"/>
      <c r="AT273" s="509"/>
      <c r="AU273" s="509"/>
      <c r="AV273" s="509"/>
      <c r="AW273" s="509"/>
      <c r="AX273" s="509"/>
      <c r="AY273" s="509"/>
      <c r="AZ273" s="509"/>
      <c r="BA273" s="509"/>
      <c r="BB273" s="509"/>
      <c r="BC273" s="512"/>
      <c r="BP273" s="3"/>
      <c r="BR273" s="407" t="str">
        <f t="shared" si="333"/>
        <v>►</v>
      </c>
      <c r="CC273" s="9">
        <v>1</v>
      </c>
    </row>
    <row r="274" spans="1:81" ht="21" customHeight="1">
      <c r="A274" s="804"/>
      <c r="B274" s="284"/>
      <c r="C274" s="284"/>
      <c r="D274" s="284"/>
      <c r="E274" s="284"/>
      <c r="F274" s="284"/>
      <c r="G274" s="284"/>
      <c r="H274" s="284"/>
      <c r="I274" s="284"/>
      <c r="J274" s="284"/>
      <c r="K274" s="284"/>
      <c r="L274" s="282"/>
      <c r="N274" s="407" t="str">
        <f t="shared" si="328"/>
        <v>►</v>
      </c>
      <c r="O274" s="147" t="str">
        <f t="shared" si="329"/>
        <v>►</v>
      </c>
      <c r="P274" s="147" t="str">
        <f t="shared" si="259"/>
        <v>►</v>
      </c>
      <c r="Q274" s="147" t="str">
        <f t="shared" si="260"/>
        <v>►</v>
      </c>
      <c r="R274" s="147" t="str">
        <f t="shared" si="261"/>
        <v>►</v>
      </c>
      <c r="S274" s="147" t="str">
        <f t="shared" si="330"/>
        <v>►</v>
      </c>
      <c r="T274" s="147" t="str">
        <f t="shared" si="262"/>
        <v>►</v>
      </c>
      <c r="U274" s="147" t="str">
        <f t="shared" si="331"/>
        <v/>
      </c>
      <c r="V274" s="146" t="str">
        <f t="shared" si="332"/>
        <v>►</v>
      </c>
      <c r="W274" s="119" t="str">
        <f>W261</f>
        <v>8.8 nom de la recette .Avec ou sans alcool.Quand .Verre Flute(s).Famille à coller</v>
      </c>
      <c r="X274" s="119">
        <f>X261</f>
        <v>2</v>
      </c>
      <c r="Y274" s="118" t="str">
        <f>Y261</f>
        <v>Flute(s)</v>
      </c>
      <c r="Z274" s="117">
        <f>Z261</f>
        <v>12</v>
      </c>
      <c r="AA274" s="116" t="str">
        <f>AA261</f>
        <v>cl</v>
      </c>
      <c r="AB274" s="285" t="str">
        <f>IF(ISBLANK(AC274),"",MAX(AB272:AB273)+1)</f>
        <v/>
      </c>
      <c r="AC274" s="284"/>
      <c r="AD274" s="284"/>
      <c r="AE274" s="284"/>
      <c r="AF274" s="284"/>
      <c r="AG274" s="284"/>
      <c r="AH274" s="284"/>
      <c r="AI274" s="284"/>
      <c r="AJ274" s="284"/>
      <c r="AK274" s="284"/>
      <c r="AL274" s="284"/>
      <c r="AM274" s="282"/>
      <c r="AN274"/>
      <c r="AO274" s="508"/>
      <c r="AP274" s="509"/>
      <c r="AQ274" s="509"/>
      <c r="AR274" s="509"/>
      <c r="AS274" s="509"/>
      <c r="AT274" s="509"/>
      <c r="AU274" s="509"/>
      <c r="AV274" s="509"/>
      <c r="AW274" s="509"/>
      <c r="AX274" s="509"/>
      <c r="AY274" s="509"/>
      <c r="AZ274" s="509"/>
      <c r="BA274" s="509"/>
      <c r="BB274" s="509"/>
      <c r="BC274" s="512"/>
      <c r="BP274" s="3"/>
      <c r="BR274" s="407" t="str">
        <f t="shared" si="333"/>
        <v>►</v>
      </c>
      <c r="CC274" s="9">
        <v>1</v>
      </c>
    </row>
    <row r="275" spans="1:81" ht="21" customHeight="1">
      <c r="A275" s="804"/>
      <c r="B275" s="284"/>
      <c r="C275" s="284"/>
      <c r="D275" s="284"/>
      <c r="E275" s="284"/>
      <c r="F275" s="284"/>
      <c r="G275" s="284"/>
      <c r="H275" s="284"/>
      <c r="I275" s="284"/>
      <c r="J275" s="284"/>
      <c r="K275" s="284"/>
      <c r="L275" s="282"/>
      <c r="N275" s="407" t="str">
        <f t="shared" si="328"/>
        <v>►</v>
      </c>
      <c r="O275" s="147" t="str">
        <f t="shared" si="329"/>
        <v>►</v>
      </c>
      <c r="P275" s="147" t="str">
        <f t="shared" si="259"/>
        <v>►</v>
      </c>
      <c r="Q275" s="147" t="str">
        <f t="shared" si="260"/>
        <v>►</v>
      </c>
      <c r="R275" s="147" t="str">
        <f t="shared" si="261"/>
        <v>►</v>
      </c>
      <c r="S275" s="147" t="str">
        <f t="shared" si="330"/>
        <v>►</v>
      </c>
      <c r="T275" s="147" t="str">
        <f t="shared" si="262"/>
        <v>►</v>
      </c>
      <c r="U275" s="147" t="str">
        <f t="shared" si="331"/>
        <v/>
      </c>
      <c r="V275" s="146" t="str">
        <f t="shared" si="332"/>
        <v>►</v>
      </c>
      <c r="W275" s="119" t="str">
        <f>W261</f>
        <v>8.8 nom de la recette .Avec ou sans alcool.Quand .Verre Flute(s).Famille à coller</v>
      </c>
      <c r="X275" s="119">
        <f>X261</f>
        <v>2</v>
      </c>
      <c r="Y275" s="118" t="str">
        <f>Y261</f>
        <v>Flute(s)</v>
      </c>
      <c r="Z275" s="117">
        <f>Z261</f>
        <v>12</v>
      </c>
      <c r="AA275" s="116" t="str">
        <f>AA261</f>
        <v>cl</v>
      </c>
      <c r="AB275" s="285" t="str">
        <f>IF(ISBLANK(AC275),"",MAX(AB272:AB274)+1)</f>
        <v/>
      </c>
      <c r="AC275" s="284"/>
      <c r="AD275" s="284"/>
      <c r="AE275" s="284"/>
      <c r="AF275" s="284"/>
      <c r="AG275" s="284"/>
      <c r="AH275" s="284"/>
      <c r="AI275" s="284"/>
      <c r="AJ275" s="284"/>
      <c r="AK275" s="284"/>
      <c r="AL275" s="284"/>
      <c r="AM275" s="282"/>
      <c r="AN275"/>
      <c r="AO275" s="510"/>
      <c r="AP275" s="509"/>
      <c r="AQ275" s="509"/>
      <c r="AR275" s="509"/>
      <c r="AS275" s="509"/>
      <c r="AT275" s="509"/>
      <c r="AU275" s="509"/>
      <c r="AV275" s="509"/>
      <c r="AW275" s="509"/>
      <c r="AX275" s="509"/>
      <c r="AY275" s="509"/>
      <c r="AZ275" s="509"/>
      <c r="BA275" s="509"/>
      <c r="BB275" s="509"/>
      <c r="BC275" s="512"/>
      <c r="BP275" s="3"/>
      <c r="BR275" s="407" t="str">
        <f t="shared" si="333"/>
        <v>►</v>
      </c>
      <c r="CC275" s="9">
        <v>1</v>
      </c>
    </row>
    <row r="276" spans="1:81" ht="21" customHeight="1">
      <c r="A276" s="804"/>
      <c r="B276" s="284"/>
      <c r="C276" s="284"/>
      <c r="D276" s="284"/>
      <c r="E276" s="284"/>
      <c r="F276" s="284"/>
      <c r="G276" s="284"/>
      <c r="H276" s="284"/>
      <c r="I276" s="284"/>
      <c r="J276" s="284"/>
      <c r="K276" s="284"/>
      <c r="L276" s="282"/>
      <c r="N276" s="407" t="str">
        <f t="shared" si="328"/>
        <v>►</v>
      </c>
      <c r="O276" s="147" t="str">
        <f t="shared" si="329"/>
        <v>►</v>
      </c>
      <c r="P276" s="147" t="str">
        <f t="shared" si="259"/>
        <v>►</v>
      </c>
      <c r="Q276" s="147" t="str">
        <f t="shared" si="260"/>
        <v>►</v>
      </c>
      <c r="R276" s="147" t="str">
        <f t="shared" si="261"/>
        <v>►</v>
      </c>
      <c r="S276" s="147" t="str">
        <f t="shared" si="330"/>
        <v>►</v>
      </c>
      <c r="T276" s="147" t="str">
        <f t="shared" si="262"/>
        <v>►</v>
      </c>
      <c r="U276" s="147" t="str">
        <f t="shared" si="331"/>
        <v/>
      </c>
      <c r="V276" s="146" t="str">
        <f t="shared" si="332"/>
        <v>►</v>
      </c>
      <c r="W276" s="119" t="str">
        <f>W261</f>
        <v>8.8 nom de la recette .Avec ou sans alcool.Quand .Verre Flute(s).Famille à coller</v>
      </c>
      <c r="X276" s="119">
        <f>X261</f>
        <v>2</v>
      </c>
      <c r="Y276" s="118" t="str">
        <f>Y261</f>
        <v>Flute(s)</v>
      </c>
      <c r="Z276" s="117">
        <f>Z261</f>
        <v>12</v>
      </c>
      <c r="AA276" s="116" t="str">
        <f>AA261</f>
        <v>cl</v>
      </c>
      <c r="AB276" s="285" t="str">
        <f>IF(ISBLANK(AC276),"",MAX(AB272:AB275)+1)</f>
        <v/>
      </c>
      <c r="AC276" s="284"/>
      <c r="AD276" s="284"/>
      <c r="AE276" s="284"/>
      <c r="AF276" s="284"/>
      <c r="AG276" s="284"/>
      <c r="AH276" s="284"/>
      <c r="AI276" s="284"/>
      <c r="AJ276" s="284"/>
      <c r="AK276" s="284"/>
      <c r="AL276" s="284"/>
      <c r="AM276" s="282"/>
      <c r="AN276"/>
      <c r="AO276" s="508"/>
      <c r="AP276" s="509"/>
      <c r="AQ276" s="509"/>
      <c r="AR276" s="509"/>
      <c r="AS276" s="509"/>
      <c r="AT276" s="509"/>
      <c r="AU276" s="509"/>
      <c r="AV276" s="509"/>
      <c r="AW276" s="509"/>
      <c r="AX276" s="509"/>
      <c r="AY276" s="509"/>
      <c r="AZ276" s="509"/>
      <c r="BA276" s="509"/>
      <c r="BB276" s="509"/>
      <c r="BC276" s="512"/>
      <c r="BP276" s="3"/>
      <c r="BR276" s="407" t="str">
        <f t="shared" si="333"/>
        <v>►</v>
      </c>
      <c r="CC276" s="9">
        <v>1</v>
      </c>
    </row>
    <row r="277" spans="1:81" ht="21" customHeight="1">
      <c r="A277" s="804"/>
      <c r="B277" s="284"/>
      <c r="C277" s="284"/>
      <c r="D277" s="284"/>
      <c r="E277" s="284"/>
      <c r="F277" s="284"/>
      <c r="G277" s="284"/>
      <c r="H277" s="284"/>
      <c r="I277" s="284"/>
      <c r="J277" s="284"/>
      <c r="K277" s="284"/>
      <c r="L277" s="282"/>
      <c r="N277" s="407" t="str">
        <f t="shared" si="328"/>
        <v>►</v>
      </c>
      <c r="O277" s="147" t="str">
        <f t="shared" si="329"/>
        <v>►</v>
      </c>
      <c r="P277" s="147" t="str">
        <f t="shared" ref="P277:P340" si="334">IF(O277="►","►",IFERROR(LEFT(O277,SEARCH(".",O277)-1),0))</f>
        <v>►</v>
      </c>
      <c r="Q277" s="147" t="str">
        <f t="shared" ref="Q277:Q340" si="335">IF(O277="►","►",IFERROR(MID(O277,SEARCH(".",O277)+1,SEARCH(".",O277,SEARCH(".",O277)+1)-SEARCH(".",O277)-1),0))</f>
        <v>►</v>
      </c>
      <c r="R277" s="147" t="str">
        <f t="shared" ref="R277:R340" si="336">IF(O277="►","►",IFERROR(MID(O277,SEARCH(".",O277,SEARCH(".",O277)+1)+1,SEARCH(".",O277,SEARCH(".",O277,SEARCH(".",O277)+1)+1)-SEARCH(".",O277,SEARCH(".",O277)+1)-1),0))</f>
        <v>►</v>
      </c>
      <c r="S277" s="147" t="str">
        <f t="shared" si="330"/>
        <v>►</v>
      </c>
      <c r="T277" s="147" t="str">
        <f t="shared" ref="T277:T340" si="337">IF(O277="►","►",IFERROR(MID(O277,SEARCH("♦",SUBSTITUTE(O277,".","♦",LEN(O277)-LEN(SUBSTITUTE(O277,".",""))))+1,999),""))</f>
        <v>►</v>
      </c>
      <c r="U277" s="147" t="str">
        <f t="shared" si="331"/>
        <v/>
      </c>
      <c r="V277" s="146" t="str">
        <f t="shared" si="332"/>
        <v>►</v>
      </c>
      <c r="W277" s="119" t="str">
        <f>W261</f>
        <v>8.8 nom de la recette .Avec ou sans alcool.Quand .Verre Flute(s).Famille à coller</v>
      </c>
      <c r="X277" s="119">
        <f>X261</f>
        <v>2</v>
      </c>
      <c r="Y277" s="118" t="str">
        <f>Y261</f>
        <v>Flute(s)</v>
      </c>
      <c r="Z277" s="117">
        <f>Z261</f>
        <v>12</v>
      </c>
      <c r="AA277" s="116" t="str">
        <f>AA261</f>
        <v>cl</v>
      </c>
      <c r="AB277" s="285" t="str">
        <f>IF(ISBLANK(AC277),"",MAX(AB272:AB276)+1)</f>
        <v/>
      </c>
      <c r="AC277" s="284"/>
      <c r="AD277" s="284"/>
      <c r="AE277" s="284"/>
      <c r="AF277" s="284"/>
      <c r="AG277" s="284"/>
      <c r="AH277" s="284"/>
      <c r="AI277" s="284"/>
      <c r="AJ277" s="284"/>
      <c r="AK277" s="284"/>
      <c r="AL277" s="284"/>
      <c r="AM277" s="282"/>
      <c r="AN277"/>
      <c r="AO277" s="508"/>
      <c r="AP277" s="509"/>
      <c r="AQ277" s="509"/>
      <c r="AR277" s="509"/>
      <c r="AS277" s="509"/>
      <c r="AT277" s="509"/>
      <c r="AU277" s="509"/>
      <c r="AV277" s="509"/>
      <c r="AW277" s="509"/>
      <c r="AX277" s="509"/>
      <c r="AY277" s="509"/>
      <c r="AZ277" s="509"/>
      <c r="BA277" s="509"/>
      <c r="BB277" s="509"/>
      <c r="BC277" s="512"/>
      <c r="BP277" s="3"/>
      <c r="BR277" s="407" t="str">
        <f t="shared" si="333"/>
        <v>►</v>
      </c>
      <c r="CC277" s="9">
        <v>1</v>
      </c>
    </row>
    <row r="278" spans="1:81" ht="21" customHeight="1">
      <c r="A278" s="804"/>
      <c r="B278" s="284"/>
      <c r="C278" s="284"/>
      <c r="D278" s="284"/>
      <c r="E278" s="284"/>
      <c r="F278" s="284"/>
      <c r="G278" s="284"/>
      <c r="H278" s="284"/>
      <c r="I278" s="284"/>
      <c r="J278" s="284"/>
      <c r="K278" s="284"/>
      <c r="L278" s="282"/>
      <c r="N278" s="407" t="str">
        <f t="shared" si="328"/>
        <v>►</v>
      </c>
      <c r="O278" s="147" t="str">
        <f t="shared" si="329"/>
        <v>►</v>
      </c>
      <c r="P278" s="147" t="str">
        <f t="shared" si="334"/>
        <v>►</v>
      </c>
      <c r="Q278" s="147" t="str">
        <f t="shared" si="335"/>
        <v>►</v>
      </c>
      <c r="R278" s="147" t="str">
        <f t="shared" si="336"/>
        <v>►</v>
      </c>
      <c r="S278" s="147" t="str">
        <f t="shared" si="330"/>
        <v>►</v>
      </c>
      <c r="T278" s="147" t="str">
        <f t="shared" si="337"/>
        <v>►</v>
      </c>
      <c r="U278" s="147" t="str">
        <f t="shared" si="331"/>
        <v/>
      </c>
      <c r="V278" s="146" t="str">
        <f t="shared" si="332"/>
        <v>►</v>
      </c>
      <c r="W278" s="119" t="str">
        <f>W261</f>
        <v>8.8 nom de la recette .Avec ou sans alcool.Quand .Verre Flute(s).Famille à coller</v>
      </c>
      <c r="X278" s="119">
        <f>X261</f>
        <v>2</v>
      </c>
      <c r="Y278" s="118" t="str">
        <f>Y261</f>
        <v>Flute(s)</v>
      </c>
      <c r="Z278" s="117">
        <f>Z261</f>
        <v>12</v>
      </c>
      <c r="AA278" s="116" t="str">
        <f>AA261</f>
        <v>cl</v>
      </c>
      <c r="AB278" s="285" t="str">
        <f>IF(ISBLANK(AC278),"",MAX(AB272:AB277)+1)</f>
        <v/>
      </c>
      <c r="AC278" s="284"/>
      <c r="AD278" s="284"/>
      <c r="AE278" s="284"/>
      <c r="AF278" s="284"/>
      <c r="AG278" s="284"/>
      <c r="AH278" s="284"/>
      <c r="AI278" s="284"/>
      <c r="AJ278" s="284"/>
      <c r="AK278" s="284"/>
      <c r="AL278" s="284"/>
      <c r="AM278" s="282"/>
      <c r="AN278"/>
      <c r="AO278" s="508"/>
      <c r="AP278" s="509"/>
      <c r="AQ278" s="509"/>
      <c r="AR278" s="509"/>
      <c r="AS278" s="509"/>
      <c r="AT278" s="509"/>
      <c r="AU278" s="509"/>
      <c r="AV278" s="509"/>
      <c r="AW278" s="509"/>
      <c r="AX278" s="509"/>
      <c r="AY278" s="509"/>
      <c r="AZ278" s="509"/>
      <c r="BA278" s="509"/>
      <c r="BB278" s="509"/>
      <c r="BC278" s="512"/>
      <c r="BP278" s="3"/>
      <c r="BR278" s="407" t="str">
        <f t="shared" si="333"/>
        <v>►</v>
      </c>
      <c r="CC278" s="9">
        <v>1</v>
      </c>
    </row>
    <row r="279" spans="1:81" ht="21" customHeight="1">
      <c r="A279" s="804"/>
      <c r="B279" s="284"/>
      <c r="C279" s="284"/>
      <c r="D279" s="284"/>
      <c r="E279" s="284"/>
      <c r="F279" s="284"/>
      <c r="G279" s="284"/>
      <c r="H279" s="284"/>
      <c r="I279" s="284"/>
      <c r="J279" s="284"/>
      <c r="K279" s="284"/>
      <c r="L279" s="282"/>
      <c r="N279" s="407" t="str">
        <f t="shared" si="328"/>
        <v>►</v>
      </c>
      <c r="O279" s="147" t="str">
        <f t="shared" si="329"/>
        <v>►</v>
      </c>
      <c r="P279" s="147" t="str">
        <f t="shared" si="334"/>
        <v>►</v>
      </c>
      <c r="Q279" s="147" t="str">
        <f t="shared" si="335"/>
        <v>►</v>
      </c>
      <c r="R279" s="147" t="str">
        <f t="shared" si="336"/>
        <v>►</v>
      </c>
      <c r="S279" s="147" t="str">
        <f t="shared" si="330"/>
        <v>►</v>
      </c>
      <c r="T279" s="147" t="str">
        <f t="shared" si="337"/>
        <v>►</v>
      </c>
      <c r="U279" s="147" t="str">
        <f t="shared" si="331"/>
        <v/>
      </c>
      <c r="V279" s="146" t="str">
        <f t="shared" si="332"/>
        <v>►</v>
      </c>
      <c r="W279" s="119" t="str">
        <f>W261</f>
        <v>8.8 nom de la recette .Avec ou sans alcool.Quand .Verre Flute(s).Famille à coller</v>
      </c>
      <c r="X279" s="119">
        <f>X261</f>
        <v>2</v>
      </c>
      <c r="Y279" s="118" t="str">
        <f>Y261</f>
        <v>Flute(s)</v>
      </c>
      <c r="Z279" s="117">
        <f>Z261</f>
        <v>12</v>
      </c>
      <c r="AA279" s="116" t="str">
        <f>AA261</f>
        <v>cl</v>
      </c>
      <c r="AB279" s="285" t="str">
        <f>IF(ISBLANK(AC279),"",MAX(AB272:AB278)+1)</f>
        <v/>
      </c>
      <c r="AC279" s="284"/>
      <c r="AD279" s="284"/>
      <c r="AE279" s="284"/>
      <c r="AF279" s="284"/>
      <c r="AG279" s="284"/>
      <c r="AH279" s="284"/>
      <c r="AI279" s="284"/>
      <c r="AJ279" s="284"/>
      <c r="AK279" s="284"/>
      <c r="AL279" s="284"/>
      <c r="AM279" s="282"/>
      <c r="AN279"/>
      <c r="AO279" s="508"/>
      <c r="AP279" s="509"/>
      <c r="AQ279" s="509"/>
      <c r="AR279" s="509"/>
      <c r="AS279" s="509"/>
      <c r="AT279" s="509"/>
      <c r="AU279" s="509"/>
      <c r="AV279" s="509"/>
      <c r="AW279" s="509"/>
      <c r="AX279" s="509"/>
      <c r="AY279" s="509"/>
      <c r="AZ279" s="509"/>
      <c r="BA279" s="509"/>
      <c r="BB279" s="509"/>
      <c r="BC279" s="512"/>
      <c r="BP279" s="3"/>
      <c r="BR279" s="407" t="str">
        <f t="shared" si="333"/>
        <v>►</v>
      </c>
      <c r="CC279" s="9">
        <v>1</v>
      </c>
    </row>
    <row r="280" spans="1:81" ht="21" customHeight="1">
      <c r="A280" s="804"/>
      <c r="B280" s="284"/>
      <c r="C280" s="284"/>
      <c r="D280" s="284"/>
      <c r="E280" s="284"/>
      <c r="F280" s="284"/>
      <c r="G280" s="284"/>
      <c r="H280" s="284"/>
      <c r="I280" s="284"/>
      <c r="J280" s="284"/>
      <c r="K280" s="284"/>
      <c r="L280" s="282"/>
      <c r="N280" s="407" t="str">
        <f t="shared" si="328"/>
        <v>►</v>
      </c>
      <c r="O280" s="147" t="str">
        <f t="shared" si="329"/>
        <v>►</v>
      </c>
      <c r="P280" s="147" t="str">
        <f t="shared" si="334"/>
        <v>►</v>
      </c>
      <c r="Q280" s="147" t="str">
        <f t="shared" si="335"/>
        <v>►</v>
      </c>
      <c r="R280" s="147" t="str">
        <f t="shared" si="336"/>
        <v>►</v>
      </c>
      <c r="S280" s="147" t="str">
        <f t="shared" si="330"/>
        <v>►</v>
      </c>
      <c r="T280" s="147" t="str">
        <f t="shared" si="337"/>
        <v>►</v>
      </c>
      <c r="U280" s="147" t="str">
        <f t="shared" si="331"/>
        <v/>
      </c>
      <c r="V280" s="146" t="str">
        <f t="shared" si="332"/>
        <v>►</v>
      </c>
      <c r="W280" s="119" t="str">
        <f>W261</f>
        <v>8.8 nom de la recette .Avec ou sans alcool.Quand .Verre Flute(s).Famille à coller</v>
      </c>
      <c r="X280" s="119">
        <f>X261</f>
        <v>2</v>
      </c>
      <c r="Y280" s="118" t="str">
        <f>Y261</f>
        <v>Flute(s)</v>
      </c>
      <c r="Z280" s="117">
        <f>Z261</f>
        <v>12</v>
      </c>
      <c r="AA280" s="116" t="str">
        <f>AA261</f>
        <v>cl</v>
      </c>
      <c r="AB280" s="285" t="str">
        <f>IF(ISBLANK(AC280),"",MAX(AB272:AB279)+1)</f>
        <v/>
      </c>
      <c r="AC280" s="284"/>
      <c r="AD280" s="284"/>
      <c r="AE280" s="284"/>
      <c r="AF280" s="284"/>
      <c r="AG280" s="284"/>
      <c r="AH280" s="284"/>
      <c r="AI280" s="284"/>
      <c r="AJ280" s="284"/>
      <c r="AK280" s="284"/>
      <c r="AL280" s="284"/>
      <c r="AM280" s="282"/>
      <c r="AN280"/>
      <c r="AO280" s="508"/>
      <c r="AP280" s="509"/>
      <c r="AQ280" s="509"/>
      <c r="AR280" s="509"/>
      <c r="AS280" s="509"/>
      <c r="AT280" s="509"/>
      <c r="AU280" s="509"/>
      <c r="AV280" s="509"/>
      <c r="AW280" s="509"/>
      <c r="AX280" s="509"/>
      <c r="AY280" s="509"/>
      <c r="AZ280" s="509"/>
      <c r="BA280" s="509"/>
      <c r="BB280" s="509"/>
      <c r="BC280" s="512"/>
      <c r="BP280" s="3"/>
      <c r="BR280" s="407" t="str">
        <f t="shared" si="333"/>
        <v>►</v>
      </c>
      <c r="CC280" s="9">
        <v>1</v>
      </c>
    </row>
    <row r="281" spans="1:81" ht="21" customHeight="1">
      <c r="A281" s="804"/>
      <c r="B281" s="284"/>
      <c r="C281" s="284"/>
      <c r="D281" s="284"/>
      <c r="E281" s="284"/>
      <c r="F281" s="284"/>
      <c r="G281" s="284"/>
      <c r="H281" s="284"/>
      <c r="I281" s="284"/>
      <c r="J281" s="284"/>
      <c r="K281" s="284"/>
      <c r="L281" s="282"/>
      <c r="N281" s="407" t="str">
        <f t="shared" si="328"/>
        <v>►</v>
      </c>
      <c r="O281" s="147" t="str">
        <f t="shared" si="329"/>
        <v>►</v>
      </c>
      <c r="P281" s="147" t="str">
        <f t="shared" si="334"/>
        <v>►</v>
      </c>
      <c r="Q281" s="147" t="str">
        <f t="shared" si="335"/>
        <v>►</v>
      </c>
      <c r="R281" s="147" t="str">
        <f t="shared" si="336"/>
        <v>►</v>
      </c>
      <c r="S281" s="147" t="str">
        <f t="shared" si="330"/>
        <v>►</v>
      </c>
      <c r="T281" s="147" t="str">
        <f t="shared" si="337"/>
        <v>►</v>
      </c>
      <c r="U281" s="147" t="str">
        <f t="shared" si="331"/>
        <v/>
      </c>
      <c r="V281" s="146" t="str">
        <f t="shared" si="332"/>
        <v>►</v>
      </c>
      <c r="W281" s="119" t="str">
        <f>W261</f>
        <v>8.8 nom de la recette .Avec ou sans alcool.Quand .Verre Flute(s).Famille à coller</v>
      </c>
      <c r="X281" s="119">
        <f>X261</f>
        <v>2</v>
      </c>
      <c r="Y281" s="118" t="str">
        <f>Y261</f>
        <v>Flute(s)</v>
      </c>
      <c r="Z281" s="117">
        <f>Z261</f>
        <v>12</v>
      </c>
      <c r="AA281" s="116" t="str">
        <f>AA261</f>
        <v>cl</v>
      </c>
      <c r="AB281" s="285" t="str">
        <f>IF(ISBLANK(AC281),"",MAX(AB272:AB280)+1)</f>
        <v/>
      </c>
      <c r="AC281" s="284"/>
      <c r="AD281" s="284"/>
      <c r="AE281" s="284"/>
      <c r="AF281" s="284"/>
      <c r="AG281" s="284"/>
      <c r="AH281" s="284"/>
      <c r="AI281" s="284"/>
      <c r="AJ281" s="284"/>
      <c r="AK281" s="284"/>
      <c r="AL281" s="284"/>
      <c r="AM281" s="282"/>
      <c r="AN281"/>
      <c r="AO281" s="508"/>
      <c r="AP281" s="509"/>
      <c r="AQ281" s="509"/>
      <c r="AR281" s="509"/>
      <c r="AS281" s="509"/>
      <c r="AT281" s="509"/>
      <c r="AU281" s="509"/>
      <c r="AV281" s="509"/>
      <c r="AW281" s="509"/>
      <c r="AX281" s="509"/>
      <c r="AY281" s="509"/>
      <c r="AZ281" s="509"/>
      <c r="BA281" s="509"/>
      <c r="BB281" s="509"/>
      <c r="BC281" s="512"/>
      <c r="BP281" s="3"/>
      <c r="BR281" s="407" t="str">
        <f t="shared" si="333"/>
        <v>►</v>
      </c>
      <c r="CC281" s="9">
        <v>1</v>
      </c>
    </row>
    <row r="282" spans="1:81" ht="21" customHeight="1">
      <c r="A282" s="804"/>
      <c r="B282" s="280"/>
      <c r="C282" s="280"/>
      <c r="D282" s="280"/>
      <c r="E282" s="280"/>
      <c r="F282" s="280"/>
      <c r="G282" s="280"/>
      <c r="H282" s="280"/>
      <c r="I282" s="280"/>
      <c r="J282" s="280"/>
      <c r="K282" s="280"/>
      <c r="L282" s="279"/>
      <c r="N282" s="407" t="str">
        <f t="shared" si="328"/>
        <v>►</v>
      </c>
      <c r="O282" s="147" t="str">
        <f t="shared" si="329"/>
        <v>►</v>
      </c>
      <c r="P282" s="147" t="str">
        <f t="shared" si="334"/>
        <v>►</v>
      </c>
      <c r="Q282" s="147" t="str">
        <f t="shared" si="335"/>
        <v>►</v>
      </c>
      <c r="R282" s="147" t="str">
        <f t="shared" si="336"/>
        <v>►</v>
      </c>
      <c r="S282" s="147" t="str">
        <f t="shared" si="330"/>
        <v>►</v>
      </c>
      <c r="T282" s="147" t="str">
        <f t="shared" si="337"/>
        <v>►</v>
      </c>
      <c r="U282" s="147" t="str">
        <f t="shared" si="331"/>
        <v/>
      </c>
      <c r="V282" s="146" t="str">
        <f t="shared" si="332"/>
        <v>►</v>
      </c>
      <c r="W282" s="119" t="str">
        <f>W261</f>
        <v>8.8 nom de la recette .Avec ou sans alcool.Quand .Verre Flute(s).Famille à coller</v>
      </c>
      <c r="X282" s="119">
        <f>X261</f>
        <v>2</v>
      </c>
      <c r="Y282" s="118" t="str">
        <f>Y261</f>
        <v>Flute(s)</v>
      </c>
      <c r="Z282" s="117">
        <f>Z261</f>
        <v>12</v>
      </c>
      <c r="AA282" s="116" t="str">
        <f>AA261</f>
        <v>cl</v>
      </c>
      <c r="AB282" s="1226" t="s">
        <v>516</v>
      </c>
      <c r="AC282" s="280"/>
      <c r="AD282" s="280"/>
      <c r="AE282" s="280"/>
      <c r="AF282" s="280"/>
      <c r="AG282" s="280"/>
      <c r="AH282" s="280"/>
      <c r="AI282" s="280"/>
      <c r="AJ282" s="280"/>
      <c r="AK282" s="280"/>
      <c r="AL282" s="280"/>
      <c r="AM282" s="279"/>
      <c r="AN282"/>
      <c r="AO282" s="508"/>
      <c r="AP282" s="509"/>
      <c r="AQ282" s="509"/>
      <c r="AR282" s="509"/>
      <c r="AS282" s="509"/>
      <c r="AT282" s="509"/>
      <c r="AU282" s="509"/>
      <c r="AV282" s="509"/>
      <c r="AW282" s="509"/>
      <c r="AX282" s="509"/>
      <c r="AY282" s="509"/>
      <c r="AZ282" s="509"/>
      <c r="BA282" s="509"/>
      <c r="BB282" s="509"/>
      <c r="BC282" s="512"/>
      <c r="BP282" s="3"/>
      <c r="BR282" s="407" t="str">
        <f t="shared" si="333"/>
        <v>►</v>
      </c>
      <c r="CC282" s="9">
        <v>1</v>
      </c>
    </row>
    <row r="283" spans="1:81" ht="21" customHeight="1">
      <c r="A283" s="804"/>
      <c r="B283" s="280"/>
      <c r="C283" s="280"/>
      <c r="D283" s="280"/>
      <c r="E283" s="280"/>
      <c r="F283" s="280"/>
      <c r="G283" s="280"/>
      <c r="H283" s="280"/>
      <c r="I283" s="280"/>
      <c r="J283" s="280"/>
      <c r="K283" s="280"/>
      <c r="L283" s="279"/>
      <c r="N283" s="407" t="str">
        <f t="shared" si="328"/>
        <v>►</v>
      </c>
      <c r="O283" s="147" t="str">
        <f t="shared" si="329"/>
        <v>►</v>
      </c>
      <c r="P283" s="147" t="str">
        <f t="shared" si="334"/>
        <v>►</v>
      </c>
      <c r="Q283" s="147" t="str">
        <f t="shared" si="335"/>
        <v>►</v>
      </c>
      <c r="R283" s="147" t="str">
        <f t="shared" si="336"/>
        <v>►</v>
      </c>
      <c r="S283" s="147" t="str">
        <f t="shared" si="330"/>
        <v>►</v>
      </c>
      <c r="T283" s="147" t="str">
        <f t="shared" si="337"/>
        <v>►</v>
      </c>
      <c r="U283" s="147" t="str">
        <f t="shared" si="331"/>
        <v/>
      </c>
      <c r="V283" s="146" t="str">
        <f t="shared" si="332"/>
        <v>►</v>
      </c>
      <c r="W283" s="119" t="str">
        <f>W261</f>
        <v>8.8 nom de la recette .Avec ou sans alcool.Quand .Verre Flute(s).Famille à coller</v>
      </c>
      <c r="X283" s="119">
        <f>X261</f>
        <v>2</v>
      </c>
      <c r="Y283" s="118" t="str">
        <f>Y261</f>
        <v>Flute(s)</v>
      </c>
      <c r="Z283" s="117">
        <f>Z261</f>
        <v>12</v>
      </c>
      <c r="AA283" s="116" t="str">
        <f>AA261</f>
        <v>cl</v>
      </c>
      <c r="AB283" s="1226"/>
      <c r="AC283" s="280"/>
      <c r="AD283" s="280"/>
      <c r="AE283" s="280"/>
      <c r="AF283" s="280"/>
      <c r="AG283" s="280"/>
      <c r="AH283" s="280"/>
      <c r="AI283" s="280"/>
      <c r="AJ283" s="280"/>
      <c r="AK283" s="280"/>
      <c r="AL283" s="280"/>
      <c r="AM283" s="279"/>
      <c r="AN283"/>
      <c r="AO283" s="508"/>
      <c r="AP283" s="509"/>
      <c r="AQ283" s="509"/>
      <c r="AR283" s="509"/>
      <c r="AS283" s="509"/>
      <c r="AT283" s="509"/>
      <c r="AU283" s="509"/>
      <c r="AV283" s="509"/>
      <c r="AW283" s="509"/>
      <c r="AX283" s="509"/>
      <c r="AY283" s="509"/>
      <c r="AZ283" s="509"/>
      <c r="BA283" s="509"/>
      <c r="BB283" s="509"/>
      <c r="BC283" s="512"/>
      <c r="BP283" s="3"/>
      <c r="BR283" s="407" t="str">
        <f t="shared" si="333"/>
        <v>►</v>
      </c>
      <c r="CC283" s="9">
        <v>1</v>
      </c>
    </row>
    <row r="284" spans="1:81" ht="21" customHeight="1">
      <c r="A284" s="804"/>
      <c r="B284" s="122"/>
      <c r="C284" s="122"/>
      <c r="D284" s="122"/>
      <c r="E284" s="122"/>
      <c r="F284" s="122"/>
      <c r="G284" s="122"/>
      <c r="H284" s="122"/>
      <c r="I284" s="122"/>
      <c r="J284" s="122"/>
      <c r="K284" s="122"/>
      <c r="L284" s="121"/>
      <c r="N284" s="407" t="str">
        <f t="shared" si="328"/>
        <v>A</v>
      </c>
      <c r="O284" s="147" t="str">
        <f t="shared" si="329"/>
        <v>8.8 nom de la recette .Avec ou sans alcool.Quand .Verre Flute(s).Famille à coller</v>
      </c>
      <c r="P284" s="147" t="str">
        <f t="shared" si="334"/>
        <v>8</v>
      </c>
      <c r="Q284" s="147" t="str">
        <f t="shared" si="335"/>
        <v xml:space="preserve">8 nom de la recette </v>
      </c>
      <c r="R284" s="147" t="str">
        <f t="shared" si="336"/>
        <v>Avec ou sans alcool</v>
      </c>
      <c r="S284" s="147" t="str">
        <f t="shared" si="330"/>
        <v xml:space="preserve">Quand </v>
      </c>
      <c r="T284" s="147" t="str">
        <f t="shared" si="337"/>
        <v>Famille à coller</v>
      </c>
      <c r="U284" s="147" t="str">
        <f t="shared" si="331"/>
        <v/>
      </c>
      <c r="V284" s="274" t="s">
        <v>338</v>
      </c>
      <c r="W284" s="119" t="str">
        <f>W261</f>
        <v>8.8 nom de la recette .Avec ou sans alcool.Quand .Verre Flute(s).Famille à coller</v>
      </c>
      <c r="X284" s="119">
        <f>X261</f>
        <v>2</v>
      </c>
      <c r="Y284" s="118" t="str">
        <f>Y261</f>
        <v>Flute(s)</v>
      </c>
      <c r="Z284" s="117">
        <f>Z261</f>
        <v>12</v>
      </c>
      <c r="AA284" s="116" t="str">
        <f>AA261</f>
        <v>cl</v>
      </c>
      <c r="AB284" s="277" t="s">
        <v>509</v>
      </c>
      <c r="AC284" s="122"/>
      <c r="AD284" s="122"/>
      <c r="AE284" s="122"/>
      <c r="AF284" s="122"/>
      <c r="AG284" s="122"/>
      <c r="AH284" s="122"/>
      <c r="AI284" s="122"/>
      <c r="AJ284" s="122"/>
      <c r="AK284" s="122"/>
      <c r="AL284" s="122"/>
      <c r="AM284" s="121"/>
      <c r="AN284"/>
      <c r="AO284" s="508"/>
      <c r="AP284" s="509"/>
      <c r="AQ284" s="509"/>
      <c r="AR284" s="509"/>
      <c r="AS284" s="509"/>
      <c r="AT284" s="509"/>
      <c r="AU284" s="509"/>
      <c r="AV284" s="509"/>
      <c r="AW284" s="509"/>
      <c r="AX284" s="509"/>
      <c r="AY284" s="509"/>
      <c r="AZ284" s="509"/>
      <c r="BA284" s="509"/>
      <c r="BB284" s="509"/>
      <c r="BC284" s="512"/>
      <c r="BP284" s="3"/>
      <c r="BR284" s="407" t="str">
        <f t="shared" si="333"/>
        <v>A</v>
      </c>
      <c r="CC284" s="9">
        <v>1</v>
      </c>
    </row>
    <row r="285" spans="1:81" ht="21" customHeight="1">
      <c r="A285" s="804"/>
      <c r="B285" s="113">
        <v>40</v>
      </c>
      <c r="C285" s="113">
        <v>5</v>
      </c>
      <c r="D285" s="113">
        <v>12</v>
      </c>
      <c r="E285" s="113">
        <v>25</v>
      </c>
      <c r="F285" s="113">
        <v>23</v>
      </c>
      <c r="G285" s="113">
        <v>7</v>
      </c>
      <c r="H285" s="113">
        <v>13</v>
      </c>
      <c r="I285" s="113">
        <v>12</v>
      </c>
      <c r="J285" s="113">
        <v>9</v>
      </c>
      <c r="K285" s="113">
        <v>12</v>
      </c>
      <c r="L285" s="115">
        <v>13</v>
      </c>
      <c r="N285" s="407" t="str">
        <f t="shared" si="328"/>
        <v>A</v>
      </c>
      <c r="O285" s="147">
        <f t="shared" si="329"/>
        <v>2</v>
      </c>
      <c r="P285" s="147">
        <f t="shared" si="334"/>
        <v>0</v>
      </c>
      <c r="Q285" s="147">
        <f t="shared" si="335"/>
        <v>0</v>
      </c>
      <c r="R285" s="147">
        <f t="shared" si="336"/>
        <v>0</v>
      </c>
      <c r="S285" s="147">
        <f t="shared" si="330"/>
        <v>0</v>
      </c>
      <c r="T285" s="147" t="str">
        <f t="shared" si="337"/>
        <v/>
      </c>
      <c r="U285" s="147" t="str">
        <f t="shared" si="331"/>
        <v/>
      </c>
      <c r="V285" s="274" t="s">
        <v>338</v>
      </c>
      <c r="W285" s="113">
        <v>2</v>
      </c>
      <c r="X285" s="113">
        <v>2</v>
      </c>
      <c r="Y285" s="113">
        <v>2</v>
      </c>
      <c r="Z285" s="113">
        <v>2</v>
      </c>
      <c r="AA285" s="113">
        <v>2</v>
      </c>
      <c r="AB285" s="113">
        <v>10</v>
      </c>
      <c r="AC285" s="113">
        <v>12</v>
      </c>
      <c r="AD285" s="113">
        <v>10</v>
      </c>
      <c r="AE285" s="113">
        <v>3</v>
      </c>
      <c r="AF285" s="113">
        <v>11</v>
      </c>
      <c r="AG285" s="113">
        <v>11</v>
      </c>
      <c r="AH285" s="113">
        <v>4</v>
      </c>
      <c r="AI285" s="113">
        <v>11</v>
      </c>
      <c r="AJ285" s="113">
        <v>11</v>
      </c>
      <c r="AK285" s="113">
        <v>11</v>
      </c>
      <c r="AL285" s="113">
        <v>12</v>
      </c>
      <c r="AM285" s="115">
        <v>40</v>
      </c>
      <c r="AN285"/>
      <c r="AO285" s="114">
        <v>14</v>
      </c>
      <c r="AP285" s="113">
        <v>11</v>
      </c>
      <c r="AQ285" s="113">
        <v>17</v>
      </c>
      <c r="AR285" s="113">
        <v>17</v>
      </c>
      <c r="AS285" s="113">
        <v>17</v>
      </c>
      <c r="AT285" s="113">
        <v>14</v>
      </c>
      <c r="AU285" s="113">
        <v>11</v>
      </c>
      <c r="AV285" s="113">
        <v>14</v>
      </c>
      <c r="AW285" s="113">
        <v>21</v>
      </c>
      <c r="AX285" s="113">
        <v>18</v>
      </c>
      <c r="AY285" s="113">
        <v>17</v>
      </c>
      <c r="AZ285" s="113">
        <v>11</v>
      </c>
      <c r="BA285" s="113">
        <v>11</v>
      </c>
      <c r="BB285" s="113">
        <v>11</v>
      </c>
      <c r="BC285" s="112">
        <v>17</v>
      </c>
      <c r="BP285" s="3"/>
      <c r="BR285" s="407" t="str">
        <f t="shared" si="333"/>
        <v>A</v>
      </c>
      <c r="CC285" s="9">
        <v>1</v>
      </c>
    </row>
    <row r="286" spans="1:81" ht="21" customHeight="1" thickBot="1">
      <c r="A286" s="804"/>
      <c r="B286" s="272">
        <f t="shared" ref="B286:J286" ca="1" si="338">CELL("largeur",B286)</f>
        <v>40</v>
      </c>
      <c r="C286" s="272">
        <f t="shared" ca="1" si="338"/>
        <v>5</v>
      </c>
      <c r="D286" s="272">
        <f t="shared" ca="1" si="338"/>
        <v>12</v>
      </c>
      <c r="E286" s="272">
        <f t="shared" ca="1" si="338"/>
        <v>25</v>
      </c>
      <c r="F286" s="272">
        <f t="shared" ca="1" si="338"/>
        <v>23</v>
      </c>
      <c r="G286" s="272">
        <f t="shared" ca="1" si="338"/>
        <v>7</v>
      </c>
      <c r="H286" s="272">
        <f t="shared" ca="1" si="338"/>
        <v>13</v>
      </c>
      <c r="I286" s="272">
        <f t="shared" ca="1" si="338"/>
        <v>12</v>
      </c>
      <c r="J286" s="272">
        <f t="shared" ca="1" si="338"/>
        <v>9</v>
      </c>
      <c r="K286" s="272">
        <v>12</v>
      </c>
      <c r="L286" s="271">
        <f ca="1">CELL("largeur",L286)</f>
        <v>13</v>
      </c>
      <c r="N286" s="407" t="str">
        <f t="shared" si="328"/>
        <v>A</v>
      </c>
      <c r="O286" s="147">
        <f t="shared" ca="1" si="329"/>
        <v>2</v>
      </c>
      <c r="P286" s="147">
        <f t="shared" ca="1" si="334"/>
        <v>0</v>
      </c>
      <c r="Q286" s="147">
        <f t="shared" ca="1" si="335"/>
        <v>0</v>
      </c>
      <c r="R286" s="147">
        <f t="shared" ca="1" si="336"/>
        <v>0</v>
      </c>
      <c r="S286" s="147">
        <f t="shared" ca="1" si="330"/>
        <v>0</v>
      </c>
      <c r="T286" s="147" t="str">
        <f t="shared" ca="1" si="337"/>
        <v/>
      </c>
      <c r="U286" s="147" t="str">
        <f t="shared" ca="1" si="331"/>
        <v/>
      </c>
      <c r="V286" s="273" t="s">
        <v>338</v>
      </c>
      <c r="W286" s="272">
        <f t="shared" ref="W286:AK286" ca="1" si="339">CELL("largeur",W286)</f>
        <v>2</v>
      </c>
      <c r="X286" s="272">
        <f t="shared" ca="1" si="339"/>
        <v>2</v>
      </c>
      <c r="Y286" s="272">
        <f t="shared" ca="1" si="339"/>
        <v>11</v>
      </c>
      <c r="Z286" s="272">
        <f t="shared" ca="1" si="339"/>
        <v>2</v>
      </c>
      <c r="AA286" s="272">
        <f t="shared" ca="1" si="339"/>
        <v>2</v>
      </c>
      <c r="AB286" s="272">
        <f t="shared" ca="1" si="339"/>
        <v>10</v>
      </c>
      <c r="AC286" s="272">
        <f t="shared" ca="1" si="339"/>
        <v>12</v>
      </c>
      <c r="AD286" s="272">
        <f t="shared" ca="1" si="339"/>
        <v>10</v>
      </c>
      <c r="AE286" s="272">
        <f t="shared" ca="1" si="339"/>
        <v>3</v>
      </c>
      <c r="AF286" s="272">
        <f t="shared" ca="1" si="339"/>
        <v>11</v>
      </c>
      <c r="AG286" s="272">
        <f t="shared" ca="1" si="339"/>
        <v>11</v>
      </c>
      <c r="AH286" s="272">
        <f t="shared" ca="1" si="339"/>
        <v>4</v>
      </c>
      <c r="AI286" s="272">
        <f t="shared" ca="1" si="339"/>
        <v>11</v>
      </c>
      <c r="AJ286" s="272">
        <f t="shared" ca="1" si="339"/>
        <v>11</v>
      </c>
      <c r="AK286" s="272">
        <f t="shared" ca="1" si="339"/>
        <v>11</v>
      </c>
      <c r="AL286" s="272">
        <v>12</v>
      </c>
      <c r="AM286" s="271">
        <f ca="1">CELL("largeur",AM286)</f>
        <v>40</v>
      </c>
      <c r="AN286"/>
      <c r="AO286" s="111">
        <f t="shared" ref="AO286:BC286" ca="1" si="340">CELL("largeur",AO286)</f>
        <v>44</v>
      </c>
      <c r="AP286" s="110">
        <f t="shared" ca="1" si="340"/>
        <v>11</v>
      </c>
      <c r="AQ286" s="110">
        <f t="shared" ca="1" si="340"/>
        <v>17</v>
      </c>
      <c r="AR286" s="110">
        <f t="shared" ca="1" si="340"/>
        <v>17</v>
      </c>
      <c r="AS286" s="110">
        <f t="shared" ca="1" si="340"/>
        <v>17</v>
      </c>
      <c r="AT286" s="110">
        <f t="shared" ca="1" si="340"/>
        <v>14</v>
      </c>
      <c r="AU286" s="110">
        <f t="shared" ca="1" si="340"/>
        <v>11</v>
      </c>
      <c r="AV286" s="110">
        <f t="shared" ca="1" si="340"/>
        <v>14</v>
      </c>
      <c r="AW286" s="110">
        <f t="shared" ca="1" si="340"/>
        <v>21</v>
      </c>
      <c r="AX286" s="110">
        <f t="shared" ca="1" si="340"/>
        <v>18</v>
      </c>
      <c r="AY286" s="110">
        <f t="shared" ca="1" si="340"/>
        <v>17</v>
      </c>
      <c r="AZ286" s="110">
        <f t="shared" ca="1" si="340"/>
        <v>11</v>
      </c>
      <c r="BA286" s="110">
        <f t="shared" ca="1" si="340"/>
        <v>11</v>
      </c>
      <c r="BB286" s="110">
        <f t="shared" ca="1" si="340"/>
        <v>11</v>
      </c>
      <c r="BC286" s="109">
        <f t="shared" ca="1" si="340"/>
        <v>17</v>
      </c>
      <c r="BP286" s="3"/>
      <c r="BR286" s="407" t="str">
        <f t="shared" si="333"/>
        <v>A</v>
      </c>
      <c r="CC286" s="9">
        <v>1</v>
      </c>
    </row>
    <row r="287" spans="1:81" ht="21" customHeight="1" thickBot="1">
      <c r="N287" s="407" t="str">
        <f t="shared" si="328"/>
        <v>A</v>
      </c>
      <c r="O287" s="147">
        <f t="shared" si="329"/>
        <v>0</v>
      </c>
      <c r="P287" s="147">
        <f t="shared" si="334"/>
        <v>0</v>
      </c>
      <c r="Q287" s="147">
        <f t="shared" si="335"/>
        <v>0</v>
      </c>
      <c r="R287" s="147">
        <f t="shared" si="336"/>
        <v>0</v>
      </c>
      <c r="S287" s="147">
        <f t="shared" si="330"/>
        <v>0</v>
      </c>
      <c r="T287" s="147" t="str">
        <f t="shared" si="337"/>
        <v/>
      </c>
      <c r="U287" s="147" t="str">
        <f t="shared" si="331"/>
        <v/>
      </c>
      <c r="V287" s="812" t="s">
        <v>338</v>
      </c>
      <c r="AN287"/>
      <c r="AO287" s="18" t="s">
        <v>220</v>
      </c>
      <c r="AP287" s="18"/>
      <c r="AQ287" s="17"/>
      <c r="AR287" s="17"/>
      <c r="AS287" s="17"/>
      <c r="AT287" s="17"/>
      <c r="AU287" s="16"/>
      <c r="AV287" s="16"/>
      <c r="AW287" s="16"/>
      <c r="BP287" s="3"/>
      <c r="BR287" s="407" t="str">
        <f t="shared" si="333"/>
        <v>A</v>
      </c>
      <c r="CC287" s="9">
        <v>1</v>
      </c>
    </row>
    <row r="288" spans="1:81" ht="21" customHeight="1">
      <c r="B288" s="1321" t="str">
        <f>AD288&amp;" "&amp;AB288&amp;" "&amp;AB289&amp;" "&amp;AB290&amp;"  intensité"&amp;" "&amp;AG294&amp;" "&amp;"coût unitaire"&amp;" "&amp;L297&amp; "€"&amp;" "&amp;" servi en"&amp;" "&amp;I290</f>
        <v>9 NOM DE LA RECETTE  Avec ou sans Alcool Quand  Couleur dominante  intensité ** coût unitaire 0€  servi en Trembler(s)</v>
      </c>
      <c r="C288" s="1322"/>
      <c r="D288" s="1322"/>
      <c r="E288" s="1322"/>
      <c r="F288" s="1322"/>
      <c r="G288" s="1322"/>
      <c r="H288" s="1322"/>
      <c r="I288" s="1322"/>
      <c r="J288" s="254" t="s">
        <v>432</v>
      </c>
      <c r="K288" s="1325" t="str">
        <f>AM288</f>
        <v>FAMILLE à coller</v>
      </c>
      <c r="L288" s="1326"/>
      <c r="N288" s="407" t="str">
        <f t="shared" si="328"/>
        <v>A</v>
      </c>
      <c r="O288" s="147" t="str">
        <f t="shared" si="329"/>
        <v>9.9 nom de la recette .Avec ou sans alcool.Quand .Verre Flute(s).Famille à coller</v>
      </c>
      <c r="P288" s="147" t="str">
        <f t="shared" si="334"/>
        <v>9</v>
      </c>
      <c r="Q288" s="147" t="str">
        <f t="shared" si="335"/>
        <v xml:space="preserve">9 nom de la recette </v>
      </c>
      <c r="R288" s="147" t="str">
        <f t="shared" si="336"/>
        <v>Avec ou sans alcool</v>
      </c>
      <c r="S288" s="147" t="str">
        <f t="shared" si="330"/>
        <v xml:space="preserve">Quand </v>
      </c>
      <c r="T288" s="147" t="str">
        <f t="shared" si="337"/>
        <v>Famille à coller</v>
      </c>
      <c r="U288" s="147" t="str">
        <f t="shared" si="331"/>
        <v/>
      </c>
      <c r="V288" s="259" t="s">
        <v>338</v>
      </c>
      <c r="W288" s="258" t="str">
        <f>W295</f>
        <v>9.9 nom de la recette .Avec ou sans alcool.Quand .Verre Flute(s).Famille à coller</v>
      </c>
      <c r="X288" s="258">
        <f>X295</f>
        <v>2</v>
      </c>
      <c r="Y288" s="257" t="str">
        <f>Y295</f>
        <v>Flute(s)</v>
      </c>
      <c r="Z288" s="256">
        <f>Z295</f>
        <v>12</v>
      </c>
      <c r="AA288" s="255" t="str">
        <f>AA295</f>
        <v>cl</v>
      </c>
      <c r="AB288" s="1245" t="s">
        <v>773</v>
      </c>
      <c r="AC288" s="1246"/>
      <c r="AD288" s="1247" t="s">
        <v>954</v>
      </c>
      <c r="AE288" s="1247"/>
      <c r="AF288" s="1247"/>
      <c r="AG288" s="1247"/>
      <c r="AH288" s="1247"/>
      <c r="AI288" s="1247"/>
      <c r="AJ288" s="1247"/>
      <c r="AK288" s="1247"/>
      <c r="AL288" s="1247"/>
      <c r="AM288" s="1249" t="s">
        <v>776</v>
      </c>
      <c r="AN288"/>
      <c r="AO288" s="253" t="s">
        <v>427</v>
      </c>
      <c r="AP288" s="252" t="s">
        <v>431</v>
      </c>
      <c r="AQ288" s="249" t="s">
        <v>429</v>
      </c>
      <c r="AR288" s="251" t="s">
        <v>426</v>
      </c>
      <c r="AS288" s="250" t="s">
        <v>430</v>
      </c>
      <c r="AT288" s="249" t="s">
        <v>429</v>
      </c>
      <c r="AU288" s="248" t="s">
        <v>428</v>
      </c>
      <c r="AV288" s="247" t="s">
        <v>427</v>
      </c>
      <c r="AW288" s="246" t="str">
        <f>AO290</f>
        <v>Volume saisi 0 ml pour 2 Flute(s)</v>
      </c>
      <c r="AX288" s="245"/>
      <c r="AY288" s="244"/>
      <c r="AZ288" s="243"/>
      <c r="BA288" s="242" t="s">
        <v>426</v>
      </c>
      <c r="BB288" s="241" t="str">
        <f>AR290</f>
        <v>2 Trembler(s) de 12 cl</v>
      </c>
      <c r="BC288" s="240"/>
      <c r="BP288" s="3"/>
      <c r="BR288" s="407" t="str">
        <f t="shared" si="333"/>
        <v>A</v>
      </c>
      <c r="CC288" s="9">
        <v>1</v>
      </c>
    </row>
    <row r="289" spans="2:81" ht="21" customHeight="1">
      <c r="B289" s="1323"/>
      <c r="C289" s="1324"/>
      <c r="D289" s="1324"/>
      <c r="E289" s="1324"/>
      <c r="F289" s="1324"/>
      <c r="G289" s="1324"/>
      <c r="H289" s="1324"/>
      <c r="I289" s="1324"/>
      <c r="J289" s="518">
        <f>IFERROR(SUM(I298:I304)/SUM(D298:D304)*100,0)</f>
        <v>0</v>
      </c>
      <c r="K289" s="1327"/>
      <c r="L289" s="1328"/>
      <c r="N289" s="407" t="str">
        <f t="shared" si="328"/>
        <v>A</v>
      </c>
      <c r="O289" s="147" t="str">
        <f t="shared" si="329"/>
        <v>9.9 nom de la recette .Avec ou sans alcool.Quand .Verre Flute(s).Famille à coller</v>
      </c>
      <c r="P289" s="147" t="str">
        <f t="shared" si="334"/>
        <v>9</v>
      </c>
      <c r="Q289" s="147" t="str">
        <f t="shared" si="335"/>
        <v xml:space="preserve">9 nom de la recette </v>
      </c>
      <c r="R289" s="147" t="str">
        <f t="shared" si="336"/>
        <v>Avec ou sans alcool</v>
      </c>
      <c r="S289" s="147" t="str">
        <f t="shared" si="330"/>
        <v xml:space="preserve">Quand </v>
      </c>
      <c r="T289" s="147" t="str">
        <f t="shared" si="337"/>
        <v>Famille à coller</v>
      </c>
      <c r="U289" s="147" t="str">
        <f t="shared" si="331"/>
        <v/>
      </c>
      <c r="V289" s="342" t="s">
        <v>338</v>
      </c>
      <c r="W289" s="204" t="str">
        <f>W295</f>
        <v>9.9 nom de la recette .Avec ou sans alcool.Quand .Verre Flute(s).Famille à coller</v>
      </c>
      <c r="X289" s="204">
        <f>X295</f>
        <v>2</v>
      </c>
      <c r="Y289" s="203" t="str">
        <f>Y295</f>
        <v>Flute(s)</v>
      </c>
      <c r="Z289" s="202">
        <f>Z295</f>
        <v>12</v>
      </c>
      <c r="AA289" s="201" t="str">
        <f>AA295</f>
        <v>cl</v>
      </c>
      <c r="AB289" s="1251" t="s">
        <v>774</v>
      </c>
      <c r="AC289" s="1252"/>
      <c r="AD289" s="1248"/>
      <c r="AE289" s="1248"/>
      <c r="AF289" s="1248"/>
      <c r="AG289" s="1248"/>
      <c r="AH289" s="1248"/>
      <c r="AI289" s="1248"/>
      <c r="AJ289" s="1248"/>
      <c r="AK289" s="1248"/>
      <c r="AL289" s="1248"/>
      <c r="AM289" s="1250"/>
      <c r="AN289"/>
      <c r="AO289" s="239" t="str">
        <f t="shared" ref="AO289:AU289" si="341">SUBSTITUTE(ADDRESS(1,COLUMN(),4),"1","")</f>
        <v>AO</v>
      </c>
      <c r="AP289" s="238" t="str">
        <f t="shared" si="341"/>
        <v>AP</v>
      </c>
      <c r="AQ289" s="235" t="str">
        <f t="shared" si="341"/>
        <v>AQ</v>
      </c>
      <c r="AR289" s="237" t="str">
        <f t="shared" si="341"/>
        <v>AR</v>
      </c>
      <c r="AS289" s="236" t="str">
        <f t="shared" si="341"/>
        <v>AS</v>
      </c>
      <c r="AT289" s="235" t="str">
        <f t="shared" si="341"/>
        <v>AT</v>
      </c>
      <c r="AU289" s="234" t="str">
        <f t="shared" si="341"/>
        <v>AU</v>
      </c>
      <c r="AV289" s="233"/>
      <c r="AW289" s="233"/>
      <c r="AX289" s="233"/>
      <c r="AY289" s="194"/>
      <c r="AZ289" s="233"/>
      <c r="BA289" s="219"/>
      <c r="BB289" s="154"/>
      <c r="BC289" s="153"/>
      <c r="BP289" s="3"/>
      <c r="BR289" s="407" t="str">
        <f t="shared" si="333"/>
        <v>A</v>
      </c>
      <c r="CC289" s="9">
        <v>1</v>
      </c>
    </row>
    <row r="290" spans="2:81" ht="21" customHeight="1">
      <c r="B290" s="1118" t="str">
        <f>IFERROR(IF(AX305&lt;&gt;INDEX($BK$22:$BK$150,MATCH(Y291,$BF$22:$BF$150,0)),"⚠️ Vérifiez : le total saisi = "&amp;AX305&amp;" ml (colonne "&amp;AX296&amp;")","✅ OK volume saisi = "&amp;AX305&amp;" ml (colonne "&amp;AX296&amp;")"),"⚠️ Erreur : valeur non trouvée")</f>
        <v>⚠️ Vérifiez : le total saisi = 0 ml (colonne AX)</v>
      </c>
      <c r="C290" s="208"/>
      <c r="D290" s="208"/>
      <c r="E290" s="208"/>
      <c r="F290" s="208"/>
      <c r="G290" s="547" t="s">
        <v>416</v>
      </c>
      <c r="H290" s="230">
        <v>2</v>
      </c>
      <c r="I290" s="626" t="s">
        <v>361</v>
      </c>
      <c r="J290" s="630" t="s">
        <v>818</v>
      </c>
      <c r="K290" s="627">
        <f>IFERROR(INDEX($BJ$22:$BJ$150, MATCH(I290, $BF$22:$BF$150, 0)), 0)*H290</f>
        <v>50</v>
      </c>
      <c r="L290" s="625">
        <f>K290/100</f>
        <v>0.5</v>
      </c>
      <c r="N290" s="407" t="str">
        <f t="shared" si="328"/>
        <v>A</v>
      </c>
      <c r="O290" s="147" t="str">
        <f t="shared" si="329"/>
        <v>9.9 nom de la recette .Avec ou sans alcool.Quand .Verre Flute(s).Famille à coller</v>
      </c>
      <c r="P290" s="147" t="str">
        <f t="shared" si="334"/>
        <v>9</v>
      </c>
      <c r="Q290" s="147" t="str">
        <f t="shared" si="335"/>
        <v xml:space="preserve">9 nom de la recette </v>
      </c>
      <c r="R290" s="147" t="str">
        <f t="shared" si="336"/>
        <v>Avec ou sans alcool</v>
      </c>
      <c r="S290" s="147" t="str">
        <f t="shared" si="330"/>
        <v xml:space="preserve">Quand </v>
      </c>
      <c r="T290" s="147" t="str">
        <f t="shared" si="337"/>
        <v>Famille à coller</v>
      </c>
      <c r="U290" s="147" t="str">
        <f t="shared" si="331"/>
        <v/>
      </c>
      <c r="V290" s="134" t="s">
        <v>338</v>
      </c>
      <c r="W290" s="204" t="str">
        <f>W295</f>
        <v>9.9 nom de la recette .Avec ou sans alcool.Quand .Verre Flute(s).Famille à coller</v>
      </c>
      <c r="X290" s="204">
        <f>X295</f>
        <v>2</v>
      </c>
      <c r="Y290" s="203" t="str">
        <f>Y295</f>
        <v>Flute(s)</v>
      </c>
      <c r="Z290" s="202">
        <f>Z295</f>
        <v>12</v>
      </c>
      <c r="AA290" s="201" t="str">
        <f>AA295</f>
        <v>cl</v>
      </c>
      <c r="AB290" s="1219" t="s">
        <v>769</v>
      </c>
      <c r="AC290" s="1219"/>
      <c r="AD290" s="337"/>
      <c r="AE290" s="336" t="s">
        <v>418</v>
      </c>
      <c r="AF290" s="232" t="s">
        <v>777</v>
      </c>
      <c r="AG290" s="232"/>
      <c r="AH290" s="232"/>
      <c r="AI290" s="232"/>
      <c r="AJ290" s="232"/>
      <c r="AK290" s="232"/>
      <c r="AL290" s="232"/>
      <c r="AM290" s="231"/>
      <c r="AN290"/>
      <c r="AO290" s="229" t="str">
        <f>IF(OR(ISBLANK(AB292), ISBLANK(AC292), ISBLANK(AB294), ISBLANK(AC294)), "","Volume saisi "&amp; AX305 &amp; " ml pour "  &amp; AB292 &amp; " " &amp; AC292)</f>
        <v>Volume saisi 0 ml pour 2 Flute(s)</v>
      </c>
      <c r="AP290" s="227">
        <f>IFERROR(IF(ISBLANK(H290),"",INDEX($BO$22:$BO$150,MATCH(Y290,$BF$22:$BF$150,0)))*X290,0)</f>
        <v>360</v>
      </c>
      <c r="AQ290" s="226">
        <f>IFERROR(IF(ISBLANK(H290),"",INDEX($BK$22:$BK$150,MATCH(AA290,$BF$22:$BF$150,0)))*Z290*X290,0)</f>
        <v>240</v>
      </c>
      <c r="AR290" s="228" t="str">
        <f>IF(OR(ISBLANK(H290), ISBLANK(I290), ISBLANK(H291), ISBLANK(I291)), "", H290 &amp; " " &amp; I290 &amp; " de " &amp; H291 &amp; " " &amp; I291)</f>
        <v>2 Trembler(s) de 12 cl</v>
      </c>
      <c r="AS290" s="227">
        <f>IFERROR(IF(ISBLANK(H290),"",INDEX($BO$22:$BO$150,MATCH(I290,$BF$22:$BF$150,0)))*H290,0)</f>
        <v>600</v>
      </c>
      <c r="AT290" s="226">
        <f>IF(ISBLANK(H290),"",INDEX($BK$22:$BK$150,MATCH(I291,$BF$22:$BF$150,0))*H291*H290)</f>
        <v>240</v>
      </c>
      <c r="AU290" s="225">
        <f>IFERROR(AT290/AQ290,0)</f>
        <v>1</v>
      </c>
      <c r="AV290" s="642" t="str">
        <f>AX296&amp;"= "</f>
        <v xml:space="preserve">AX= </v>
      </c>
      <c r="AW290" s="779" t="str">
        <f>"recherche de "&amp;AJ295&amp;" dans la table de conversion et multilcation par  "&amp;AI295</f>
        <v>recherche de Col.13 dans la table de conversion et multilcation par  Col.12</v>
      </c>
      <c r="AX290" s="194"/>
      <c r="AY290" s="194"/>
      <c r="AZ290" s="780"/>
      <c r="BA290" s="219"/>
      <c r="BB290" s="154"/>
      <c r="BC290" s="153"/>
      <c r="BP290" s="3"/>
      <c r="BR290" s="407" t="str">
        <f t="shared" si="333"/>
        <v>A</v>
      </c>
      <c r="CC290" s="9">
        <v>1</v>
      </c>
    </row>
    <row r="291" spans="2:81" ht="21" customHeight="1">
      <c r="B291" s="548" t="str">
        <f>"Volume d'1 "&amp;Y291&amp;" "&amp;IFERROR(IF(ISBLANK(H290),"",INDEX($BK$22:$BK$150,MATCH(Y291,$BF$22:$BF$150,0))),0)&amp;" ml"</f>
        <v>Volume d'1 Flute(s) 120 ml</v>
      </c>
      <c r="C291" s="208"/>
      <c r="D291" s="208"/>
      <c r="E291" s="208"/>
      <c r="F291" s="208"/>
      <c r="G291" s="222" t="str">
        <f>"⓬ Vous versez quel volume par ►"&amp;I290</f>
        <v>⓬ Vous versez quel volume par ►Trembler(s)</v>
      </c>
      <c r="H291" s="221">
        <v>12</v>
      </c>
      <c r="I291" s="104" t="s">
        <v>328</v>
      </c>
      <c r="J291" s="631" t="s">
        <v>819</v>
      </c>
      <c r="K291" s="627">
        <f>IFERROR(INDEX($BJ$22:$BJ$150, MATCH(I291, $BF$22:$BF$150, 0)), 0)*H291</f>
        <v>12</v>
      </c>
      <c r="L291" s="625">
        <f>K291/100</f>
        <v>0.12</v>
      </c>
      <c r="N291" s="407" t="str">
        <f t="shared" si="328"/>
        <v>A</v>
      </c>
      <c r="O291" s="147" t="str">
        <f t="shared" si="329"/>
        <v>9.9 nom de la recette .Avec ou sans alcool.Quand .Verre Flute(s).Famille à coller</v>
      </c>
      <c r="P291" s="147" t="str">
        <f t="shared" si="334"/>
        <v>9</v>
      </c>
      <c r="Q291" s="147" t="str">
        <f t="shared" si="335"/>
        <v xml:space="preserve">9 nom de la recette </v>
      </c>
      <c r="R291" s="147" t="str">
        <f t="shared" si="336"/>
        <v>Avec ou sans alcool</v>
      </c>
      <c r="S291" s="147" t="str">
        <f t="shared" si="330"/>
        <v xml:space="preserve">Quand </v>
      </c>
      <c r="T291" s="147" t="str">
        <f t="shared" si="337"/>
        <v>Famille à coller</v>
      </c>
      <c r="U291" s="147" t="str">
        <f t="shared" si="331"/>
        <v/>
      </c>
      <c r="V291" s="134" t="s">
        <v>338</v>
      </c>
      <c r="W291" s="204" t="str">
        <f>W295</f>
        <v>9.9 nom de la recette .Avec ou sans alcool.Quand .Verre Flute(s).Famille à coller</v>
      </c>
      <c r="X291" s="204">
        <f>X295</f>
        <v>2</v>
      </c>
      <c r="Y291" s="203" t="str">
        <f>Y295</f>
        <v>Flute(s)</v>
      </c>
      <c r="Z291" s="202">
        <f>Z295</f>
        <v>12</v>
      </c>
      <c r="AA291" s="201" t="str">
        <f>AA295</f>
        <v>cl</v>
      </c>
      <c r="AB291" s="224" t="s">
        <v>411</v>
      </c>
      <c r="AC291" s="334"/>
      <c r="AD291" s="323"/>
      <c r="AE291" s="323"/>
      <c r="AF291" s="323"/>
      <c r="AG291" s="323"/>
      <c r="AH291" s="211"/>
      <c r="AI291" s="223" t="s">
        <v>410</v>
      </c>
      <c r="AJ291" s="1241" t="s">
        <v>775</v>
      </c>
      <c r="AK291" s="1241"/>
      <c r="AL291" s="1241"/>
      <c r="AM291" s="1242"/>
      <c r="AN291"/>
      <c r="AO291" s="143" t="str">
        <f t="shared" ref="AO291:AT291" si="342">AO290</f>
        <v>Volume saisi 0 ml pour 2 Flute(s)</v>
      </c>
      <c r="AP291" s="333">
        <f t="shared" si="342"/>
        <v>360</v>
      </c>
      <c r="AQ291" s="333">
        <f t="shared" si="342"/>
        <v>240</v>
      </c>
      <c r="AR291" s="141" t="str">
        <f t="shared" si="342"/>
        <v>2 Trembler(s) de 12 cl</v>
      </c>
      <c r="AS291" s="136">
        <f t="shared" si="342"/>
        <v>600</v>
      </c>
      <c r="AT291" s="332">
        <f t="shared" si="342"/>
        <v>240</v>
      </c>
      <c r="AU291" s="152">
        <f t="shared" ref="AU291:AU304" si="343">IFERROR(AT291/AQ291,0)</f>
        <v>1</v>
      </c>
      <c r="AV291" s="642" t="str">
        <f>AY296&amp;"= "</f>
        <v xml:space="preserve">AY= </v>
      </c>
      <c r="AW291" s="643" t="str">
        <f>"volumes de l'Auteur pour "&amp;AY305&amp;" ml"</f>
        <v>volumes de l'Auteur pour 0 ml</v>
      </c>
      <c r="AX291" s="20"/>
      <c r="AY291" s="20"/>
      <c r="AZ291" s="20"/>
      <c r="BA291" s="219"/>
      <c r="BB291" s="154"/>
      <c r="BC291" s="153"/>
      <c r="BP291" s="3"/>
      <c r="BR291" s="407" t="str">
        <f t="shared" si="333"/>
        <v>A</v>
      </c>
      <c r="CC291" s="9">
        <v>1</v>
      </c>
    </row>
    <row r="292" spans="2:81" ht="21" customHeight="1">
      <c r="B292" s="549" t="str">
        <f>IF(ISBLANK(H290), "", IF(K291&lt;=B293, "✔ OK pour de/des verre(s) " &amp; I290 &amp; " de " &amp; B293&amp; " cl (volume versé : "&amp;K291&amp; " cl)", "❌ Trop plein pour " &amp; I290 &amp; " de " &amp;B293&amp; " cl (volume utilisé : " &amp; (K291*H290) &amp; " cl)"))</f>
        <v>✔ OK pour de/des verre(s) Trembler(s) de 25 cl cl (volume versé : 12 cl)</v>
      </c>
      <c r="C292" s="214"/>
      <c r="D292" s="208"/>
      <c r="E292" s="20"/>
      <c r="F292" s="20"/>
      <c r="G292" s="213"/>
      <c r="H292" s="181"/>
      <c r="I292" s="212" t="str">
        <f>IFERROR(IF(K291&gt;I293,B296,IF(I293&gt;K291,C296,IF(I293=K291,D296))),0)</f>
        <v>Vous servez le volume conseillé par l'Auteur</v>
      </c>
      <c r="J292" s="630" t="s">
        <v>816</v>
      </c>
      <c r="K292" s="627">
        <f>K291*H290</f>
        <v>24</v>
      </c>
      <c r="L292" s="625">
        <f>L291*H290</f>
        <v>0.24</v>
      </c>
      <c r="N292" s="407" t="str">
        <f t="shared" si="328"/>
        <v>A</v>
      </c>
      <c r="O292" s="147" t="str">
        <f t="shared" si="329"/>
        <v>9.9 nom de la recette .Avec ou sans alcool.Quand .Verre Flute(s).Famille à coller</v>
      </c>
      <c r="P292" s="147" t="str">
        <f t="shared" si="334"/>
        <v>9</v>
      </c>
      <c r="Q292" s="147" t="str">
        <f t="shared" si="335"/>
        <v xml:space="preserve">9 nom de la recette </v>
      </c>
      <c r="R292" s="147" t="str">
        <f t="shared" si="336"/>
        <v>Avec ou sans alcool</v>
      </c>
      <c r="S292" s="147" t="str">
        <f t="shared" si="330"/>
        <v xml:space="preserve">Quand </v>
      </c>
      <c r="T292" s="147" t="str">
        <f t="shared" si="337"/>
        <v>Famille à coller</v>
      </c>
      <c r="U292" s="147" t="str">
        <f t="shared" si="331"/>
        <v/>
      </c>
      <c r="V292" s="134" t="s">
        <v>338</v>
      </c>
      <c r="W292" s="204" t="str">
        <f>W295</f>
        <v>9.9 nom de la recette .Avec ou sans alcool.Quand .Verre Flute(s).Famille à coller</v>
      </c>
      <c r="X292" s="204">
        <f>X295</f>
        <v>2</v>
      </c>
      <c r="Y292" s="203" t="str">
        <f>Y295</f>
        <v>Flute(s)</v>
      </c>
      <c r="Z292" s="202">
        <f>Z295</f>
        <v>12</v>
      </c>
      <c r="AA292" s="201" t="str">
        <f>AA295</f>
        <v>cl</v>
      </c>
      <c r="AB292" s="216">
        <v>2</v>
      </c>
      <c r="AC292" s="327" t="s">
        <v>415</v>
      </c>
      <c r="AD292" s="324"/>
      <c r="AE292" s="324"/>
      <c r="AF292" s="324"/>
      <c r="AG292" s="324"/>
      <c r="AH292" s="215"/>
      <c r="AI292" s="28"/>
      <c r="AJ292" s="1241"/>
      <c r="AK292" s="1241"/>
      <c r="AL292" s="1241"/>
      <c r="AM292" s="1242"/>
      <c r="AN292"/>
      <c r="AO292" s="143" t="str">
        <f t="shared" ref="AO292:AT292" si="344">AO290</f>
        <v>Volume saisi 0 ml pour 2 Flute(s)</v>
      </c>
      <c r="AP292" s="142">
        <f t="shared" si="344"/>
        <v>360</v>
      </c>
      <c r="AQ292" s="142">
        <f t="shared" si="344"/>
        <v>240</v>
      </c>
      <c r="AR292" s="141" t="str">
        <f t="shared" si="344"/>
        <v>2 Trembler(s) de 12 cl</v>
      </c>
      <c r="AS292" s="136">
        <f t="shared" si="344"/>
        <v>600</v>
      </c>
      <c r="AT292" s="140">
        <f t="shared" si="344"/>
        <v>240</v>
      </c>
      <c r="AU292" s="152">
        <f t="shared" si="343"/>
        <v>1</v>
      </c>
      <c r="AV292" s="641" t="str">
        <f>BA296&amp;"= "</f>
        <v xml:space="preserve">BA= </v>
      </c>
      <c r="AW292" s="643" t="str">
        <f>"volumes de l'Auteur multiplié par le coef. " &amp; TEXT(AU292, "0.00")</f>
        <v>volumes de l'Auteur multiplié par le coef. 1.00</v>
      </c>
      <c r="AX292" s="20"/>
      <c r="AY292" s="20"/>
      <c r="AZ292" s="20"/>
      <c r="BA292" s="154"/>
      <c r="BB292" s="154"/>
      <c r="BC292" s="153"/>
      <c r="BP292" s="3"/>
      <c r="BR292" s="407" t="str">
        <f t="shared" si="333"/>
        <v>A</v>
      </c>
      <c r="CC292" s="9">
        <v>1</v>
      </c>
    </row>
    <row r="293" spans="2:81" ht="21" customHeight="1">
      <c r="B293" s="628" t="str">
        <f>IFERROR(INDEX($BJ$22:$BJ$150, MATCH(I290, $BF$22:$BF$150, 0)), 0)&amp;" cl"</f>
        <v>25 cl</v>
      </c>
      <c r="C293" s="210"/>
      <c r="D293" s="208"/>
      <c r="E293" s="209"/>
      <c r="F293" s="209"/>
      <c r="G293" s="209"/>
      <c r="H293" s="630" t="s">
        <v>817</v>
      </c>
      <c r="I293" s="632">
        <f>IF(ISBLANK(H290),"",INDEX($BK$22:$BK$150,MATCH(AA293,$BF$22:$BF$150,0))*Z293/10)</f>
        <v>12</v>
      </c>
      <c r="J293" s="208"/>
      <c r="K293" s="208"/>
      <c r="L293" s="629">
        <f>IF(ISBLANK(H290),"",INDEX($BK$22:$BK$150,MATCH(AA293,$BF$22:$BF$150,0))*Z293/10)</f>
        <v>12</v>
      </c>
      <c r="N293" s="407" t="str">
        <f t="shared" si="328"/>
        <v>A</v>
      </c>
      <c r="O293" s="147" t="str">
        <f t="shared" si="329"/>
        <v>9.9 nom de la recette .Avec ou sans alcool.Quand .Verre Flute(s).Famille à coller</v>
      </c>
      <c r="P293" s="147" t="str">
        <f t="shared" si="334"/>
        <v>9</v>
      </c>
      <c r="Q293" s="147" t="str">
        <f t="shared" si="335"/>
        <v xml:space="preserve">9 nom de la recette </v>
      </c>
      <c r="R293" s="147" t="str">
        <f t="shared" si="336"/>
        <v>Avec ou sans alcool</v>
      </c>
      <c r="S293" s="147" t="str">
        <f t="shared" si="330"/>
        <v xml:space="preserve">Quand </v>
      </c>
      <c r="T293" s="147" t="str">
        <f t="shared" si="337"/>
        <v>Famille à coller</v>
      </c>
      <c r="U293" s="147" t="str">
        <f t="shared" si="331"/>
        <v/>
      </c>
      <c r="V293" s="134" t="s">
        <v>338</v>
      </c>
      <c r="W293" s="204" t="str">
        <f>W295</f>
        <v>9.9 nom de la recette .Avec ou sans alcool.Quand .Verre Flute(s).Famille à coller</v>
      </c>
      <c r="X293" s="204">
        <f>X295</f>
        <v>2</v>
      </c>
      <c r="Y293" s="203" t="str">
        <f>Y295</f>
        <v>Flute(s)</v>
      </c>
      <c r="Z293" s="202">
        <f>Z295</f>
        <v>12</v>
      </c>
      <c r="AA293" s="201" t="str">
        <f>AA295</f>
        <v>cl</v>
      </c>
      <c r="AB293" s="325" t="str">
        <f>"❽ Volume servi par "&amp;AC292</f>
        <v>❽ Volume servi par Flute(s)</v>
      </c>
      <c r="AC293" s="324"/>
      <c r="AD293" s="323"/>
      <c r="AE293" s="320"/>
      <c r="AF293" s="199" t="s">
        <v>403</v>
      </c>
      <c r="AG293" s="319" t="s">
        <v>402</v>
      </c>
      <c r="AH293" s="198"/>
      <c r="AI293" s="197"/>
      <c r="AJ293" s="1243" t="str">
        <f>W295&amp;"  intensité"&amp;" "&amp;AG293&amp;" "&amp;"coût"&amp;AG294&amp;" "&amp;" "&amp;AB290</f>
        <v>9.9 nom de la recette .Avec ou sans alcool.Quand .Verre Flute(s).Famille à coller  intensité **** coût**  Couleur dominante</v>
      </c>
      <c r="AK293" s="1243"/>
      <c r="AL293" s="1243"/>
      <c r="AM293" s="1244"/>
      <c r="AN293"/>
      <c r="AO293" s="143" t="str">
        <f t="shared" ref="AO293:AT293" si="345">AO290</f>
        <v>Volume saisi 0 ml pour 2 Flute(s)</v>
      </c>
      <c r="AP293" s="142">
        <f t="shared" si="345"/>
        <v>360</v>
      </c>
      <c r="AQ293" s="142">
        <f t="shared" si="345"/>
        <v>240</v>
      </c>
      <c r="AR293" s="141" t="str">
        <f t="shared" si="345"/>
        <v>2 Trembler(s) de 12 cl</v>
      </c>
      <c r="AS293" s="136">
        <f t="shared" si="345"/>
        <v>600</v>
      </c>
      <c r="AT293" s="140">
        <f t="shared" si="345"/>
        <v>240</v>
      </c>
      <c r="AU293" s="152">
        <f t="shared" si="343"/>
        <v>1</v>
      </c>
      <c r="AV293" s="20"/>
      <c r="AW293" s="20"/>
      <c r="AX293" s="20"/>
      <c r="AY293" s="20"/>
      <c r="AZ293" s="20"/>
      <c r="BA293" s="154"/>
      <c r="BB293" s="154"/>
      <c r="BC293" s="153"/>
      <c r="BP293" s="3"/>
      <c r="BR293" s="407" t="str">
        <f t="shared" si="333"/>
        <v>A</v>
      </c>
      <c r="CC293" s="9">
        <v>1</v>
      </c>
    </row>
    <row r="294" spans="2:81" ht="21" customHeight="1">
      <c r="B294" s="1309" t="str">
        <f>AJ291</f>
        <v>Type de cocktail:</v>
      </c>
      <c r="C294" s="1310"/>
      <c r="D294" s="1310"/>
      <c r="E294" s="1310"/>
      <c r="F294" s="1310"/>
      <c r="G294" s="1311"/>
      <c r="H294" s="196"/>
      <c r="I294" s="196"/>
      <c r="J294" s="196"/>
      <c r="K294" s="196"/>
      <c r="L294" s="195"/>
      <c r="N294" s="407" t="str">
        <f t="shared" si="328"/>
        <v>A</v>
      </c>
      <c r="O294" s="147" t="str">
        <f t="shared" si="329"/>
        <v>9.9 nom de la recette .Avec ou sans alcool.Quand .Verre Flute(s).Famille à coller</v>
      </c>
      <c r="P294" s="147" t="str">
        <f t="shared" si="334"/>
        <v>9</v>
      </c>
      <c r="Q294" s="147" t="str">
        <f t="shared" si="335"/>
        <v xml:space="preserve">9 nom de la recette </v>
      </c>
      <c r="R294" s="147" t="str">
        <f t="shared" si="336"/>
        <v>Avec ou sans alcool</v>
      </c>
      <c r="S294" s="147" t="str">
        <f t="shared" si="330"/>
        <v xml:space="preserve">Quand </v>
      </c>
      <c r="T294" s="147" t="str">
        <f t="shared" si="337"/>
        <v>Famille à coller</v>
      </c>
      <c r="U294" s="147" t="str">
        <f t="shared" si="331"/>
        <v/>
      </c>
      <c r="V294" s="134" t="s">
        <v>338</v>
      </c>
      <c r="W294" s="204" t="str">
        <f>W295</f>
        <v>9.9 nom de la recette .Avec ou sans alcool.Quand .Verre Flute(s).Famille à coller</v>
      </c>
      <c r="X294" s="204">
        <f>X295</f>
        <v>2</v>
      </c>
      <c r="Y294" s="203" t="str">
        <f>Y295</f>
        <v>Flute(s)</v>
      </c>
      <c r="Z294" s="202">
        <f>Z295</f>
        <v>12</v>
      </c>
      <c r="AA294" s="201" t="str">
        <f>AA295</f>
        <v>cl</v>
      </c>
      <c r="AB294" s="200">
        <v>12</v>
      </c>
      <c r="AC294" s="104" t="s">
        <v>328</v>
      </c>
      <c r="AD294" s="320"/>
      <c r="AE294" s="320"/>
      <c r="AF294" s="199" t="s">
        <v>398</v>
      </c>
      <c r="AG294" s="319" t="s">
        <v>397</v>
      </c>
      <c r="AH294" s="198"/>
      <c r="AI294" s="197"/>
      <c r="AJ294" s="1243"/>
      <c r="AK294" s="1243"/>
      <c r="AL294" s="1243"/>
      <c r="AM294" s="1244"/>
      <c r="AN294"/>
      <c r="AO294" s="143" t="str">
        <f t="shared" ref="AO294:AT294" si="346">AO290</f>
        <v>Volume saisi 0 ml pour 2 Flute(s)</v>
      </c>
      <c r="AP294" s="142">
        <f t="shared" si="346"/>
        <v>360</v>
      </c>
      <c r="AQ294" s="142">
        <f t="shared" si="346"/>
        <v>240</v>
      </c>
      <c r="AR294" s="141" t="str">
        <f t="shared" si="346"/>
        <v>2 Trembler(s) de 12 cl</v>
      </c>
      <c r="AS294" s="136">
        <f t="shared" si="346"/>
        <v>600</v>
      </c>
      <c r="AT294" s="140">
        <f t="shared" si="346"/>
        <v>240</v>
      </c>
      <c r="AU294" s="152">
        <f t="shared" si="343"/>
        <v>1</v>
      </c>
      <c r="AV294" s="194"/>
      <c r="AW294" s="194"/>
      <c r="AX294" s="1320" t="str">
        <f>AX296&amp;" =  Volumes saisis colonnes "&amp;SUBSTITUTE(ADDRESS(1,COLUMN(AI298),4),"1","")&amp;" et "&amp;SUBSTITUTE(ADDRESS(1,COLUMN(AJ298),4),"1","")</f>
        <v>AX =  Volumes saisis colonnes AI et AJ</v>
      </c>
      <c r="AY294" s="194"/>
      <c r="AZ294" s="194"/>
      <c r="BA294" s="154"/>
      <c r="BB294" s="154"/>
      <c r="BC294" s="153"/>
      <c r="BP294" s="3"/>
      <c r="BR294" s="407" t="str">
        <f t="shared" si="333"/>
        <v>A</v>
      </c>
      <c r="CC294" s="9">
        <v>1</v>
      </c>
    </row>
    <row r="295" spans="2:81" ht="21" customHeight="1">
      <c r="B295" s="1312"/>
      <c r="C295" s="1313"/>
      <c r="D295" s="1313"/>
      <c r="E295" s="1313"/>
      <c r="F295" s="1313"/>
      <c r="G295" s="1314"/>
      <c r="H295" s="181"/>
      <c r="I295" s="181"/>
      <c r="J295" s="181"/>
      <c r="K295" s="181"/>
      <c r="L295" s="550" t="s">
        <v>384</v>
      </c>
      <c r="N295" s="407" t="str">
        <f t="shared" si="328"/>
        <v>A</v>
      </c>
      <c r="O295" s="147" t="str">
        <f t="shared" si="329"/>
        <v>9.9 nom de la recette .Avec ou sans alcool.Quand .Verre Flute(s).Famille à coller</v>
      </c>
      <c r="P295" s="147" t="str">
        <f t="shared" si="334"/>
        <v>9</v>
      </c>
      <c r="Q295" s="147" t="str">
        <f t="shared" si="335"/>
        <v xml:space="preserve">9 nom de la recette </v>
      </c>
      <c r="R295" s="147" t="str">
        <f t="shared" si="336"/>
        <v>Avec ou sans alcool</v>
      </c>
      <c r="S295" s="147" t="str">
        <f t="shared" si="330"/>
        <v xml:space="preserve">Quand </v>
      </c>
      <c r="T295" s="147" t="str">
        <f t="shared" si="337"/>
        <v>Famille à coller</v>
      </c>
      <c r="U295" s="147" t="str">
        <f t="shared" si="331"/>
        <v/>
      </c>
      <c r="V295" s="134" t="s">
        <v>338</v>
      </c>
      <c r="W295" s="190" t="str">
        <f>UPPER(LEFT(AD288,1)) &amp; "." &amp; UPPER(LEFT(AD288,1)) &amp; LOWER(MID(AD288,2,999)) &amp; "." &amp; UPPER(LEFT(AB288,1)) &amp; LOWER(MID(AB288,2,999)) &amp; "." &amp; UPPER(LEFT(AB289,1)) &amp; LOWER(MID(AB289,2,999)) &amp; "." &amp; "Verre " &amp; UPPER(LEFT(AC292,1)) &amp; LOWER(MID(AC292,2,999)) &amp; IF(LEFT(AM288,1)=UPPER(LEFT(AM288,1)),".","") &amp; UPPER(LEFT(AM288,1)) &amp; LOWER(MID(AM288,2,999))</f>
        <v>9.9 nom de la recette .Avec ou sans alcool.Quand .Verre Flute(s).Famille à coller</v>
      </c>
      <c r="X295" s="189">
        <f>AB292</f>
        <v>2</v>
      </c>
      <c r="Y295" s="188" t="str">
        <f>AC292</f>
        <v>Flute(s)</v>
      </c>
      <c r="Z295" s="187">
        <f>AB294</f>
        <v>12</v>
      </c>
      <c r="AA295" s="186" t="str">
        <f>AC294</f>
        <v>cl</v>
      </c>
      <c r="AB295" s="185" t="str">
        <f>(AB294*AB292)&amp;" "&amp;AC294</f>
        <v>24 cl</v>
      </c>
      <c r="AC295" s="184" t="str">
        <f>"pour "&amp;AB292&amp;" "&amp;AC292</f>
        <v>pour 2 Flute(s)</v>
      </c>
      <c r="AD295" s="184"/>
      <c r="AE295" s="183" t="s">
        <v>393</v>
      </c>
      <c r="AF295" s="183" t="s">
        <v>392</v>
      </c>
      <c r="AG295" s="183" t="s">
        <v>391</v>
      </c>
      <c r="AH295" s="183" t="s">
        <v>390</v>
      </c>
      <c r="AI295" s="183" t="s">
        <v>389</v>
      </c>
      <c r="AJ295" s="183" t="s">
        <v>388</v>
      </c>
      <c r="AK295" s="183" t="s">
        <v>387</v>
      </c>
      <c r="AL295" s="183" t="s">
        <v>386</v>
      </c>
      <c r="AM295" s="182" t="s">
        <v>385</v>
      </c>
      <c r="AN295"/>
      <c r="AO295" s="143" t="str">
        <f t="shared" ref="AO295:AT295" si="347">AO290</f>
        <v>Volume saisi 0 ml pour 2 Flute(s)</v>
      </c>
      <c r="AP295" s="142">
        <f t="shared" si="347"/>
        <v>360</v>
      </c>
      <c r="AQ295" s="142">
        <f t="shared" si="347"/>
        <v>240</v>
      </c>
      <c r="AR295" s="141" t="str">
        <f t="shared" si="347"/>
        <v>2 Trembler(s) de 12 cl</v>
      </c>
      <c r="AS295" s="136">
        <f t="shared" si="347"/>
        <v>600</v>
      </c>
      <c r="AT295" s="140">
        <f t="shared" si="347"/>
        <v>240</v>
      </c>
      <c r="AU295" s="152">
        <f t="shared" si="343"/>
        <v>1</v>
      </c>
      <c r="AV295" s="20"/>
      <c r="AW295" s="194"/>
      <c r="AX295" s="1320"/>
      <c r="AY295" s="194"/>
      <c r="AZ295" s="194"/>
      <c r="BA295" s="154"/>
      <c r="BB295" s="154"/>
      <c r="BC295" s="153"/>
      <c r="BP295" s="3"/>
      <c r="BR295" s="407" t="str">
        <f t="shared" si="333"/>
        <v>A</v>
      </c>
      <c r="CC295" s="9">
        <v>1</v>
      </c>
    </row>
    <row r="296" spans="2:81" ht="21" customHeight="1">
      <c r="B296" s="173" t="str">
        <f>"Vous servez plus que l'Auteur qui avait prévu "&amp;I293&amp;" cl"</f>
        <v>Vous servez plus que l'Auteur qui avait prévu 12 cl</v>
      </c>
      <c r="C296" s="172" t="str">
        <f>"Vous servez moins que l'Auteur qui avait prévu "&amp;I293&amp;" cl"</f>
        <v>Vous servez moins que l'Auteur qui avait prévu 12 cl</v>
      </c>
      <c r="D296" s="172" t="s">
        <v>373</v>
      </c>
      <c r="E296" s="171"/>
      <c r="F296" s="171"/>
      <c r="G296" s="171"/>
      <c r="H296" s="171"/>
      <c r="I296" s="170"/>
      <c r="J296" s="170"/>
      <c r="K296" s="551" t="s">
        <v>372</v>
      </c>
      <c r="L296" s="169" t="s">
        <v>371</v>
      </c>
      <c r="N296" s="407" t="str">
        <f t="shared" si="328"/>
        <v>A</v>
      </c>
      <c r="O296" s="147" t="str">
        <f t="shared" si="329"/>
        <v>9.9 nom de la recette .Avec ou sans alcool.Quand .Verre Flute(s).Famille à coller</v>
      </c>
      <c r="P296" s="147" t="str">
        <f t="shared" si="334"/>
        <v>9</v>
      </c>
      <c r="Q296" s="147" t="str">
        <f t="shared" si="335"/>
        <v xml:space="preserve">9 nom de la recette </v>
      </c>
      <c r="R296" s="147" t="str">
        <f t="shared" si="336"/>
        <v>Avec ou sans alcool</v>
      </c>
      <c r="S296" s="147" t="str">
        <f t="shared" si="330"/>
        <v xml:space="preserve">Quand </v>
      </c>
      <c r="T296" s="147" t="str">
        <f t="shared" si="337"/>
        <v>Famille à coller</v>
      </c>
      <c r="U296" s="147" t="str">
        <f t="shared" si="331"/>
        <v/>
      </c>
      <c r="V296" s="134" t="s">
        <v>338</v>
      </c>
      <c r="W296" s="119" t="str">
        <f>W295</f>
        <v>9.9 nom de la recette .Avec ou sans alcool.Quand .Verre Flute(s).Famille à coller</v>
      </c>
      <c r="X296" s="119">
        <f>X295</f>
        <v>2</v>
      </c>
      <c r="Y296" s="118" t="str">
        <f>Y295</f>
        <v>Flute(s)</v>
      </c>
      <c r="Z296" s="117">
        <f>Z295</f>
        <v>12</v>
      </c>
      <c r="AA296" s="116" t="str">
        <f>AA295</f>
        <v>cl</v>
      </c>
      <c r="AB296" s="1227" t="s">
        <v>381</v>
      </c>
      <c r="AC296" s="1227"/>
      <c r="AD296" s="1228"/>
      <c r="AE296" s="177"/>
      <c r="AF296" s="176" t="s">
        <v>380</v>
      </c>
      <c r="AG296" s="1229" t="s">
        <v>379</v>
      </c>
      <c r="AH296" s="175"/>
      <c r="AI296" s="1231" t="s">
        <v>378</v>
      </c>
      <c r="AJ296" s="1233" t="s">
        <v>377</v>
      </c>
      <c r="AK296" s="1235" t="s">
        <v>376</v>
      </c>
      <c r="AL296" s="1237" t="s">
        <v>375</v>
      </c>
      <c r="AM296" s="174" t="s">
        <v>374</v>
      </c>
      <c r="AN296"/>
      <c r="AO296" s="143" t="str">
        <f t="shared" ref="AO296:AT296" si="348">AO290</f>
        <v>Volume saisi 0 ml pour 2 Flute(s)</v>
      </c>
      <c r="AP296" s="142">
        <f t="shared" si="348"/>
        <v>360</v>
      </c>
      <c r="AQ296" s="142">
        <f t="shared" si="348"/>
        <v>240</v>
      </c>
      <c r="AR296" s="141" t="str">
        <f t="shared" si="348"/>
        <v>2 Trembler(s) de 12 cl</v>
      </c>
      <c r="AS296" s="136">
        <f t="shared" si="348"/>
        <v>600</v>
      </c>
      <c r="AT296" s="140">
        <f t="shared" si="348"/>
        <v>240</v>
      </c>
      <c r="AU296" s="152">
        <f t="shared" si="343"/>
        <v>1</v>
      </c>
      <c r="AV296" s="167" t="str">
        <f t="shared" ref="AV296:BB296" si="349">SUBSTITUTE(ADDRESS(1,COLUMN(),4),"1","")</f>
        <v>AV</v>
      </c>
      <c r="AW296" s="167" t="str">
        <f t="shared" si="349"/>
        <v>AW</v>
      </c>
      <c r="AX296" s="168" t="str">
        <f t="shared" si="349"/>
        <v>AX</v>
      </c>
      <c r="AY296" s="168" t="str">
        <f>SUBSTITUTE(ADDRESS(1,COLUMN(),4),"1","")</f>
        <v>AY</v>
      </c>
      <c r="AZ296" s="167" t="str">
        <f t="shared" si="349"/>
        <v>AZ</v>
      </c>
      <c r="BA296" s="166" t="str">
        <f t="shared" si="349"/>
        <v>BA</v>
      </c>
      <c r="BB296" s="644" t="str">
        <f t="shared" si="349"/>
        <v>BB</v>
      </c>
      <c r="BC296" s="810" t="str">
        <f>"1"&amp;" "&amp;I290</f>
        <v>1 Trembler(s)</v>
      </c>
      <c r="BP296" s="3"/>
      <c r="BR296" s="407" t="str">
        <f t="shared" si="333"/>
        <v>A</v>
      </c>
      <c r="CC296" s="9">
        <v>1</v>
      </c>
    </row>
    <row r="297" spans="2:81" ht="21" customHeight="1">
      <c r="B297" s="161"/>
      <c r="C297" s="160"/>
      <c r="D297" s="158"/>
      <c r="E297" s="158"/>
      <c r="F297" s="513" t="str">
        <f>I293&amp;" "&amp;I291&amp;" arrondi à ▼"</f>
        <v>12 cl arrondi à ▼</v>
      </c>
      <c r="G297" s="158"/>
      <c r="H297" s="158"/>
      <c r="I297" s="159" t="s">
        <v>366</v>
      </c>
      <c r="J297" s="516" t="s">
        <v>365</v>
      </c>
      <c r="K297" s="517"/>
      <c r="L297" s="514">
        <f>ROUND(L305/H290,2)</f>
        <v>0</v>
      </c>
      <c r="N297" s="407" t="str">
        <f t="shared" si="328"/>
        <v>A</v>
      </c>
      <c r="O297" s="147" t="str">
        <f t="shared" si="329"/>
        <v>9.9 nom de la recette .Avec ou sans alcool.Quand .Verre Flute(s).Famille à coller</v>
      </c>
      <c r="P297" s="147" t="str">
        <f t="shared" si="334"/>
        <v>9</v>
      </c>
      <c r="Q297" s="147" t="str">
        <f t="shared" si="335"/>
        <v xml:space="preserve">9 nom de la recette </v>
      </c>
      <c r="R297" s="147" t="str">
        <f t="shared" si="336"/>
        <v>Avec ou sans alcool</v>
      </c>
      <c r="S297" s="147" t="str">
        <f t="shared" si="330"/>
        <v xml:space="preserve">Quand </v>
      </c>
      <c r="T297" s="147" t="str">
        <f t="shared" si="337"/>
        <v>Famille à coller</v>
      </c>
      <c r="U297" s="147" t="str">
        <f t="shared" si="331"/>
        <v/>
      </c>
      <c r="V297" s="134" t="s">
        <v>338</v>
      </c>
      <c r="W297" s="119" t="str">
        <f>W295</f>
        <v>9.9 nom de la recette .Avec ou sans alcool.Quand .Verre Flute(s).Famille à coller</v>
      </c>
      <c r="X297" s="119">
        <f>X295</f>
        <v>2</v>
      </c>
      <c r="Y297" s="118" t="str">
        <f>Y295</f>
        <v>Flute(s)</v>
      </c>
      <c r="Z297" s="117">
        <f>Z295</f>
        <v>12</v>
      </c>
      <c r="AA297" s="116" t="str">
        <f>AA295</f>
        <v>cl</v>
      </c>
      <c r="AB297" s="1239"/>
      <c r="AC297" s="1239"/>
      <c r="AD297" s="1240"/>
      <c r="AE297" s="165"/>
      <c r="AF297" s="164" t="s">
        <v>368</v>
      </c>
      <c r="AG297" s="1230"/>
      <c r="AH297" s="163"/>
      <c r="AI297" s="1232"/>
      <c r="AJ297" s="1234"/>
      <c r="AK297" s="1236"/>
      <c r="AL297" s="1238"/>
      <c r="AM297" s="162" t="s">
        <v>367</v>
      </c>
      <c r="AN297"/>
      <c r="AO297" s="143" t="str">
        <f t="shared" ref="AO297:AT297" si="350">AO290</f>
        <v>Volume saisi 0 ml pour 2 Flute(s)</v>
      </c>
      <c r="AP297" s="142">
        <f t="shared" si="350"/>
        <v>360</v>
      </c>
      <c r="AQ297" s="142">
        <f t="shared" si="350"/>
        <v>240</v>
      </c>
      <c r="AR297" s="141" t="str">
        <f t="shared" si="350"/>
        <v>2 Trembler(s) de 12 cl</v>
      </c>
      <c r="AS297" s="136">
        <f t="shared" si="350"/>
        <v>600</v>
      </c>
      <c r="AT297" s="140">
        <f t="shared" si="350"/>
        <v>240</v>
      </c>
      <c r="AU297" s="152">
        <f t="shared" si="343"/>
        <v>1</v>
      </c>
      <c r="AV297" s="157"/>
      <c r="AW297" s="157"/>
      <c r="AX297" s="156"/>
      <c r="AY297" s="20"/>
      <c r="AZ297" s="20"/>
      <c r="BA297" s="155" t="s">
        <v>364</v>
      </c>
      <c r="BB297" s="154"/>
      <c r="BC297" s="810" t="str">
        <f>"de "&amp;H291&amp;" "&amp;I291</f>
        <v>de 12 cl</v>
      </c>
      <c r="BP297" s="3"/>
      <c r="BR297" s="407" t="str">
        <f t="shared" si="333"/>
        <v>A</v>
      </c>
      <c r="CC297" s="9">
        <v>1</v>
      </c>
    </row>
    <row r="298" spans="2:81" ht="21" customHeight="1">
      <c r="B298" s="522" t="str">
        <f>IF(ISBLANK(AM298),"",IF(H290&gt;0,AM298,""))</f>
        <v/>
      </c>
      <c r="C298" s="523">
        <f>IF(ISBLANK(H290),"",INDEX($BK$22:$BK$150,MATCH(I291,$BF$22:$BF$150,0)))</f>
        <v>10</v>
      </c>
      <c r="D298" s="524" t="str">
        <f t="shared" ref="D298:D304" si="351">IF(BA298=0,"",BA298)</f>
        <v/>
      </c>
      <c r="E298" s="525" t="str">
        <f>IF(BA298=0,"",IF(ISBLANK(H290),"",TEXT(D298/10,"0.0")&amp;" cl ► "&amp;TEXT(D298/1000,"0.000")&amp;" L"))</f>
        <v/>
      </c>
      <c r="F298" s="526" t="str">
        <f>IF(OR(BA298=0, ISBLANK(AJ298)), "", IF(ROUND(BA298/BA305*10*2, 0)/2=0, AI298 &amp; " " &amp; AJ298, "► ≈ " &amp; MIN(ROUND(BA298/BA305*10*2, 0)/2, 10) &amp; "/10"))</f>
        <v/>
      </c>
      <c r="G298" s="527" t="str">
        <f t="shared" ref="G298:G304" si="352">IF(ISBLANK(AF298),"",AF298*AU298)</f>
        <v/>
      </c>
      <c r="H298" s="528">
        <f>IF(ISBLANK(H290),"",AG298)</f>
        <v>0</v>
      </c>
      <c r="I298" s="543" t="str">
        <f t="shared" ref="I298:I304" si="353">IF(ISBLANK(AK298),"",D298*AK298/100)</f>
        <v/>
      </c>
      <c r="J298" s="529">
        <f t="shared" ref="J298:J304" si="354">AK298</f>
        <v>0</v>
      </c>
      <c r="K298" s="530">
        <v>1</v>
      </c>
      <c r="L298" s="531">
        <f t="shared" ref="L298:L304" si="355">IFERROR(IF(ISBLANK(AF298),(D298/1000)*K298,G298*K298),0)</f>
        <v>0</v>
      </c>
      <c r="N298" s="407" t="str">
        <f t="shared" si="328"/>
        <v>A</v>
      </c>
      <c r="O298" s="147" t="str">
        <f t="shared" si="329"/>
        <v>9.9 nom de la recette .Avec ou sans alcool.Quand .Verre Flute(s).Famille à coller</v>
      </c>
      <c r="P298" s="147" t="str">
        <f t="shared" si="334"/>
        <v>9</v>
      </c>
      <c r="Q298" s="147" t="str">
        <f t="shared" si="335"/>
        <v xml:space="preserve">9 nom de la recette </v>
      </c>
      <c r="R298" s="147" t="str">
        <f t="shared" si="336"/>
        <v>Avec ou sans alcool</v>
      </c>
      <c r="S298" s="147" t="str">
        <f t="shared" si="330"/>
        <v xml:space="preserve">Quand </v>
      </c>
      <c r="T298" s="147" t="str">
        <f t="shared" si="337"/>
        <v>Famille à coller</v>
      </c>
      <c r="U298" s="147" t="str">
        <f t="shared" si="331"/>
        <v/>
      </c>
      <c r="V298" s="134" t="s">
        <v>338</v>
      </c>
      <c r="W298" s="119" t="str">
        <f>W295</f>
        <v>9.9 nom de la recette .Avec ou sans alcool.Quand .Verre Flute(s).Famille à coller</v>
      </c>
      <c r="X298" s="119">
        <f>X295</f>
        <v>2</v>
      </c>
      <c r="Y298" s="118" t="str">
        <f>Y295</f>
        <v>Flute(s)</v>
      </c>
      <c r="Z298" s="117">
        <f>Z295</f>
        <v>12</v>
      </c>
      <c r="AA298" s="116" t="str">
        <f>AA295</f>
        <v>cl</v>
      </c>
      <c r="AB298" s="1239"/>
      <c r="AC298" s="1239"/>
      <c r="AD298" s="1240"/>
      <c r="AE298" s="145">
        <v>1</v>
      </c>
      <c r="AF298" s="296"/>
      <c r="AG298" s="295"/>
      <c r="AH298" s="144"/>
      <c r="AI298" s="294"/>
      <c r="AJ298" s="293"/>
      <c r="AK298" s="292"/>
      <c r="AL298" s="291">
        <v>1</v>
      </c>
      <c r="AM298" s="290"/>
      <c r="AN298"/>
      <c r="AO298" s="143" t="str">
        <f t="shared" ref="AO298:AT298" si="356">AO290</f>
        <v>Volume saisi 0 ml pour 2 Flute(s)</v>
      </c>
      <c r="AP298" s="142">
        <f t="shared" si="356"/>
        <v>360</v>
      </c>
      <c r="AQ298" s="142">
        <f t="shared" si="356"/>
        <v>240</v>
      </c>
      <c r="AR298" s="141" t="str">
        <f t="shared" si="356"/>
        <v>2 Trembler(s) de 12 cl</v>
      </c>
      <c r="AS298" s="136">
        <f t="shared" si="356"/>
        <v>600</v>
      </c>
      <c r="AT298" s="140">
        <f t="shared" si="356"/>
        <v>240</v>
      </c>
      <c r="AU298" s="152">
        <f t="shared" si="343"/>
        <v>1</v>
      </c>
      <c r="AV298" s="151">
        <v>1</v>
      </c>
      <c r="AW298" s="137">
        <f t="shared" ref="AW298:AW304" si="357">AM298</f>
        <v>0</v>
      </c>
      <c r="AX298" s="633">
        <f t="shared" ref="AX298:AX304" si="358">IF(ISBLANK(AI298),0,IFERROR(INDEX($BK$22:$BK$150,MATCH(AJ298,$BF$22:$BF$150,0))*AI298,""))</f>
        <v>0</v>
      </c>
      <c r="AY298" s="637">
        <f>IFERROR((AX298/AX305)*AQ298,0)</f>
        <v>0</v>
      </c>
      <c r="AZ298" s="638">
        <f>AY298/1000</f>
        <v>0</v>
      </c>
      <c r="BA298" s="135">
        <f>AY298*AU298</f>
        <v>0</v>
      </c>
      <c r="BB298" s="636">
        <f>BA298/1000</f>
        <v>0</v>
      </c>
      <c r="BC298" s="811">
        <f>BA298/H290</f>
        <v>0</v>
      </c>
      <c r="BP298" s="3"/>
      <c r="BR298" s="407" t="str">
        <f t="shared" si="333"/>
        <v>A</v>
      </c>
      <c r="CC298" s="9">
        <v>1</v>
      </c>
    </row>
    <row r="299" spans="2:81" ht="21" customHeight="1">
      <c r="B299" s="532" t="str">
        <f>IF(ISBLANK(AM299),"",IF(H290&gt;0,AM299,""))</f>
        <v/>
      </c>
      <c r="C299" s="533">
        <f>IF(ISBLANK(H290),"",INDEX($BK$22:$BK$150,MATCH(I291,$BF$22:$BF$150,0)))</f>
        <v>10</v>
      </c>
      <c r="D299" s="534" t="str">
        <f t="shared" si="351"/>
        <v/>
      </c>
      <c r="E299" s="535" t="str">
        <f>IF(BA299=0,"",IF(ISBLANK(H290),"",TEXT(D299/10,"0.0")&amp;" cl ► "&amp;TEXT(D299/1000,"0.000")&amp;" L"))</f>
        <v/>
      </c>
      <c r="F299" s="536" t="str">
        <f>IF(OR(BA299=0, ISBLANK(AJ299)), "", IF(ROUND(BA299/BA305*10*2, 0)/2=0, AI299 &amp; " " &amp; AJ299, "► ≈ " &amp; MIN(ROUND(BA299/BA305*10*2, 0)/2, 10) &amp; "/10"))</f>
        <v/>
      </c>
      <c r="G299" s="537" t="str">
        <f t="shared" si="352"/>
        <v/>
      </c>
      <c r="H299" s="538">
        <f>IF(ISBLANK(H290),"",AG299)</f>
        <v>0</v>
      </c>
      <c r="I299" s="544" t="str">
        <f t="shared" si="353"/>
        <v/>
      </c>
      <c r="J299" s="539">
        <f t="shared" si="354"/>
        <v>0</v>
      </c>
      <c r="K299" s="530">
        <v>1</v>
      </c>
      <c r="L299" s="531">
        <f t="shared" si="355"/>
        <v>0</v>
      </c>
      <c r="N299" s="407" t="str">
        <f t="shared" si="328"/>
        <v>►</v>
      </c>
      <c r="O299" s="147" t="str">
        <f t="shared" si="329"/>
        <v>►</v>
      </c>
      <c r="P299" s="147" t="str">
        <f t="shared" si="334"/>
        <v>►</v>
      </c>
      <c r="Q299" s="147" t="str">
        <f t="shared" si="335"/>
        <v>►</v>
      </c>
      <c r="R299" s="147" t="str">
        <f t="shared" si="336"/>
        <v>►</v>
      </c>
      <c r="S299" s="147" t="str">
        <f t="shared" si="330"/>
        <v>►</v>
      </c>
      <c r="T299" s="147" t="str">
        <f t="shared" si="337"/>
        <v>►</v>
      </c>
      <c r="U299" s="147" t="str">
        <f t="shared" si="331"/>
        <v/>
      </c>
      <c r="V299" s="146" t="str">
        <f t="shared" ref="V299:V304" si="359">IF(AM299&lt;&gt;"","A","►")</f>
        <v>►</v>
      </c>
      <c r="W299" s="119" t="str">
        <f>W295</f>
        <v>9.9 nom de la recette .Avec ou sans alcool.Quand .Verre Flute(s).Famille à coller</v>
      </c>
      <c r="X299" s="119">
        <f>X295</f>
        <v>2</v>
      </c>
      <c r="Y299" s="118" t="str">
        <f>Y295</f>
        <v>Flute(s)</v>
      </c>
      <c r="Z299" s="117">
        <f>Z295</f>
        <v>12</v>
      </c>
      <c r="AA299" s="116" t="str">
        <f>AA295</f>
        <v>cl</v>
      </c>
      <c r="AB299" s="1239"/>
      <c r="AC299" s="1239"/>
      <c r="AD299" s="1240"/>
      <c r="AE299" s="150">
        <v>2</v>
      </c>
      <c r="AF299" s="296"/>
      <c r="AG299" s="295"/>
      <c r="AH299" s="144"/>
      <c r="AI299" s="294"/>
      <c r="AJ299" s="293"/>
      <c r="AK299" s="292"/>
      <c r="AL299" s="291">
        <v>1</v>
      </c>
      <c r="AM299" s="290"/>
      <c r="AN299"/>
      <c r="AO299" s="143" t="str">
        <f t="shared" ref="AO299:AT299" si="360">AO290</f>
        <v>Volume saisi 0 ml pour 2 Flute(s)</v>
      </c>
      <c r="AP299" s="142">
        <f t="shared" si="360"/>
        <v>360</v>
      </c>
      <c r="AQ299" s="142">
        <f t="shared" si="360"/>
        <v>240</v>
      </c>
      <c r="AR299" s="141" t="str">
        <f t="shared" si="360"/>
        <v>2 Trembler(s) de 12 cl</v>
      </c>
      <c r="AS299" s="136">
        <f t="shared" si="360"/>
        <v>600</v>
      </c>
      <c r="AT299" s="140">
        <f t="shared" si="360"/>
        <v>240</v>
      </c>
      <c r="AU299" s="139">
        <f t="shared" si="343"/>
        <v>1</v>
      </c>
      <c r="AV299" s="149">
        <v>2</v>
      </c>
      <c r="AW299" s="148">
        <f t="shared" si="357"/>
        <v>0</v>
      </c>
      <c r="AX299" s="633">
        <f t="shared" si="358"/>
        <v>0</v>
      </c>
      <c r="AY299" s="637">
        <f>IFERROR((AX299/AX305)*AQ299,0)</f>
        <v>0</v>
      </c>
      <c r="AZ299" s="638">
        <f t="shared" ref="AZ299:AZ304" si="361">AY299/1000</f>
        <v>0</v>
      </c>
      <c r="BA299" s="135">
        <f t="shared" ref="BA299:BA304" si="362">AY299*AU299</f>
        <v>0</v>
      </c>
      <c r="BB299" s="636">
        <f t="shared" ref="BB299:BB304" si="363">BA299/1000</f>
        <v>0</v>
      </c>
      <c r="BC299" s="811">
        <f>BA299/H290</f>
        <v>0</v>
      </c>
      <c r="BP299" s="3"/>
      <c r="BR299" s="407" t="str">
        <f t="shared" si="333"/>
        <v>►</v>
      </c>
      <c r="CC299" s="9">
        <v>1</v>
      </c>
    </row>
    <row r="300" spans="2:81" ht="21" customHeight="1">
      <c r="B300" s="522" t="str">
        <f>IF(ISBLANK(AM300),"",IF(H290&gt;0,AM300,""))</f>
        <v/>
      </c>
      <c r="C300" s="523">
        <f>IF(ISBLANK(H290),"",INDEX($BK$22:$BK$150,MATCH(I291,$BF$22:$BF$150,0)))</f>
        <v>10</v>
      </c>
      <c r="D300" s="540" t="str">
        <f t="shared" si="351"/>
        <v/>
      </c>
      <c r="E300" s="541" t="str">
        <f>IF(BA300=0,"",IF(ISBLANK(H290),"",TEXT(D300/10,"0.0")&amp;" cl ► "&amp;TEXT(D300/1000,"0.000")&amp;" L"))</f>
        <v/>
      </c>
      <c r="F300" s="526" t="str">
        <f>IF(OR(BA300=0, ISBLANK(AJ300)), "", IF(ROUND(BA300/BA305*10*2, 0)/2=0, AI300 &amp; " " &amp; AJ300, "► ≈ " &amp; MIN(ROUND(BA300/BA305*10*2, 0)/2, 10) &amp; "/10"))</f>
        <v/>
      </c>
      <c r="G300" s="542" t="str">
        <f t="shared" si="352"/>
        <v/>
      </c>
      <c r="H300" s="528">
        <f>IF(ISBLANK(H290),"",AG300)</f>
        <v>0</v>
      </c>
      <c r="I300" s="543" t="str">
        <f t="shared" si="353"/>
        <v/>
      </c>
      <c r="J300" s="529">
        <f t="shared" si="354"/>
        <v>0</v>
      </c>
      <c r="K300" s="530">
        <v>1</v>
      </c>
      <c r="L300" s="531">
        <f t="shared" si="355"/>
        <v>0</v>
      </c>
      <c r="N300" s="407" t="str">
        <f t="shared" si="328"/>
        <v>►</v>
      </c>
      <c r="O300" s="147" t="str">
        <f t="shared" si="329"/>
        <v>►</v>
      </c>
      <c r="P300" s="147" t="str">
        <f t="shared" si="334"/>
        <v>►</v>
      </c>
      <c r="Q300" s="147" t="str">
        <f t="shared" si="335"/>
        <v>►</v>
      </c>
      <c r="R300" s="147" t="str">
        <f t="shared" si="336"/>
        <v>►</v>
      </c>
      <c r="S300" s="147" t="str">
        <f t="shared" si="330"/>
        <v>►</v>
      </c>
      <c r="T300" s="147" t="str">
        <f t="shared" si="337"/>
        <v>►</v>
      </c>
      <c r="U300" s="147" t="str">
        <f t="shared" si="331"/>
        <v/>
      </c>
      <c r="V300" s="146" t="str">
        <f t="shared" si="359"/>
        <v>►</v>
      </c>
      <c r="W300" s="119" t="str">
        <f>W295</f>
        <v>9.9 nom de la recette .Avec ou sans alcool.Quand .Verre Flute(s).Famille à coller</v>
      </c>
      <c r="X300" s="119">
        <f>X295</f>
        <v>2</v>
      </c>
      <c r="Y300" s="118" t="str">
        <f>Y295</f>
        <v>Flute(s)</v>
      </c>
      <c r="Z300" s="117">
        <f>Z295</f>
        <v>12</v>
      </c>
      <c r="AA300" s="116" t="str">
        <f>AA295</f>
        <v>cl</v>
      </c>
      <c r="AB300" s="1239"/>
      <c r="AC300" s="1239"/>
      <c r="AD300" s="1240"/>
      <c r="AE300" s="145">
        <v>3</v>
      </c>
      <c r="AF300" s="296"/>
      <c r="AG300" s="295"/>
      <c r="AH300" s="144"/>
      <c r="AI300" s="294"/>
      <c r="AJ300" s="293"/>
      <c r="AK300" s="292"/>
      <c r="AL300" s="291">
        <v>1</v>
      </c>
      <c r="AM300" s="298"/>
      <c r="AN300"/>
      <c r="AO300" s="143" t="str">
        <f t="shared" ref="AO300:AT300" si="364">AO290</f>
        <v>Volume saisi 0 ml pour 2 Flute(s)</v>
      </c>
      <c r="AP300" s="142">
        <f t="shared" si="364"/>
        <v>360</v>
      </c>
      <c r="AQ300" s="142">
        <f t="shared" si="364"/>
        <v>240</v>
      </c>
      <c r="AR300" s="141" t="str">
        <f t="shared" si="364"/>
        <v>2 Trembler(s) de 12 cl</v>
      </c>
      <c r="AS300" s="136">
        <f t="shared" si="364"/>
        <v>600</v>
      </c>
      <c r="AT300" s="140">
        <f t="shared" si="364"/>
        <v>240</v>
      </c>
      <c r="AU300" s="139">
        <f t="shared" si="343"/>
        <v>1</v>
      </c>
      <c r="AV300" s="138">
        <v>3</v>
      </c>
      <c r="AW300" s="137">
        <f t="shared" si="357"/>
        <v>0</v>
      </c>
      <c r="AX300" s="633">
        <f t="shared" si="358"/>
        <v>0</v>
      </c>
      <c r="AY300" s="637">
        <f>IFERROR((AX300/AX305)*AQ300,0)</f>
        <v>0</v>
      </c>
      <c r="AZ300" s="638">
        <f t="shared" si="361"/>
        <v>0</v>
      </c>
      <c r="BA300" s="135">
        <f t="shared" si="362"/>
        <v>0</v>
      </c>
      <c r="BB300" s="636">
        <f t="shared" si="363"/>
        <v>0</v>
      </c>
      <c r="BC300" s="811">
        <f>BA300/H290</f>
        <v>0</v>
      </c>
      <c r="BP300" s="3"/>
      <c r="BR300" s="407" t="str">
        <f t="shared" si="333"/>
        <v>►</v>
      </c>
      <c r="CC300" s="9">
        <v>1</v>
      </c>
    </row>
    <row r="301" spans="2:81" ht="21" customHeight="1">
      <c r="B301" s="532" t="str">
        <f>IF(ISBLANK(AM301),"",IF(H290&gt;0,AM301,""))</f>
        <v/>
      </c>
      <c r="C301" s="533">
        <f>IF(ISBLANK(H290),"",INDEX($BK$22:$BK$150,MATCH(I291,$BF$22:$BF$150,0)))</f>
        <v>10</v>
      </c>
      <c r="D301" s="534" t="str">
        <f t="shared" si="351"/>
        <v/>
      </c>
      <c r="E301" s="535" t="str">
        <f>IF(BA301=0,"",IF(ISBLANK(H290),"",TEXT(D301/10,"0.0")&amp;" cl ► "&amp;TEXT(D301/1000,"0.000")&amp;" L"))</f>
        <v/>
      </c>
      <c r="F301" s="536" t="str">
        <f>IF(OR(BA301=0, ISBLANK(AJ301)), "", IF(ROUND(BA301/BA305*10*2, 0)/2=0, AI301 &amp; " " &amp; AJ301, "► ≈ " &amp; MIN(ROUND(BA301/BA305*10*2, 0)/2, 10) &amp; "/10"))</f>
        <v/>
      </c>
      <c r="G301" s="537" t="str">
        <f t="shared" si="352"/>
        <v/>
      </c>
      <c r="H301" s="538">
        <f>IF(ISBLANK(H290),"",AG301)</f>
        <v>0</v>
      </c>
      <c r="I301" s="544" t="str">
        <f t="shared" si="353"/>
        <v/>
      </c>
      <c r="J301" s="539">
        <f t="shared" si="354"/>
        <v>0</v>
      </c>
      <c r="K301" s="530">
        <v>1</v>
      </c>
      <c r="L301" s="531">
        <f t="shared" si="355"/>
        <v>0</v>
      </c>
      <c r="N301" s="407" t="str">
        <f t="shared" si="328"/>
        <v>►</v>
      </c>
      <c r="O301" s="147" t="str">
        <f t="shared" si="329"/>
        <v>►</v>
      </c>
      <c r="P301" s="147" t="str">
        <f t="shared" si="334"/>
        <v>►</v>
      </c>
      <c r="Q301" s="147" t="str">
        <f t="shared" si="335"/>
        <v>►</v>
      </c>
      <c r="R301" s="147" t="str">
        <f t="shared" si="336"/>
        <v>►</v>
      </c>
      <c r="S301" s="147" t="str">
        <f t="shared" si="330"/>
        <v>►</v>
      </c>
      <c r="T301" s="147" t="str">
        <f t="shared" si="337"/>
        <v>►</v>
      </c>
      <c r="U301" s="147" t="str">
        <f t="shared" si="331"/>
        <v/>
      </c>
      <c r="V301" s="146" t="str">
        <f t="shared" si="359"/>
        <v>►</v>
      </c>
      <c r="W301" s="119" t="str">
        <f>W295</f>
        <v>9.9 nom de la recette .Avec ou sans alcool.Quand .Verre Flute(s).Famille à coller</v>
      </c>
      <c r="X301" s="119">
        <f>X295</f>
        <v>2</v>
      </c>
      <c r="Y301" s="118" t="str">
        <f>Y295</f>
        <v>Flute(s)</v>
      </c>
      <c r="Z301" s="117">
        <f>Z295</f>
        <v>12</v>
      </c>
      <c r="AA301" s="116" t="str">
        <f>AA295</f>
        <v>cl</v>
      </c>
      <c r="AB301" s="1239"/>
      <c r="AC301" s="1239"/>
      <c r="AD301" s="1240"/>
      <c r="AE301" s="150">
        <v>4</v>
      </c>
      <c r="AF301" s="296"/>
      <c r="AG301" s="295"/>
      <c r="AH301" s="144"/>
      <c r="AI301" s="294"/>
      <c r="AJ301" s="293"/>
      <c r="AK301" s="292"/>
      <c r="AL301" s="291">
        <v>1</v>
      </c>
      <c r="AM301" s="298"/>
      <c r="AN301"/>
      <c r="AO301" s="143" t="str">
        <f t="shared" ref="AO301:AT301" si="365">AO290</f>
        <v>Volume saisi 0 ml pour 2 Flute(s)</v>
      </c>
      <c r="AP301" s="142">
        <f t="shared" si="365"/>
        <v>360</v>
      </c>
      <c r="AQ301" s="142">
        <f t="shared" si="365"/>
        <v>240</v>
      </c>
      <c r="AR301" s="141" t="str">
        <f t="shared" si="365"/>
        <v>2 Trembler(s) de 12 cl</v>
      </c>
      <c r="AS301" s="136">
        <f t="shared" si="365"/>
        <v>600</v>
      </c>
      <c r="AT301" s="140">
        <f t="shared" si="365"/>
        <v>240</v>
      </c>
      <c r="AU301" s="139">
        <f t="shared" si="343"/>
        <v>1</v>
      </c>
      <c r="AV301" s="149">
        <v>4</v>
      </c>
      <c r="AW301" s="148">
        <f t="shared" si="357"/>
        <v>0</v>
      </c>
      <c r="AX301" s="633">
        <f t="shared" si="358"/>
        <v>0</v>
      </c>
      <c r="AY301" s="637">
        <f>IFERROR((AX301/AX305)*AQ301,0)</f>
        <v>0</v>
      </c>
      <c r="AZ301" s="638">
        <f t="shared" si="361"/>
        <v>0</v>
      </c>
      <c r="BA301" s="135">
        <f t="shared" si="362"/>
        <v>0</v>
      </c>
      <c r="BB301" s="636">
        <f t="shared" si="363"/>
        <v>0</v>
      </c>
      <c r="BC301" s="811">
        <f>BA301/H290</f>
        <v>0</v>
      </c>
      <c r="BP301" s="3"/>
      <c r="BR301" s="407" t="str">
        <f t="shared" si="333"/>
        <v>►</v>
      </c>
      <c r="CC301" s="9">
        <v>1</v>
      </c>
    </row>
    <row r="302" spans="2:81" ht="21" customHeight="1">
      <c r="B302" s="522" t="str">
        <f>IF(ISBLANK(AM302),"",IF(H290&gt;0,AM302,""))</f>
        <v/>
      </c>
      <c r="C302" s="523">
        <f>IF(ISBLANK(H290),"",INDEX($BK$22:$BK$150,MATCH(I291,$BF$22:$BF$150,0)))</f>
        <v>10</v>
      </c>
      <c r="D302" s="524" t="str">
        <f t="shared" si="351"/>
        <v/>
      </c>
      <c r="E302" s="525" t="str">
        <f>IF(BA302=0,"",IF(ISBLANK(H290),"",TEXT(D302/10,"0.0")&amp;" cl ► "&amp;TEXT(D302/1000,"0.000")&amp;" L"))</f>
        <v/>
      </c>
      <c r="F302" s="526" t="str">
        <f>IF(OR(BA302=0, ISBLANK(AJ302)), "", IF(ROUND(BA302/BA305*10*2, 0)/2=0, AI302 &amp; " " &amp; AJ302, "► ≈ " &amp; MIN(ROUND(BA302/BA305*10*2, 0)/2, 10) &amp; "/10"))</f>
        <v/>
      </c>
      <c r="G302" s="542" t="str">
        <f t="shared" si="352"/>
        <v/>
      </c>
      <c r="H302" s="528">
        <f>IF(ISBLANK(H290),"",AG302)</f>
        <v>0</v>
      </c>
      <c r="I302" s="543" t="str">
        <f t="shared" si="353"/>
        <v/>
      </c>
      <c r="J302" s="529">
        <f t="shared" si="354"/>
        <v>0</v>
      </c>
      <c r="K302" s="530">
        <v>1</v>
      </c>
      <c r="L302" s="531">
        <f t="shared" si="355"/>
        <v>0</v>
      </c>
      <c r="N302" s="407" t="str">
        <f t="shared" si="328"/>
        <v>►</v>
      </c>
      <c r="O302" s="147" t="str">
        <f t="shared" si="329"/>
        <v>►</v>
      </c>
      <c r="P302" s="147" t="str">
        <f t="shared" si="334"/>
        <v>►</v>
      </c>
      <c r="Q302" s="147" t="str">
        <f t="shared" si="335"/>
        <v>►</v>
      </c>
      <c r="R302" s="147" t="str">
        <f t="shared" si="336"/>
        <v>►</v>
      </c>
      <c r="S302" s="147" t="str">
        <f t="shared" si="330"/>
        <v>►</v>
      </c>
      <c r="T302" s="147" t="str">
        <f t="shared" si="337"/>
        <v>►</v>
      </c>
      <c r="U302" s="147" t="str">
        <f t="shared" si="331"/>
        <v/>
      </c>
      <c r="V302" s="146" t="str">
        <f t="shared" si="359"/>
        <v>►</v>
      </c>
      <c r="W302" s="119" t="str">
        <f>W295</f>
        <v>9.9 nom de la recette .Avec ou sans alcool.Quand .Verre Flute(s).Famille à coller</v>
      </c>
      <c r="X302" s="119">
        <f>X295</f>
        <v>2</v>
      </c>
      <c r="Y302" s="118" t="str">
        <f>Y295</f>
        <v>Flute(s)</v>
      </c>
      <c r="Z302" s="117">
        <f>Z295</f>
        <v>12</v>
      </c>
      <c r="AA302" s="116" t="str">
        <f>AA295</f>
        <v>cl</v>
      </c>
      <c r="AB302" s="1239"/>
      <c r="AC302" s="1239"/>
      <c r="AD302" s="1240"/>
      <c r="AE302" s="145">
        <v>5</v>
      </c>
      <c r="AF302" s="296"/>
      <c r="AG302" s="295"/>
      <c r="AH302" s="144"/>
      <c r="AI302" s="294"/>
      <c r="AJ302" s="293"/>
      <c r="AK302" s="292"/>
      <c r="AL302" s="291">
        <v>1</v>
      </c>
      <c r="AM302" s="290"/>
      <c r="AN302"/>
      <c r="AO302" s="143" t="str">
        <f t="shared" ref="AO302:AT302" si="366">AO290</f>
        <v>Volume saisi 0 ml pour 2 Flute(s)</v>
      </c>
      <c r="AP302" s="142">
        <f t="shared" si="366"/>
        <v>360</v>
      </c>
      <c r="AQ302" s="142">
        <f t="shared" si="366"/>
        <v>240</v>
      </c>
      <c r="AR302" s="141" t="str">
        <f t="shared" si="366"/>
        <v>2 Trembler(s) de 12 cl</v>
      </c>
      <c r="AS302" s="136">
        <f t="shared" si="366"/>
        <v>600</v>
      </c>
      <c r="AT302" s="140">
        <f t="shared" si="366"/>
        <v>240</v>
      </c>
      <c r="AU302" s="139">
        <f t="shared" si="343"/>
        <v>1</v>
      </c>
      <c r="AV302" s="138">
        <v>5</v>
      </c>
      <c r="AW302" s="137">
        <f t="shared" si="357"/>
        <v>0</v>
      </c>
      <c r="AX302" s="633">
        <f t="shared" si="358"/>
        <v>0</v>
      </c>
      <c r="AY302" s="637">
        <f>IFERROR((AX302/AX305)*AQ302,0)</f>
        <v>0</v>
      </c>
      <c r="AZ302" s="638">
        <f t="shared" si="361"/>
        <v>0</v>
      </c>
      <c r="BA302" s="135">
        <f t="shared" si="362"/>
        <v>0</v>
      </c>
      <c r="BB302" s="636">
        <f t="shared" si="363"/>
        <v>0</v>
      </c>
      <c r="BC302" s="811">
        <f>BA302/H290</f>
        <v>0</v>
      </c>
      <c r="BP302" s="3"/>
      <c r="BR302" s="407" t="str">
        <f t="shared" si="333"/>
        <v>►</v>
      </c>
      <c r="CC302" s="9">
        <v>1</v>
      </c>
    </row>
    <row r="303" spans="2:81" ht="21" customHeight="1">
      <c r="B303" s="532" t="str">
        <f>IF(ISBLANK(AM303),"",IF(H290&gt;0,AM303,""))</f>
        <v/>
      </c>
      <c r="C303" s="533">
        <f>IF(ISBLANK(H290),"",INDEX($BK$22:$BK$150,MATCH(I291,$BF$22:$BF$150,0)))</f>
        <v>10</v>
      </c>
      <c r="D303" s="534" t="str">
        <f t="shared" si="351"/>
        <v/>
      </c>
      <c r="E303" s="535" t="str">
        <f>IF(BA303=0,"",IF(ISBLANK(H290),"",TEXT(D303/10,"0.0")&amp;" cl ► "&amp;TEXT(D303/1000,"0.000")&amp;" L"))</f>
        <v/>
      </c>
      <c r="F303" s="536" t="str">
        <f>IF(OR(BA303=0, ISBLANK(AJ303)), "", IF(ROUND(BA303/BA305*10*2, 0)/2=0, AI303 &amp; " " &amp; AJ303, "► ≈ " &amp; MIN(ROUND(BA303/BA305*10*2, 0)/2, 10) &amp; "/10"))</f>
        <v/>
      </c>
      <c r="G303" s="537" t="str">
        <f t="shared" si="352"/>
        <v/>
      </c>
      <c r="H303" s="538">
        <f>IF(ISBLANK(H290),"",AG303)</f>
        <v>0</v>
      </c>
      <c r="I303" s="544" t="str">
        <f t="shared" si="353"/>
        <v/>
      </c>
      <c r="J303" s="539">
        <f t="shared" si="354"/>
        <v>0</v>
      </c>
      <c r="K303" s="530">
        <v>1</v>
      </c>
      <c r="L303" s="531">
        <f t="shared" si="355"/>
        <v>0</v>
      </c>
      <c r="N303" s="407" t="str">
        <f t="shared" si="328"/>
        <v>►</v>
      </c>
      <c r="O303" s="147" t="str">
        <f t="shared" si="329"/>
        <v>►</v>
      </c>
      <c r="P303" s="147" t="str">
        <f t="shared" si="334"/>
        <v>►</v>
      </c>
      <c r="Q303" s="147" t="str">
        <f t="shared" si="335"/>
        <v>►</v>
      </c>
      <c r="R303" s="147" t="str">
        <f t="shared" si="336"/>
        <v>►</v>
      </c>
      <c r="S303" s="147" t="str">
        <f t="shared" si="330"/>
        <v>►</v>
      </c>
      <c r="T303" s="147" t="str">
        <f t="shared" si="337"/>
        <v>►</v>
      </c>
      <c r="U303" s="147" t="str">
        <f t="shared" si="331"/>
        <v/>
      </c>
      <c r="V303" s="146" t="str">
        <f t="shared" si="359"/>
        <v>►</v>
      </c>
      <c r="W303" s="119" t="str">
        <f>W295</f>
        <v>9.9 nom de la recette .Avec ou sans alcool.Quand .Verre Flute(s).Famille à coller</v>
      </c>
      <c r="X303" s="119">
        <f>X295</f>
        <v>2</v>
      </c>
      <c r="Y303" s="118" t="str">
        <f>Y295</f>
        <v>Flute(s)</v>
      </c>
      <c r="Z303" s="117">
        <f>Z295</f>
        <v>12</v>
      </c>
      <c r="AA303" s="116" t="str">
        <f>AA295</f>
        <v>cl</v>
      </c>
      <c r="AB303" s="1239"/>
      <c r="AC303" s="1239"/>
      <c r="AD303" s="1240"/>
      <c r="AE303" s="150">
        <v>6</v>
      </c>
      <c r="AF303" s="296"/>
      <c r="AG303" s="295"/>
      <c r="AH303" s="144"/>
      <c r="AI303" s="294"/>
      <c r="AJ303" s="293"/>
      <c r="AK303" s="292"/>
      <c r="AL303" s="291">
        <v>1</v>
      </c>
      <c r="AM303" s="290"/>
      <c r="AN303"/>
      <c r="AO303" s="143" t="str">
        <f t="shared" ref="AO303:AT303" si="367">AO290</f>
        <v>Volume saisi 0 ml pour 2 Flute(s)</v>
      </c>
      <c r="AP303" s="142">
        <f t="shared" si="367"/>
        <v>360</v>
      </c>
      <c r="AQ303" s="142">
        <f t="shared" si="367"/>
        <v>240</v>
      </c>
      <c r="AR303" s="141" t="str">
        <f t="shared" si="367"/>
        <v>2 Trembler(s) de 12 cl</v>
      </c>
      <c r="AS303" s="136">
        <f t="shared" si="367"/>
        <v>600</v>
      </c>
      <c r="AT303" s="140">
        <f t="shared" si="367"/>
        <v>240</v>
      </c>
      <c r="AU303" s="139">
        <f t="shared" si="343"/>
        <v>1</v>
      </c>
      <c r="AV303" s="149">
        <v>6</v>
      </c>
      <c r="AW303" s="148">
        <f t="shared" si="357"/>
        <v>0</v>
      </c>
      <c r="AX303" s="633">
        <f t="shared" si="358"/>
        <v>0</v>
      </c>
      <c r="AY303" s="637">
        <f>IFERROR((AX303/AX305)*AQ303,0)</f>
        <v>0</v>
      </c>
      <c r="AZ303" s="638">
        <f t="shared" si="361"/>
        <v>0</v>
      </c>
      <c r="BA303" s="135">
        <f t="shared" si="362"/>
        <v>0</v>
      </c>
      <c r="BB303" s="636">
        <f t="shared" si="363"/>
        <v>0</v>
      </c>
      <c r="BC303" s="811">
        <f>BA303/H290</f>
        <v>0</v>
      </c>
      <c r="BP303" s="3"/>
      <c r="BR303" s="407" t="str">
        <f t="shared" si="333"/>
        <v>►</v>
      </c>
      <c r="CC303" s="9">
        <v>1</v>
      </c>
    </row>
    <row r="304" spans="2:81" ht="21" customHeight="1">
      <c r="B304" s="522" t="str">
        <f>IF(ISBLANK(AM304),"",IF(H290&gt;0,AM304,""))</f>
        <v/>
      </c>
      <c r="C304" s="523">
        <f>IF(ISBLANK(H290),"",INDEX($BK$22:$BK$150,MATCH(I291,$BF$22:$BF$150,0)))</f>
        <v>10</v>
      </c>
      <c r="D304" s="524" t="str">
        <f t="shared" si="351"/>
        <v/>
      </c>
      <c r="E304" s="525" t="str">
        <f>IF(BA304=0,"",IF(ISBLANK(H290),"",TEXT(D304/10,"0.0")&amp;" cl ► "&amp;TEXT(D304/1000,"0.000")&amp;" L"))</f>
        <v/>
      </c>
      <c r="F304" s="526" t="str">
        <f>IF(OR(BA304=0, ISBLANK(AJ304)), "", IF(ROUND(BA304/BA305*10*2, 0)/2=0, AI304 &amp; " " &amp; AJ304, "► ≈ " &amp; MIN(ROUND(BA304/BA305*10*2, 0)/2, 10) &amp; "/10"))</f>
        <v/>
      </c>
      <c r="G304" s="542" t="str">
        <f t="shared" si="352"/>
        <v/>
      </c>
      <c r="H304" s="528">
        <f>IF(ISBLANK(H290),"",AG304)</f>
        <v>0</v>
      </c>
      <c r="I304" s="543" t="str">
        <f t="shared" si="353"/>
        <v/>
      </c>
      <c r="J304" s="529">
        <f t="shared" si="354"/>
        <v>0</v>
      </c>
      <c r="K304" s="530">
        <v>1</v>
      </c>
      <c r="L304" s="531">
        <f t="shared" si="355"/>
        <v>0</v>
      </c>
      <c r="N304" s="407" t="str">
        <f t="shared" si="328"/>
        <v>►</v>
      </c>
      <c r="O304" s="147" t="str">
        <f t="shared" si="329"/>
        <v>►</v>
      </c>
      <c r="P304" s="147" t="str">
        <f t="shared" si="334"/>
        <v>►</v>
      </c>
      <c r="Q304" s="147" t="str">
        <f t="shared" si="335"/>
        <v>►</v>
      </c>
      <c r="R304" s="147" t="str">
        <f t="shared" si="336"/>
        <v>►</v>
      </c>
      <c r="S304" s="147" t="str">
        <f t="shared" si="330"/>
        <v>►</v>
      </c>
      <c r="T304" s="147" t="str">
        <f t="shared" si="337"/>
        <v>►</v>
      </c>
      <c r="U304" s="147" t="str">
        <f t="shared" si="331"/>
        <v/>
      </c>
      <c r="V304" s="146" t="str">
        <f t="shared" si="359"/>
        <v>►</v>
      </c>
      <c r="W304" s="119" t="str">
        <f>W295</f>
        <v>9.9 nom de la recette .Avec ou sans alcool.Quand .Verre Flute(s).Famille à coller</v>
      </c>
      <c r="X304" s="119">
        <f>X295</f>
        <v>2</v>
      </c>
      <c r="Y304" s="118" t="str">
        <f>Y295</f>
        <v>Flute(s)</v>
      </c>
      <c r="Z304" s="117">
        <f>Z295</f>
        <v>12</v>
      </c>
      <c r="AA304" s="116" t="str">
        <f>AA295</f>
        <v>cl</v>
      </c>
      <c r="AB304" s="1239"/>
      <c r="AC304" s="1239"/>
      <c r="AD304" s="1240"/>
      <c r="AE304" s="145">
        <v>7</v>
      </c>
      <c r="AF304" s="296"/>
      <c r="AG304" s="295"/>
      <c r="AH304" s="144"/>
      <c r="AI304" s="294"/>
      <c r="AJ304" s="293"/>
      <c r="AK304" s="292"/>
      <c r="AL304" s="291">
        <v>1</v>
      </c>
      <c r="AM304" s="290"/>
      <c r="AN304"/>
      <c r="AO304" s="143" t="str">
        <f t="shared" ref="AO304:AT304" si="368">AO290</f>
        <v>Volume saisi 0 ml pour 2 Flute(s)</v>
      </c>
      <c r="AP304" s="142">
        <f t="shared" si="368"/>
        <v>360</v>
      </c>
      <c r="AQ304" s="142">
        <f t="shared" si="368"/>
        <v>240</v>
      </c>
      <c r="AR304" s="141" t="str">
        <f t="shared" si="368"/>
        <v>2 Trembler(s) de 12 cl</v>
      </c>
      <c r="AS304" s="136">
        <f t="shared" si="368"/>
        <v>600</v>
      </c>
      <c r="AT304" s="140">
        <f t="shared" si="368"/>
        <v>240</v>
      </c>
      <c r="AU304" s="139">
        <f t="shared" si="343"/>
        <v>1</v>
      </c>
      <c r="AV304" s="138">
        <v>7</v>
      </c>
      <c r="AW304" s="137">
        <f t="shared" si="357"/>
        <v>0</v>
      </c>
      <c r="AX304" s="633">
        <f t="shared" si="358"/>
        <v>0</v>
      </c>
      <c r="AY304" s="637">
        <f>IFERROR((AX304/AX305)*AQ304,0)</f>
        <v>0</v>
      </c>
      <c r="AZ304" s="638">
        <f t="shared" si="361"/>
        <v>0</v>
      </c>
      <c r="BA304" s="135">
        <f t="shared" si="362"/>
        <v>0</v>
      </c>
      <c r="BB304" s="636">
        <f t="shared" si="363"/>
        <v>0</v>
      </c>
      <c r="BC304" s="811">
        <f>BA304/H290</f>
        <v>0</v>
      </c>
      <c r="BP304" s="3"/>
      <c r="BR304" s="407" t="str">
        <f t="shared" si="333"/>
        <v>►</v>
      </c>
      <c r="CC304" s="9">
        <v>1</v>
      </c>
    </row>
    <row r="305" spans="1:81" ht="21" customHeight="1">
      <c r="B305" s="519"/>
      <c r="C305" s="129"/>
      <c r="D305" s="545">
        <f>SUM(D298:D304)</f>
        <v>0</v>
      </c>
      <c r="E305" s="129"/>
      <c r="F305" s="129"/>
      <c r="G305" s="130"/>
      <c r="H305" s="520"/>
      <c r="I305" s="546">
        <f>IFERROR(SUM(I298:I304)/SUM(D298:D304)*100,0)</f>
        <v>0</v>
      </c>
      <c r="J305" s="521"/>
      <c r="K305" s="129" t="s">
        <v>345</v>
      </c>
      <c r="L305" s="515">
        <f>SUM(L298:L304)</f>
        <v>0</v>
      </c>
      <c r="N305" s="407" t="str">
        <f t="shared" si="328"/>
        <v>A</v>
      </c>
      <c r="O305" s="147" t="str">
        <f t="shared" si="329"/>
        <v>9.9 nom de la recette .Avec ou sans alcool.Quand .Verre Flute(s).Famille à coller</v>
      </c>
      <c r="P305" s="147" t="str">
        <f t="shared" si="334"/>
        <v>9</v>
      </c>
      <c r="Q305" s="147" t="str">
        <f t="shared" si="335"/>
        <v xml:space="preserve">9 nom de la recette </v>
      </c>
      <c r="R305" s="147" t="str">
        <f t="shared" si="336"/>
        <v>Avec ou sans alcool</v>
      </c>
      <c r="S305" s="147" t="str">
        <f t="shared" si="330"/>
        <v xml:space="preserve">Quand </v>
      </c>
      <c r="T305" s="147" t="str">
        <f t="shared" si="337"/>
        <v>Famille à coller</v>
      </c>
      <c r="U305" s="147" t="str">
        <f t="shared" si="331"/>
        <v/>
      </c>
      <c r="V305" s="134" t="s">
        <v>338</v>
      </c>
      <c r="W305" s="119" t="str">
        <f>W295</f>
        <v>9.9 nom de la recette .Avec ou sans alcool.Quand .Verre Flute(s).Famille à coller</v>
      </c>
      <c r="X305" s="119">
        <f>X295</f>
        <v>2</v>
      </c>
      <c r="Y305" s="118" t="str">
        <f>Y295</f>
        <v>Flute(s)</v>
      </c>
      <c r="Z305" s="117">
        <f>Z295</f>
        <v>12</v>
      </c>
      <c r="AA305" s="116" t="str">
        <f>AA295</f>
        <v>cl</v>
      </c>
      <c r="AB305" s="132"/>
      <c r="AC305" s="132" t="str">
        <f>"▼ colonne "&amp;SUBSTITUTE(ADDRESS(1,COLUMN(),4),"1","")</f>
        <v>▼ colonne AC</v>
      </c>
      <c r="AD305" s="132"/>
      <c r="AE305" s="132"/>
      <c r="AF305" s="132"/>
      <c r="AG305" s="132"/>
      <c r="AH305" s="132"/>
      <c r="AI305" s="132"/>
      <c r="AJ305" s="132"/>
      <c r="AK305" s="133"/>
      <c r="AL305" s="132"/>
      <c r="AM305" s="131" t="str">
        <f>"colonne "&amp;SUBSTITUTE(ADDRESS(1,COLUMN(),4),"1","")&amp;" ▼"</f>
        <v>colonne AM ▼</v>
      </c>
      <c r="AN305"/>
      <c r="AO305" s="128"/>
      <c r="AP305" s="126"/>
      <c r="AQ305" s="126"/>
      <c r="AR305" s="127"/>
      <c r="AS305" s="127"/>
      <c r="AT305" s="126"/>
      <c r="AU305" s="125"/>
      <c r="AV305" s="124"/>
      <c r="AW305" s="124"/>
      <c r="AX305" s="634">
        <f t="shared" ref="AX305:BC305" si="369">SUM(AX298:AX304)</f>
        <v>0</v>
      </c>
      <c r="AY305" s="123">
        <f t="shared" si="369"/>
        <v>0</v>
      </c>
      <c r="AZ305" s="640">
        <f t="shared" si="369"/>
        <v>0</v>
      </c>
      <c r="BA305" s="123">
        <f t="shared" si="369"/>
        <v>0</v>
      </c>
      <c r="BB305" s="635">
        <f t="shared" si="369"/>
        <v>0</v>
      </c>
      <c r="BC305" s="639">
        <f t="shared" si="369"/>
        <v>0</v>
      </c>
      <c r="BP305" s="3"/>
      <c r="BR305" s="407" t="str">
        <f t="shared" si="333"/>
        <v>A</v>
      </c>
      <c r="CC305" s="9">
        <v>1</v>
      </c>
    </row>
    <row r="306" spans="1:81" ht="21" customHeight="1">
      <c r="A306" s="804"/>
      <c r="B306" s="267" t="s">
        <v>540</v>
      </c>
      <c r="C306" s="270"/>
      <c r="D306" s="270"/>
      <c r="E306" s="270"/>
      <c r="F306" s="270"/>
      <c r="G306" s="552" t="s">
        <v>1083</v>
      </c>
      <c r="H306" s="270"/>
      <c r="I306" s="270"/>
      <c r="J306" s="270"/>
      <c r="K306" s="270"/>
      <c r="L306" s="287" t="s">
        <v>537</v>
      </c>
      <c r="N306" s="407" t="str">
        <f t="shared" si="328"/>
        <v>A</v>
      </c>
      <c r="O306" s="147" t="str">
        <f t="shared" si="329"/>
        <v>9.9 nom de la recette .Avec ou sans alcool.Quand .Verre Flute(s).Famille à coller</v>
      </c>
      <c r="P306" s="147" t="str">
        <f t="shared" si="334"/>
        <v>9</v>
      </c>
      <c r="Q306" s="147" t="str">
        <f t="shared" si="335"/>
        <v xml:space="preserve">9 nom de la recette </v>
      </c>
      <c r="R306" s="147" t="str">
        <f t="shared" si="336"/>
        <v>Avec ou sans alcool</v>
      </c>
      <c r="S306" s="147" t="str">
        <f t="shared" si="330"/>
        <v xml:space="preserve">Quand </v>
      </c>
      <c r="T306" s="147" t="str">
        <f t="shared" si="337"/>
        <v>Famille à coller</v>
      </c>
      <c r="U306" s="147" t="str">
        <f t="shared" si="331"/>
        <v/>
      </c>
      <c r="V306" s="146" t="str">
        <f t="shared" ref="V306:V317" si="370">IF(OR(AC306&lt;&gt; "",AD306&lt;&gt;"",AE306&lt;&gt; "",AF306&lt;&gt; "",AG306&lt;&gt; "",AH306&lt;&gt; "",AI306&lt;&gt;""),"A", "►")</f>
        <v>A</v>
      </c>
      <c r="W306" s="119" t="str">
        <f>W295</f>
        <v>9.9 nom de la recette .Avec ou sans alcool.Quand .Verre Flute(s).Famille à coller</v>
      </c>
      <c r="X306" s="119">
        <f>X295</f>
        <v>2</v>
      </c>
      <c r="Y306" s="118" t="str">
        <f>Y295</f>
        <v>Flute(s)</v>
      </c>
      <c r="Z306" s="117">
        <f>Z295</f>
        <v>12</v>
      </c>
      <c r="AA306" s="116" t="str">
        <f>AA295</f>
        <v>cl</v>
      </c>
      <c r="AB306" s="288">
        <v>0</v>
      </c>
      <c r="AC306" s="267" t="s">
        <v>540</v>
      </c>
      <c r="AD306" s="270"/>
      <c r="AE306" s="270"/>
      <c r="AF306" s="270"/>
      <c r="AG306" s="270"/>
      <c r="AH306" s="270"/>
      <c r="AI306" s="270"/>
      <c r="AJ306" s="270"/>
      <c r="AK306" s="270"/>
      <c r="AL306" s="270"/>
      <c r="AM306" s="287"/>
      <c r="AN306"/>
      <c r="AO306" s="506"/>
      <c r="AP306" s="507"/>
      <c r="AQ306" s="507"/>
      <c r="AR306" s="507"/>
      <c r="AS306" s="507"/>
      <c r="AT306" s="507"/>
      <c r="AU306" s="507"/>
      <c r="AV306" s="507"/>
      <c r="AW306" s="507"/>
      <c r="AX306" s="507"/>
      <c r="AY306" s="507"/>
      <c r="AZ306" s="507"/>
      <c r="BA306" s="507"/>
      <c r="BB306" s="507"/>
      <c r="BC306" s="511"/>
      <c r="BP306" s="3"/>
      <c r="BR306" s="407" t="str">
        <f t="shared" si="333"/>
        <v>A</v>
      </c>
      <c r="CC306" s="9">
        <v>1</v>
      </c>
    </row>
    <row r="307" spans="1:81" ht="21" customHeight="1">
      <c r="A307" s="804"/>
      <c r="B307" s="284"/>
      <c r="C307" s="284"/>
      <c r="D307" s="284"/>
      <c r="E307" s="284"/>
      <c r="F307" s="284"/>
      <c r="G307" s="284"/>
      <c r="H307" s="284"/>
      <c r="I307" s="284"/>
      <c r="J307" s="284"/>
      <c r="K307" s="284"/>
      <c r="L307" s="282" t="s">
        <v>537</v>
      </c>
      <c r="N307" s="407" t="str">
        <f t="shared" si="328"/>
        <v>►</v>
      </c>
      <c r="O307" s="147" t="str">
        <f t="shared" si="329"/>
        <v>►</v>
      </c>
      <c r="P307" s="147" t="str">
        <f t="shared" si="334"/>
        <v>►</v>
      </c>
      <c r="Q307" s="147" t="str">
        <f t="shared" si="335"/>
        <v>►</v>
      </c>
      <c r="R307" s="147" t="str">
        <f t="shared" si="336"/>
        <v>►</v>
      </c>
      <c r="S307" s="147" t="str">
        <f t="shared" si="330"/>
        <v>►</v>
      </c>
      <c r="T307" s="147" t="str">
        <f t="shared" si="337"/>
        <v>►</v>
      </c>
      <c r="U307" s="147" t="str">
        <f t="shared" si="331"/>
        <v/>
      </c>
      <c r="V307" s="146" t="str">
        <f t="shared" si="370"/>
        <v>►</v>
      </c>
      <c r="W307" s="119" t="str">
        <f>W295</f>
        <v>9.9 nom de la recette .Avec ou sans alcool.Quand .Verre Flute(s).Famille à coller</v>
      </c>
      <c r="X307" s="119">
        <f>X295</f>
        <v>2</v>
      </c>
      <c r="Y307" s="118" t="str">
        <f>Y295</f>
        <v>Flute(s)</v>
      </c>
      <c r="Z307" s="117">
        <f>Z295</f>
        <v>12</v>
      </c>
      <c r="AA307" s="116" t="str">
        <f>AA295</f>
        <v>cl</v>
      </c>
      <c r="AB307" s="285" t="str">
        <f>IF(ISBLANK(AC307),"",MAX(AB306:AB306)+1)</f>
        <v/>
      </c>
      <c r="AC307" s="284"/>
      <c r="AD307" s="284"/>
      <c r="AE307" s="284"/>
      <c r="AF307" s="284"/>
      <c r="AG307" s="284"/>
      <c r="AH307" s="284"/>
      <c r="AI307" s="284"/>
      <c r="AJ307" s="284"/>
      <c r="AK307" s="284"/>
      <c r="AL307" s="284"/>
      <c r="AM307" s="282" t="s">
        <v>537</v>
      </c>
      <c r="AN307"/>
      <c r="AO307" s="508"/>
      <c r="AP307" s="509"/>
      <c r="AQ307" s="509"/>
      <c r="AR307" s="509"/>
      <c r="AS307" s="509"/>
      <c r="AT307" s="509"/>
      <c r="AU307" s="509"/>
      <c r="AV307" s="509"/>
      <c r="AW307" s="509"/>
      <c r="AX307" s="509"/>
      <c r="AY307" s="509"/>
      <c r="AZ307" s="509"/>
      <c r="BA307" s="509"/>
      <c r="BB307" s="509"/>
      <c r="BC307" s="512"/>
      <c r="BP307" s="3"/>
      <c r="BR307" s="407" t="str">
        <f t="shared" si="333"/>
        <v>►</v>
      </c>
      <c r="CC307" s="9">
        <v>1</v>
      </c>
    </row>
    <row r="308" spans="1:81" ht="21" customHeight="1">
      <c r="A308" s="804"/>
      <c r="B308" s="284"/>
      <c r="C308" s="284"/>
      <c r="D308" s="284"/>
      <c r="E308" s="284"/>
      <c r="F308" s="284"/>
      <c r="G308" s="284"/>
      <c r="H308" s="284"/>
      <c r="I308" s="284"/>
      <c r="J308" s="284"/>
      <c r="K308" s="284"/>
      <c r="L308" s="282"/>
      <c r="N308" s="407" t="str">
        <f t="shared" si="328"/>
        <v>►</v>
      </c>
      <c r="O308" s="147" t="str">
        <f t="shared" si="329"/>
        <v>►</v>
      </c>
      <c r="P308" s="147" t="str">
        <f t="shared" si="334"/>
        <v>►</v>
      </c>
      <c r="Q308" s="147" t="str">
        <f t="shared" si="335"/>
        <v>►</v>
      </c>
      <c r="R308" s="147" t="str">
        <f t="shared" si="336"/>
        <v>►</v>
      </c>
      <c r="S308" s="147" t="str">
        <f t="shared" si="330"/>
        <v>►</v>
      </c>
      <c r="T308" s="147" t="str">
        <f t="shared" si="337"/>
        <v>►</v>
      </c>
      <c r="U308" s="147" t="str">
        <f t="shared" si="331"/>
        <v/>
      </c>
      <c r="V308" s="146" t="str">
        <f t="shared" si="370"/>
        <v>►</v>
      </c>
      <c r="W308" s="119" t="str">
        <f>W295</f>
        <v>9.9 nom de la recette .Avec ou sans alcool.Quand .Verre Flute(s).Famille à coller</v>
      </c>
      <c r="X308" s="119">
        <f>X295</f>
        <v>2</v>
      </c>
      <c r="Y308" s="118" t="str">
        <f>Y295</f>
        <v>Flute(s)</v>
      </c>
      <c r="Z308" s="117">
        <f>Z295</f>
        <v>12</v>
      </c>
      <c r="AA308" s="116" t="str">
        <f>AA295</f>
        <v>cl</v>
      </c>
      <c r="AB308" s="285" t="str">
        <f>IF(ISBLANK(AC308),"",MAX(AB306:AB307)+1)</f>
        <v/>
      </c>
      <c r="AC308" s="284"/>
      <c r="AD308" s="284"/>
      <c r="AE308" s="284"/>
      <c r="AF308" s="284"/>
      <c r="AG308" s="284"/>
      <c r="AH308" s="284"/>
      <c r="AI308" s="284"/>
      <c r="AJ308" s="284"/>
      <c r="AK308" s="284"/>
      <c r="AL308" s="284"/>
      <c r="AM308" s="282"/>
      <c r="AN308"/>
      <c r="AO308" s="508"/>
      <c r="AP308" s="509"/>
      <c r="AQ308" s="509"/>
      <c r="AR308" s="509"/>
      <c r="AS308" s="509"/>
      <c r="AT308" s="509"/>
      <c r="AU308" s="509"/>
      <c r="AV308" s="509"/>
      <c r="AW308" s="509"/>
      <c r="AX308" s="509"/>
      <c r="AY308" s="509"/>
      <c r="AZ308" s="509"/>
      <c r="BA308" s="509"/>
      <c r="BB308" s="509"/>
      <c r="BC308" s="512"/>
      <c r="BP308" s="3"/>
      <c r="BR308" s="407" t="str">
        <f t="shared" si="333"/>
        <v>►</v>
      </c>
      <c r="CC308" s="9">
        <v>1</v>
      </c>
    </row>
    <row r="309" spans="1:81" ht="21" customHeight="1">
      <c r="A309" s="804"/>
      <c r="B309" s="284"/>
      <c r="C309" s="284"/>
      <c r="D309" s="284"/>
      <c r="E309" s="284"/>
      <c r="F309" s="284"/>
      <c r="G309" s="284"/>
      <c r="H309" s="284"/>
      <c r="I309" s="284"/>
      <c r="J309" s="284"/>
      <c r="K309" s="284"/>
      <c r="L309" s="282"/>
      <c r="N309" s="407" t="str">
        <f t="shared" si="328"/>
        <v>►</v>
      </c>
      <c r="O309" s="147" t="str">
        <f t="shared" si="329"/>
        <v>►</v>
      </c>
      <c r="P309" s="147" t="str">
        <f t="shared" si="334"/>
        <v>►</v>
      </c>
      <c r="Q309" s="147" t="str">
        <f t="shared" si="335"/>
        <v>►</v>
      </c>
      <c r="R309" s="147" t="str">
        <f t="shared" si="336"/>
        <v>►</v>
      </c>
      <c r="S309" s="147" t="str">
        <f t="shared" si="330"/>
        <v>►</v>
      </c>
      <c r="T309" s="147" t="str">
        <f t="shared" si="337"/>
        <v>►</v>
      </c>
      <c r="U309" s="147" t="str">
        <f t="shared" si="331"/>
        <v/>
      </c>
      <c r="V309" s="146" t="str">
        <f t="shared" si="370"/>
        <v>►</v>
      </c>
      <c r="W309" s="119" t="str">
        <f>W295</f>
        <v>9.9 nom de la recette .Avec ou sans alcool.Quand .Verre Flute(s).Famille à coller</v>
      </c>
      <c r="X309" s="119">
        <f>X295</f>
        <v>2</v>
      </c>
      <c r="Y309" s="118" t="str">
        <f>Y295</f>
        <v>Flute(s)</v>
      </c>
      <c r="Z309" s="117">
        <f>Z295</f>
        <v>12</v>
      </c>
      <c r="AA309" s="116" t="str">
        <f>AA295</f>
        <v>cl</v>
      </c>
      <c r="AB309" s="285" t="str">
        <f>IF(ISBLANK(AC309),"",MAX(AB306:AB308)+1)</f>
        <v/>
      </c>
      <c r="AC309" s="284"/>
      <c r="AD309" s="284"/>
      <c r="AE309" s="284"/>
      <c r="AF309" s="284"/>
      <c r="AG309" s="284"/>
      <c r="AH309" s="284"/>
      <c r="AI309" s="284"/>
      <c r="AJ309" s="284"/>
      <c r="AK309" s="284"/>
      <c r="AL309" s="284"/>
      <c r="AM309" s="282"/>
      <c r="AN309"/>
      <c r="AO309" s="510"/>
      <c r="AP309" s="509"/>
      <c r="AQ309" s="509"/>
      <c r="AR309" s="509"/>
      <c r="AS309" s="509"/>
      <c r="AT309" s="509"/>
      <c r="AU309" s="509"/>
      <c r="AV309" s="509"/>
      <c r="AW309" s="509"/>
      <c r="AX309" s="509"/>
      <c r="AY309" s="509"/>
      <c r="AZ309" s="509"/>
      <c r="BA309" s="509"/>
      <c r="BB309" s="509"/>
      <c r="BC309" s="512"/>
      <c r="BR309" s="407" t="str">
        <f t="shared" si="333"/>
        <v>►</v>
      </c>
      <c r="CC309" s="9">
        <v>1</v>
      </c>
    </row>
    <row r="310" spans="1:81" ht="21" customHeight="1">
      <c r="A310" s="804"/>
      <c r="B310" s="284"/>
      <c r="C310" s="284"/>
      <c r="D310" s="284"/>
      <c r="E310" s="284"/>
      <c r="F310" s="284"/>
      <c r="G310" s="284"/>
      <c r="H310" s="284"/>
      <c r="I310" s="284"/>
      <c r="J310" s="284"/>
      <c r="K310" s="284"/>
      <c r="L310" s="282"/>
      <c r="N310" s="407" t="str">
        <f t="shared" si="328"/>
        <v>►</v>
      </c>
      <c r="O310" s="147" t="str">
        <f t="shared" si="329"/>
        <v>►</v>
      </c>
      <c r="P310" s="147" t="str">
        <f t="shared" si="334"/>
        <v>►</v>
      </c>
      <c r="Q310" s="147" t="str">
        <f t="shared" si="335"/>
        <v>►</v>
      </c>
      <c r="R310" s="147" t="str">
        <f t="shared" si="336"/>
        <v>►</v>
      </c>
      <c r="S310" s="147" t="str">
        <f t="shared" si="330"/>
        <v>►</v>
      </c>
      <c r="T310" s="147" t="str">
        <f t="shared" si="337"/>
        <v>►</v>
      </c>
      <c r="U310" s="147" t="str">
        <f t="shared" si="331"/>
        <v/>
      </c>
      <c r="V310" s="146" t="str">
        <f t="shared" si="370"/>
        <v>►</v>
      </c>
      <c r="W310" s="119" t="str">
        <f>W295</f>
        <v>9.9 nom de la recette .Avec ou sans alcool.Quand .Verre Flute(s).Famille à coller</v>
      </c>
      <c r="X310" s="119">
        <f>X295</f>
        <v>2</v>
      </c>
      <c r="Y310" s="118" t="str">
        <f>Y295</f>
        <v>Flute(s)</v>
      </c>
      <c r="Z310" s="117">
        <f>Z295</f>
        <v>12</v>
      </c>
      <c r="AA310" s="116" t="str">
        <f>AA295</f>
        <v>cl</v>
      </c>
      <c r="AB310" s="285" t="str">
        <f>IF(ISBLANK(AC310),"",MAX(AB306:AB309)+1)</f>
        <v/>
      </c>
      <c r="AC310" s="284"/>
      <c r="AD310" s="284"/>
      <c r="AE310" s="284"/>
      <c r="AF310" s="284"/>
      <c r="AG310" s="284"/>
      <c r="AH310" s="284"/>
      <c r="AI310" s="284"/>
      <c r="AJ310" s="284"/>
      <c r="AK310" s="284"/>
      <c r="AL310" s="284"/>
      <c r="AM310" s="282"/>
      <c r="AN310"/>
      <c r="AO310" s="508"/>
      <c r="AP310" s="509"/>
      <c r="AQ310" s="509"/>
      <c r="AR310" s="509"/>
      <c r="AS310" s="509"/>
      <c r="AT310" s="509"/>
      <c r="AU310" s="509"/>
      <c r="AV310" s="509"/>
      <c r="AW310" s="509"/>
      <c r="AX310" s="509"/>
      <c r="AY310" s="509"/>
      <c r="AZ310" s="509"/>
      <c r="BA310" s="509"/>
      <c r="BB310" s="509"/>
      <c r="BC310" s="512"/>
      <c r="BR310" s="407" t="str">
        <f t="shared" si="333"/>
        <v>►</v>
      </c>
      <c r="CC310" s="9">
        <v>1</v>
      </c>
    </row>
    <row r="311" spans="1:81" ht="21" customHeight="1">
      <c r="A311" s="804"/>
      <c r="B311" s="284"/>
      <c r="C311" s="284"/>
      <c r="D311" s="284"/>
      <c r="E311" s="284"/>
      <c r="F311" s="284"/>
      <c r="G311" s="284"/>
      <c r="H311" s="284"/>
      <c r="I311" s="284"/>
      <c r="J311" s="284"/>
      <c r="K311" s="284"/>
      <c r="L311" s="282"/>
      <c r="N311" s="407" t="str">
        <f t="shared" si="328"/>
        <v>►</v>
      </c>
      <c r="O311" s="147" t="str">
        <f t="shared" si="329"/>
        <v>►</v>
      </c>
      <c r="P311" s="147" t="str">
        <f t="shared" si="334"/>
        <v>►</v>
      </c>
      <c r="Q311" s="147" t="str">
        <f t="shared" si="335"/>
        <v>►</v>
      </c>
      <c r="R311" s="147" t="str">
        <f t="shared" si="336"/>
        <v>►</v>
      </c>
      <c r="S311" s="147" t="str">
        <f t="shared" si="330"/>
        <v>►</v>
      </c>
      <c r="T311" s="147" t="str">
        <f t="shared" si="337"/>
        <v>►</v>
      </c>
      <c r="U311" s="147" t="str">
        <f t="shared" si="331"/>
        <v/>
      </c>
      <c r="V311" s="146" t="str">
        <f t="shared" si="370"/>
        <v>►</v>
      </c>
      <c r="W311" s="119" t="str">
        <f>W295</f>
        <v>9.9 nom de la recette .Avec ou sans alcool.Quand .Verre Flute(s).Famille à coller</v>
      </c>
      <c r="X311" s="119">
        <f>X295</f>
        <v>2</v>
      </c>
      <c r="Y311" s="118" t="str">
        <f>Y295</f>
        <v>Flute(s)</v>
      </c>
      <c r="Z311" s="117">
        <f>Z295</f>
        <v>12</v>
      </c>
      <c r="AA311" s="116" t="str">
        <f>AA295</f>
        <v>cl</v>
      </c>
      <c r="AB311" s="285" t="str">
        <f>IF(ISBLANK(AC311),"",MAX(AB306:AB310)+1)</f>
        <v/>
      </c>
      <c r="AC311" s="284"/>
      <c r="AD311" s="284"/>
      <c r="AE311" s="284"/>
      <c r="AF311" s="284"/>
      <c r="AG311" s="284"/>
      <c r="AH311" s="284"/>
      <c r="AI311" s="284"/>
      <c r="AJ311" s="284"/>
      <c r="AK311" s="284"/>
      <c r="AL311" s="284"/>
      <c r="AM311" s="282"/>
      <c r="AN311"/>
      <c r="AO311" s="508"/>
      <c r="AP311" s="509"/>
      <c r="AQ311" s="509"/>
      <c r="AR311" s="509"/>
      <c r="AS311" s="509"/>
      <c r="AT311" s="509"/>
      <c r="AU311" s="509"/>
      <c r="AV311" s="509"/>
      <c r="AW311" s="509"/>
      <c r="AX311" s="509"/>
      <c r="AY311" s="509"/>
      <c r="AZ311" s="509"/>
      <c r="BA311" s="509"/>
      <c r="BB311" s="509"/>
      <c r="BC311" s="512"/>
      <c r="BR311" s="407" t="str">
        <f t="shared" si="333"/>
        <v>►</v>
      </c>
      <c r="CC311" s="9">
        <v>1</v>
      </c>
    </row>
    <row r="312" spans="1:81" ht="21" customHeight="1">
      <c r="A312" s="804"/>
      <c r="B312" s="284"/>
      <c r="C312" s="284"/>
      <c r="D312" s="284"/>
      <c r="E312" s="284"/>
      <c r="F312" s="284"/>
      <c r="G312" s="284"/>
      <c r="H312" s="284"/>
      <c r="I312" s="284"/>
      <c r="J312" s="284"/>
      <c r="K312" s="284"/>
      <c r="L312" s="282"/>
      <c r="N312" s="407" t="str">
        <f t="shared" si="328"/>
        <v>►</v>
      </c>
      <c r="O312" s="147" t="str">
        <f t="shared" si="329"/>
        <v>►</v>
      </c>
      <c r="P312" s="147" t="str">
        <f t="shared" si="334"/>
        <v>►</v>
      </c>
      <c r="Q312" s="147" t="str">
        <f t="shared" si="335"/>
        <v>►</v>
      </c>
      <c r="R312" s="147" t="str">
        <f t="shared" si="336"/>
        <v>►</v>
      </c>
      <c r="S312" s="147" t="str">
        <f t="shared" si="330"/>
        <v>►</v>
      </c>
      <c r="T312" s="147" t="str">
        <f t="shared" si="337"/>
        <v>►</v>
      </c>
      <c r="U312" s="147" t="str">
        <f t="shared" si="331"/>
        <v/>
      </c>
      <c r="V312" s="146" t="str">
        <f t="shared" si="370"/>
        <v>►</v>
      </c>
      <c r="W312" s="119" t="str">
        <f>W295</f>
        <v>9.9 nom de la recette .Avec ou sans alcool.Quand .Verre Flute(s).Famille à coller</v>
      </c>
      <c r="X312" s="119">
        <f>X295</f>
        <v>2</v>
      </c>
      <c r="Y312" s="118" t="str">
        <f>Y295</f>
        <v>Flute(s)</v>
      </c>
      <c r="Z312" s="117">
        <f>Z295</f>
        <v>12</v>
      </c>
      <c r="AA312" s="116" t="str">
        <f>AA295</f>
        <v>cl</v>
      </c>
      <c r="AB312" s="285" t="str">
        <f>IF(ISBLANK(AC312),"",MAX(AB306:AB311)+1)</f>
        <v/>
      </c>
      <c r="AC312" s="284"/>
      <c r="AD312" s="284"/>
      <c r="AE312" s="284"/>
      <c r="AF312" s="284"/>
      <c r="AG312" s="284"/>
      <c r="AH312" s="284"/>
      <c r="AI312" s="284"/>
      <c r="AJ312" s="284"/>
      <c r="AK312" s="284"/>
      <c r="AL312" s="284"/>
      <c r="AM312" s="282"/>
      <c r="AN312"/>
      <c r="AO312" s="508"/>
      <c r="AP312" s="509"/>
      <c r="AQ312" s="509"/>
      <c r="AR312" s="509"/>
      <c r="AS312" s="509"/>
      <c r="AT312" s="509"/>
      <c r="AU312" s="509"/>
      <c r="AV312" s="509"/>
      <c r="AW312" s="509"/>
      <c r="AX312" s="509"/>
      <c r="AY312" s="509"/>
      <c r="AZ312" s="509"/>
      <c r="BA312" s="509"/>
      <c r="BB312" s="509"/>
      <c r="BC312" s="512"/>
      <c r="BR312" s="407" t="str">
        <f t="shared" si="333"/>
        <v>►</v>
      </c>
      <c r="CC312" s="9">
        <v>1</v>
      </c>
    </row>
    <row r="313" spans="1:81" ht="21" customHeight="1">
      <c r="A313" s="804"/>
      <c r="B313" s="284"/>
      <c r="C313" s="284"/>
      <c r="D313" s="284"/>
      <c r="E313" s="284"/>
      <c r="F313" s="284"/>
      <c r="G313" s="284"/>
      <c r="H313" s="284"/>
      <c r="I313" s="284"/>
      <c r="J313" s="284"/>
      <c r="K313" s="284"/>
      <c r="L313" s="282"/>
      <c r="N313" s="407" t="str">
        <f t="shared" si="328"/>
        <v>►</v>
      </c>
      <c r="O313" s="147" t="str">
        <f t="shared" si="329"/>
        <v>►</v>
      </c>
      <c r="P313" s="147" t="str">
        <f t="shared" si="334"/>
        <v>►</v>
      </c>
      <c r="Q313" s="147" t="str">
        <f t="shared" si="335"/>
        <v>►</v>
      </c>
      <c r="R313" s="147" t="str">
        <f t="shared" si="336"/>
        <v>►</v>
      </c>
      <c r="S313" s="147" t="str">
        <f t="shared" si="330"/>
        <v>►</v>
      </c>
      <c r="T313" s="147" t="str">
        <f t="shared" si="337"/>
        <v>►</v>
      </c>
      <c r="U313" s="147" t="str">
        <f t="shared" si="331"/>
        <v/>
      </c>
      <c r="V313" s="146" t="str">
        <f t="shared" si="370"/>
        <v>►</v>
      </c>
      <c r="W313" s="119" t="str">
        <f>W295</f>
        <v>9.9 nom de la recette .Avec ou sans alcool.Quand .Verre Flute(s).Famille à coller</v>
      </c>
      <c r="X313" s="119">
        <f>X295</f>
        <v>2</v>
      </c>
      <c r="Y313" s="118" t="str">
        <f>Y295</f>
        <v>Flute(s)</v>
      </c>
      <c r="Z313" s="117">
        <f>Z295</f>
        <v>12</v>
      </c>
      <c r="AA313" s="116" t="str">
        <f>AA295</f>
        <v>cl</v>
      </c>
      <c r="AB313" s="285" t="str">
        <f>IF(ISBLANK(AC313),"",MAX(AB306:AB312)+1)</f>
        <v/>
      </c>
      <c r="AC313" s="284"/>
      <c r="AD313" s="284"/>
      <c r="AE313" s="284"/>
      <c r="AF313" s="284"/>
      <c r="AG313" s="284"/>
      <c r="AH313" s="284"/>
      <c r="AI313" s="284"/>
      <c r="AJ313" s="284"/>
      <c r="AK313" s="284"/>
      <c r="AL313" s="284"/>
      <c r="AM313" s="282"/>
      <c r="AN313"/>
      <c r="AO313" s="508"/>
      <c r="AP313" s="509"/>
      <c r="AQ313" s="509"/>
      <c r="AR313" s="509"/>
      <c r="AS313" s="509"/>
      <c r="AT313" s="509"/>
      <c r="AU313" s="509"/>
      <c r="AV313" s="509"/>
      <c r="AW313" s="509"/>
      <c r="AX313" s="509"/>
      <c r="AY313" s="509"/>
      <c r="AZ313" s="509"/>
      <c r="BA313" s="509"/>
      <c r="BB313" s="509"/>
      <c r="BC313" s="512"/>
      <c r="BR313" s="407" t="str">
        <f t="shared" si="333"/>
        <v>►</v>
      </c>
      <c r="CC313" s="9">
        <v>1</v>
      </c>
    </row>
    <row r="314" spans="1:81" ht="21" customHeight="1">
      <c r="A314" s="804"/>
      <c r="B314" s="284"/>
      <c r="C314" s="284"/>
      <c r="D314" s="284"/>
      <c r="E314" s="284"/>
      <c r="F314" s="284"/>
      <c r="G314" s="284"/>
      <c r="H314" s="284"/>
      <c r="I314" s="284"/>
      <c r="J314" s="284"/>
      <c r="K314" s="284"/>
      <c r="L314" s="282"/>
      <c r="N314" s="407" t="str">
        <f t="shared" si="328"/>
        <v>►</v>
      </c>
      <c r="O314" s="147" t="str">
        <f t="shared" si="329"/>
        <v>►</v>
      </c>
      <c r="P314" s="147" t="str">
        <f t="shared" si="334"/>
        <v>►</v>
      </c>
      <c r="Q314" s="147" t="str">
        <f t="shared" si="335"/>
        <v>►</v>
      </c>
      <c r="R314" s="147" t="str">
        <f t="shared" si="336"/>
        <v>►</v>
      </c>
      <c r="S314" s="147" t="str">
        <f t="shared" si="330"/>
        <v>►</v>
      </c>
      <c r="T314" s="147" t="str">
        <f t="shared" si="337"/>
        <v>►</v>
      </c>
      <c r="U314" s="147" t="str">
        <f t="shared" si="331"/>
        <v/>
      </c>
      <c r="V314" s="146" t="str">
        <f t="shared" si="370"/>
        <v>►</v>
      </c>
      <c r="W314" s="119" t="str">
        <f>W295</f>
        <v>9.9 nom de la recette .Avec ou sans alcool.Quand .Verre Flute(s).Famille à coller</v>
      </c>
      <c r="X314" s="119">
        <f>X295</f>
        <v>2</v>
      </c>
      <c r="Y314" s="118" t="str">
        <f>Y295</f>
        <v>Flute(s)</v>
      </c>
      <c r="Z314" s="117">
        <f>Z295</f>
        <v>12</v>
      </c>
      <c r="AA314" s="116" t="str">
        <f>AA295</f>
        <v>cl</v>
      </c>
      <c r="AB314" s="285" t="str">
        <f>IF(ISBLANK(AC314),"",MAX(AB306:AB313)+1)</f>
        <v/>
      </c>
      <c r="AC314" s="284"/>
      <c r="AD314" s="284"/>
      <c r="AE314" s="284"/>
      <c r="AF314" s="284"/>
      <c r="AG314" s="284"/>
      <c r="AH314" s="284"/>
      <c r="AI314" s="284"/>
      <c r="AJ314" s="284"/>
      <c r="AK314" s="284"/>
      <c r="AL314" s="284"/>
      <c r="AM314" s="282"/>
      <c r="AN314"/>
      <c r="AO314" s="508"/>
      <c r="AP314" s="509"/>
      <c r="AQ314" s="509"/>
      <c r="AR314" s="509"/>
      <c r="AS314" s="509"/>
      <c r="AT314" s="509"/>
      <c r="AU314" s="509"/>
      <c r="AV314" s="509"/>
      <c r="AW314" s="509"/>
      <c r="AX314" s="509"/>
      <c r="AY314" s="509"/>
      <c r="AZ314" s="509"/>
      <c r="BA314" s="509"/>
      <c r="BB314" s="509"/>
      <c r="BC314" s="512"/>
      <c r="BR314" s="407" t="str">
        <f t="shared" si="333"/>
        <v>►</v>
      </c>
      <c r="CC314" s="9">
        <v>1</v>
      </c>
    </row>
    <row r="315" spans="1:81" ht="21" customHeight="1">
      <c r="A315" s="804"/>
      <c r="B315" s="284"/>
      <c r="C315" s="284"/>
      <c r="D315" s="284"/>
      <c r="E315" s="284"/>
      <c r="F315" s="284"/>
      <c r="G315" s="284"/>
      <c r="H315" s="284"/>
      <c r="I315" s="284"/>
      <c r="J315" s="284"/>
      <c r="K315" s="284"/>
      <c r="L315" s="282"/>
      <c r="N315" s="407" t="str">
        <f t="shared" si="328"/>
        <v>►</v>
      </c>
      <c r="O315" s="147" t="str">
        <f t="shared" si="329"/>
        <v>►</v>
      </c>
      <c r="P315" s="147" t="str">
        <f t="shared" si="334"/>
        <v>►</v>
      </c>
      <c r="Q315" s="147" t="str">
        <f t="shared" si="335"/>
        <v>►</v>
      </c>
      <c r="R315" s="147" t="str">
        <f t="shared" si="336"/>
        <v>►</v>
      </c>
      <c r="S315" s="147" t="str">
        <f t="shared" si="330"/>
        <v>►</v>
      </c>
      <c r="T315" s="147" t="str">
        <f t="shared" si="337"/>
        <v>►</v>
      </c>
      <c r="U315" s="147" t="str">
        <f t="shared" si="331"/>
        <v/>
      </c>
      <c r="V315" s="146" t="str">
        <f t="shared" si="370"/>
        <v>►</v>
      </c>
      <c r="W315" s="119" t="str">
        <f>W295</f>
        <v>9.9 nom de la recette .Avec ou sans alcool.Quand .Verre Flute(s).Famille à coller</v>
      </c>
      <c r="X315" s="119">
        <f>X295</f>
        <v>2</v>
      </c>
      <c r="Y315" s="118" t="str">
        <f>Y295</f>
        <v>Flute(s)</v>
      </c>
      <c r="Z315" s="117">
        <f>Z295</f>
        <v>12</v>
      </c>
      <c r="AA315" s="116" t="str">
        <f>AA295</f>
        <v>cl</v>
      </c>
      <c r="AB315" s="285" t="str">
        <f>IF(ISBLANK(AC315),"",MAX(AB306:AB314)+1)</f>
        <v/>
      </c>
      <c r="AC315" s="284"/>
      <c r="AD315" s="284"/>
      <c r="AE315" s="284"/>
      <c r="AF315" s="284"/>
      <c r="AG315" s="284"/>
      <c r="AH315" s="284"/>
      <c r="AI315" s="284"/>
      <c r="AJ315" s="284"/>
      <c r="AK315" s="284"/>
      <c r="AL315" s="284"/>
      <c r="AM315" s="282"/>
      <c r="AN315"/>
      <c r="AO315" s="508"/>
      <c r="AP315" s="509"/>
      <c r="AQ315" s="509"/>
      <c r="AR315" s="509"/>
      <c r="AS315" s="509"/>
      <c r="AT315" s="509"/>
      <c r="AU315" s="509"/>
      <c r="AV315" s="509"/>
      <c r="AW315" s="509"/>
      <c r="AX315" s="509"/>
      <c r="AY315" s="509"/>
      <c r="AZ315" s="509"/>
      <c r="BA315" s="509"/>
      <c r="BB315" s="509"/>
      <c r="BC315" s="512"/>
      <c r="BR315" s="407" t="str">
        <f t="shared" si="333"/>
        <v>►</v>
      </c>
      <c r="CC315" s="9">
        <v>1</v>
      </c>
    </row>
    <row r="316" spans="1:81" ht="21" customHeight="1">
      <c r="A316" s="804"/>
      <c r="B316" s="280"/>
      <c r="C316" s="280"/>
      <c r="D316" s="280"/>
      <c r="E316" s="280"/>
      <c r="F316" s="280"/>
      <c r="G316" s="280"/>
      <c r="H316" s="280"/>
      <c r="I316" s="280"/>
      <c r="J316" s="280"/>
      <c r="K316" s="280"/>
      <c r="L316" s="279"/>
      <c r="N316" s="407" t="str">
        <f t="shared" si="328"/>
        <v>►</v>
      </c>
      <c r="O316" s="147" t="str">
        <f t="shared" si="329"/>
        <v>►</v>
      </c>
      <c r="P316" s="147" t="str">
        <f t="shared" si="334"/>
        <v>►</v>
      </c>
      <c r="Q316" s="147" t="str">
        <f t="shared" si="335"/>
        <v>►</v>
      </c>
      <c r="R316" s="147" t="str">
        <f t="shared" si="336"/>
        <v>►</v>
      </c>
      <c r="S316" s="147" t="str">
        <f t="shared" si="330"/>
        <v>►</v>
      </c>
      <c r="T316" s="147" t="str">
        <f t="shared" si="337"/>
        <v>►</v>
      </c>
      <c r="U316" s="147" t="str">
        <f t="shared" si="331"/>
        <v/>
      </c>
      <c r="V316" s="146" t="str">
        <f t="shared" si="370"/>
        <v>►</v>
      </c>
      <c r="W316" s="119" t="str">
        <f>W295</f>
        <v>9.9 nom de la recette .Avec ou sans alcool.Quand .Verre Flute(s).Famille à coller</v>
      </c>
      <c r="X316" s="119">
        <f>X295</f>
        <v>2</v>
      </c>
      <c r="Y316" s="118" t="str">
        <f>Y295</f>
        <v>Flute(s)</v>
      </c>
      <c r="Z316" s="117">
        <f>Z295</f>
        <v>12</v>
      </c>
      <c r="AA316" s="116" t="str">
        <f>AA295</f>
        <v>cl</v>
      </c>
      <c r="AB316" s="1226" t="s">
        <v>516</v>
      </c>
      <c r="AC316" s="280"/>
      <c r="AD316" s="280"/>
      <c r="AE316" s="280"/>
      <c r="AF316" s="280"/>
      <c r="AG316" s="280"/>
      <c r="AH316" s="280"/>
      <c r="AI316" s="280"/>
      <c r="AJ316" s="280"/>
      <c r="AK316" s="280"/>
      <c r="AL316" s="280"/>
      <c r="AM316" s="279"/>
      <c r="AN316"/>
      <c r="AO316" s="508"/>
      <c r="AP316" s="509"/>
      <c r="AQ316" s="509"/>
      <c r="AR316" s="509"/>
      <c r="AS316" s="509"/>
      <c r="AT316" s="509"/>
      <c r="AU316" s="509"/>
      <c r="AV316" s="509"/>
      <c r="AW316" s="509"/>
      <c r="AX316" s="509"/>
      <c r="AY316" s="509"/>
      <c r="AZ316" s="509"/>
      <c r="BA316" s="509"/>
      <c r="BB316" s="509"/>
      <c r="BC316" s="512"/>
      <c r="BR316" s="407" t="str">
        <f t="shared" si="333"/>
        <v>►</v>
      </c>
      <c r="CC316" s="9">
        <v>1</v>
      </c>
    </row>
    <row r="317" spans="1:81" ht="21" customHeight="1">
      <c r="A317" s="804"/>
      <c r="B317" s="280"/>
      <c r="C317" s="280"/>
      <c r="D317" s="280"/>
      <c r="E317" s="280"/>
      <c r="F317" s="280"/>
      <c r="G317" s="280"/>
      <c r="H317" s="280"/>
      <c r="I317" s="280"/>
      <c r="J317" s="280"/>
      <c r="K317" s="280"/>
      <c r="L317" s="279"/>
      <c r="N317" s="407" t="str">
        <f t="shared" si="328"/>
        <v>►</v>
      </c>
      <c r="O317" s="147" t="str">
        <f t="shared" si="329"/>
        <v>►</v>
      </c>
      <c r="P317" s="147" t="str">
        <f t="shared" si="334"/>
        <v>►</v>
      </c>
      <c r="Q317" s="147" t="str">
        <f t="shared" si="335"/>
        <v>►</v>
      </c>
      <c r="R317" s="147" t="str">
        <f t="shared" si="336"/>
        <v>►</v>
      </c>
      <c r="S317" s="147" t="str">
        <f t="shared" si="330"/>
        <v>►</v>
      </c>
      <c r="T317" s="147" t="str">
        <f t="shared" si="337"/>
        <v>►</v>
      </c>
      <c r="U317" s="147" t="str">
        <f t="shared" si="331"/>
        <v/>
      </c>
      <c r="V317" s="146" t="str">
        <f t="shared" si="370"/>
        <v>►</v>
      </c>
      <c r="W317" s="119" t="str">
        <f>W295</f>
        <v>9.9 nom de la recette .Avec ou sans alcool.Quand .Verre Flute(s).Famille à coller</v>
      </c>
      <c r="X317" s="119">
        <f>X295</f>
        <v>2</v>
      </c>
      <c r="Y317" s="118" t="str">
        <f>Y295</f>
        <v>Flute(s)</v>
      </c>
      <c r="Z317" s="117">
        <f>Z295</f>
        <v>12</v>
      </c>
      <c r="AA317" s="116" t="str">
        <f>AA295</f>
        <v>cl</v>
      </c>
      <c r="AB317" s="1226"/>
      <c r="AC317" s="280"/>
      <c r="AD317" s="280"/>
      <c r="AE317" s="280"/>
      <c r="AF317" s="280"/>
      <c r="AG317" s="280"/>
      <c r="AH317" s="280"/>
      <c r="AI317" s="280"/>
      <c r="AJ317" s="280"/>
      <c r="AK317" s="280"/>
      <c r="AL317" s="280"/>
      <c r="AM317" s="279"/>
      <c r="AN317"/>
      <c r="AO317" s="508"/>
      <c r="AP317" s="509"/>
      <c r="AQ317" s="509"/>
      <c r="AR317" s="509"/>
      <c r="AS317" s="509"/>
      <c r="AT317" s="509"/>
      <c r="AU317" s="509"/>
      <c r="AV317" s="509"/>
      <c r="AW317" s="509"/>
      <c r="AX317" s="509"/>
      <c r="AY317" s="509"/>
      <c r="AZ317" s="509"/>
      <c r="BA317" s="509"/>
      <c r="BB317" s="509"/>
      <c r="BC317" s="512"/>
      <c r="BR317" s="407" t="str">
        <f t="shared" si="333"/>
        <v>►</v>
      </c>
      <c r="CC317" s="9">
        <v>1</v>
      </c>
    </row>
    <row r="318" spans="1:81" ht="21" customHeight="1">
      <c r="A318" s="804"/>
      <c r="B318" s="122"/>
      <c r="C318" s="122"/>
      <c r="D318" s="122"/>
      <c r="E318" s="122"/>
      <c r="F318" s="122"/>
      <c r="G318" s="122"/>
      <c r="H318" s="122"/>
      <c r="I318" s="122"/>
      <c r="J318" s="122"/>
      <c r="K318" s="122"/>
      <c r="L318" s="121"/>
      <c r="N318" s="407" t="str">
        <f t="shared" si="328"/>
        <v>A</v>
      </c>
      <c r="O318" s="147" t="str">
        <f t="shared" si="329"/>
        <v>9.9 nom de la recette .Avec ou sans alcool.Quand .Verre Flute(s).Famille à coller</v>
      </c>
      <c r="P318" s="147" t="str">
        <f t="shared" si="334"/>
        <v>9</v>
      </c>
      <c r="Q318" s="147" t="str">
        <f t="shared" si="335"/>
        <v xml:space="preserve">9 nom de la recette </v>
      </c>
      <c r="R318" s="147" t="str">
        <f t="shared" si="336"/>
        <v>Avec ou sans alcool</v>
      </c>
      <c r="S318" s="147" t="str">
        <f t="shared" si="330"/>
        <v xml:space="preserve">Quand </v>
      </c>
      <c r="T318" s="147" t="str">
        <f t="shared" si="337"/>
        <v>Famille à coller</v>
      </c>
      <c r="U318" s="147" t="str">
        <f t="shared" si="331"/>
        <v/>
      </c>
      <c r="V318" s="274" t="s">
        <v>338</v>
      </c>
      <c r="W318" s="119" t="str">
        <f>W295</f>
        <v>9.9 nom de la recette .Avec ou sans alcool.Quand .Verre Flute(s).Famille à coller</v>
      </c>
      <c r="X318" s="119">
        <f>X295</f>
        <v>2</v>
      </c>
      <c r="Y318" s="118" t="str">
        <f>Y295</f>
        <v>Flute(s)</v>
      </c>
      <c r="Z318" s="117">
        <f>Z295</f>
        <v>12</v>
      </c>
      <c r="AA318" s="116" t="str">
        <f>AA295</f>
        <v>cl</v>
      </c>
      <c r="AB318" s="277" t="s">
        <v>509</v>
      </c>
      <c r="AC318" s="122"/>
      <c r="AD318" s="122"/>
      <c r="AE318" s="122"/>
      <c r="AF318" s="122"/>
      <c r="AG318" s="122"/>
      <c r="AH318" s="122"/>
      <c r="AI318" s="122"/>
      <c r="AJ318" s="122"/>
      <c r="AK318" s="122"/>
      <c r="AL318" s="122"/>
      <c r="AM318" s="121"/>
      <c r="AN318"/>
      <c r="AO318" s="508"/>
      <c r="AP318" s="509"/>
      <c r="AQ318" s="509"/>
      <c r="AR318" s="509"/>
      <c r="AS318" s="509"/>
      <c r="AT318" s="509"/>
      <c r="AU318" s="509"/>
      <c r="AV318" s="509"/>
      <c r="AW318" s="509"/>
      <c r="AX318" s="509"/>
      <c r="AY318" s="509"/>
      <c r="AZ318" s="509"/>
      <c r="BA318" s="509"/>
      <c r="BB318" s="509"/>
      <c r="BC318" s="512"/>
      <c r="BR318" s="407" t="str">
        <f t="shared" si="333"/>
        <v>A</v>
      </c>
      <c r="CC318" s="9">
        <v>1</v>
      </c>
    </row>
    <row r="319" spans="1:81" ht="21" customHeight="1">
      <c r="A319" s="804"/>
      <c r="B319" s="113">
        <v>40</v>
      </c>
      <c r="C319" s="113">
        <v>5</v>
      </c>
      <c r="D319" s="113">
        <v>12</v>
      </c>
      <c r="E319" s="113">
        <v>25</v>
      </c>
      <c r="F319" s="113">
        <v>23</v>
      </c>
      <c r="G319" s="113">
        <v>7</v>
      </c>
      <c r="H319" s="113">
        <v>13</v>
      </c>
      <c r="I319" s="113">
        <v>12</v>
      </c>
      <c r="J319" s="113">
        <v>9</v>
      </c>
      <c r="K319" s="113">
        <v>12</v>
      </c>
      <c r="L319" s="115">
        <v>13</v>
      </c>
      <c r="N319" s="407" t="str">
        <f t="shared" si="328"/>
        <v>A</v>
      </c>
      <c r="O319" s="147">
        <f t="shared" si="329"/>
        <v>2</v>
      </c>
      <c r="P319" s="147">
        <f t="shared" si="334"/>
        <v>0</v>
      </c>
      <c r="Q319" s="147">
        <f t="shared" si="335"/>
        <v>0</v>
      </c>
      <c r="R319" s="147">
        <f t="shared" si="336"/>
        <v>0</v>
      </c>
      <c r="S319" s="147">
        <f t="shared" si="330"/>
        <v>0</v>
      </c>
      <c r="T319" s="147" t="str">
        <f t="shared" si="337"/>
        <v/>
      </c>
      <c r="U319" s="147" t="str">
        <f t="shared" si="331"/>
        <v/>
      </c>
      <c r="V319" s="274" t="s">
        <v>338</v>
      </c>
      <c r="W319" s="113">
        <v>2</v>
      </c>
      <c r="X319" s="113">
        <v>2</v>
      </c>
      <c r="Y319" s="113">
        <v>2</v>
      </c>
      <c r="Z319" s="113">
        <v>2</v>
      </c>
      <c r="AA319" s="113">
        <v>2</v>
      </c>
      <c r="AB319" s="113">
        <v>10</v>
      </c>
      <c r="AC319" s="113">
        <v>12</v>
      </c>
      <c r="AD319" s="113">
        <v>10</v>
      </c>
      <c r="AE319" s="113">
        <v>3</v>
      </c>
      <c r="AF319" s="113">
        <v>11</v>
      </c>
      <c r="AG319" s="113">
        <v>11</v>
      </c>
      <c r="AH319" s="113">
        <v>4</v>
      </c>
      <c r="AI319" s="113">
        <v>11</v>
      </c>
      <c r="AJ319" s="113">
        <v>11</v>
      </c>
      <c r="AK319" s="113">
        <v>11</v>
      </c>
      <c r="AL319" s="113">
        <v>12</v>
      </c>
      <c r="AM319" s="115">
        <v>40</v>
      </c>
      <c r="AN319"/>
      <c r="AO319" s="114">
        <v>14</v>
      </c>
      <c r="AP319" s="113">
        <v>11</v>
      </c>
      <c r="AQ319" s="113">
        <v>17</v>
      </c>
      <c r="AR319" s="113">
        <v>17</v>
      </c>
      <c r="AS319" s="113">
        <v>17</v>
      </c>
      <c r="AT319" s="113">
        <v>14</v>
      </c>
      <c r="AU319" s="113">
        <v>11</v>
      </c>
      <c r="AV319" s="113">
        <v>14</v>
      </c>
      <c r="AW319" s="113">
        <v>21</v>
      </c>
      <c r="AX319" s="113">
        <v>18</v>
      </c>
      <c r="AY319" s="113">
        <v>17</v>
      </c>
      <c r="AZ319" s="113">
        <v>11</v>
      </c>
      <c r="BA319" s="113">
        <v>11</v>
      </c>
      <c r="BB319" s="113">
        <v>11</v>
      </c>
      <c r="BC319" s="112">
        <v>17</v>
      </c>
      <c r="BR319" s="407" t="str">
        <f t="shared" si="333"/>
        <v>A</v>
      </c>
      <c r="CC319" s="9">
        <v>1</v>
      </c>
    </row>
    <row r="320" spans="1:81" ht="21" customHeight="1" thickBot="1">
      <c r="A320" s="804"/>
      <c r="B320" s="272">
        <f t="shared" ref="B320:J320" ca="1" si="371">CELL("largeur",B320)</f>
        <v>40</v>
      </c>
      <c r="C320" s="272">
        <f t="shared" ca="1" si="371"/>
        <v>5</v>
      </c>
      <c r="D320" s="272">
        <f t="shared" ca="1" si="371"/>
        <v>12</v>
      </c>
      <c r="E320" s="272">
        <f t="shared" ca="1" si="371"/>
        <v>25</v>
      </c>
      <c r="F320" s="272">
        <f t="shared" ca="1" si="371"/>
        <v>23</v>
      </c>
      <c r="G320" s="272">
        <f t="shared" ca="1" si="371"/>
        <v>7</v>
      </c>
      <c r="H320" s="272">
        <f t="shared" ca="1" si="371"/>
        <v>13</v>
      </c>
      <c r="I320" s="272">
        <f t="shared" ca="1" si="371"/>
        <v>12</v>
      </c>
      <c r="J320" s="272">
        <f t="shared" ca="1" si="371"/>
        <v>9</v>
      </c>
      <c r="K320" s="272">
        <v>12</v>
      </c>
      <c r="L320" s="271">
        <f ca="1">CELL("largeur",L320)</f>
        <v>13</v>
      </c>
      <c r="N320" s="407" t="str">
        <f t="shared" si="328"/>
        <v>A</v>
      </c>
      <c r="O320" s="147">
        <f t="shared" ca="1" si="329"/>
        <v>2</v>
      </c>
      <c r="P320" s="147">
        <f t="shared" ca="1" si="334"/>
        <v>0</v>
      </c>
      <c r="Q320" s="147">
        <f t="shared" ca="1" si="335"/>
        <v>0</v>
      </c>
      <c r="R320" s="147">
        <f t="shared" ca="1" si="336"/>
        <v>0</v>
      </c>
      <c r="S320" s="147">
        <f t="shared" ca="1" si="330"/>
        <v>0</v>
      </c>
      <c r="T320" s="147" t="str">
        <f t="shared" ca="1" si="337"/>
        <v/>
      </c>
      <c r="U320" s="147" t="str">
        <f t="shared" ca="1" si="331"/>
        <v/>
      </c>
      <c r="V320" s="273" t="s">
        <v>338</v>
      </c>
      <c r="W320" s="272">
        <f t="shared" ref="W320:AK320" ca="1" si="372">CELL("largeur",W320)</f>
        <v>2</v>
      </c>
      <c r="X320" s="272">
        <f t="shared" ca="1" si="372"/>
        <v>2</v>
      </c>
      <c r="Y320" s="272">
        <f t="shared" ca="1" si="372"/>
        <v>11</v>
      </c>
      <c r="Z320" s="272">
        <f t="shared" ca="1" si="372"/>
        <v>2</v>
      </c>
      <c r="AA320" s="272">
        <f t="shared" ca="1" si="372"/>
        <v>2</v>
      </c>
      <c r="AB320" s="272">
        <f t="shared" ca="1" si="372"/>
        <v>10</v>
      </c>
      <c r="AC320" s="272">
        <f t="shared" ca="1" si="372"/>
        <v>12</v>
      </c>
      <c r="AD320" s="272">
        <f t="shared" ca="1" si="372"/>
        <v>10</v>
      </c>
      <c r="AE320" s="272">
        <f t="shared" ca="1" si="372"/>
        <v>3</v>
      </c>
      <c r="AF320" s="272">
        <f t="shared" ca="1" si="372"/>
        <v>11</v>
      </c>
      <c r="AG320" s="272">
        <f t="shared" ca="1" si="372"/>
        <v>11</v>
      </c>
      <c r="AH320" s="272">
        <f t="shared" ca="1" si="372"/>
        <v>4</v>
      </c>
      <c r="AI320" s="272">
        <f t="shared" ca="1" si="372"/>
        <v>11</v>
      </c>
      <c r="AJ320" s="272">
        <f t="shared" ca="1" si="372"/>
        <v>11</v>
      </c>
      <c r="AK320" s="272">
        <f t="shared" ca="1" si="372"/>
        <v>11</v>
      </c>
      <c r="AL320" s="272">
        <v>12</v>
      </c>
      <c r="AM320" s="271">
        <f ca="1">CELL("largeur",AM320)</f>
        <v>40</v>
      </c>
      <c r="AN320"/>
      <c r="AO320" s="111">
        <f t="shared" ref="AO320:BC320" ca="1" si="373">CELL("largeur",AO320)</f>
        <v>44</v>
      </c>
      <c r="AP320" s="110">
        <f t="shared" ca="1" si="373"/>
        <v>11</v>
      </c>
      <c r="AQ320" s="110">
        <f t="shared" ca="1" si="373"/>
        <v>17</v>
      </c>
      <c r="AR320" s="110">
        <f t="shared" ca="1" si="373"/>
        <v>17</v>
      </c>
      <c r="AS320" s="110">
        <f t="shared" ca="1" si="373"/>
        <v>17</v>
      </c>
      <c r="AT320" s="110">
        <f t="shared" ca="1" si="373"/>
        <v>14</v>
      </c>
      <c r="AU320" s="110">
        <f t="shared" ca="1" si="373"/>
        <v>11</v>
      </c>
      <c r="AV320" s="110">
        <f t="shared" ca="1" si="373"/>
        <v>14</v>
      </c>
      <c r="AW320" s="110">
        <f t="shared" ca="1" si="373"/>
        <v>21</v>
      </c>
      <c r="AX320" s="110">
        <f t="shared" ca="1" si="373"/>
        <v>18</v>
      </c>
      <c r="AY320" s="110">
        <f t="shared" ca="1" si="373"/>
        <v>17</v>
      </c>
      <c r="AZ320" s="110">
        <f t="shared" ca="1" si="373"/>
        <v>11</v>
      </c>
      <c r="BA320" s="110">
        <f t="shared" ca="1" si="373"/>
        <v>11</v>
      </c>
      <c r="BB320" s="110">
        <f t="shared" ca="1" si="373"/>
        <v>11</v>
      </c>
      <c r="BC320" s="109">
        <f t="shared" ca="1" si="373"/>
        <v>17</v>
      </c>
      <c r="BR320" s="407" t="str">
        <f t="shared" si="333"/>
        <v>A</v>
      </c>
      <c r="CC320" s="9">
        <v>1</v>
      </c>
    </row>
    <row r="321" spans="2:81" ht="21" customHeight="1" thickBot="1">
      <c r="N321" s="407" t="str">
        <f t="shared" si="328"/>
        <v>A</v>
      </c>
      <c r="O321" s="147">
        <f t="shared" si="329"/>
        <v>0</v>
      </c>
      <c r="P321" s="147">
        <f t="shared" si="334"/>
        <v>0</v>
      </c>
      <c r="Q321" s="147">
        <f t="shared" si="335"/>
        <v>0</v>
      </c>
      <c r="R321" s="147">
        <f t="shared" si="336"/>
        <v>0</v>
      </c>
      <c r="S321" s="147">
        <f t="shared" si="330"/>
        <v>0</v>
      </c>
      <c r="T321" s="147" t="str">
        <f t="shared" si="337"/>
        <v/>
      </c>
      <c r="U321" s="147" t="str">
        <f t="shared" si="331"/>
        <v/>
      </c>
      <c r="V321" s="812" t="s">
        <v>338</v>
      </c>
      <c r="AN321"/>
      <c r="AO321" s="24" t="s">
        <v>126</v>
      </c>
      <c r="AP321" s="18"/>
      <c r="AQ321" s="17"/>
      <c r="AR321" s="17"/>
      <c r="AS321" s="17"/>
      <c r="AT321" s="17"/>
      <c r="AU321" s="17"/>
      <c r="AV321" s="17"/>
      <c r="AW321" s="16"/>
      <c r="AX321" s="1"/>
      <c r="BR321" s="407" t="str">
        <f t="shared" si="333"/>
        <v>A</v>
      </c>
      <c r="CC321" s="9">
        <v>1</v>
      </c>
    </row>
    <row r="322" spans="2:81" ht="21" customHeight="1">
      <c r="B322" s="1321" t="str">
        <f>AD322&amp;" "&amp;AB322&amp;" "&amp;AB323&amp;" "&amp;AB324&amp;"  intensité"&amp;" "&amp;AG328&amp;" "&amp;"coût unitaire"&amp;" "&amp;L331&amp; "€"&amp;" "&amp;" servi en"&amp;" "&amp;I324</f>
        <v>10 NOM DE LA RECETTE  Avec ou sans Alcool Quand  Couleur dominante  intensité ** coût unitaire 0€  servi en Trembler(s)</v>
      </c>
      <c r="C322" s="1322"/>
      <c r="D322" s="1322"/>
      <c r="E322" s="1322"/>
      <c r="F322" s="1322"/>
      <c r="G322" s="1322"/>
      <c r="H322" s="1322"/>
      <c r="I322" s="1322"/>
      <c r="J322" s="254" t="s">
        <v>432</v>
      </c>
      <c r="K322" s="1325" t="str">
        <f>AM322</f>
        <v>FAMILLE à coller</v>
      </c>
      <c r="L322" s="1326"/>
      <c r="N322" s="407" t="str">
        <f t="shared" si="328"/>
        <v>A</v>
      </c>
      <c r="O322" s="147" t="str">
        <f t="shared" si="329"/>
        <v>1.10 nom de la recette .Avec ou sans alcool.Quand .Verre Flute(s).Famille à coller</v>
      </c>
      <c r="P322" s="147" t="str">
        <f t="shared" si="334"/>
        <v>1</v>
      </c>
      <c r="Q322" s="147" t="str">
        <f t="shared" si="335"/>
        <v xml:space="preserve">10 nom de la recette </v>
      </c>
      <c r="R322" s="147" t="str">
        <f t="shared" si="336"/>
        <v>Avec ou sans alcool</v>
      </c>
      <c r="S322" s="147" t="str">
        <f t="shared" si="330"/>
        <v xml:space="preserve">Quand </v>
      </c>
      <c r="T322" s="147" t="str">
        <f t="shared" si="337"/>
        <v>Famille à coller</v>
      </c>
      <c r="U322" s="147" t="str">
        <f t="shared" si="331"/>
        <v/>
      </c>
      <c r="V322" s="259" t="s">
        <v>338</v>
      </c>
      <c r="W322" s="258" t="str">
        <f>W329</f>
        <v>1.10 nom de la recette .Avec ou sans alcool.Quand .Verre Flute(s).Famille à coller</v>
      </c>
      <c r="X322" s="258">
        <f>X329</f>
        <v>2</v>
      </c>
      <c r="Y322" s="257" t="str">
        <f>Y329</f>
        <v>Flute(s)</v>
      </c>
      <c r="Z322" s="256">
        <f>Z329</f>
        <v>12</v>
      </c>
      <c r="AA322" s="255" t="str">
        <f>AA329</f>
        <v>cl</v>
      </c>
      <c r="AB322" s="1245" t="s">
        <v>773</v>
      </c>
      <c r="AC322" s="1246"/>
      <c r="AD322" s="1247" t="s">
        <v>955</v>
      </c>
      <c r="AE322" s="1247"/>
      <c r="AF322" s="1247"/>
      <c r="AG322" s="1247"/>
      <c r="AH322" s="1247"/>
      <c r="AI322" s="1247"/>
      <c r="AJ322" s="1247"/>
      <c r="AK322" s="1247"/>
      <c r="AL322" s="1247"/>
      <c r="AM322" s="1249" t="s">
        <v>776</v>
      </c>
      <c r="AN322"/>
      <c r="AO322" s="253" t="s">
        <v>427</v>
      </c>
      <c r="AP322" s="252" t="s">
        <v>431</v>
      </c>
      <c r="AQ322" s="249" t="s">
        <v>429</v>
      </c>
      <c r="AR322" s="251" t="s">
        <v>426</v>
      </c>
      <c r="AS322" s="250" t="s">
        <v>430</v>
      </c>
      <c r="AT322" s="249" t="s">
        <v>429</v>
      </c>
      <c r="AU322" s="248" t="s">
        <v>428</v>
      </c>
      <c r="AV322" s="247" t="s">
        <v>427</v>
      </c>
      <c r="AW322" s="246" t="str">
        <f>AO324</f>
        <v>Volume saisi 0 ml pour 2 Flute(s)</v>
      </c>
      <c r="AX322" s="245"/>
      <c r="AY322" s="244"/>
      <c r="AZ322" s="243"/>
      <c r="BA322" s="242" t="s">
        <v>426</v>
      </c>
      <c r="BB322" s="241" t="str">
        <f>AR324</f>
        <v>2 Trembler(s) de 30 cl</v>
      </c>
      <c r="BC322" s="240"/>
      <c r="BR322" s="407" t="str">
        <f t="shared" si="333"/>
        <v>A</v>
      </c>
      <c r="CC322" s="9">
        <v>1</v>
      </c>
    </row>
    <row r="323" spans="2:81" ht="21" customHeight="1">
      <c r="B323" s="1323"/>
      <c r="C323" s="1324"/>
      <c r="D323" s="1324"/>
      <c r="E323" s="1324"/>
      <c r="F323" s="1324"/>
      <c r="G323" s="1324"/>
      <c r="H323" s="1324"/>
      <c r="I323" s="1324"/>
      <c r="J323" s="518">
        <f>IFERROR(SUM(I332:I338)/SUM(D332:D338)*100,0)</f>
        <v>0</v>
      </c>
      <c r="K323" s="1327"/>
      <c r="L323" s="1328"/>
      <c r="N323" s="407" t="str">
        <f t="shared" si="328"/>
        <v>A</v>
      </c>
      <c r="O323" s="147" t="str">
        <f t="shared" si="329"/>
        <v>1.10 nom de la recette .Avec ou sans alcool.Quand .Verre Flute(s).Famille à coller</v>
      </c>
      <c r="P323" s="147" t="str">
        <f t="shared" si="334"/>
        <v>1</v>
      </c>
      <c r="Q323" s="147" t="str">
        <f t="shared" si="335"/>
        <v xml:space="preserve">10 nom de la recette </v>
      </c>
      <c r="R323" s="147" t="str">
        <f t="shared" si="336"/>
        <v>Avec ou sans alcool</v>
      </c>
      <c r="S323" s="147" t="str">
        <f t="shared" si="330"/>
        <v xml:space="preserve">Quand </v>
      </c>
      <c r="T323" s="147" t="str">
        <f t="shared" si="337"/>
        <v>Famille à coller</v>
      </c>
      <c r="U323" s="147" t="str">
        <f t="shared" si="331"/>
        <v/>
      </c>
      <c r="V323" s="342" t="s">
        <v>338</v>
      </c>
      <c r="W323" s="204" t="str">
        <f>W329</f>
        <v>1.10 nom de la recette .Avec ou sans alcool.Quand .Verre Flute(s).Famille à coller</v>
      </c>
      <c r="X323" s="204">
        <f>X329</f>
        <v>2</v>
      </c>
      <c r="Y323" s="203" t="str">
        <f>Y329</f>
        <v>Flute(s)</v>
      </c>
      <c r="Z323" s="202">
        <f>Z329</f>
        <v>12</v>
      </c>
      <c r="AA323" s="201" t="str">
        <f>AA329</f>
        <v>cl</v>
      </c>
      <c r="AB323" s="1251" t="s">
        <v>774</v>
      </c>
      <c r="AC323" s="1252"/>
      <c r="AD323" s="1248"/>
      <c r="AE323" s="1248"/>
      <c r="AF323" s="1248"/>
      <c r="AG323" s="1248"/>
      <c r="AH323" s="1248"/>
      <c r="AI323" s="1248"/>
      <c r="AJ323" s="1248"/>
      <c r="AK323" s="1248"/>
      <c r="AL323" s="1248"/>
      <c r="AM323" s="1250"/>
      <c r="AN323"/>
      <c r="AO323" s="239" t="str">
        <f t="shared" ref="AO323:AU323" si="374">SUBSTITUTE(ADDRESS(1,COLUMN(),4),"1","")</f>
        <v>AO</v>
      </c>
      <c r="AP323" s="238" t="str">
        <f t="shared" si="374"/>
        <v>AP</v>
      </c>
      <c r="AQ323" s="235" t="str">
        <f t="shared" si="374"/>
        <v>AQ</v>
      </c>
      <c r="AR323" s="237" t="str">
        <f t="shared" si="374"/>
        <v>AR</v>
      </c>
      <c r="AS323" s="236" t="str">
        <f t="shared" si="374"/>
        <v>AS</v>
      </c>
      <c r="AT323" s="235" t="str">
        <f t="shared" si="374"/>
        <v>AT</v>
      </c>
      <c r="AU323" s="234" t="str">
        <f t="shared" si="374"/>
        <v>AU</v>
      </c>
      <c r="AV323" s="233"/>
      <c r="AW323" s="233"/>
      <c r="AX323" s="233"/>
      <c r="AY323" s="194"/>
      <c r="AZ323" s="233"/>
      <c r="BA323" s="219"/>
      <c r="BB323" s="154"/>
      <c r="BC323" s="153"/>
      <c r="BR323" s="407" t="str">
        <f t="shared" si="333"/>
        <v>A</v>
      </c>
      <c r="CC323" s="9">
        <v>1</v>
      </c>
    </row>
    <row r="324" spans="2:81" ht="21" customHeight="1">
      <c r="B324" s="1118" t="str">
        <f>IFERROR(IF(AX339&lt;&gt;INDEX($BK$22:$BK$150,MATCH(Y325,$BF$22:$BF$150,0)),"⚠️ Vérifiez : le total saisi = "&amp;AX339&amp;" ml (colonne "&amp;AX330&amp;")","✅ OK volume saisi = "&amp;AX339&amp;" ml (colonne "&amp;AX330&amp;")"),"⚠️ Erreur : valeur non trouvée")</f>
        <v>⚠️ Vérifiez : le total saisi = 0 ml (colonne AX)</v>
      </c>
      <c r="C324" s="208"/>
      <c r="D324" s="208"/>
      <c r="E324" s="208"/>
      <c r="F324" s="208"/>
      <c r="G324" s="547" t="s">
        <v>416</v>
      </c>
      <c r="H324" s="230">
        <v>2</v>
      </c>
      <c r="I324" s="626" t="s">
        <v>361</v>
      </c>
      <c r="J324" s="630" t="s">
        <v>818</v>
      </c>
      <c r="K324" s="627">
        <f>IFERROR(INDEX($BJ$22:$BJ$150, MATCH(I324, $BF$22:$BF$150, 0)), 0)*H324</f>
        <v>50</v>
      </c>
      <c r="L324" s="625">
        <f>K324/100</f>
        <v>0.5</v>
      </c>
      <c r="N324" s="407" t="str">
        <f t="shared" si="328"/>
        <v>A</v>
      </c>
      <c r="O324" s="147" t="str">
        <f t="shared" si="329"/>
        <v>1.10 nom de la recette .Avec ou sans alcool.Quand .Verre Flute(s).Famille à coller</v>
      </c>
      <c r="P324" s="147" t="str">
        <f t="shared" si="334"/>
        <v>1</v>
      </c>
      <c r="Q324" s="147" t="str">
        <f t="shared" si="335"/>
        <v xml:space="preserve">10 nom de la recette </v>
      </c>
      <c r="R324" s="147" t="str">
        <f t="shared" si="336"/>
        <v>Avec ou sans alcool</v>
      </c>
      <c r="S324" s="147" t="str">
        <f t="shared" si="330"/>
        <v xml:space="preserve">Quand </v>
      </c>
      <c r="T324" s="147" t="str">
        <f t="shared" si="337"/>
        <v>Famille à coller</v>
      </c>
      <c r="U324" s="147" t="str">
        <f t="shared" si="331"/>
        <v/>
      </c>
      <c r="V324" s="134" t="s">
        <v>338</v>
      </c>
      <c r="W324" s="204" t="str">
        <f>W329</f>
        <v>1.10 nom de la recette .Avec ou sans alcool.Quand .Verre Flute(s).Famille à coller</v>
      </c>
      <c r="X324" s="204">
        <f>X329</f>
        <v>2</v>
      </c>
      <c r="Y324" s="203" t="str">
        <f>Y329</f>
        <v>Flute(s)</v>
      </c>
      <c r="Z324" s="202">
        <f>Z329</f>
        <v>12</v>
      </c>
      <c r="AA324" s="201" t="str">
        <f>AA329</f>
        <v>cl</v>
      </c>
      <c r="AB324" s="1219" t="s">
        <v>769</v>
      </c>
      <c r="AC324" s="1219"/>
      <c r="AD324" s="337"/>
      <c r="AE324" s="336" t="s">
        <v>418</v>
      </c>
      <c r="AF324" s="232" t="s">
        <v>777</v>
      </c>
      <c r="AG324" s="232"/>
      <c r="AH324" s="232"/>
      <c r="AI324" s="232"/>
      <c r="AJ324" s="232"/>
      <c r="AK324" s="232"/>
      <c r="AL324" s="232"/>
      <c r="AM324" s="231"/>
      <c r="AN324"/>
      <c r="AO324" s="229" t="str">
        <f>IF(OR(ISBLANK(AB326), ISBLANK(AC326), ISBLANK(AB328), ISBLANK(AC328)), "","Volume saisi "&amp; AX339 &amp; " ml pour "  &amp; AB326 &amp; " " &amp; AC326)</f>
        <v>Volume saisi 0 ml pour 2 Flute(s)</v>
      </c>
      <c r="AP324" s="227">
        <f>IFERROR(IF(ISBLANK(H324),"",INDEX($BO$22:$BO$150,MATCH(Y324,$BF$22:$BF$150,0)))*X324,0)</f>
        <v>360</v>
      </c>
      <c r="AQ324" s="226">
        <f>IFERROR(IF(ISBLANK(H324),"",INDEX($BK$22:$BK$150,MATCH(AA324,$BF$22:$BF$150,0)))*Z324*X324,0)</f>
        <v>240</v>
      </c>
      <c r="AR324" s="228" t="str">
        <f>IF(OR(ISBLANK(H324), ISBLANK(I324), ISBLANK(H325), ISBLANK(I325)), "", H324 &amp; " " &amp; I324 &amp; " de " &amp; H325 &amp; " " &amp; I325)</f>
        <v>2 Trembler(s) de 30 cl</v>
      </c>
      <c r="AS324" s="227">
        <f>IFERROR(IF(ISBLANK(H324),"",INDEX($BO$22:$BO$150,MATCH(I324,$BF$22:$BF$150,0)))*H324,0)</f>
        <v>600</v>
      </c>
      <c r="AT324" s="226">
        <f>IF(ISBLANK(H324),"",INDEX($BK$22:$BK$150,MATCH(I325,$BF$22:$BF$150,0))*H325*H324)</f>
        <v>600</v>
      </c>
      <c r="AU324" s="225">
        <f>IFERROR(AT324/AQ324,0)</f>
        <v>2.5</v>
      </c>
      <c r="AV324" s="642" t="str">
        <f>AX330&amp;"= "</f>
        <v xml:space="preserve">AX= </v>
      </c>
      <c r="AW324" s="779" t="str">
        <f>"recherche de "&amp;AJ329&amp;" dans la table de conversion et multilcation par  "&amp;AI329</f>
        <v>recherche de Col.13 dans la table de conversion et multilcation par  Col.12</v>
      </c>
      <c r="AX324" s="194"/>
      <c r="AY324" s="194"/>
      <c r="AZ324" s="780"/>
      <c r="BA324" s="219"/>
      <c r="BB324" s="154"/>
      <c r="BC324" s="153"/>
      <c r="BR324" s="407" t="str">
        <f t="shared" si="333"/>
        <v>A</v>
      </c>
      <c r="CC324" s="9">
        <v>1</v>
      </c>
    </row>
    <row r="325" spans="2:81" ht="21" customHeight="1">
      <c r="B325" s="548" t="str">
        <f>"Volume d'1 "&amp;Y325&amp;" "&amp;IFERROR(IF(ISBLANK(H324),"",INDEX($BK$22:$BK$150,MATCH(Y325,$BF$22:$BF$150,0))),0)&amp;" ml"</f>
        <v>Volume d'1 Flute(s) 120 ml</v>
      </c>
      <c r="C325" s="208"/>
      <c r="D325" s="208"/>
      <c r="E325" s="208"/>
      <c r="F325" s="208"/>
      <c r="G325" s="222" t="str">
        <f>"⓬ Vous versez quel volume par ►"&amp;I324</f>
        <v>⓬ Vous versez quel volume par ►Trembler(s)</v>
      </c>
      <c r="H325" s="221">
        <v>30</v>
      </c>
      <c r="I325" s="104" t="s">
        <v>328</v>
      </c>
      <c r="J325" s="631" t="s">
        <v>819</v>
      </c>
      <c r="K325" s="627">
        <f>IFERROR(INDEX($BJ$22:$BJ$150, MATCH(I325, $BF$22:$BF$150, 0)), 0)*H325</f>
        <v>30</v>
      </c>
      <c r="L325" s="625">
        <f>K325/100</f>
        <v>0.3</v>
      </c>
      <c r="N325" s="407" t="str">
        <f t="shared" si="328"/>
        <v>A</v>
      </c>
      <c r="O325" s="147" t="str">
        <f t="shared" si="329"/>
        <v>1.10 nom de la recette .Avec ou sans alcool.Quand .Verre Flute(s).Famille à coller</v>
      </c>
      <c r="P325" s="147" t="str">
        <f t="shared" si="334"/>
        <v>1</v>
      </c>
      <c r="Q325" s="147" t="str">
        <f t="shared" si="335"/>
        <v xml:space="preserve">10 nom de la recette </v>
      </c>
      <c r="R325" s="147" t="str">
        <f t="shared" si="336"/>
        <v>Avec ou sans alcool</v>
      </c>
      <c r="S325" s="147" t="str">
        <f t="shared" si="330"/>
        <v xml:space="preserve">Quand </v>
      </c>
      <c r="T325" s="147" t="str">
        <f t="shared" si="337"/>
        <v>Famille à coller</v>
      </c>
      <c r="U325" s="147" t="str">
        <f t="shared" si="331"/>
        <v/>
      </c>
      <c r="V325" s="134" t="s">
        <v>338</v>
      </c>
      <c r="W325" s="204" t="str">
        <f>W329</f>
        <v>1.10 nom de la recette .Avec ou sans alcool.Quand .Verre Flute(s).Famille à coller</v>
      </c>
      <c r="X325" s="204">
        <f>X329</f>
        <v>2</v>
      </c>
      <c r="Y325" s="203" t="str">
        <f>Y329</f>
        <v>Flute(s)</v>
      </c>
      <c r="Z325" s="202">
        <f>Z329</f>
        <v>12</v>
      </c>
      <c r="AA325" s="201" t="str">
        <f>AA329</f>
        <v>cl</v>
      </c>
      <c r="AB325" s="224" t="s">
        <v>411</v>
      </c>
      <c r="AC325" s="334"/>
      <c r="AD325" s="323"/>
      <c r="AE325" s="323"/>
      <c r="AF325" s="323"/>
      <c r="AG325" s="323"/>
      <c r="AH325" s="211"/>
      <c r="AI325" s="223" t="s">
        <v>410</v>
      </c>
      <c r="AJ325" s="1241" t="s">
        <v>775</v>
      </c>
      <c r="AK325" s="1241"/>
      <c r="AL325" s="1241"/>
      <c r="AM325" s="1242"/>
      <c r="AN325"/>
      <c r="AO325" s="143" t="str">
        <f t="shared" ref="AO325:AT325" si="375">AO324</f>
        <v>Volume saisi 0 ml pour 2 Flute(s)</v>
      </c>
      <c r="AP325" s="333">
        <f t="shared" si="375"/>
        <v>360</v>
      </c>
      <c r="AQ325" s="333">
        <f t="shared" si="375"/>
        <v>240</v>
      </c>
      <c r="AR325" s="141" t="str">
        <f t="shared" si="375"/>
        <v>2 Trembler(s) de 30 cl</v>
      </c>
      <c r="AS325" s="136">
        <f t="shared" si="375"/>
        <v>600</v>
      </c>
      <c r="AT325" s="332">
        <f t="shared" si="375"/>
        <v>600</v>
      </c>
      <c r="AU325" s="152">
        <f t="shared" ref="AU325:AU338" si="376">IFERROR(AT325/AQ325,0)</f>
        <v>2.5</v>
      </c>
      <c r="AV325" s="642" t="str">
        <f>AY330&amp;"= "</f>
        <v xml:space="preserve">AY= </v>
      </c>
      <c r="AW325" s="643" t="str">
        <f>"volumes de l'Auteur pour "&amp;AY339&amp;" ml"</f>
        <v>volumes de l'Auteur pour 0 ml</v>
      </c>
      <c r="AX325" s="20"/>
      <c r="AY325" s="20"/>
      <c r="AZ325" s="20"/>
      <c r="BA325" s="219"/>
      <c r="BB325" s="154"/>
      <c r="BC325" s="153"/>
      <c r="BR325" s="407" t="str">
        <f t="shared" si="333"/>
        <v>A</v>
      </c>
      <c r="CC325" s="9">
        <v>1</v>
      </c>
    </row>
    <row r="326" spans="2:81" ht="21" customHeight="1">
      <c r="B326" s="549" t="str">
        <f>IF(ISBLANK(H324), "", IF(K325&lt;=B327, "✔ OK pour de/des verre(s) " &amp; I324 &amp; " de " &amp; B327&amp; " cl (volume versé : "&amp;K325&amp; " cl)", "❌ Trop plein pour " &amp; I324 &amp; " de " &amp;B327&amp; " cl (volume utilisé : " &amp; (K325*H324) &amp; " cl)"))</f>
        <v>✔ OK pour de/des verre(s) Trembler(s) de 25 cl cl (volume versé : 30 cl)</v>
      </c>
      <c r="C326" s="214"/>
      <c r="D326" s="208"/>
      <c r="E326" s="20"/>
      <c r="F326" s="20"/>
      <c r="G326" s="213"/>
      <c r="H326" s="181"/>
      <c r="I326" s="212" t="str">
        <f>IFERROR(IF(K325&gt;I327,B330,IF(I327&gt;K325,C330,IF(I327=K325,D330))),0)</f>
        <v>Vous servez plus que l'Auteur qui avait prévu 12 cl</v>
      </c>
      <c r="J326" s="630" t="s">
        <v>816</v>
      </c>
      <c r="K326" s="627">
        <f>K325*H324</f>
        <v>60</v>
      </c>
      <c r="L326" s="625">
        <f>L325*H324</f>
        <v>0.6</v>
      </c>
      <c r="N326" s="407" t="str">
        <f t="shared" si="328"/>
        <v>A</v>
      </c>
      <c r="O326" s="147" t="str">
        <f t="shared" si="329"/>
        <v>1.10 nom de la recette .Avec ou sans alcool.Quand .Verre Flute(s).Famille à coller</v>
      </c>
      <c r="P326" s="147" t="str">
        <f t="shared" si="334"/>
        <v>1</v>
      </c>
      <c r="Q326" s="147" t="str">
        <f t="shared" si="335"/>
        <v xml:space="preserve">10 nom de la recette </v>
      </c>
      <c r="R326" s="147" t="str">
        <f t="shared" si="336"/>
        <v>Avec ou sans alcool</v>
      </c>
      <c r="S326" s="147" t="str">
        <f t="shared" si="330"/>
        <v xml:space="preserve">Quand </v>
      </c>
      <c r="T326" s="147" t="str">
        <f t="shared" si="337"/>
        <v>Famille à coller</v>
      </c>
      <c r="U326" s="147" t="str">
        <f t="shared" si="331"/>
        <v/>
      </c>
      <c r="V326" s="134" t="s">
        <v>338</v>
      </c>
      <c r="W326" s="204" t="str">
        <f>W329</f>
        <v>1.10 nom de la recette .Avec ou sans alcool.Quand .Verre Flute(s).Famille à coller</v>
      </c>
      <c r="X326" s="204">
        <f>X329</f>
        <v>2</v>
      </c>
      <c r="Y326" s="203" t="str">
        <f>Y329</f>
        <v>Flute(s)</v>
      </c>
      <c r="Z326" s="202">
        <f>Z329</f>
        <v>12</v>
      </c>
      <c r="AA326" s="201" t="str">
        <f>AA329</f>
        <v>cl</v>
      </c>
      <c r="AB326" s="216">
        <v>2</v>
      </c>
      <c r="AC326" s="327" t="s">
        <v>415</v>
      </c>
      <c r="AD326" s="324"/>
      <c r="AE326" s="324"/>
      <c r="AF326" s="324"/>
      <c r="AG326" s="324"/>
      <c r="AH326" s="215"/>
      <c r="AI326" s="28"/>
      <c r="AJ326" s="1241"/>
      <c r="AK326" s="1241"/>
      <c r="AL326" s="1241"/>
      <c r="AM326" s="1242"/>
      <c r="AN326"/>
      <c r="AO326" s="143" t="str">
        <f t="shared" ref="AO326:AT326" si="377">AO324</f>
        <v>Volume saisi 0 ml pour 2 Flute(s)</v>
      </c>
      <c r="AP326" s="142">
        <f t="shared" si="377"/>
        <v>360</v>
      </c>
      <c r="AQ326" s="142">
        <f t="shared" si="377"/>
        <v>240</v>
      </c>
      <c r="AR326" s="141" t="str">
        <f t="shared" si="377"/>
        <v>2 Trembler(s) de 30 cl</v>
      </c>
      <c r="AS326" s="136">
        <f t="shared" si="377"/>
        <v>600</v>
      </c>
      <c r="AT326" s="140">
        <f t="shared" si="377"/>
        <v>600</v>
      </c>
      <c r="AU326" s="152">
        <f t="shared" si="376"/>
        <v>2.5</v>
      </c>
      <c r="AV326" s="641" t="str">
        <f>BA330&amp;"= "</f>
        <v xml:space="preserve">BA= </v>
      </c>
      <c r="AW326" s="643" t="str">
        <f>"volumes de l'Auteur multiplié par le coef. " &amp; TEXT(AU326, "0.00")</f>
        <v>volumes de l'Auteur multiplié par le coef. 2.50</v>
      </c>
      <c r="AX326" s="20"/>
      <c r="AY326" s="20"/>
      <c r="AZ326" s="20"/>
      <c r="BA326" s="154"/>
      <c r="BB326" s="154"/>
      <c r="BC326" s="153"/>
      <c r="BR326" s="407" t="str">
        <f t="shared" si="333"/>
        <v>A</v>
      </c>
      <c r="CC326" s="9">
        <v>1</v>
      </c>
    </row>
    <row r="327" spans="2:81" ht="21" customHeight="1">
      <c r="B327" s="628" t="str">
        <f>IFERROR(INDEX($BJ$22:$BJ$150, MATCH(I324, $BF$22:$BF$150, 0)), 0)&amp;" cl"</f>
        <v>25 cl</v>
      </c>
      <c r="C327" s="210"/>
      <c r="D327" s="208"/>
      <c r="E327" s="209"/>
      <c r="F327" s="209"/>
      <c r="G327" s="209"/>
      <c r="H327" s="630" t="s">
        <v>817</v>
      </c>
      <c r="I327" s="632">
        <f>IF(ISBLANK(H324),"",INDEX($BK$22:$BK$150,MATCH(AA327,$BF$22:$BF$150,0))*Z327/10)</f>
        <v>12</v>
      </c>
      <c r="J327" s="208"/>
      <c r="K327" s="208"/>
      <c r="L327" s="220"/>
      <c r="N327" s="407" t="str">
        <f t="shared" si="328"/>
        <v>A</v>
      </c>
      <c r="O327" s="147" t="str">
        <f t="shared" si="329"/>
        <v>1.10 nom de la recette .Avec ou sans alcool.Quand .Verre Flute(s).Famille à coller</v>
      </c>
      <c r="P327" s="147" t="str">
        <f t="shared" si="334"/>
        <v>1</v>
      </c>
      <c r="Q327" s="147" t="str">
        <f t="shared" si="335"/>
        <v xml:space="preserve">10 nom de la recette </v>
      </c>
      <c r="R327" s="147" t="str">
        <f t="shared" si="336"/>
        <v>Avec ou sans alcool</v>
      </c>
      <c r="S327" s="147" t="str">
        <f t="shared" si="330"/>
        <v xml:space="preserve">Quand </v>
      </c>
      <c r="T327" s="147" t="str">
        <f t="shared" si="337"/>
        <v>Famille à coller</v>
      </c>
      <c r="U327" s="147" t="str">
        <f t="shared" si="331"/>
        <v/>
      </c>
      <c r="V327" s="134" t="s">
        <v>338</v>
      </c>
      <c r="W327" s="204" t="str">
        <f>W329</f>
        <v>1.10 nom de la recette .Avec ou sans alcool.Quand .Verre Flute(s).Famille à coller</v>
      </c>
      <c r="X327" s="204">
        <f>X329</f>
        <v>2</v>
      </c>
      <c r="Y327" s="203" t="str">
        <f>Y329</f>
        <v>Flute(s)</v>
      </c>
      <c r="Z327" s="202">
        <f>Z329</f>
        <v>12</v>
      </c>
      <c r="AA327" s="201" t="str">
        <f>AA329</f>
        <v>cl</v>
      </c>
      <c r="AB327" s="325" t="str">
        <f>"❽ Volume servi par "&amp;AC326</f>
        <v>❽ Volume servi par Flute(s)</v>
      </c>
      <c r="AC327" s="324"/>
      <c r="AD327" s="323"/>
      <c r="AE327" s="320"/>
      <c r="AF327" s="199" t="s">
        <v>403</v>
      </c>
      <c r="AG327" s="319" t="s">
        <v>402</v>
      </c>
      <c r="AH327" s="198"/>
      <c r="AI327" s="197"/>
      <c r="AJ327" s="1243" t="str">
        <f>W329&amp;"  intensité"&amp;" "&amp;AG327&amp;" "&amp;"coût"&amp;AG328&amp;" "&amp;" "&amp;AB324</f>
        <v>1.10 nom de la recette .Avec ou sans alcool.Quand .Verre Flute(s).Famille à coller  intensité **** coût**  Couleur dominante</v>
      </c>
      <c r="AK327" s="1243"/>
      <c r="AL327" s="1243"/>
      <c r="AM327" s="1244"/>
      <c r="AN327"/>
      <c r="AO327" s="143" t="str">
        <f t="shared" ref="AO327:AT327" si="378">AO324</f>
        <v>Volume saisi 0 ml pour 2 Flute(s)</v>
      </c>
      <c r="AP327" s="142">
        <f t="shared" si="378"/>
        <v>360</v>
      </c>
      <c r="AQ327" s="142">
        <f t="shared" si="378"/>
        <v>240</v>
      </c>
      <c r="AR327" s="141" t="str">
        <f t="shared" si="378"/>
        <v>2 Trembler(s) de 30 cl</v>
      </c>
      <c r="AS327" s="136">
        <f t="shared" si="378"/>
        <v>600</v>
      </c>
      <c r="AT327" s="140">
        <f t="shared" si="378"/>
        <v>600</v>
      </c>
      <c r="AU327" s="152">
        <f t="shared" si="376"/>
        <v>2.5</v>
      </c>
      <c r="AV327" s="20"/>
      <c r="AW327" s="20"/>
      <c r="AX327" s="20"/>
      <c r="AY327" s="20"/>
      <c r="AZ327" s="20"/>
      <c r="BA327" s="154"/>
      <c r="BB327" s="154"/>
      <c r="BC327" s="153"/>
      <c r="BR327" s="407" t="str">
        <f t="shared" si="333"/>
        <v>A</v>
      </c>
      <c r="CC327" s="9">
        <v>1</v>
      </c>
    </row>
    <row r="328" spans="2:81" ht="21" customHeight="1">
      <c r="B328" s="1309" t="str">
        <f>AJ325</f>
        <v>Type de cocktail:</v>
      </c>
      <c r="C328" s="1310"/>
      <c r="D328" s="1310"/>
      <c r="E328" s="1310"/>
      <c r="F328" s="1310"/>
      <c r="G328" s="1311"/>
      <c r="H328" s="196"/>
      <c r="I328" s="196"/>
      <c r="J328" s="196"/>
      <c r="K328" s="196"/>
      <c r="L328" s="195"/>
      <c r="N328" s="407" t="str">
        <f t="shared" si="328"/>
        <v>A</v>
      </c>
      <c r="O328" s="147" t="str">
        <f t="shared" si="329"/>
        <v>1.10 nom de la recette .Avec ou sans alcool.Quand .Verre Flute(s).Famille à coller</v>
      </c>
      <c r="P328" s="147" t="str">
        <f t="shared" si="334"/>
        <v>1</v>
      </c>
      <c r="Q328" s="147" t="str">
        <f t="shared" si="335"/>
        <v xml:space="preserve">10 nom de la recette </v>
      </c>
      <c r="R328" s="147" t="str">
        <f t="shared" si="336"/>
        <v>Avec ou sans alcool</v>
      </c>
      <c r="S328" s="147" t="str">
        <f t="shared" si="330"/>
        <v xml:space="preserve">Quand </v>
      </c>
      <c r="T328" s="147" t="str">
        <f t="shared" si="337"/>
        <v>Famille à coller</v>
      </c>
      <c r="U328" s="147" t="str">
        <f t="shared" si="331"/>
        <v/>
      </c>
      <c r="V328" s="134" t="s">
        <v>338</v>
      </c>
      <c r="W328" s="204" t="str">
        <f>W329</f>
        <v>1.10 nom de la recette .Avec ou sans alcool.Quand .Verre Flute(s).Famille à coller</v>
      </c>
      <c r="X328" s="204">
        <f>X329</f>
        <v>2</v>
      </c>
      <c r="Y328" s="203" t="str">
        <f>Y329</f>
        <v>Flute(s)</v>
      </c>
      <c r="Z328" s="202">
        <f>Z329</f>
        <v>12</v>
      </c>
      <c r="AA328" s="201" t="str">
        <f>AA329</f>
        <v>cl</v>
      </c>
      <c r="AB328" s="200">
        <v>12</v>
      </c>
      <c r="AC328" s="104" t="s">
        <v>328</v>
      </c>
      <c r="AD328" s="320"/>
      <c r="AE328" s="320"/>
      <c r="AF328" s="199" t="s">
        <v>398</v>
      </c>
      <c r="AG328" s="319" t="s">
        <v>397</v>
      </c>
      <c r="AH328" s="198"/>
      <c r="AI328" s="197"/>
      <c r="AJ328" s="1243"/>
      <c r="AK328" s="1243"/>
      <c r="AL328" s="1243"/>
      <c r="AM328" s="1244"/>
      <c r="AN328"/>
      <c r="AO328" s="143" t="str">
        <f t="shared" ref="AO328:AT328" si="379">AO324</f>
        <v>Volume saisi 0 ml pour 2 Flute(s)</v>
      </c>
      <c r="AP328" s="142">
        <f t="shared" si="379"/>
        <v>360</v>
      </c>
      <c r="AQ328" s="142">
        <f t="shared" si="379"/>
        <v>240</v>
      </c>
      <c r="AR328" s="141" t="str">
        <f t="shared" si="379"/>
        <v>2 Trembler(s) de 30 cl</v>
      </c>
      <c r="AS328" s="136">
        <f t="shared" si="379"/>
        <v>600</v>
      </c>
      <c r="AT328" s="140">
        <f t="shared" si="379"/>
        <v>600</v>
      </c>
      <c r="AU328" s="152">
        <f t="shared" si="376"/>
        <v>2.5</v>
      </c>
      <c r="AV328" s="194"/>
      <c r="AW328" s="194"/>
      <c r="AX328" s="1320" t="str">
        <f>AX330&amp;" =  Volumes saisis colonnes "&amp;SUBSTITUTE(ADDRESS(1,COLUMN(AI332),4),"1","")&amp;" et "&amp;SUBSTITUTE(ADDRESS(1,COLUMN(AJ332),4),"1","")</f>
        <v>AX =  Volumes saisis colonnes AI et AJ</v>
      </c>
      <c r="AY328" s="194"/>
      <c r="AZ328" s="194"/>
      <c r="BA328" s="154"/>
      <c r="BB328" s="154"/>
      <c r="BC328" s="153"/>
      <c r="BR328" s="407" t="str">
        <f t="shared" si="333"/>
        <v>A</v>
      </c>
      <c r="CC328" s="9">
        <v>1</v>
      </c>
    </row>
    <row r="329" spans="2:81" ht="21" customHeight="1">
      <c r="B329" s="1312"/>
      <c r="C329" s="1313"/>
      <c r="D329" s="1313"/>
      <c r="E329" s="1313"/>
      <c r="F329" s="1313"/>
      <c r="G329" s="1314"/>
      <c r="H329" s="181"/>
      <c r="I329" s="181"/>
      <c r="J329" s="181"/>
      <c r="K329" s="181"/>
      <c r="L329" s="550" t="s">
        <v>384</v>
      </c>
      <c r="N329" s="407" t="str">
        <f t="shared" si="328"/>
        <v>A</v>
      </c>
      <c r="O329" s="147" t="str">
        <f t="shared" si="329"/>
        <v>1.10 nom de la recette .Avec ou sans alcool.Quand .Verre Flute(s).Famille à coller</v>
      </c>
      <c r="P329" s="147" t="str">
        <f t="shared" si="334"/>
        <v>1</v>
      </c>
      <c r="Q329" s="147" t="str">
        <f t="shared" si="335"/>
        <v xml:space="preserve">10 nom de la recette </v>
      </c>
      <c r="R329" s="147" t="str">
        <f t="shared" si="336"/>
        <v>Avec ou sans alcool</v>
      </c>
      <c r="S329" s="147" t="str">
        <f t="shared" si="330"/>
        <v xml:space="preserve">Quand </v>
      </c>
      <c r="T329" s="147" t="str">
        <f t="shared" si="337"/>
        <v>Famille à coller</v>
      </c>
      <c r="U329" s="147" t="str">
        <f t="shared" si="331"/>
        <v/>
      </c>
      <c r="V329" s="134" t="s">
        <v>338</v>
      </c>
      <c r="W329" s="190" t="str">
        <f>UPPER(LEFT(AD322,1)) &amp; "." &amp; UPPER(LEFT(AD322,1)) &amp; LOWER(MID(AD322,2,999)) &amp; "." &amp; UPPER(LEFT(AB322,1)) &amp; LOWER(MID(AB322,2,999)) &amp; "." &amp; UPPER(LEFT(AB323,1)) &amp; LOWER(MID(AB323,2,999)) &amp; "." &amp; "Verre " &amp; UPPER(LEFT(AC326,1)) &amp; LOWER(MID(AC326,2,999)) &amp; IF(LEFT(AM322,1)=UPPER(LEFT(AM322,1)),".","") &amp; UPPER(LEFT(AM322,1)) &amp; LOWER(MID(AM322,2,999))</f>
        <v>1.10 nom de la recette .Avec ou sans alcool.Quand .Verre Flute(s).Famille à coller</v>
      </c>
      <c r="X329" s="189">
        <f>AB326</f>
        <v>2</v>
      </c>
      <c r="Y329" s="188" t="str">
        <f>AC326</f>
        <v>Flute(s)</v>
      </c>
      <c r="Z329" s="187">
        <f>AB328</f>
        <v>12</v>
      </c>
      <c r="AA329" s="186" t="str">
        <f>AC328</f>
        <v>cl</v>
      </c>
      <c r="AB329" s="185" t="str">
        <f>(AB328*AB326)&amp;" "&amp;AC328</f>
        <v>24 cl</v>
      </c>
      <c r="AC329" s="184" t="str">
        <f>"pour "&amp;AB326&amp;" "&amp;AC326</f>
        <v>pour 2 Flute(s)</v>
      </c>
      <c r="AD329" s="184"/>
      <c r="AE329" s="183" t="s">
        <v>393</v>
      </c>
      <c r="AF329" s="183" t="s">
        <v>392</v>
      </c>
      <c r="AG329" s="183" t="s">
        <v>391</v>
      </c>
      <c r="AH329" s="183" t="s">
        <v>390</v>
      </c>
      <c r="AI329" s="183" t="s">
        <v>389</v>
      </c>
      <c r="AJ329" s="183" t="s">
        <v>388</v>
      </c>
      <c r="AK329" s="183" t="s">
        <v>387</v>
      </c>
      <c r="AL329" s="183" t="s">
        <v>386</v>
      </c>
      <c r="AM329" s="182" t="s">
        <v>385</v>
      </c>
      <c r="AN329"/>
      <c r="AO329" s="143" t="str">
        <f t="shared" ref="AO329:AT329" si="380">AO324</f>
        <v>Volume saisi 0 ml pour 2 Flute(s)</v>
      </c>
      <c r="AP329" s="142">
        <f t="shared" si="380"/>
        <v>360</v>
      </c>
      <c r="AQ329" s="142">
        <f t="shared" si="380"/>
        <v>240</v>
      </c>
      <c r="AR329" s="141" t="str">
        <f t="shared" si="380"/>
        <v>2 Trembler(s) de 30 cl</v>
      </c>
      <c r="AS329" s="136">
        <f t="shared" si="380"/>
        <v>600</v>
      </c>
      <c r="AT329" s="140">
        <f t="shared" si="380"/>
        <v>600</v>
      </c>
      <c r="AU329" s="152">
        <f t="shared" si="376"/>
        <v>2.5</v>
      </c>
      <c r="AV329" s="20"/>
      <c r="AW329" s="194"/>
      <c r="AX329" s="1320"/>
      <c r="AY329" s="194"/>
      <c r="AZ329" s="194"/>
      <c r="BA329" s="154"/>
      <c r="BB329" s="154"/>
      <c r="BC329" s="153"/>
      <c r="BR329" s="407" t="str">
        <f t="shared" si="333"/>
        <v>A</v>
      </c>
      <c r="CC329" s="9">
        <v>1</v>
      </c>
    </row>
    <row r="330" spans="2:81" ht="21" customHeight="1">
      <c r="B330" s="173" t="str">
        <f>"Vous servez plus que l'Auteur qui avait prévu "&amp;I327&amp;" cl"</f>
        <v>Vous servez plus que l'Auteur qui avait prévu 12 cl</v>
      </c>
      <c r="C330" s="172" t="str">
        <f>"Vous servez moins que l'Auteur qui avait prévu "&amp;I327&amp;" cl"</f>
        <v>Vous servez moins que l'Auteur qui avait prévu 12 cl</v>
      </c>
      <c r="D330" s="172" t="s">
        <v>373</v>
      </c>
      <c r="E330" s="171"/>
      <c r="F330" s="171"/>
      <c r="G330" s="171"/>
      <c r="H330" s="171"/>
      <c r="I330" s="170"/>
      <c r="J330" s="170"/>
      <c r="K330" s="551" t="s">
        <v>372</v>
      </c>
      <c r="L330" s="169" t="s">
        <v>371</v>
      </c>
      <c r="N330" s="407" t="str">
        <f t="shared" si="328"/>
        <v>A</v>
      </c>
      <c r="O330" s="147" t="str">
        <f t="shared" si="329"/>
        <v>1.10 nom de la recette .Avec ou sans alcool.Quand .Verre Flute(s).Famille à coller</v>
      </c>
      <c r="P330" s="147" t="str">
        <f t="shared" si="334"/>
        <v>1</v>
      </c>
      <c r="Q330" s="147" t="str">
        <f t="shared" si="335"/>
        <v xml:space="preserve">10 nom de la recette </v>
      </c>
      <c r="R330" s="147" t="str">
        <f t="shared" si="336"/>
        <v>Avec ou sans alcool</v>
      </c>
      <c r="S330" s="147" t="str">
        <f t="shared" si="330"/>
        <v xml:space="preserve">Quand </v>
      </c>
      <c r="T330" s="147" t="str">
        <f t="shared" si="337"/>
        <v>Famille à coller</v>
      </c>
      <c r="U330" s="147" t="str">
        <f t="shared" si="331"/>
        <v/>
      </c>
      <c r="V330" s="134" t="s">
        <v>338</v>
      </c>
      <c r="W330" s="119" t="str">
        <f>W329</f>
        <v>1.10 nom de la recette .Avec ou sans alcool.Quand .Verre Flute(s).Famille à coller</v>
      </c>
      <c r="X330" s="119">
        <f>X329</f>
        <v>2</v>
      </c>
      <c r="Y330" s="118" t="str">
        <f>Y329</f>
        <v>Flute(s)</v>
      </c>
      <c r="Z330" s="117">
        <f>Z329</f>
        <v>12</v>
      </c>
      <c r="AA330" s="116" t="str">
        <f>AA329</f>
        <v>cl</v>
      </c>
      <c r="AB330" s="1227" t="s">
        <v>381</v>
      </c>
      <c r="AC330" s="1227"/>
      <c r="AD330" s="1228"/>
      <c r="AE330" s="177"/>
      <c r="AF330" s="176" t="s">
        <v>380</v>
      </c>
      <c r="AG330" s="1229" t="s">
        <v>379</v>
      </c>
      <c r="AH330" s="175"/>
      <c r="AI330" s="1231" t="s">
        <v>378</v>
      </c>
      <c r="AJ330" s="1233" t="s">
        <v>377</v>
      </c>
      <c r="AK330" s="1235" t="s">
        <v>376</v>
      </c>
      <c r="AL330" s="1237" t="s">
        <v>375</v>
      </c>
      <c r="AM330" s="174" t="s">
        <v>374</v>
      </c>
      <c r="AN330"/>
      <c r="AO330" s="143" t="str">
        <f t="shared" ref="AO330:AT330" si="381">AO324</f>
        <v>Volume saisi 0 ml pour 2 Flute(s)</v>
      </c>
      <c r="AP330" s="142">
        <f t="shared" si="381"/>
        <v>360</v>
      </c>
      <c r="AQ330" s="142">
        <f t="shared" si="381"/>
        <v>240</v>
      </c>
      <c r="AR330" s="141" t="str">
        <f t="shared" si="381"/>
        <v>2 Trembler(s) de 30 cl</v>
      </c>
      <c r="AS330" s="136">
        <f t="shared" si="381"/>
        <v>600</v>
      </c>
      <c r="AT330" s="140">
        <f t="shared" si="381"/>
        <v>600</v>
      </c>
      <c r="AU330" s="152">
        <f t="shared" si="376"/>
        <v>2.5</v>
      </c>
      <c r="AV330" s="167" t="str">
        <f t="shared" ref="AV330:BB330" si="382">SUBSTITUTE(ADDRESS(1,COLUMN(),4),"1","")</f>
        <v>AV</v>
      </c>
      <c r="AW330" s="167" t="str">
        <f t="shared" si="382"/>
        <v>AW</v>
      </c>
      <c r="AX330" s="168" t="str">
        <f t="shared" si="382"/>
        <v>AX</v>
      </c>
      <c r="AY330" s="168" t="str">
        <f>SUBSTITUTE(ADDRESS(1,COLUMN(),4),"1","")</f>
        <v>AY</v>
      </c>
      <c r="AZ330" s="167" t="str">
        <f t="shared" si="382"/>
        <v>AZ</v>
      </c>
      <c r="BA330" s="166" t="str">
        <f t="shared" si="382"/>
        <v>BA</v>
      </c>
      <c r="BB330" s="644" t="str">
        <f t="shared" si="382"/>
        <v>BB</v>
      </c>
      <c r="BC330" s="810" t="str">
        <f>"1"&amp;" "&amp;I324</f>
        <v>1 Trembler(s)</v>
      </c>
      <c r="BR330" s="407" t="str">
        <f t="shared" si="333"/>
        <v>A</v>
      </c>
      <c r="CC330" s="9">
        <v>1</v>
      </c>
    </row>
    <row r="331" spans="2:81" ht="21" customHeight="1">
      <c r="B331" s="161"/>
      <c r="C331" s="160"/>
      <c r="D331" s="158"/>
      <c r="E331" s="158"/>
      <c r="F331" s="513" t="str">
        <f>I327&amp;" "&amp;I325&amp;" arrondi à ▼"</f>
        <v>12 cl arrondi à ▼</v>
      </c>
      <c r="G331" s="158"/>
      <c r="H331" s="158"/>
      <c r="I331" s="159" t="s">
        <v>366</v>
      </c>
      <c r="J331" s="516" t="s">
        <v>365</v>
      </c>
      <c r="K331" s="517"/>
      <c r="L331" s="514">
        <f>ROUND(L339/H324,2)</f>
        <v>0</v>
      </c>
      <c r="N331" s="407" t="str">
        <f t="shared" si="328"/>
        <v>A</v>
      </c>
      <c r="O331" s="147" t="str">
        <f t="shared" si="329"/>
        <v>1.10 nom de la recette .Avec ou sans alcool.Quand .Verre Flute(s).Famille à coller</v>
      </c>
      <c r="P331" s="147" t="str">
        <f t="shared" si="334"/>
        <v>1</v>
      </c>
      <c r="Q331" s="147" t="str">
        <f t="shared" si="335"/>
        <v xml:space="preserve">10 nom de la recette </v>
      </c>
      <c r="R331" s="147" t="str">
        <f t="shared" si="336"/>
        <v>Avec ou sans alcool</v>
      </c>
      <c r="S331" s="147" t="str">
        <f t="shared" si="330"/>
        <v xml:space="preserve">Quand </v>
      </c>
      <c r="T331" s="147" t="str">
        <f t="shared" si="337"/>
        <v>Famille à coller</v>
      </c>
      <c r="U331" s="147" t="str">
        <f t="shared" si="331"/>
        <v/>
      </c>
      <c r="V331" s="134" t="s">
        <v>338</v>
      </c>
      <c r="W331" s="119" t="str">
        <f>W329</f>
        <v>1.10 nom de la recette .Avec ou sans alcool.Quand .Verre Flute(s).Famille à coller</v>
      </c>
      <c r="X331" s="119">
        <f>X329</f>
        <v>2</v>
      </c>
      <c r="Y331" s="118" t="str">
        <f>Y329</f>
        <v>Flute(s)</v>
      </c>
      <c r="Z331" s="117">
        <f>Z329</f>
        <v>12</v>
      </c>
      <c r="AA331" s="116" t="str">
        <f>AA329</f>
        <v>cl</v>
      </c>
      <c r="AB331" s="1239"/>
      <c r="AC331" s="1239"/>
      <c r="AD331" s="1240"/>
      <c r="AE331" s="165"/>
      <c r="AF331" s="164" t="s">
        <v>368</v>
      </c>
      <c r="AG331" s="1230"/>
      <c r="AH331" s="163"/>
      <c r="AI331" s="1232"/>
      <c r="AJ331" s="1234"/>
      <c r="AK331" s="1236"/>
      <c r="AL331" s="1238"/>
      <c r="AM331" s="162" t="s">
        <v>367</v>
      </c>
      <c r="AN331"/>
      <c r="AO331" s="143" t="str">
        <f t="shared" ref="AO331:AT331" si="383">AO324</f>
        <v>Volume saisi 0 ml pour 2 Flute(s)</v>
      </c>
      <c r="AP331" s="142">
        <f t="shared" si="383"/>
        <v>360</v>
      </c>
      <c r="AQ331" s="142">
        <f t="shared" si="383"/>
        <v>240</v>
      </c>
      <c r="AR331" s="141" t="str">
        <f t="shared" si="383"/>
        <v>2 Trembler(s) de 30 cl</v>
      </c>
      <c r="AS331" s="136">
        <f t="shared" si="383"/>
        <v>600</v>
      </c>
      <c r="AT331" s="140">
        <f t="shared" si="383"/>
        <v>600</v>
      </c>
      <c r="AU331" s="152">
        <f t="shared" si="376"/>
        <v>2.5</v>
      </c>
      <c r="AV331" s="157"/>
      <c r="AW331" s="157"/>
      <c r="AX331" s="156"/>
      <c r="AY331" s="20"/>
      <c r="AZ331" s="20"/>
      <c r="BA331" s="155" t="s">
        <v>364</v>
      </c>
      <c r="BB331" s="154"/>
      <c r="BC331" s="810" t="str">
        <f>"de "&amp;H325&amp;" "&amp;I325</f>
        <v>de 30 cl</v>
      </c>
      <c r="BR331" s="407" t="str">
        <f t="shared" si="333"/>
        <v>A</v>
      </c>
      <c r="CC331" s="9">
        <v>1</v>
      </c>
    </row>
    <row r="332" spans="2:81" ht="21" customHeight="1">
      <c r="B332" s="522" t="str">
        <f>IF(ISBLANK(AM332),"",IF(H324&gt;0,AM332,""))</f>
        <v/>
      </c>
      <c r="C332" s="523">
        <f>IF(ISBLANK(H324),"",INDEX($BK$22:$BK$150,MATCH(I325,$BF$22:$BF$150,0)))</f>
        <v>10</v>
      </c>
      <c r="D332" s="524" t="str">
        <f t="shared" ref="D332:D338" si="384">IF(BA332=0,"",BA332)</f>
        <v/>
      </c>
      <c r="E332" s="525" t="str">
        <f>IF(BA332=0,"",IF(ISBLANK(H324),"",TEXT(D332/10,"0.0")&amp;" cl ► "&amp;TEXT(D332/1000,"0.000")&amp;" L"))</f>
        <v/>
      </c>
      <c r="F332" s="526" t="str">
        <f>IF(OR(BA332=0, ISBLANK(AJ332)), "", IF(ROUND(BA332/BA339*10*2, 0)/2=0, AI332 &amp; " " &amp; AJ332, "► ≈ " &amp; MIN(ROUND(BA332/BA339*10*2, 0)/2, 10) &amp; "/10"))</f>
        <v/>
      </c>
      <c r="G332" s="527" t="str">
        <f t="shared" ref="G332:G338" si="385">IF(ISBLANK(AF332),"",AF332*AU332)</f>
        <v/>
      </c>
      <c r="H332" s="528">
        <f>IF(ISBLANK(H324),"",AG332)</f>
        <v>0</v>
      </c>
      <c r="I332" s="543" t="str">
        <f t="shared" ref="I332:I338" si="386">IF(ISBLANK(AK332),"",D332*AK332/100)</f>
        <v/>
      </c>
      <c r="J332" s="529">
        <f t="shared" ref="J332:J338" si="387">AK332</f>
        <v>0</v>
      </c>
      <c r="K332" s="530">
        <v>1</v>
      </c>
      <c r="L332" s="531">
        <f t="shared" ref="L332:L338" si="388">IFERROR(IF(ISBLANK(AF332),(D332/1000)*K332,G332*K332),0)</f>
        <v>0</v>
      </c>
      <c r="N332" s="407" t="str">
        <f t="shared" si="328"/>
        <v>A</v>
      </c>
      <c r="O332" s="147" t="str">
        <f t="shared" si="329"/>
        <v>1.10 nom de la recette .Avec ou sans alcool.Quand .Verre Flute(s).Famille à coller</v>
      </c>
      <c r="P332" s="147" t="str">
        <f t="shared" si="334"/>
        <v>1</v>
      </c>
      <c r="Q332" s="147" t="str">
        <f t="shared" si="335"/>
        <v xml:space="preserve">10 nom de la recette </v>
      </c>
      <c r="R332" s="147" t="str">
        <f t="shared" si="336"/>
        <v>Avec ou sans alcool</v>
      </c>
      <c r="S332" s="147" t="str">
        <f t="shared" si="330"/>
        <v xml:space="preserve">Quand </v>
      </c>
      <c r="T332" s="147" t="str">
        <f t="shared" si="337"/>
        <v>Famille à coller</v>
      </c>
      <c r="U332" s="147" t="str">
        <f t="shared" si="331"/>
        <v/>
      </c>
      <c r="V332" s="134" t="s">
        <v>338</v>
      </c>
      <c r="W332" s="119" t="str">
        <f>W329</f>
        <v>1.10 nom de la recette .Avec ou sans alcool.Quand .Verre Flute(s).Famille à coller</v>
      </c>
      <c r="X332" s="119">
        <f>X329</f>
        <v>2</v>
      </c>
      <c r="Y332" s="118" t="str">
        <f>Y329</f>
        <v>Flute(s)</v>
      </c>
      <c r="Z332" s="117">
        <f>Z329</f>
        <v>12</v>
      </c>
      <c r="AA332" s="116" t="str">
        <f>AA329</f>
        <v>cl</v>
      </c>
      <c r="AB332" s="1239"/>
      <c r="AC332" s="1239"/>
      <c r="AD332" s="1240"/>
      <c r="AE332" s="145">
        <v>1</v>
      </c>
      <c r="AF332" s="296"/>
      <c r="AG332" s="295"/>
      <c r="AH332" s="144"/>
      <c r="AI332" s="294"/>
      <c r="AJ332" s="293"/>
      <c r="AK332" s="292"/>
      <c r="AL332" s="291">
        <v>1</v>
      </c>
      <c r="AM332" s="290"/>
      <c r="AN332"/>
      <c r="AO332" s="143" t="str">
        <f t="shared" ref="AO332:AT332" si="389">AO324</f>
        <v>Volume saisi 0 ml pour 2 Flute(s)</v>
      </c>
      <c r="AP332" s="142">
        <f t="shared" si="389"/>
        <v>360</v>
      </c>
      <c r="AQ332" s="142">
        <f t="shared" si="389"/>
        <v>240</v>
      </c>
      <c r="AR332" s="141" t="str">
        <f t="shared" si="389"/>
        <v>2 Trembler(s) de 30 cl</v>
      </c>
      <c r="AS332" s="136">
        <f t="shared" si="389"/>
        <v>600</v>
      </c>
      <c r="AT332" s="140">
        <f t="shared" si="389"/>
        <v>600</v>
      </c>
      <c r="AU332" s="152">
        <f t="shared" si="376"/>
        <v>2.5</v>
      </c>
      <c r="AV332" s="151">
        <v>1</v>
      </c>
      <c r="AW332" s="137">
        <f t="shared" ref="AW332:AW338" si="390">AM332</f>
        <v>0</v>
      </c>
      <c r="AX332" s="633">
        <f t="shared" ref="AX332:AX338" si="391">IF(ISBLANK(AI332),0,IFERROR(INDEX($BK$22:$BK$150,MATCH(AJ332,$BF$22:$BF$150,0))*AI332,""))</f>
        <v>0</v>
      </c>
      <c r="AY332" s="637">
        <f>IFERROR((AX332/AX339)*AQ332,0)</f>
        <v>0</v>
      </c>
      <c r="AZ332" s="638">
        <f>AY332/1000</f>
        <v>0</v>
      </c>
      <c r="BA332" s="135">
        <f>AY332*AU332</f>
        <v>0</v>
      </c>
      <c r="BB332" s="636">
        <f>BA332/1000</f>
        <v>0</v>
      </c>
      <c r="BC332" s="811">
        <f>BA332/H324</f>
        <v>0</v>
      </c>
      <c r="BR332" s="407" t="str">
        <f t="shared" si="333"/>
        <v>A</v>
      </c>
      <c r="CC332" s="9">
        <v>1</v>
      </c>
    </row>
    <row r="333" spans="2:81" ht="21" customHeight="1">
      <c r="B333" s="532" t="str">
        <f>IF(ISBLANK(AM333),"",IF(H324&gt;0,AM333,""))</f>
        <v/>
      </c>
      <c r="C333" s="533">
        <f>IF(ISBLANK(H324),"",INDEX($BK$22:$BK$150,MATCH(I325,$BF$22:$BF$150,0)))</f>
        <v>10</v>
      </c>
      <c r="D333" s="534" t="str">
        <f t="shared" si="384"/>
        <v/>
      </c>
      <c r="E333" s="535" t="str">
        <f>IF(BA333=0,"",IF(ISBLANK(H324),"",TEXT(D333/10,"0.0")&amp;" cl ► "&amp;TEXT(D333/1000,"0.000")&amp;" L"))</f>
        <v/>
      </c>
      <c r="F333" s="536" t="str">
        <f>IF(OR(BA333=0, ISBLANK(AJ333)), "", IF(ROUND(BA333/BA339*10*2, 0)/2=0, AI333 &amp; " " &amp; AJ333, "► ≈ " &amp; MIN(ROUND(BA333/BA339*10*2, 0)/2, 10) &amp; "/10"))</f>
        <v/>
      </c>
      <c r="G333" s="537" t="str">
        <f t="shared" si="385"/>
        <v/>
      </c>
      <c r="H333" s="538">
        <f>IF(ISBLANK(H324),"",AG333)</f>
        <v>0</v>
      </c>
      <c r="I333" s="544" t="str">
        <f t="shared" si="386"/>
        <v/>
      </c>
      <c r="J333" s="539">
        <f t="shared" si="387"/>
        <v>0</v>
      </c>
      <c r="K333" s="530">
        <v>1</v>
      </c>
      <c r="L333" s="531">
        <f t="shared" si="388"/>
        <v>0</v>
      </c>
      <c r="N333" s="407" t="str">
        <f t="shared" si="328"/>
        <v>►</v>
      </c>
      <c r="O333" s="147" t="str">
        <f t="shared" si="329"/>
        <v>►</v>
      </c>
      <c r="P333" s="147" t="str">
        <f t="shared" si="334"/>
        <v>►</v>
      </c>
      <c r="Q333" s="147" t="str">
        <f t="shared" si="335"/>
        <v>►</v>
      </c>
      <c r="R333" s="147" t="str">
        <f t="shared" si="336"/>
        <v>►</v>
      </c>
      <c r="S333" s="147" t="str">
        <f t="shared" si="330"/>
        <v>►</v>
      </c>
      <c r="T333" s="147" t="str">
        <f t="shared" si="337"/>
        <v>►</v>
      </c>
      <c r="U333" s="147" t="str">
        <f t="shared" si="331"/>
        <v/>
      </c>
      <c r="V333" s="146" t="str">
        <f t="shared" ref="V333:V338" si="392">IF(AM333&lt;&gt;"","A","►")</f>
        <v>►</v>
      </c>
      <c r="W333" s="119" t="str">
        <f>W329</f>
        <v>1.10 nom de la recette .Avec ou sans alcool.Quand .Verre Flute(s).Famille à coller</v>
      </c>
      <c r="X333" s="119">
        <f>X329</f>
        <v>2</v>
      </c>
      <c r="Y333" s="118" t="str">
        <f>Y329</f>
        <v>Flute(s)</v>
      </c>
      <c r="Z333" s="117">
        <f>Z329</f>
        <v>12</v>
      </c>
      <c r="AA333" s="116" t="str">
        <f>AA329</f>
        <v>cl</v>
      </c>
      <c r="AB333" s="1239"/>
      <c r="AC333" s="1239"/>
      <c r="AD333" s="1240"/>
      <c r="AE333" s="150">
        <v>2</v>
      </c>
      <c r="AF333" s="296"/>
      <c r="AG333" s="295"/>
      <c r="AH333" s="144"/>
      <c r="AI333" s="294"/>
      <c r="AJ333" s="293"/>
      <c r="AK333" s="292"/>
      <c r="AL333" s="291">
        <v>1</v>
      </c>
      <c r="AM333" s="290"/>
      <c r="AN333"/>
      <c r="AO333" s="143" t="str">
        <f t="shared" ref="AO333:AT333" si="393">AO324</f>
        <v>Volume saisi 0 ml pour 2 Flute(s)</v>
      </c>
      <c r="AP333" s="142">
        <f t="shared" si="393"/>
        <v>360</v>
      </c>
      <c r="AQ333" s="142">
        <f t="shared" si="393"/>
        <v>240</v>
      </c>
      <c r="AR333" s="141" t="str">
        <f t="shared" si="393"/>
        <v>2 Trembler(s) de 30 cl</v>
      </c>
      <c r="AS333" s="136">
        <f t="shared" si="393"/>
        <v>600</v>
      </c>
      <c r="AT333" s="140">
        <f t="shared" si="393"/>
        <v>600</v>
      </c>
      <c r="AU333" s="139">
        <f t="shared" si="376"/>
        <v>2.5</v>
      </c>
      <c r="AV333" s="149">
        <v>2</v>
      </c>
      <c r="AW333" s="148">
        <f t="shared" si="390"/>
        <v>0</v>
      </c>
      <c r="AX333" s="633">
        <f t="shared" si="391"/>
        <v>0</v>
      </c>
      <c r="AY333" s="637">
        <f>IFERROR((AX333/AX339)*AQ333,0)</f>
        <v>0</v>
      </c>
      <c r="AZ333" s="638">
        <f t="shared" ref="AZ333:AZ338" si="394">AY333/1000</f>
        <v>0</v>
      </c>
      <c r="BA333" s="135">
        <f t="shared" ref="BA333:BA338" si="395">AY333*AU333</f>
        <v>0</v>
      </c>
      <c r="BB333" s="636">
        <f t="shared" ref="BB333:BB338" si="396">BA333/1000</f>
        <v>0</v>
      </c>
      <c r="BC333" s="811">
        <f>BA333/H324</f>
        <v>0</v>
      </c>
      <c r="BR333" s="407" t="str">
        <f t="shared" si="333"/>
        <v>►</v>
      </c>
      <c r="CC333" s="9">
        <v>1</v>
      </c>
    </row>
    <row r="334" spans="2:81" ht="21" customHeight="1">
      <c r="B334" s="522" t="str">
        <f>IF(ISBLANK(AM334),"",IF(H324&gt;0,AM334,""))</f>
        <v/>
      </c>
      <c r="C334" s="523">
        <f>IF(ISBLANK(H324),"",INDEX($BK$22:$BK$150,MATCH(I325,$BF$22:$BF$150,0)))</f>
        <v>10</v>
      </c>
      <c r="D334" s="540" t="str">
        <f t="shared" si="384"/>
        <v/>
      </c>
      <c r="E334" s="541" t="str">
        <f>IF(BA334=0,"",IF(ISBLANK(H324),"",TEXT(D334/10,"0.0")&amp;" cl ► "&amp;TEXT(D334/1000,"0.000")&amp;" L"))</f>
        <v/>
      </c>
      <c r="F334" s="526" t="str">
        <f>IF(OR(BA334=0, ISBLANK(AJ334)), "", IF(ROUND(BA334/BA339*10*2, 0)/2=0, AI334 &amp; " " &amp; AJ334, "► ≈ " &amp; MIN(ROUND(BA334/BA339*10*2, 0)/2, 10) &amp; "/10"))</f>
        <v/>
      </c>
      <c r="G334" s="542" t="str">
        <f t="shared" si="385"/>
        <v/>
      </c>
      <c r="H334" s="528">
        <f>IF(ISBLANK(H324),"",AG334)</f>
        <v>0</v>
      </c>
      <c r="I334" s="543" t="str">
        <f t="shared" si="386"/>
        <v/>
      </c>
      <c r="J334" s="529">
        <f t="shared" si="387"/>
        <v>0</v>
      </c>
      <c r="K334" s="530">
        <v>1</v>
      </c>
      <c r="L334" s="531">
        <f t="shared" si="388"/>
        <v>0</v>
      </c>
      <c r="N334" s="407" t="str">
        <f t="shared" si="328"/>
        <v>►</v>
      </c>
      <c r="O334" s="147" t="str">
        <f t="shared" si="329"/>
        <v>►</v>
      </c>
      <c r="P334" s="147" t="str">
        <f t="shared" si="334"/>
        <v>►</v>
      </c>
      <c r="Q334" s="147" t="str">
        <f t="shared" si="335"/>
        <v>►</v>
      </c>
      <c r="R334" s="147" t="str">
        <f t="shared" si="336"/>
        <v>►</v>
      </c>
      <c r="S334" s="147" t="str">
        <f t="shared" si="330"/>
        <v>►</v>
      </c>
      <c r="T334" s="147" t="str">
        <f t="shared" si="337"/>
        <v>►</v>
      </c>
      <c r="U334" s="147" t="str">
        <f t="shared" si="331"/>
        <v/>
      </c>
      <c r="V334" s="146" t="str">
        <f t="shared" si="392"/>
        <v>►</v>
      </c>
      <c r="W334" s="119" t="str">
        <f>W329</f>
        <v>1.10 nom de la recette .Avec ou sans alcool.Quand .Verre Flute(s).Famille à coller</v>
      </c>
      <c r="X334" s="119">
        <f>X329</f>
        <v>2</v>
      </c>
      <c r="Y334" s="118" t="str">
        <f>Y329</f>
        <v>Flute(s)</v>
      </c>
      <c r="Z334" s="117">
        <f>Z329</f>
        <v>12</v>
      </c>
      <c r="AA334" s="116" t="str">
        <f>AA329</f>
        <v>cl</v>
      </c>
      <c r="AB334" s="1239"/>
      <c r="AC334" s="1239"/>
      <c r="AD334" s="1240"/>
      <c r="AE334" s="145">
        <v>3</v>
      </c>
      <c r="AF334" s="296"/>
      <c r="AG334" s="295"/>
      <c r="AH334" s="144"/>
      <c r="AI334" s="294"/>
      <c r="AJ334" s="293"/>
      <c r="AK334" s="292"/>
      <c r="AL334" s="291">
        <v>1</v>
      </c>
      <c r="AM334" s="298"/>
      <c r="AN334"/>
      <c r="AO334" s="143" t="str">
        <f t="shared" ref="AO334:AT334" si="397">AO324</f>
        <v>Volume saisi 0 ml pour 2 Flute(s)</v>
      </c>
      <c r="AP334" s="142">
        <f t="shared" si="397"/>
        <v>360</v>
      </c>
      <c r="AQ334" s="142">
        <f t="shared" si="397"/>
        <v>240</v>
      </c>
      <c r="AR334" s="141" t="str">
        <f t="shared" si="397"/>
        <v>2 Trembler(s) de 30 cl</v>
      </c>
      <c r="AS334" s="136">
        <f t="shared" si="397"/>
        <v>600</v>
      </c>
      <c r="AT334" s="140">
        <f t="shared" si="397"/>
        <v>600</v>
      </c>
      <c r="AU334" s="139">
        <f t="shared" si="376"/>
        <v>2.5</v>
      </c>
      <c r="AV334" s="138">
        <v>3</v>
      </c>
      <c r="AW334" s="137">
        <f t="shared" si="390"/>
        <v>0</v>
      </c>
      <c r="AX334" s="633">
        <f t="shared" si="391"/>
        <v>0</v>
      </c>
      <c r="AY334" s="637">
        <f>IFERROR((AX334/AX339)*AQ334,0)</f>
        <v>0</v>
      </c>
      <c r="AZ334" s="638">
        <f t="shared" si="394"/>
        <v>0</v>
      </c>
      <c r="BA334" s="135">
        <f t="shared" si="395"/>
        <v>0</v>
      </c>
      <c r="BB334" s="636">
        <f t="shared" si="396"/>
        <v>0</v>
      </c>
      <c r="BC334" s="811">
        <f>BA334/H324</f>
        <v>0</v>
      </c>
      <c r="BR334" s="407" t="str">
        <f t="shared" si="333"/>
        <v>►</v>
      </c>
      <c r="CC334" s="9">
        <v>1</v>
      </c>
    </row>
    <row r="335" spans="2:81" ht="21" customHeight="1">
      <c r="B335" s="532" t="str">
        <f>IF(ISBLANK(AM335),"",IF(H324&gt;0,AM335,""))</f>
        <v/>
      </c>
      <c r="C335" s="533">
        <f>IF(ISBLANK(H324),"",INDEX($BK$22:$BK$150,MATCH(I325,$BF$22:$BF$150,0)))</f>
        <v>10</v>
      </c>
      <c r="D335" s="534" t="str">
        <f t="shared" si="384"/>
        <v/>
      </c>
      <c r="E335" s="535" t="str">
        <f>IF(BA335=0,"",IF(ISBLANK(H324),"",TEXT(D335/10,"0.0")&amp;" cl ► "&amp;TEXT(D335/1000,"0.000")&amp;" L"))</f>
        <v/>
      </c>
      <c r="F335" s="536" t="str">
        <f>IF(OR(BA335=0, ISBLANK(AJ335)), "", IF(ROUND(BA335/BA339*10*2, 0)/2=0, AI335 &amp; " " &amp; AJ335, "► ≈ " &amp; MIN(ROUND(BA335/BA339*10*2, 0)/2, 10) &amp; "/10"))</f>
        <v/>
      </c>
      <c r="G335" s="537" t="str">
        <f t="shared" si="385"/>
        <v/>
      </c>
      <c r="H335" s="538">
        <f>IF(ISBLANK(H324),"",AG335)</f>
        <v>0</v>
      </c>
      <c r="I335" s="544" t="str">
        <f t="shared" si="386"/>
        <v/>
      </c>
      <c r="J335" s="539">
        <f t="shared" si="387"/>
        <v>0</v>
      </c>
      <c r="K335" s="530">
        <v>1</v>
      </c>
      <c r="L335" s="531">
        <f t="shared" si="388"/>
        <v>0</v>
      </c>
      <c r="N335" s="407" t="str">
        <f t="shared" si="328"/>
        <v>►</v>
      </c>
      <c r="O335" s="147" t="str">
        <f t="shared" si="329"/>
        <v>►</v>
      </c>
      <c r="P335" s="147" t="str">
        <f t="shared" si="334"/>
        <v>►</v>
      </c>
      <c r="Q335" s="147" t="str">
        <f t="shared" si="335"/>
        <v>►</v>
      </c>
      <c r="R335" s="147" t="str">
        <f t="shared" si="336"/>
        <v>►</v>
      </c>
      <c r="S335" s="147" t="str">
        <f t="shared" si="330"/>
        <v>►</v>
      </c>
      <c r="T335" s="147" t="str">
        <f t="shared" si="337"/>
        <v>►</v>
      </c>
      <c r="U335" s="147" t="str">
        <f t="shared" si="331"/>
        <v/>
      </c>
      <c r="V335" s="146" t="str">
        <f t="shared" si="392"/>
        <v>►</v>
      </c>
      <c r="W335" s="119" t="str">
        <f>W329</f>
        <v>1.10 nom de la recette .Avec ou sans alcool.Quand .Verre Flute(s).Famille à coller</v>
      </c>
      <c r="X335" s="119">
        <f>X329</f>
        <v>2</v>
      </c>
      <c r="Y335" s="118" t="str">
        <f>Y329</f>
        <v>Flute(s)</v>
      </c>
      <c r="Z335" s="117">
        <f>Z329</f>
        <v>12</v>
      </c>
      <c r="AA335" s="116" t="str">
        <f>AA329</f>
        <v>cl</v>
      </c>
      <c r="AB335" s="1239"/>
      <c r="AC335" s="1239"/>
      <c r="AD335" s="1240"/>
      <c r="AE335" s="150">
        <v>4</v>
      </c>
      <c r="AF335" s="296"/>
      <c r="AG335" s="295"/>
      <c r="AH335" s="144"/>
      <c r="AI335" s="294"/>
      <c r="AJ335" s="293"/>
      <c r="AK335" s="292"/>
      <c r="AL335" s="291">
        <v>1</v>
      </c>
      <c r="AM335" s="298"/>
      <c r="AN335"/>
      <c r="AO335" s="143" t="str">
        <f t="shared" ref="AO335:AT335" si="398">AO324</f>
        <v>Volume saisi 0 ml pour 2 Flute(s)</v>
      </c>
      <c r="AP335" s="142">
        <f t="shared" si="398"/>
        <v>360</v>
      </c>
      <c r="AQ335" s="142">
        <f t="shared" si="398"/>
        <v>240</v>
      </c>
      <c r="AR335" s="141" t="str">
        <f t="shared" si="398"/>
        <v>2 Trembler(s) de 30 cl</v>
      </c>
      <c r="AS335" s="136">
        <f t="shared" si="398"/>
        <v>600</v>
      </c>
      <c r="AT335" s="140">
        <f t="shared" si="398"/>
        <v>600</v>
      </c>
      <c r="AU335" s="139">
        <f t="shared" si="376"/>
        <v>2.5</v>
      </c>
      <c r="AV335" s="149">
        <v>4</v>
      </c>
      <c r="AW335" s="148">
        <f t="shared" si="390"/>
        <v>0</v>
      </c>
      <c r="AX335" s="633">
        <f t="shared" si="391"/>
        <v>0</v>
      </c>
      <c r="AY335" s="637">
        <f>IFERROR((AX335/AX339)*AQ335,0)</f>
        <v>0</v>
      </c>
      <c r="AZ335" s="638">
        <f t="shared" si="394"/>
        <v>0</v>
      </c>
      <c r="BA335" s="135">
        <f t="shared" si="395"/>
        <v>0</v>
      </c>
      <c r="BB335" s="636">
        <f t="shared" si="396"/>
        <v>0</v>
      </c>
      <c r="BC335" s="811">
        <f>BA335/H324</f>
        <v>0</v>
      </c>
      <c r="BR335" s="407" t="str">
        <f t="shared" si="333"/>
        <v>►</v>
      </c>
      <c r="CC335" s="9">
        <v>1</v>
      </c>
    </row>
    <row r="336" spans="2:81" ht="21" customHeight="1">
      <c r="B336" s="522" t="str">
        <f>IF(ISBLANK(AM336),"",IF(H324&gt;0,AM336,""))</f>
        <v/>
      </c>
      <c r="C336" s="523">
        <f>IF(ISBLANK(H324),"",INDEX($BK$22:$BK$150,MATCH(I325,$BF$22:$BF$150,0)))</f>
        <v>10</v>
      </c>
      <c r="D336" s="524" t="str">
        <f t="shared" si="384"/>
        <v/>
      </c>
      <c r="E336" s="525" t="str">
        <f>IF(BA336=0,"",IF(ISBLANK(H324),"",TEXT(D336/10,"0.0")&amp;" cl ► "&amp;TEXT(D336/1000,"0.000")&amp;" L"))</f>
        <v/>
      </c>
      <c r="F336" s="526" t="str">
        <f>IF(OR(BA336=0, ISBLANK(AJ336)), "", IF(ROUND(BA336/BA339*10*2, 0)/2=0, AI336 &amp; " " &amp; AJ336, "► ≈ " &amp; MIN(ROUND(BA336/BA339*10*2, 0)/2, 10) &amp; "/10"))</f>
        <v/>
      </c>
      <c r="G336" s="542" t="str">
        <f t="shared" si="385"/>
        <v/>
      </c>
      <c r="H336" s="528">
        <f>IF(ISBLANK(H324),"",AG336)</f>
        <v>0</v>
      </c>
      <c r="I336" s="543" t="str">
        <f t="shared" si="386"/>
        <v/>
      </c>
      <c r="J336" s="529">
        <f t="shared" si="387"/>
        <v>0</v>
      </c>
      <c r="K336" s="530">
        <v>1</v>
      </c>
      <c r="L336" s="531">
        <f t="shared" si="388"/>
        <v>0</v>
      </c>
      <c r="N336" s="407" t="str">
        <f t="shared" ref="N336:N354" si="399">V336</f>
        <v>►</v>
      </c>
      <c r="O336" s="147" t="str">
        <f t="shared" ref="O336:O354" si="400">IF(N336="►","►",IF(N336="A",IF(AND(ISTEXT(W336),ISTEXT(W336)),W336,IF(ISTEXT(W336),W336,IF(ISBLANK(W336),W336,W336)))))</f>
        <v>►</v>
      </c>
      <c r="P336" s="147" t="str">
        <f t="shared" si="334"/>
        <v>►</v>
      </c>
      <c r="Q336" s="147" t="str">
        <f t="shared" si="335"/>
        <v>►</v>
      </c>
      <c r="R336" s="147" t="str">
        <f t="shared" si="336"/>
        <v>►</v>
      </c>
      <c r="S336" s="147" t="str">
        <f t="shared" ref="S336:S354" si="401">IF(O336="►","►",IFERROR(MID(W336,SEARCH(".",O336,SEARCH(".",O336,SEARCH(".",O336)+1)+1)+1,SEARCH(".",O336,SEARCH(".",O336,SEARCH(".",O336,SEARCH(".",O336)+1)+1)+1)-SEARCH(".",O336,SEARCH(".",O336,SEARCH(".",O336)+1)+1)-1),0))</f>
        <v>►</v>
      </c>
      <c r="T336" s="147" t="str">
        <f t="shared" si="337"/>
        <v>►</v>
      </c>
      <c r="U336" s="147" t="str">
        <f t="shared" ref="U336:U354" si="402">IF(ISBLANK(O336),"►",IFERROR(RIGHT(O336,LEN(O336)-FIND("Couleur",O336)+1),""))</f>
        <v/>
      </c>
      <c r="V336" s="146" t="str">
        <f t="shared" si="392"/>
        <v>►</v>
      </c>
      <c r="W336" s="119" t="str">
        <f>W329</f>
        <v>1.10 nom de la recette .Avec ou sans alcool.Quand .Verre Flute(s).Famille à coller</v>
      </c>
      <c r="X336" s="119">
        <f>X329</f>
        <v>2</v>
      </c>
      <c r="Y336" s="118" t="str">
        <f>Y329</f>
        <v>Flute(s)</v>
      </c>
      <c r="Z336" s="117">
        <f>Z329</f>
        <v>12</v>
      </c>
      <c r="AA336" s="116" t="str">
        <f>AA329</f>
        <v>cl</v>
      </c>
      <c r="AB336" s="1239"/>
      <c r="AC336" s="1239"/>
      <c r="AD336" s="1240"/>
      <c r="AE336" s="145">
        <v>5</v>
      </c>
      <c r="AF336" s="296"/>
      <c r="AG336" s="295"/>
      <c r="AH336" s="144"/>
      <c r="AI336" s="294"/>
      <c r="AJ336" s="293"/>
      <c r="AK336" s="292"/>
      <c r="AL336" s="291">
        <v>1</v>
      </c>
      <c r="AM336" s="290"/>
      <c r="AN336"/>
      <c r="AO336" s="143" t="str">
        <f t="shared" ref="AO336:AT336" si="403">AO324</f>
        <v>Volume saisi 0 ml pour 2 Flute(s)</v>
      </c>
      <c r="AP336" s="142">
        <f t="shared" si="403"/>
        <v>360</v>
      </c>
      <c r="AQ336" s="142">
        <f t="shared" si="403"/>
        <v>240</v>
      </c>
      <c r="AR336" s="141" t="str">
        <f t="shared" si="403"/>
        <v>2 Trembler(s) de 30 cl</v>
      </c>
      <c r="AS336" s="136">
        <f t="shared" si="403"/>
        <v>600</v>
      </c>
      <c r="AT336" s="140">
        <f t="shared" si="403"/>
        <v>600</v>
      </c>
      <c r="AU336" s="139">
        <f t="shared" si="376"/>
        <v>2.5</v>
      </c>
      <c r="AV336" s="138">
        <v>5</v>
      </c>
      <c r="AW336" s="137">
        <f t="shared" si="390"/>
        <v>0</v>
      </c>
      <c r="AX336" s="633">
        <f t="shared" si="391"/>
        <v>0</v>
      </c>
      <c r="AY336" s="637">
        <f>IFERROR((AX336/AX339)*AQ336,0)</f>
        <v>0</v>
      </c>
      <c r="AZ336" s="638">
        <f t="shared" si="394"/>
        <v>0</v>
      </c>
      <c r="BA336" s="135">
        <f t="shared" si="395"/>
        <v>0</v>
      </c>
      <c r="BB336" s="636">
        <f t="shared" si="396"/>
        <v>0</v>
      </c>
      <c r="BC336" s="811">
        <f>BA336/H324</f>
        <v>0</v>
      </c>
      <c r="BR336" s="407" t="str">
        <f t="shared" ref="BR336:BR354" si="404">N336</f>
        <v>►</v>
      </c>
      <c r="CC336" s="9">
        <v>1</v>
      </c>
    </row>
    <row r="337" spans="1:81" ht="21" customHeight="1">
      <c r="B337" s="532" t="str">
        <f>IF(ISBLANK(AM337),"",IF(H324&gt;0,AM337,""))</f>
        <v/>
      </c>
      <c r="C337" s="533">
        <f>IF(ISBLANK(H324),"",INDEX($BK$22:$BK$150,MATCH(I325,$BF$22:$BF$150,0)))</f>
        <v>10</v>
      </c>
      <c r="D337" s="534" t="str">
        <f t="shared" si="384"/>
        <v/>
      </c>
      <c r="E337" s="535" t="str">
        <f>IF(BA337=0,"",IF(ISBLANK(H324),"",TEXT(D337/10,"0.0")&amp;" cl ► "&amp;TEXT(D337/1000,"0.000")&amp;" L"))</f>
        <v/>
      </c>
      <c r="F337" s="536" t="str">
        <f>IF(OR(BA337=0, ISBLANK(AJ337)), "", IF(ROUND(BA337/BA339*10*2, 0)/2=0, AI337 &amp; " " &amp; AJ337, "► ≈ " &amp; MIN(ROUND(BA337/BA339*10*2, 0)/2, 10) &amp; "/10"))</f>
        <v/>
      </c>
      <c r="G337" s="537" t="str">
        <f t="shared" si="385"/>
        <v/>
      </c>
      <c r="H337" s="538">
        <f>IF(ISBLANK(H324),"",AG337)</f>
        <v>0</v>
      </c>
      <c r="I337" s="544" t="str">
        <f t="shared" si="386"/>
        <v/>
      </c>
      <c r="J337" s="539">
        <f t="shared" si="387"/>
        <v>0</v>
      </c>
      <c r="K337" s="530">
        <v>1</v>
      </c>
      <c r="L337" s="531">
        <f t="shared" si="388"/>
        <v>0</v>
      </c>
      <c r="N337" s="407" t="str">
        <f t="shared" si="399"/>
        <v>►</v>
      </c>
      <c r="O337" s="147" t="str">
        <f t="shared" si="400"/>
        <v>►</v>
      </c>
      <c r="P337" s="147" t="str">
        <f t="shared" si="334"/>
        <v>►</v>
      </c>
      <c r="Q337" s="147" t="str">
        <f t="shared" si="335"/>
        <v>►</v>
      </c>
      <c r="R337" s="147" t="str">
        <f t="shared" si="336"/>
        <v>►</v>
      </c>
      <c r="S337" s="147" t="str">
        <f t="shared" si="401"/>
        <v>►</v>
      </c>
      <c r="T337" s="147" t="str">
        <f t="shared" si="337"/>
        <v>►</v>
      </c>
      <c r="U337" s="147" t="str">
        <f t="shared" si="402"/>
        <v/>
      </c>
      <c r="V337" s="146" t="str">
        <f t="shared" si="392"/>
        <v>►</v>
      </c>
      <c r="W337" s="119" t="str">
        <f>W329</f>
        <v>1.10 nom de la recette .Avec ou sans alcool.Quand .Verre Flute(s).Famille à coller</v>
      </c>
      <c r="X337" s="119">
        <f>X329</f>
        <v>2</v>
      </c>
      <c r="Y337" s="118" t="str">
        <f>Y329</f>
        <v>Flute(s)</v>
      </c>
      <c r="Z337" s="117">
        <f>Z329</f>
        <v>12</v>
      </c>
      <c r="AA337" s="116" t="str">
        <f>AA329</f>
        <v>cl</v>
      </c>
      <c r="AB337" s="1239"/>
      <c r="AC337" s="1239"/>
      <c r="AD337" s="1240"/>
      <c r="AE337" s="150">
        <v>6</v>
      </c>
      <c r="AF337" s="296"/>
      <c r="AG337" s="295"/>
      <c r="AH337" s="144"/>
      <c r="AI337" s="294"/>
      <c r="AJ337" s="293"/>
      <c r="AK337" s="292"/>
      <c r="AL337" s="291">
        <v>1</v>
      </c>
      <c r="AM337" s="290"/>
      <c r="AN337"/>
      <c r="AO337" s="143" t="str">
        <f t="shared" ref="AO337:AT337" si="405">AO324</f>
        <v>Volume saisi 0 ml pour 2 Flute(s)</v>
      </c>
      <c r="AP337" s="142">
        <f t="shared" si="405"/>
        <v>360</v>
      </c>
      <c r="AQ337" s="142">
        <f t="shared" si="405"/>
        <v>240</v>
      </c>
      <c r="AR337" s="141" t="str">
        <f t="shared" si="405"/>
        <v>2 Trembler(s) de 30 cl</v>
      </c>
      <c r="AS337" s="136">
        <f t="shared" si="405"/>
        <v>600</v>
      </c>
      <c r="AT337" s="140">
        <f t="shared" si="405"/>
        <v>600</v>
      </c>
      <c r="AU337" s="139">
        <f t="shared" si="376"/>
        <v>2.5</v>
      </c>
      <c r="AV337" s="149">
        <v>6</v>
      </c>
      <c r="AW337" s="148">
        <f t="shared" si="390"/>
        <v>0</v>
      </c>
      <c r="AX337" s="633">
        <f t="shared" si="391"/>
        <v>0</v>
      </c>
      <c r="AY337" s="637">
        <f>IFERROR((AX337/AX339)*AQ337,0)</f>
        <v>0</v>
      </c>
      <c r="AZ337" s="638">
        <f t="shared" si="394"/>
        <v>0</v>
      </c>
      <c r="BA337" s="135">
        <f t="shared" si="395"/>
        <v>0</v>
      </c>
      <c r="BB337" s="636">
        <f t="shared" si="396"/>
        <v>0</v>
      </c>
      <c r="BC337" s="811">
        <f>BA337/H324</f>
        <v>0</v>
      </c>
      <c r="BR337" s="407" t="str">
        <f t="shared" si="404"/>
        <v>►</v>
      </c>
      <c r="CC337" s="9">
        <v>1</v>
      </c>
    </row>
    <row r="338" spans="1:81" ht="21" customHeight="1">
      <c r="B338" s="522" t="str">
        <f>IF(ISBLANK(AM338),"",IF(H324&gt;0,AM338,""))</f>
        <v/>
      </c>
      <c r="C338" s="523">
        <f>IF(ISBLANK(H324),"",INDEX($BK$22:$BK$150,MATCH(I325,$BF$22:$BF$150,0)))</f>
        <v>10</v>
      </c>
      <c r="D338" s="524" t="str">
        <f t="shared" si="384"/>
        <v/>
      </c>
      <c r="E338" s="525" t="str">
        <f>IF(BA338=0,"",IF(ISBLANK(H324),"",TEXT(D338/10,"0.0")&amp;" cl ► "&amp;TEXT(D338/1000,"0.000")&amp;" L"))</f>
        <v/>
      </c>
      <c r="F338" s="526" t="str">
        <f>IF(OR(BA338=0, ISBLANK(AJ338)), "", IF(ROUND(BA338/BA339*10*2, 0)/2=0, AI338 &amp; " " &amp; AJ338, "► ≈ " &amp; MIN(ROUND(BA338/BA339*10*2, 0)/2, 10) &amp; "/10"))</f>
        <v/>
      </c>
      <c r="G338" s="542" t="str">
        <f t="shared" si="385"/>
        <v/>
      </c>
      <c r="H338" s="528">
        <f>IF(ISBLANK(H324),"",AG338)</f>
        <v>0</v>
      </c>
      <c r="I338" s="543" t="str">
        <f t="shared" si="386"/>
        <v/>
      </c>
      <c r="J338" s="529">
        <f t="shared" si="387"/>
        <v>0</v>
      </c>
      <c r="K338" s="530">
        <v>1</v>
      </c>
      <c r="L338" s="531">
        <f t="shared" si="388"/>
        <v>0</v>
      </c>
      <c r="N338" s="407" t="str">
        <f t="shared" si="399"/>
        <v>►</v>
      </c>
      <c r="O338" s="147" t="str">
        <f t="shared" si="400"/>
        <v>►</v>
      </c>
      <c r="P338" s="147" t="str">
        <f t="shared" si="334"/>
        <v>►</v>
      </c>
      <c r="Q338" s="147" t="str">
        <f t="shared" si="335"/>
        <v>►</v>
      </c>
      <c r="R338" s="147" t="str">
        <f t="shared" si="336"/>
        <v>►</v>
      </c>
      <c r="S338" s="147" t="str">
        <f t="shared" si="401"/>
        <v>►</v>
      </c>
      <c r="T338" s="147" t="str">
        <f t="shared" si="337"/>
        <v>►</v>
      </c>
      <c r="U338" s="147" t="str">
        <f t="shared" si="402"/>
        <v/>
      </c>
      <c r="V338" s="146" t="str">
        <f t="shared" si="392"/>
        <v>►</v>
      </c>
      <c r="W338" s="119" t="str">
        <f>W329</f>
        <v>1.10 nom de la recette .Avec ou sans alcool.Quand .Verre Flute(s).Famille à coller</v>
      </c>
      <c r="X338" s="119">
        <f>X329</f>
        <v>2</v>
      </c>
      <c r="Y338" s="118" t="str">
        <f>Y329</f>
        <v>Flute(s)</v>
      </c>
      <c r="Z338" s="117">
        <f>Z329</f>
        <v>12</v>
      </c>
      <c r="AA338" s="116" t="str">
        <f>AA329</f>
        <v>cl</v>
      </c>
      <c r="AB338" s="1239"/>
      <c r="AC338" s="1239"/>
      <c r="AD338" s="1240"/>
      <c r="AE338" s="145">
        <v>7</v>
      </c>
      <c r="AF338" s="296"/>
      <c r="AG338" s="295"/>
      <c r="AH338" s="144"/>
      <c r="AI338" s="294"/>
      <c r="AJ338" s="293"/>
      <c r="AK338" s="292"/>
      <c r="AL338" s="291">
        <v>1</v>
      </c>
      <c r="AM338" s="290"/>
      <c r="AN338"/>
      <c r="AO338" s="143" t="str">
        <f t="shared" ref="AO338:AT338" si="406">AO324</f>
        <v>Volume saisi 0 ml pour 2 Flute(s)</v>
      </c>
      <c r="AP338" s="142">
        <f t="shared" si="406"/>
        <v>360</v>
      </c>
      <c r="AQ338" s="142">
        <f t="shared" si="406"/>
        <v>240</v>
      </c>
      <c r="AR338" s="141" t="str">
        <f t="shared" si="406"/>
        <v>2 Trembler(s) de 30 cl</v>
      </c>
      <c r="AS338" s="136">
        <f t="shared" si="406"/>
        <v>600</v>
      </c>
      <c r="AT338" s="140">
        <f t="shared" si="406"/>
        <v>600</v>
      </c>
      <c r="AU338" s="139">
        <f t="shared" si="376"/>
        <v>2.5</v>
      </c>
      <c r="AV338" s="138">
        <v>7</v>
      </c>
      <c r="AW338" s="137">
        <f t="shared" si="390"/>
        <v>0</v>
      </c>
      <c r="AX338" s="633">
        <f t="shared" si="391"/>
        <v>0</v>
      </c>
      <c r="AY338" s="637">
        <f>IFERROR((AX338/AX339)*AQ338,0)</f>
        <v>0</v>
      </c>
      <c r="AZ338" s="638">
        <f t="shared" si="394"/>
        <v>0</v>
      </c>
      <c r="BA338" s="135">
        <f t="shared" si="395"/>
        <v>0</v>
      </c>
      <c r="BB338" s="636">
        <f t="shared" si="396"/>
        <v>0</v>
      </c>
      <c r="BC338" s="811">
        <f>BA338/H324</f>
        <v>0</v>
      </c>
      <c r="BR338" s="407" t="str">
        <f t="shared" si="404"/>
        <v>►</v>
      </c>
      <c r="CC338" s="9">
        <v>1</v>
      </c>
    </row>
    <row r="339" spans="1:81" ht="21" customHeight="1">
      <c r="B339" s="519"/>
      <c r="C339" s="129"/>
      <c r="D339" s="545">
        <f>SUM(D332:D338)</f>
        <v>0</v>
      </c>
      <c r="E339" s="129"/>
      <c r="F339" s="129"/>
      <c r="G339" s="130"/>
      <c r="H339" s="520"/>
      <c r="I339" s="546">
        <f>IFERROR(SUM(I332:I338)/SUM(D332:D338)*100,0)</f>
        <v>0</v>
      </c>
      <c r="J339" s="521"/>
      <c r="K339" s="129" t="s">
        <v>345</v>
      </c>
      <c r="L339" s="515">
        <f>SUM(L332:L338)</f>
        <v>0</v>
      </c>
      <c r="N339" s="407" t="str">
        <f t="shared" si="399"/>
        <v>A</v>
      </c>
      <c r="O339" s="147" t="str">
        <f t="shared" si="400"/>
        <v>1.10 nom de la recette .Avec ou sans alcool.Quand .Verre Flute(s).Famille à coller</v>
      </c>
      <c r="P339" s="147" t="str">
        <f t="shared" si="334"/>
        <v>1</v>
      </c>
      <c r="Q339" s="147" t="str">
        <f t="shared" si="335"/>
        <v xml:space="preserve">10 nom de la recette </v>
      </c>
      <c r="R339" s="147" t="str">
        <f t="shared" si="336"/>
        <v>Avec ou sans alcool</v>
      </c>
      <c r="S339" s="147" t="str">
        <f t="shared" si="401"/>
        <v xml:space="preserve">Quand </v>
      </c>
      <c r="T339" s="147" t="str">
        <f t="shared" si="337"/>
        <v>Famille à coller</v>
      </c>
      <c r="U339" s="147" t="str">
        <f t="shared" si="402"/>
        <v/>
      </c>
      <c r="V339" s="134" t="s">
        <v>338</v>
      </c>
      <c r="W339" s="119" t="str">
        <f>W329</f>
        <v>1.10 nom de la recette .Avec ou sans alcool.Quand .Verre Flute(s).Famille à coller</v>
      </c>
      <c r="X339" s="119">
        <f>X329</f>
        <v>2</v>
      </c>
      <c r="Y339" s="118" t="str">
        <f>Y329</f>
        <v>Flute(s)</v>
      </c>
      <c r="Z339" s="117">
        <f>Z329</f>
        <v>12</v>
      </c>
      <c r="AA339" s="116" t="str">
        <f>AA329</f>
        <v>cl</v>
      </c>
      <c r="AB339" s="132"/>
      <c r="AC339" s="132" t="str">
        <f>"▼ colonne "&amp;SUBSTITUTE(ADDRESS(1,COLUMN(),4),"1","")</f>
        <v>▼ colonne AC</v>
      </c>
      <c r="AD339" s="132"/>
      <c r="AE339" s="132"/>
      <c r="AF339" s="132"/>
      <c r="AG339" s="132"/>
      <c r="AH339" s="132"/>
      <c r="AI339" s="132"/>
      <c r="AJ339" s="132"/>
      <c r="AK339" s="133"/>
      <c r="AL339" s="132"/>
      <c r="AM339" s="131" t="str">
        <f>"colonne "&amp;SUBSTITUTE(ADDRESS(1,COLUMN(),4),"1","")&amp;" ▼"</f>
        <v>colonne AM ▼</v>
      </c>
      <c r="AN339"/>
      <c r="AO339" s="128"/>
      <c r="AP339" s="126"/>
      <c r="AQ339" s="126"/>
      <c r="AR339" s="127"/>
      <c r="AS339" s="127"/>
      <c r="AT339" s="126"/>
      <c r="AU339" s="125"/>
      <c r="AV339" s="124"/>
      <c r="AW339" s="124"/>
      <c r="AX339" s="634">
        <f t="shared" ref="AX339:BC339" si="407">SUM(AX332:AX338)</f>
        <v>0</v>
      </c>
      <c r="AY339" s="123">
        <f t="shared" si="407"/>
        <v>0</v>
      </c>
      <c r="AZ339" s="640">
        <f t="shared" si="407"/>
        <v>0</v>
      </c>
      <c r="BA339" s="123">
        <f t="shared" si="407"/>
        <v>0</v>
      </c>
      <c r="BB339" s="635">
        <f t="shared" si="407"/>
        <v>0</v>
      </c>
      <c r="BC339" s="639">
        <f t="shared" si="407"/>
        <v>0</v>
      </c>
      <c r="BR339" s="407" t="str">
        <f t="shared" si="404"/>
        <v>A</v>
      </c>
      <c r="CC339" s="9">
        <v>1</v>
      </c>
    </row>
    <row r="340" spans="1:81" ht="21" customHeight="1">
      <c r="A340" s="804"/>
      <c r="B340" s="267" t="s">
        <v>540</v>
      </c>
      <c r="C340" s="270"/>
      <c r="D340" s="270"/>
      <c r="E340" s="270"/>
      <c r="F340" s="270"/>
      <c r="G340" s="552" t="s">
        <v>1083</v>
      </c>
      <c r="H340" s="270"/>
      <c r="I340" s="270"/>
      <c r="J340" s="270"/>
      <c r="K340" s="270"/>
      <c r="L340" s="287" t="s">
        <v>537</v>
      </c>
      <c r="N340" s="407" t="str">
        <f t="shared" si="399"/>
        <v>A</v>
      </c>
      <c r="O340" s="147" t="str">
        <f t="shared" si="400"/>
        <v>1.10 nom de la recette .Avec ou sans alcool.Quand .Verre Flute(s).Famille à coller</v>
      </c>
      <c r="P340" s="147" t="str">
        <f t="shared" si="334"/>
        <v>1</v>
      </c>
      <c r="Q340" s="147" t="str">
        <f t="shared" si="335"/>
        <v xml:space="preserve">10 nom de la recette </v>
      </c>
      <c r="R340" s="147" t="str">
        <f t="shared" si="336"/>
        <v>Avec ou sans alcool</v>
      </c>
      <c r="S340" s="147" t="str">
        <f t="shared" si="401"/>
        <v xml:space="preserve">Quand </v>
      </c>
      <c r="T340" s="147" t="str">
        <f t="shared" si="337"/>
        <v>Famille à coller</v>
      </c>
      <c r="U340" s="147" t="str">
        <f t="shared" si="402"/>
        <v/>
      </c>
      <c r="V340" s="146" t="str">
        <f t="shared" ref="V340:V351" si="408">IF(OR(AC340&lt;&gt; "",AD340&lt;&gt;"",AE340&lt;&gt; "",AF340&lt;&gt; "",AG340&lt;&gt; "",AH340&lt;&gt; "",AI340&lt;&gt;""),"A", "►")</f>
        <v>A</v>
      </c>
      <c r="W340" s="119" t="str">
        <f>W329</f>
        <v>1.10 nom de la recette .Avec ou sans alcool.Quand .Verre Flute(s).Famille à coller</v>
      </c>
      <c r="X340" s="119">
        <f>X329</f>
        <v>2</v>
      </c>
      <c r="Y340" s="118" t="str">
        <f>Y329</f>
        <v>Flute(s)</v>
      </c>
      <c r="Z340" s="117">
        <f>Z329</f>
        <v>12</v>
      </c>
      <c r="AA340" s="116" t="str">
        <f>AA329</f>
        <v>cl</v>
      </c>
      <c r="AB340" s="288">
        <v>0</v>
      </c>
      <c r="AC340" s="267" t="s">
        <v>540</v>
      </c>
      <c r="AD340" s="270"/>
      <c r="AE340" s="270"/>
      <c r="AF340" s="270"/>
      <c r="AG340" s="270"/>
      <c r="AH340" s="270"/>
      <c r="AI340" s="270"/>
      <c r="AJ340" s="270"/>
      <c r="AK340" s="270"/>
      <c r="AL340" s="270"/>
      <c r="AM340" s="287"/>
      <c r="AN340"/>
      <c r="AO340" s="506"/>
      <c r="AP340" s="507"/>
      <c r="AQ340" s="507"/>
      <c r="AR340" s="507"/>
      <c r="AS340" s="507"/>
      <c r="AT340" s="507"/>
      <c r="AU340" s="507"/>
      <c r="AV340" s="507"/>
      <c r="AW340" s="507"/>
      <c r="AX340" s="507"/>
      <c r="AY340" s="507"/>
      <c r="AZ340" s="507"/>
      <c r="BA340" s="507"/>
      <c r="BB340" s="507"/>
      <c r="BC340" s="511"/>
      <c r="BR340" s="407" t="str">
        <f t="shared" si="404"/>
        <v>A</v>
      </c>
      <c r="CC340" s="9">
        <v>1</v>
      </c>
    </row>
    <row r="341" spans="1:81" ht="21" customHeight="1">
      <c r="A341" s="804"/>
      <c r="B341" s="284"/>
      <c r="C341" s="284"/>
      <c r="D341" s="284"/>
      <c r="E341" s="284"/>
      <c r="F341" s="284"/>
      <c r="G341" s="284"/>
      <c r="H341" s="284"/>
      <c r="I341" s="284"/>
      <c r="J341" s="284"/>
      <c r="K341" s="284"/>
      <c r="L341" s="282" t="s">
        <v>537</v>
      </c>
      <c r="N341" s="407" t="str">
        <f t="shared" si="399"/>
        <v>►</v>
      </c>
      <c r="O341" s="147" t="str">
        <f t="shared" si="400"/>
        <v>►</v>
      </c>
      <c r="P341" s="147" t="str">
        <f t="shared" ref="P341:P354" si="409">IF(O341="►","►",IFERROR(LEFT(O341,SEARCH(".",O341)-1),0))</f>
        <v>►</v>
      </c>
      <c r="Q341" s="147" t="str">
        <f t="shared" ref="Q341:Q354" si="410">IF(O341="►","►",IFERROR(MID(O341,SEARCH(".",O341)+1,SEARCH(".",O341,SEARCH(".",O341)+1)-SEARCH(".",O341)-1),0))</f>
        <v>►</v>
      </c>
      <c r="R341" s="147" t="str">
        <f t="shared" ref="R341:R354" si="411">IF(O341="►","►",IFERROR(MID(O341,SEARCH(".",O341,SEARCH(".",O341)+1)+1,SEARCH(".",O341,SEARCH(".",O341,SEARCH(".",O341)+1)+1)-SEARCH(".",O341,SEARCH(".",O341)+1)-1),0))</f>
        <v>►</v>
      </c>
      <c r="S341" s="147" t="str">
        <f t="shared" si="401"/>
        <v>►</v>
      </c>
      <c r="T341" s="147" t="str">
        <f t="shared" ref="T341:T354" si="412">IF(O341="►","►",IFERROR(MID(O341,SEARCH("♦",SUBSTITUTE(O341,".","♦",LEN(O341)-LEN(SUBSTITUTE(O341,".",""))))+1,999),""))</f>
        <v>►</v>
      </c>
      <c r="U341" s="147" t="str">
        <f t="shared" si="402"/>
        <v/>
      </c>
      <c r="V341" s="146" t="str">
        <f t="shared" si="408"/>
        <v>►</v>
      </c>
      <c r="W341" s="119" t="str">
        <f>W329</f>
        <v>1.10 nom de la recette .Avec ou sans alcool.Quand .Verre Flute(s).Famille à coller</v>
      </c>
      <c r="X341" s="119">
        <f>X329</f>
        <v>2</v>
      </c>
      <c r="Y341" s="118" t="str">
        <f>Y329</f>
        <v>Flute(s)</v>
      </c>
      <c r="Z341" s="117">
        <f>Z329</f>
        <v>12</v>
      </c>
      <c r="AA341" s="116" t="str">
        <f>AA329</f>
        <v>cl</v>
      </c>
      <c r="AB341" s="285" t="str">
        <f>IF(ISBLANK(AC341),"",MAX(AB340:AB340)+1)</f>
        <v/>
      </c>
      <c r="AC341" s="284"/>
      <c r="AD341" s="284"/>
      <c r="AE341" s="284"/>
      <c r="AF341" s="284"/>
      <c r="AG341" s="284"/>
      <c r="AH341" s="284"/>
      <c r="AI341" s="284"/>
      <c r="AJ341" s="284"/>
      <c r="AK341" s="284"/>
      <c r="AL341" s="284"/>
      <c r="AM341" s="282" t="s">
        <v>537</v>
      </c>
      <c r="AN341"/>
      <c r="AO341" s="508"/>
      <c r="AP341" s="509"/>
      <c r="AQ341" s="509"/>
      <c r="AR341" s="509"/>
      <c r="AS341" s="509"/>
      <c r="AT341" s="509"/>
      <c r="AU341" s="509"/>
      <c r="AV341" s="509"/>
      <c r="AW341" s="509"/>
      <c r="AX341" s="509"/>
      <c r="AY341" s="509"/>
      <c r="AZ341" s="509"/>
      <c r="BA341" s="509"/>
      <c r="BB341" s="509"/>
      <c r="BC341" s="512"/>
      <c r="BR341" s="407" t="str">
        <f t="shared" si="404"/>
        <v>►</v>
      </c>
      <c r="CC341" s="9">
        <v>1</v>
      </c>
    </row>
    <row r="342" spans="1:81" ht="21" customHeight="1">
      <c r="A342" s="804"/>
      <c r="B342" s="284"/>
      <c r="C342" s="284"/>
      <c r="D342" s="284"/>
      <c r="E342" s="284"/>
      <c r="F342" s="284"/>
      <c r="G342" s="284"/>
      <c r="H342" s="284"/>
      <c r="I342" s="284"/>
      <c r="J342" s="284"/>
      <c r="K342" s="284"/>
      <c r="L342" s="282"/>
      <c r="N342" s="407" t="str">
        <f t="shared" si="399"/>
        <v>►</v>
      </c>
      <c r="O342" s="147" t="str">
        <f t="shared" si="400"/>
        <v>►</v>
      </c>
      <c r="P342" s="147" t="str">
        <f t="shared" si="409"/>
        <v>►</v>
      </c>
      <c r="Q342" s="147" t="str">
        <f t="shared" si="410"/>
        <v>►</v>
      </c>
      <c r="R342" s="147" t="str">
        <f t="shared" si="411"/>
        <v>►</v>
      </c>
      <c r="S342" s="147" t="str">
        <f t="shared" si="401"/>
        <v>►</v>
      </c>
      <c r="T342" s="147" t="str">
        <f t="shared" si="412"/>
        <v>►</v>
      </c>
      <c r="U342" s="147" t="str">
        <f t="shared" si="402"/>
        <v/>
      </c>
      <c r="V342" s="146" t="str">
        <f t="shared" si="408"/>
        <v>►</v>
      </c>
      <c r="W342" s="119" t="str">
        <f>W329</f>
        <v>1.10 nom de la recette .Avec ou sans alcool.Quand .Verre Flute(s).Famille à coller</v>
      </c>
      <c r="X342" s="119">
        <f>X329</f>
        <v>2</v>
      </c>
      <c r="Y342" s="118" t="str">
        <f>Y329</f>
        <v>Flute(s)</v>
      </c>
      <c r="Z342" s="117">
        <f>Z329</f>
        <v>12</v>
      </c>
      <c r="AA342" s="116" t="str">
        <f>AA329</f>
        <v>cl</v>
      </c>
      <c r="AB342" s="285" t="str">
        <f>IF(ISBLANK(AC342),"",MAX(AB340:AB341)+1)</f>
        <v/>
      </c>
      <c r="AC342" s="284"/>
      <c r="AD342" s="284"/>
      <c r="AE342" s="284"/>
      <c r="AF342" s="284"/>
      <c r="AG342" s="284"/>
      <c r="AH342" s="284"/>
      <c r="AI342" s="284"/>
      <c r="AJ342" s="284"/>
      <c r="AK342" s="284"/>
      <c r="AL342" s="284"/>
      <c r="AM342" s="282"/>
      <c r="AN342"/>
      <c r="AO342" s="508"/>
      <c r="AP342" s="509"/>
      <c r="AQ342" s="509"/>
      <c r="AR342" s="509"/>
      <c r="AS342" s="509"/>
      <c r="AT342" s="509"/>
      <c r="AU342" s="509"/>
      <c r="AV342" s="509"/>
      <c r="AW342" s="509"/>
      <c r="AX342" s="509"/>
      <c r="AY342" s="509"/>
      <c r="AZ342" s="509"/>
      <c r="BA342" s="509"/>
      <c r="BB342" s="509"/>
      <c r="BC342" s="512"/>
      <c r="BF342" s="1"/>
      <c r="BG342" s="1"/>
      <c r="BH342" s="1"/>
      <c r="BK342" s="1"/>
      <c r="BL342" s="1"/>
      <c r="BM342" s="1"/>
      <c r="BN342" s="1"/>
      <c r="BO342" s="1"/>
      <c r="BR342" s="407" t="str">
        <f t="shared" si="404"/>
        <v>►</v>
      </c>
      <c r="BU342" s="1"/>
      <c r="BV342" s="1"/>
      <c r="BW342" s="1"/>
      <c r="BX342" s="1"/>
      <c r="CC342" s="9">
        <v>1</v>
      </c>
    </row>
    <row r="343" spans="1:81" ht="21" customHeight="1">
      <c r="A343" s="804"/>
      <c r="B343" s="284"/>
      <c r="C343" s="284"/>
      <c r="D343" s="284"/>
      <c r="E343" s="284"/>
      <c r="F343" s="284"/>
      <c r="G343" s="284"/>
      <c r="H343" s="284"/>
      <c r="I343" s="284"/>
      <c r="J343" s="284"/>
      <c r="K343" s="284"/>
      <c r="L343" s="282"/>
      <c r="N343" s="407" t="str">
        <f t="shared" si="399"/>
        <v>►</v>
      </c>
      <c r="O343" s="147" t="str">
        <f t="shared" si="400"/>
        <v>►</v>
      </c>
      <c r="P343" s="147" t="str">
        <f t="shared" si="409"/>
        <v>►</v>
      </c>
      <c r="Q343" s="147" t="str">
        <f t="shared" si="410"/>
        <v>►</v>
      </c>
      <c r="R343" s="147" t="str">
        <f t="shared" si="411"/>
        <v>►</v>
      </c>
      <c r="S343" s="147" t="str">
        <f t="shared" si="401"/>
        <v>►</v>
      </c>
      <c r="T343" s="147" t="str">
        <f t="shared" si="412"/>
        <v>►</v>
      </c>
      <c r="U343" s="147" t="str">
        <f t="shared" si="402"/>
        <v/>
      </c>
      <c r="V343" s="146" t="str">
        <f t="shared" si="408"/>
        <v>►</v>
      </c>
      <c r="W343" s="119" t="str">
        <f>W329</f>
        <v>1.10 nom de la recette .Avec ou sans alcool.Quand .Verre Flute(s).Famille à coller</v>
      </c>
      <c r="X343" s="119">
        <f>X329</f>
        <v>2</v>
      </c>
      <c r="Y343" s="118" t="str">
        <f>Y329</f>
        <v>Flute(s)</v>
      </c>
      <c r="Z343" s="117">
        <f>Z329</f>
        <v>12</v>
      </c>
      <c r="AA343" s="116" t="str">
        <f>AA329</f>
        <v>cl</v>
      </c>
      <c r="AB343" s="285" t="str">
        <f>IF(ISBLANK(AC343),"",MAX(AB340:AB342)+1)</f>
        <v/>
      </c>
      <c r="AC343" s="284"/>
      <c r="AD343" s="284"/>
      <c r="AE343" s="284"/>
      <c r="AF343" s="284"/>
      <c r="AG343" s="284"/>
      <c r="AH343" s="284"/>
      <c r="AI343" s="284"/>
      <c r="AJ343" s="284"/>
      <c r="AK343" s="284"/>
      <c r="AL343" s="284"/>
      <c r="AM343" s="282"/>
      <c r="AN343"/>
      <c r="AO343" s="510"/>
      <c r="AP343" s="509"/>
      <c r="AQ343" s="509"/>
      <c r="AR343" s="509"/>
      <c r="AS343" s="509"/>
      <c r="AT343" s="509"/>
      <c r="AU343" s="509"/>
      <c r="AV343" s="509"/>
      <c r="AW343" s="509"/>
      <c r="AX343" s="509"/>
      <c r="AY343" s="509"/>
      <c r="AZ343" s="509"/>
      <c r="BA343" s="509"/>
      <c r="BB343" s="509"/>
      <c r="BC343" s="512"/>
      <c r="BR343" s="407" t="str">
        <f t="shared" si="404"/>
        <v>►</v>
      </c>
      <c r="CC343" s="9">
        <v>1</v>
      </c>
    </row>
    <row r="344" spans="1:81" ht="21" customHeight="1">
      <c r="A344" s="804"/>
      <c r="B344" s="284"/>
      <c r="C344" s="284"/>
      <c r="D344" s="284"/>
      <c r="E344" s="284"/>
      <c r="F344" s="284"/>
      <c r="G344" s="284"/>
      <c r="H344" s="284"/>
      <c r="I344" s="284"/>
      <c r="J344" s="284"/>
      <c r="K344" s="284"/>
      <c r="L344" s="282"/>
      <c r="N344" s="407" t="str">
        <f t="shared" si="399"/>
        <v>►</v>
      </c>
      <c r="O344" s="147" t="str">
        <f t="shared" si="400"/>
        <v>►</v>
      </c>
      <c r="P344" s="147" t="str">
        <f t="shared" si="409"/>
        <v>►</v>
      </c>
      <c r="Q344" s="147" t="str">
        <f t="shared" si="410"/>
        <v>►</v>
      </c>
      <c r="R344" s="147" t="str">
        <f t="shared" si="411"/>
        <v>►</v>
      </c>
      <c r="S344" s="147" t="str">
        <f t="shared" si="401"/>
        <v>►</v>
      </c>
      <c r="T344" s="147" t="str">
        <f t="shared" si="412"/>
        <v>►</v>
      </c>
      <c r="U344" s="147" t="str">
        <f t="shared" si="402"/>
        <v/>
      </c>
      <c r="V344" s="146" t="str">
        <f t="shared" si="408"/>
        <v>►</v>
      </c>
      <c r="W344" s="119" t="str">
        <f>W329</f>
        <v>1.10 nom de la recette .Avec ou sans alcool.Quand .Verre Flute(s).Famille à coller</v>
      </c>
      <c r="X344" s="119">
        <f>X329</f>
        <v>2</v>
      </c>
      <c r="Y344" s="118" t="str">
        <f>Y329</f>
        <v>Flute(s)</v>
      </c>
      <c r="Z344" s="117">
        <f>Z329</f>
        <v>12</v>
      </c>
      <c r="AA344" s="116" t="str">
        <f>AA329</f>
        <v>cl</v>
      </c>
      <c r="AB344" s="285" t="str">
        <f>IF(ISBLANK(AC344),"",MAX(AB340:AB343)+1)</f>
        <v/>
      </c>
      <c r="AC344" s="284"/>
      <c r="AD344" s="284"/>
      <c r="AE344" s="284"/>
      <c r="AF344" s="284"/>
      <c r="AG344" s="284"/>
      <c r="AH344" s="284"/>
      <c r="AI344" s="284"/>
      <c r="AJ344" s="284"/>
      <c r="AK344" s="284"/>
      <c r="AL344" s="284"/>
      <c r="AM344" s="282"/>
      <c r="AN344"/>
      <c r="AO344" s="508"/>
      <c r="AP344" s="509"/>
      <c r="AQ344" s="509"/>
      <c r="AR344" s="509"/>
      <c r="AS344" s="509"/>
      <c r="AT344" s="509"/>
      <c r="AU344" s="509"/>
      <c r="AV344" s="509"/>
      <c r="AW344" s="509"/>
      <c r="AX344" s="509"/>
      <c r="AY344" s="509"/>
      <c r="AZ344" s="509"/>
      <c r="BA344" s="509"/>
      <c r="BB344" s="509"/>
      <c r="BC344" s="512"/>
      <c r="BR344" s="407" t="str">
        <f t="shared" si="404"/>
        <v>►</v>
      </c>
      <c r="CC344" s="9">
        <v>1</v>
      </c>
    </row>
    <row r="345" spans="1:81" ht="21" customHeight="1">
      <c r="A345" s="804"/>
      <c r="B345" s="284"/>
      <c r="C345" s="284"/>
      <c r="D345" s="284"/>
      <c r="E345" s="284"/>
      <c r="F345" s="284"/>
      <c r="G345" s="284"/>
      <c r="H345" s="284"/>
      <c r="I345" s="284"/>
      <c r="J345" s="284"/>
      <c r="K345" s="284"/>
      <c r="L345" s="282"/>
      <c r="N345" s="407" t="str">
        <f t="shared" si="399"/>
        <v>►</v>
      </c>
      <c r="O345" s="147" t="str">
        <f t="shared" si="400"/>
        <v>►</v>
      </c>
      <c r="P345" s="147" t="str">
        <f t="shared" si="409"/>
        <v>►</v>
      </c>
      <c r="Q345" s="147" t="str">
        <f t="shared" si="410"/>
        <v>►</v>
      </c>
      <c r="R345" s="147" t="str">
        <f t="shared" si="411"/>
        <v>►</v>
      </c>
      <c r="S345" s="147" t="str">
        <f t="shared" si="401"/>
        <v>►</v>
      </c>
      <c r="T345" s="147" t="str">
        <f t="shared" si="412"/>
        <v>►</v>
      </c>
      <c r="U345" s="147" t="str">
        <f t="shared" si="402"/>
        <v/>
      </c>
      <c r="V345" s="146" t="str">
        <f t="shared" si="408"/>
        <v>►</v>
      </c>
      <c r="W345" s="119" t="str">
        <f>W329</f>
        <v>1.10 nom de la recette .Avec ou sans alcool.Quand .Verre Flute(s).Famille à coller</v>
      </c>
      <c r="X345" s="119">
        <f>X329</f>
        <v>2</v>
      </c>
      <c r="Y345" s="118" t="str">
        <f>Y329</f>
        <v>Flute(s)</v>
      </c>
      <c r="Z345" s="117">
        <f>Z329</f>
        <v>12</v>
      </c>
      <c r="AA345" s="116" t="str">
        <f>AA329</f>
        <v>cl</v>
      </c>
      <c r="AB345" s="285" t="str">
        <f>IF(ISBLANK(AC345),"",MAX(AB340:AB344)+1)</f>
        <v/>
      </c>
      <c r="AC345" s="284"/>
      <c r="AD345" s="284"/>
      <c r="AE345" s="284"/>
      <c r="AF345" s="284"/>
      <c r="AG345" s="284"/>
      <c r="AH345" s="284"/>
      <c r="AI345" s="284"/>
      <c r="AJ345" s="284"/>
      <c r="AK345" s="284"/>
      <c r="AL345" s="284"/>
      <c r="AM345" s="282"/>
      <c r="AN345"/>
      <c r="AO345" s="508"/>
      <c r="AP345" s="509"/>
      <c r="AQ345" s="509"/>
      <c r="AR345" s="509"/>
      <c r="AS345" s="509"/>
      <c r="AT345" s="509"/>
      <c r="AU345" s="509"/>
      <c r="AV345" s="509"/>
      <c r="AW345" s="509"/>
      <c r="AX345" s="509"/>
      <c r="AY345" s="509"/>
      <c r="AZ345" s="509"/>
      <c r="BA345" s="509"/>
      <c r="BB345" s="509"/>
      <c r="BC345" s="512"/>
      <c r="BR345" s="407" t="str">
        <f t="shared" si="404"/>
        <v>►</v>
      </c>
      <c r="CC345" s="9">
        <v>1</v>
      </c>
    </row>
    <row r="346" spans="1:81" ht="21" customHeight="1">
      <c r="A346" s="804"/>
      <c r="B346" s="284"/>
      <c r="C346" s="284"/>
      <c r="D346" s="284"/>
      <c r="E346" s="284"/>
      <c r="F346" s="284"/>
      <c r="G346" s="284"/>
      <c r="H346" s="284"/>
      <c r="I346" s="284"/>
      <c r="J346" s="284"/>
      <c r="K346" s="284"/>
      <c r="L346" s="282"/>
      <c r="N346" s="407" t="str">
        <f t="shared" si="399"/>
        <v>►</v>
      </c>
      <c r="O346" s="147" t="str">
        <f t="shared" si="400"/>
        <v>►</v>
      </c>
      <c r="P346" s="147" t="str">
        <f t="shared" si="409"/>
        <v>►</v>
      </c>
      <c r="Q346" s="147" t="str">
        <f t="shared" si="410"/>
        <v>►</v>
      </c>
      <c r="R346" s="147" t="str">
        <f t="shared" si="411"/>
        <v>►</v>
      </c>
      <c r="S346" s="147" t="str">
        <f t="shared" si="401"/>
        <v>►</v>
      </c>
      <c r="T346" s="147" t="str">
        <f t="shared" si="412"/>
        <v>►</v>
      </c>
      <c r="U346" s="147" t="str">
        <f t="shared" si="402"/>
        <v/>
      </c>
      <c r="V346" s="146" t="str">
        <f t="shared" si="408"/>
        <v>►</v>
      </c>
      <c r="W346" s="119" t="str">
        <f>W329</f>
        <v>1.10 nom de la recette .Avec ou sans alcool.Quand .Verre Flute(s).Famille à coller</v>
      </c>
      <c r="X346" s="119">
        <f>X329</f>
        <v>2</v>
      </c>
      <c r="Y346" s="118" t="str">
        <f>Y329</f>
        <v>Flute(s)</v>
      </c>
      <c r="Z346" s="117">
        <f>Z329</f>
        <v>12</v>
      </c>
      <c r="AA346" s="116" t="str">
        <f>AA329</f>
        <v>cl</v>
      </c>
      <c r="AB346" s="285" t="str">
        <f>IF(ISBLANK(AC346),"",MAX(AB340:AB345)+1)</f>
        <v/>
      </c>
      <c r="AC346" s="284"/>
      <c r="AD346" s="284"/>
      <c r="AE346" s="284"/>
      <c r="AF346" s="284"/>
      <c r="AG346" s="284"/>
      <c r="AH346" s="284"/>
      <c r="AI346" s="284"/>
      <c r="AJ346" s="284"/>
      <c r="AK346" s="284"/>
      <c r="AL346" s="284"/>
      <c r="AM346" s="282"/>
      <c r="AN346"/>
      <c r="AO346" s="508"/>
      <c r="AP346" s="509"/>
      <c r="AQ346" s="509"/>
      <c r="AR346" s="509"/>
      <c r="AS346" s="509"/>
      <c r="AT346" s="509"/>
      <c r="AU346" s="509"/>
      <c r="AV346" s="509"/>
      <c r="AW346" s="509"/>
      <c r="AX346" s="509"/>
      <c r="AY346" s="509"/>
      <c r="AZ346" s="509"/>
      <c r="BA346" s="509"/>
      <c r="BB346" s="509"/>
      <c r="BC346" s="512"/>
      <c r="BR346" s="407" t="str">
        <f t="shared" si="404"/>
        <v>►</v>
      </c>
      <c r="CC346" s="9">
        <v>1</v>
      </c>
    </row>
    <row r="347" spans="1:81" ht="21" customHeight="1">
      <c r="A347" s="804"/>
      <c r="B347" s="284"/>
      <c r="C347" s="284"/>
      <c r="D347" s="284"/>
      <c r="E347" s="284"/>
      <c r="F347" s="284"/>
      <c r="G347" s="284"/>
      <c r="H347" s="284"/>
      <c r="I347" s="284"/>
      <c r="J347" s="284"/>
      <c r="K347" s="284"/>
      <c r="L347" s="282"/>
      <c r="N347" s="407" t="str">
        <f t="shared" si="399"/>
        <v>►</v>
      </c>
      <c r="O347" s="147" t="str">
        <f t="shared" si="400"/>
        <v>►</v>
      </c>
      <c r="P347" s="147" t="str">
        <f t="shared" si="409"/>
        <v>►</v>
      </c>
      <c r="Q347" s="147" t="str">
        <f t="shared" si="410"/>
        <v>►</v>
      </c>
      <c r="R347" s="147" t="str">
        <f t="shared" si="411"/>
        <v>►</v>
      </c>
      <c r="S347" s="147" t="str">
        <f t="shared" si="401"/>
        <v>►</v>
      </c>
      <c r="T347" s="147" t="str">
        <f t="shared" si="412"/>
        <v>►</v>
      </c>
      <c r="U347" s="147" t="str">
        <f t="shared" si="402"/>
        <v/>
      </c>
      <c r="V347" s="146" t="str">
        <f t="shared" si="408"/>
        <v>►</v>
      </c>
      <c r="W347" s="119" t="str">
        <f>W329</f>
        <v>1.10 nom de la recette .Avec ou sans alcool.Quand .Verre Flute(s).Famille à coller</v>
      </c>
      <c r="X347" s="119">
        <f>X329</f>
        <v>2</v>
      </c>
      <c r="Y347" s="118" t="str">
        <f>Y329</f>
        <v>Flute(s)</v>
      </c>
      <c r="Z347" s="117">
        <f>Z329</f>
        <v>12</v>
      </c>
      <c r="AA347" s="116" t="str">
        <f>AA329</f>
        <v>cl</v>
      </c>
      <c r="AB347" s="285" t="str">
        <f>IF(ISBLANK(AC347),"",MAX(AB340:AB346)+1)</f>
        <v/>
      </c>
      <c r="AC347" s="284"/>
      <c r="AD347" s="284"/>
      <c r="AE347" s="284"/>
      <c r="AF347" s="284"/>
      <c r="AG347" s="284"/>
      <c r="AH347" s="284"/>
      <c r="AI347" s="284"/>
      <c r="AJ347" s="284"/>
      <c r="AK347" s="284"/>
      <c r="AL347" s="284"/>
      <c r="AM347" s="282"/>
      <c r="AN347"/>
      <c r="AO347" s="508"/>
      <c r="AP347" s="509"/>
      <c r="AQ347" s="509"/>
      <c r="AR347" s="509"/>
      <c r="AS347" s="509"/>
      <c r="AT347" s="509"/>
      <c r="AU347" s="509"/>
      <c r="AV347" s="509"/>
      <c r="AW347" s="509"/>
      <c r="AX347" s="509"/>
      <c r="AY347" s="509"/>
      <c r="AZ347" s="509"/>
      <c r="BA347" s="509"/>
      <c r="BB347" s="509"/>
      <c r="BC347" s="512"/>
      <c r="BR347" s="407" t="str">
        <f t="shared" si="404"/>
        <v>►</v>
      </c>
      <c r="CC347" s="9">
        <v>1</v>
      </c>
    </row>
    <row r="348" spans="1:81" ht="21" customHeight="1">
      <c r="A348" s="804"/>
      <c r="B348" s="284"/>
      <c r="C348" s="284"/>
      <c r="D348" s="284"/>
      <c r="E348" s="284"/>
      <c r="F348" s="284"/>
      <c r="G348" s="284"/>
      <c r="H348" s="284"/>
      <c r="I348" s="284"/>
      <c r="J348" s="284"/>
      <c r="K348" s="284"/>
      <c r="L348" s="282"/>
      <c r="N348" s="407" t="str">
        <f t="shared" si="399"/>
        <v>►</v>
      </c>
      <c r="O348" s="147" t="str">
        <f t="shared" si="400"/>
        <v>►</v>
      </c>
      <c r="P348" s="147" t="str">
        <f t="shared" si="409"/>
        <v>►</v>
      </c>
      <c r="Q348" s="147" t="str">
        <f t="shared" si="410"/>
        <v>►</v>
      </c>
      <c r="R348" s="147" t="str">
        <f t="shared" si="411"/>
        <v>►</v>
      </c>
      <c r="S348" s="147" t="str">
        <f t="shared" si="401"/>
        <v>►</v>
      </c>
      <c r="T348" s="147" t="str">
        <f t="shared" si="412"/>
        <v>►</v>
      </c>
      <c r="U348" s="147" t="str">
        <f t="shared" si="402"/>
        <v/>
      </c>
      <c r="V348" s="146" t="str">
        <f t="shared" si="408"/>
        <v>►</v>
      </c>
      <c r="W348" s="119" t="str">
        <f>W329</f>
        <v>1.10 nom de la recette .Avec ou sans alcool.Quand .Verre Flute(s).Famille à coller</v>
      </c>
      <c r="X348" s="119">
        <f>X329</f>
        <v>2</v>
      </c>
      <c r="Y348" s="118" t="str">
        <f>Y329</f>
        <v>Flute(s)</v>
      </c>
      <c r="Z348" s="117">
        <f>Z329</f>
        <v>12</v>
      </c>
      <c r="AA348" s="116" t="str">
        <f>AA329</f>
        <v>cl</v>
      </c>
      <c r="AB348" s="285" t="str">
        <f>IF(ISBLANK(AC348),"",MAX(AB340:AB347)+1)</f>
        <v/>
      </c>
      <c r="AC348" s="284"/>
      <c r="AD348" s="284"/>
      <c r="AE348" s="284"/>
      <c r="AF348" s="284"/>
      <c r="AG348" s="284"/>
      <c r="AH348" s="284"/>
      <c r="AI348" s="284"/>
      <c r="AJ348" s="284"/>
      <c r="AK348" s="284"/>
      <c r="AL348" s="284"/>
      <c r="AM348" s="282"/>
      <c r="AN348"/>
      <c r="AO348" s="508"/>
      <c r="AP348" s="509"/>
      <c r="AQ348" s="509"/>
      <c r="AR348" s="509"/>
      <c r="AS348" s="509"/>
      <c r="AT348" s="509"/>
      <c r="AU348" s="509"/>
      <c r="AV348" s="509"/>
      <c r="AW348" s="509"/>
      <c r="AX348" s="509"/>
      <c r="AY348" s="509"/>
      <c r="AZ348" s="509"/>
      <c r="BA348" s="509"/>
      <c r="BB348" s="509"/>
      <c r="BC348" s="512"/>
      <c r="BR348" s="407" t="str">
        <f t="shared" si="404"/>
        <v>►</v>
      </c>
      <c r="CC348" s="9">
        <v>1</v>
      </c>
    </row>
    <row r="349" spans="1:81" ht="21" customHeight="1">
      <c r="A349" s="804"/>
      <c r="B349" s="284"/>
      <c r="C349" s="284"/>
      <c r="D349" s="284"/>
      <c r="E349" s="284"/>
      <c r="F349" s="284"/>
      <c r="G349" s="284"/>
      <c r="H349" s="284"/>
      <c r="I349" s="284"/>
      <c r="J349" s="284"/>
      <c r="K349" s="284"/>
      <c r="L349" s="282"/>
      <c r="N349" s="407" t="str">
        <f t="shared" si="399"/>
        <v>►</v>
      </c>
      <c r="O349" s="147" t="str">
        <f t="shared" si="400"/>
        <v>►</v>
      </c>
      <c r="P349" s="147" t="str">
        <f t="shared" si="409"/>
        <v>►</v>
      </c>
      <c r="Q349" s="147" t="str">
        <f t="shared" si="410"/>
        <v>►</v>
      </c>
      <c r="R349" s="147" t="str">
        <f t="shared" si="411"/>
        <v>►</v>
      </c>
      <c r="S349" s="147" t="str">
        <f t="shared" si="401"/>
        <v>►</v>
      </c>
      <c r="T349" s="147" t="str">
        <f t="shared" si="412"/>
        <v>►</v>
      </c>
      <c r="U349" s="147" t="str">
        <f t="shared" si="402"/>
        <v/>
      </c>
      <c r="V349" s="146" t="str">
        <f t="shared" si="408"/>
        <v>►</v>
      </c>
      <c r="W349" s="119" t="str">
        <f>W329</f>
        <v>1.10 nom de la recette .Avec ou sans alcool.Quand .Verre Flute(s).Famille à coller</v>
      </c>
      <c r="X349" s="119">
        <f>X329</f>
        <v>2</v>
      </c>
      <c r="Y349" s="118" t="str">
        <f>Y329</f>
        <v>Flute(s)</v>
      </c>
      <c r="Z349" s="117">
        <f>Z329</f>
        <v>12</v>
      </c>
      <c r="AA349" s="116" t="str">
        <f>AA329</f>
        <v>cl</v>
      </c>
      <c r="AB349" s="285" t="str">
        <f>IF(ISBLANK(AC349),"",MAX(AB340:AB348)+1)</f>
        <v/>
      </c>
      <c r="AC349" s="284"/>
      <c r="AD349" s="284"/>
      <c r="AE349" s="284"/>
      <c r="AF349" s="284"/>
      <c r="AG349" s="284"/>
      <c r="AH349" s="284"/>
      <c r="AI349" s="284"/>
      <c r="AJ349" s="284"/>
      <c r="AK349" s="284"/>
      <c r="AL349" s="284"/>
      <c r="AM349" s="282"/>
      <c r="AN349"/>
      <c r="AO349" s="508"/>
      <c r="AP349" s="509"/>
      <c r="AQ349" s="509"/>
      <c r="AR349" s="509"/>
      <c r="AS349" s="509"/>
      <c r="AT349" s="509"/>
      <c r="AU349" s="509"/>
      <c r="AV349" s="509"/>
      <c r="AW349" s="509"/>
      <c r="AX349" s="509"/>
      <c r="AY349" s="509"/>
      <c r="AZ349" s="509"/>
      <c r="BA349" s="509"/>
      <c r="BB349" s="509"/>
      <c r="BC349" s="512"/>
      <c r="BR349" s="407" t="str">
        <f t="shared" si="404"/>
        <v>►</v>
      </c>
      <c r="CC349" s="9">
        <v>1</v>
      </c>
    </row>
    <row r="350" spans="1:81" ht="21" customHeight="1">
      <c r="A350" s="804"/>
      <c r="B350" s="280"/>
      <c r="C350" s="280"/>
      <c r="D350" s="280"/>
      <c r="E350" s="280"/>
      <c r="F350" s="280"/>
      <c r="G350" s="280"/>
      <c r="H350" s="280"/>
      <c r="I350" s="280"/>
      <c r="J350" s="280"/>
      <c r="K350" s="280"/>
      <c r="L350" s="279"/>
      <c r="N350" s="407" t="str">
        <f t="shared" si="399"/>
        <v>►</v>
      </c>
      <c r="O350" s="147" t="str">
        <f t="shared" si="400"/>
        <v>►</v>
      </c>
      <c r="P350" s="147" t="str">
        <f t="shared" si="409"/>
        <v>►</v>
      </c>
      <c r="Q350" s="147" t="str">
        <f t="shared" si="410"/>
        <v>►</v>
      </c>
      <c r="R350" s="147" t="str">
        <f t="shared" si="411"/>
        <v>►</v>
      </c>
      <c r="S350" s="147" t="str">
        <f t="shared" si="401"/>
        <v>►</v>
      </c>
      <c r="T350" s="147" t="str">
        <f t="shared" si="412"/>
        <v>►</v>
      </c>
      <c r="U350" s="147" t="str">
        <f t="shared" si="402"/>
        <v/>
      </c>
      <c r="V350" s="146" t="str">
        <f t="shared" si="408"/>
        <v>►</v>
      </c>
      <c r="W350" s="119" t="str">
        <f>W329</f>
        <v>1.10 nom de la recette .Avec ou sans alcool.Quand .Verre Flute(s).Famille à coller</v>
      </c>
      <c r="X350" s="119">
        <f>X329</f>
        <v>2</v>
      </c>
      <c r="Y350" s="118" t="str">
        <f>Y329</f>
        <v>Flute(s)</v>
      </c>
      <c r="Z350" s="117">
        <f>Z329</f>
        <v>12</v>
      </c>
      <c r="AA350" s="116" t="str">
        <f>AA329</f>
        <v>cl</v>
      </c>
      <c r="AB350" s="1226" t="s">
        <v>516</v>
      </c>
      <c r="AC350" s="280"/>
      <c r="AD350" s="280"/>
      <c r="AE350" s="280"/>
      <c r="AF350" s="280"/>
      <c r="AG350" s="280"/>
      <c r="AH350" s="280"/>
      <c r="AI350" s="280"/>
      <c r="AJ350" s="280"/>
      <c r="AK350" s="280"/>
      <c r="AL350" s="280"/>
      <c r="AM350" s="279"/>
      <c r="AN350"/>
      <c r="AO350" s="508"/>
      <c r="AP350" s="509"/>
      <c r="AQ350" s="509"/>
      <c r="AR350" s="509"/>
      <c r="AS350" s="509"/>
      <c r="AT350" s="509"/>
      <c r="AU350" s="509"/>
      <c r="AV350" s="509"/>
      <c r="AW350" s="509"/>
      <c r="AX350" s="509"/>
      <c r="AY350" s="509"/>
      <c r="AZ350" s="509"/>
      <c r="BA350" s="509"/>
      <c r="BB350" s="509"/>
      <c r="BC350" s="512"/>
      <c r="BR350" s="407" t="str">
        <f t="shared" si="404"/>
        <v>►</v>
      </c>
      <c r="CC350" s="9">
        <v>1</v>
      </c>
    </row>
    <row r="351" spans="1:81" ht="21" customHeight="1">
      <c r="A351" s="804"/>
      <c r="B351" s="280"/>
      <c r="C351" s="280"/>
      <c r="D351" s="280"/>
      <c r="E351" s="280"/>
      <c r="F351" s="280"/>
      <c r="G351" s="280"/>
      <c r="H351" s="280"/>
      <c r="I351" s="280"/>
      <c r="J351" s="280"/>
      <c r="K351" s="280"/>
      <c r="L351" s="279"/>
      <c r="N351" s="407" t="str">
        <f t="shared" si="399"/>
        <v>►</v>
      </c>
      <c r="O351" s="147" t="str">
        <f t="shared" si="400"/>
        <v>►</v>
      </c>
      <c r="P351" s="147" t="str">
        <f t="shared" si="409"/>
        <v>►</v>
      </c>
      <c r="Q351" s="147" t="str">
        <f t="shared" si="410"/>
        <v>►</v>
      </c>
      <c r="R351" s="147" t="str">
        <f t="shared" si="411"/>
        <v>►</v>
      </c>
      <c r="S351" s="147" t="str">
        <f t="shared" si="401"/>
        <v>►</v>
      </c>
      <c r="T351" s="147" t="str">
        <f t="shared" si="412"/>
        <v>►</v>
      </c>
      <c r="U351" s="147" t="str">
        <f t="shared" si="402"/>
        <v/>
      </c>
      <c r="V351" s="146" t="str">
        <f t="shared" si="408"/>
        <v>►</v>
      </c>
      <c r="W351" s="119" t="str">
        <f>W329</f>
        <v>1.10 nom de la recette .Avec ou sans alcool.Quand .Verre Flute(s).Famille à coller</v>
      </c>
      <c r="X351" s="119">
        <f>X329</f>
        <v>2</v>
      </c>
      <c r="Y351" s="118" t="str">
        <f>Y329</f>
        <v>Flute(s)</v>
      </c>
      <c r="Z351" s="117">
        <f>Z329</f>
        <v>12</v>
      </c>
      <c r="AA351" s="116" t="str">
        <f>AA329</f>
        <v>cl</v>
      </c>
      <c r="AB351" s="1226"/>
      <c r="AC351" s="280"/>
      <c r="AD351" s="280"/>
      <c r="AE351" s="280"/>
      <c r="AF351" s="280"/>
      <c r="AG351" s="280"/>
      <c r="AH351" s="280"/>
      <c r="AI351" s="280"/>
      <c r="AJ351" s="280"/>
      <c r="AK351" s="280"/>
      <c r="AL351" s="280"/>
      <c r="AM351" s="279"/>
      <c r="AN351"/>
      <c r="AO351" s="508"/>
      <c r="AP351" s="509"/>
      <c r="AQ351" s="509"/>
      <c r="AR351" s="509"/>
      <c r="AS351" s="509"/>
      <c r="AT351" s="509"/>
      <c r="AU351" s="509"/>
      <c r="AV351" s="509"/>
      <c r="AW351" s="509"/>
      <c r="AX351" s="509"/>
      <c r="AY351" s="509"/>
      <c r="AZ351" s="509"/>
      <c r="BA351" s="509"/>
      <c r="BB351" s="509"/>
      <c r="BC351" s="512"/>
      <c r="BR351" s="407" t="str">
        <f t="shared" si="404"/>
        <v>►</v>
      </c>
      <c r="CC351" s="9">
        <v>1</v>
      </c>
    </row>
    <row r="352" spans="1:81" ht="21" customHeight="1">
      <c r="A352" s="804"/>
      <c r="B352" s="122"/>
      <c r="C352" s="122"/>
      <c r="D352" s="122"/>
      <c r="E352" s="122"/>
      <c r="F352" s="122"/>
      <c r="G352" s="122"/>
      <c r="H352" s="122"/>
      <c r="I352" s="122"/>
      <c r="J352" s="122"/>
      <c r="K352" s="122"/>
      <c r="L352" s="121"/>
      <c r="N352" s="407" t="str">
        <f t="shared" si="399"/>
        <v>A</v>
      </c>
      <c r="O352" s="147" t="str">
        <f t="shared" si="400"/>
        <v>1.10 nom de la recette .Avec ou sans alcool.Quand .Verre Flute(s).Famille à coller</v>
      </c>
      <c r="P352" s="147" t="str">
        <f t="shared" si="409"/>
        <v>1</v>
      </c>
      <c r="Q352" s="147" t="str">
        <f t="shared" si="410"/>
        <v xml:space="preserve">10 nom de la recette </v>
      </c>
      <c r="R352" s="147" t="str">
        <f t="shared" si="411"/>
        <v>Avec ou sans alcool</v>
      </c>
      <c r="S352" s="147" t="str">
        <f t="shared" si="401"/>
        <v xml:space="preserve">Quand </v>
      </c>
      <c r="T352" s="147" t="str">
        <f t="shared" si="412"/>
        <v>Famille à coller</v>
      </c>
      <c r="U352" s="147" t="str">
        <f t="shared" si="402"/>
        <v/>
      </c>
      <c r="V352" s="274" t="s">
        <v>338</v>
      </c>
      <c r="W352" s="119" t="str">
        <f>W329</f>
        <v>1.10 nom de la recette .Avec ou sans alcool.Quand .Verre Flute(s).Famille à coller</v>
      </c>
      <c r="X352" s="119">
        <f>X329</f>
        <v>2</v>
      </c>
      <c r="Y352" s="118" t="str">
        <f>Y329</f>
        <v>Flute(s)</v>
      </c>
      <c r="Z352" s="117">
        <f>Z329</f>
        <v>12</v>
      </c>
      <c r="AA352" s="116" t="str">
        <f>AA329</f>
        <v>cl</v>
      </c>
      <c r="AB352" s="277" t="s">
        <v>509</v>
      </c>
      <c r="AC352" s="122"/>
      <c r="AD352" s="122"/>
      <c r="AE352" s="122"/>
      <c r="AF352" s="122"/>
      <c r="AG352" s="122"/>
      <c r="AH352" s="122"/>
      <c r="AI352" s="122"/>
      <c r="AJ352" s="122"/>
      <c r="AK352" s="122"/>
      <c r="AL352" s="122"/>
      <c r="AM352" s="121"/>
      <c r="AN352"/>
      <c r="AO352" s="508"/>
      <c r="AP352" s="509"/>
      <c r="AQ352" s="509"/>
      <c r="AR352" s="509"/>
      <c r="AS352" s="509"/>
      <c r="AT352" s="509"/>
      <c r="AU352" s="509"/>
      <c r="AV352" s="509"/>
      <c r="AW352" s="509"/>
      <c r="AX352" s="509"/>
      <c r="AY352" s="509"/>
      <c r="AZ352" s="509"/>
      <c r="BA352" s="509"/>
      <c r="BB352" s="509"/>
      <c r="BC352" s="512"/>
      <c r="BR352" s="407" t="str">
        <f t="shared" si="404"/>
        <v>A</v>
      </c>
      <c r="CC352" s="9">
        <v>1</v>
      </c>
    </row>
    <row r="353" spans="1:83" ht="21" customHeight="1">
      <c r="A353" s="804"/>
      <c r="B353" s="113">
        <v>40</v>
      </c>
      <c r="C353" s="113">
        <v>5</v>
      </c>
      <c r="D353" s="113">
        <v>12</v>
      </c>
      <c r="E353" s="113">
        <v>25</v>
      </c>
      <c r="F353" s="113">
        <v>23</v>
      </c>
      <c r="G353" s="113">
        <v>7</v>
      </c>
      <c r="H353" s="113">
        <v>13</v>
      </c>
      <c r="I353" s="113">
        <v>12</v>
      </c>
      <c r="J353" s="113">
        <v>9</v>
      </c>
      <c r="K353" s="113">
        <v>12</v>
      </c>
      <c r="L353" s="115">
        <v>13</v>
      </c>
      <c r="N353" s="407" t="str">
        <f t="shared" si="399"/>
        <v>A</v>
      </c>
      <c r="O353" s="147">
        <f t="shared" si="400"/>
        <v>2</v>
      </c>
      <c r="P353" s="147">
        <f t="shared" si="409"/>
        <v>0</v>
      </c>
      <c r="Q353" s="147">
        <f t="shared" si="410"/>
        <v>0</v>
      </c>
      <c r="R353" s="147">
        <f t="shared" si="411"/>
        <v>0</v>
      </c>
      <c r="S353" s="147">
        <f t="shared" si="401"/>
        <v>0</v>
      </c>
      <c r="T353" s="147" t="str">
        <f t="shared" si="412"/>
        <v/>
      </c>
      <c r="U353" s="147" t="str">
        <f t="shared" si="402"/>
        <v/>
      </c>
      <c r="V353" s="274" t="s">
        <v>338</v>
      </c>
      <c r="W353" s="113">
        <v>2</v>
      </c>
      <c r="X353" s="113">
        <v>2</v>
      </c>
      <c r="Y353" s="113">
        <v>2</v>
      </c>
      <c r="Z353" s="113">
        <v>2</v>
      </c>
      <c r="AA353" s="113">
        <v>2</v>
      </c>
      <c r="AB353" s="113">
        <v>10</v>
      </c>
      <c r="AC353" s="113">
        <v>12</v>
      </c>
      <c r="AD353" s="113">
        <v>10</v>
      </c>
      <c r="AE353" s="113">
        <v>3</v>
      </c>
      <c r="AF353" s="113">
        <v>11</v>
      </c>
      <c r="AG353" s="113">
        <v>11</v>
      </c>
      <c r="AH353" s="113">
        <v>4</v>
      </c>
      <c r="AI353" s="113">
        <v>11</v>
      </c>
      <c r="AJ353" s="113">
        <v>11</v>
      </c>
      <c r="AK353" s="113">
        <v>11</v>
      </c>
      <c r="AL353" s="113">
        <v>12</v>
      </c>
      <c r="AM353" s="115">
        <v>40</v>
      </c>
      <c r="AN353"/>
      <c r="AO353" s="114">
        <v>14</v>
      </c>
      <c r="AP353" s="113">
        <v>11</v>
      </c>
      <c r="AQ353" s="113">
        <v>17</v>
      </c>
      <c r="AR353" s="113">
        <v>17</v>
      </c>
      <c r="AS353" s="113">
        <v>17</v>
      </c>
      <c r="AT353" s="113">
        <v>14</v>
      </c>
      <c r="AU353" s="113">
        <v>11</v>
      </c>
      <c r="AV353" s="113">
        <v>14</v>
      </c>
      <c r="AW353" s="113">
        <v>21</v>
      </c>
      <c r="AX353" s="113">
        <v>18</v>
      </c>
      <c r="AY353" s="113">
        <v>17</v>
      </c>
      <c r="AZ353" s="113">
        <v>11</v>
      </c>
      <c r="BA353" s="113">
        <v>11</v>
      </c>
      <c r="BB353" s="113">
        <v>11</v>
      </c>
      <c r="BC353" s="112">
        <v>17</v>
      </c>
      <c r="BR353" s="407" t="str">
        <f t="shared" si="404"/>
        <v>A</v>
      </c>
      <c r="CC353" s="9">
        <v>1</v>
      </c>
    </row>
    <row r="354" spans="1:83" ht="21" customHeight="1" thickBot="1">
      <c r="A354" s="804"/>
      <c r="B354" s="272">
        <f t="shared" ref="B354:J354" ca="1" si="413">CELL("largeur",B354)</f>
        <v>40</v>
      </c>
      <c r="C354" s="272">
        <f t="shared" ca="1" si="413"/>
        <v>5</v>
      </c>
      <c r="D354" s="272">
        <f t="shared" ca="1" si="413"/>
        <v>12</v>
      </c>
      <c r="E354" s="272">
        <f t="shared" ca="1" si="413"/>
        <v>25</v>
      </c>
      <c r="F354" s="272">
        <f t="shared" ca="1" si="413"/>
        <v>23</v>
      </c>
      <c r="G354" s="272">
        <f t="shared" ca="1" si="413"/>
        <v>7</v>
      </c>
      <c r="H354" s="272">
        <f t="shared" ca="1" si="413"/>
        <v>13</v>
      </c>
      <c r="I354" s="272">
        <f t="shared" ca="1" si="413"/>
        <v>12</v>
      </c>
      <c r="J354" s="272">
        <f t="shared" ca="1" si="413"/>
        <v>9</v>
      </c>
      <c r="K354" s="272">
        <v>12</v>
      </c>
      <c r="L354" s="271">
        <f ca="1">CELL("largeur",L354)</f>
        <v>13</v>
      </c>
      <c r="N354" s="407" t="str">
        <f t="shared" si="399"/>
        <v>A</v>
      </c>
      <c r="O354" s="147">
        <f t="shared" ca="1" si="400"/>
        <v>2</v>
      </c>
      <c r="P354" s="147">
        <f t="shared" ca="1" si="409"/>
        <v>0</v>
      </c>
      <c r="Q354" s="147">
        <f t="shared" ca="1" si="410"/>
        <v>0</v>
      </c>
      <c r="R354" s="147">
        <f t="shared" ca="1" si="411"/>
        <v>0</v>
      </c>
      <c r="S354" s="147">
        <f t="shared" ca="1" si="401"/>
        <v>0</v>
      </c>
      <c r="T354" s="147" t="str">
        <f t="shared" ca="1" si="412"/>
        <v/>
      </c>
      <c r="U354" s="147" t="str">
        <f t="shared" ca="1" si="402"/>
        <v/>
      </c>
      <c r="V354" s="273" t="s">
        <v>338</v>
      </c>
      <c r="W354" s="272">
        <f t="shared" ref="W354:AK354" ca="1" si="414">CELL("largeur",W354)</f>
        <v>2</v>
      </c>
      <c r="X354" s="272">
        <f t="shared" ca="1" si="414"/>
        <v>2</v>
      </c>
      <c r="Y354" s="272">
        <f t="shared" ca="1" si="414"/>
        <v>11</v>
      </c>
      <c r="Z354" s="272">
        <f t="shared" ca="1" si="414"/>
        <v>2</v>
      </c>
      <c r="AA354" s="272">
        <f t="shared" ca="1" si="414"/>
        <v>2</v>
      </c>
      <c r="AB354" s="272">
        <f t="shared" ca="1" si="414"/>
        <v>10</v>
      </c>
      <c r="AC354" s="272">
        <f t="shared" ca="1" si="414"/>
        <v>12</v>
      </c>
      <c r="AD354" s="272">
        <f t="shared" ca="1" si="414"/>
        <v>10</v>
      </c>
      <c r="AE354" s="272">
        <f t="shared" ca="1" si="414"/>
        <v>3</v>
      </c>
      <c r="AF354" s="272">
        <f t="shared" ca="1" si="414"/>
        <v>11</v>
      </c>
      <c r="AG354" s="272">
        <f t="shared" ca="1" si="414"/>
        <v>11</v>
      </c>
      <c r="AH354" s="272">
        <f t="shared" ca="1" si="414"/>
        <v>4</v>
      </c>
      <c r="AI354" s="272">
        <f t="shared" ca="1" si="414"/>
        <v>11</v>
      </c>
      <c r="AJ354" s="272">
        <f t="shared" ca="1" si="414"/>
        <v>11</v>
      </c>
      <c r="AK354" s="272">
        <f t="shared" ca="1" si="414"/>
        <v>11</v>
      </c>
      <c r="AL354" s="272">
        <v>12</v>
      </c>
      <c r="AM354" s="271">
        <f ca="1">CELL("largeur",AM354)</f>
        <v>40</v>
      </c>
      <c r="AN354"/>
      <c r="AO354" s="111">
        <f t="shared" ref="AO354:BC354" ca="1" si="415">CELL("largeur",AO354)</f>
        <v>44</v>
      </c>
      <c r="AP354" s="110">
        <f t="shared" ca="1" si="415"/>
        <v>11</v>
      </c>
      <c r="AQ354" s="110">
        <f t="shared" ca="1" si="415"/>
        <v>17</v>
      </c>
      <c r="AR354" s="110">
        <f t="shared" ca="1" si="415"/>
        <v>17</v>
      </c>
      <c r="AS354" s="110">
        <f t="shared" ca="1" si="415"/>
        <v>17</v>
      </c>
      <c r="AT354" s="110">
        <f t="shared" ca="1" si="415"/>
        <v>14</v>
      </c>
      <c r="AU354" s="110">
        <f t="shared" ca="1" si="415"/>
        <v>11</v>
      </c>
      <c r="AV354" s="110">
        <f t="shared" ca="1" si="415"/>
        <v>14</v>
      </c>
      <c r="AW354" s="110">
        <f t="shared" ca="1" si="415"/>
        <v>21</v>
      </c>
      <c r="AX354" s="110">
        <f t="shared" ca="1" si="415"/>
        <v>18</v>
      </c>
      <c r="AY354" s="110">
        <f t="shared" ca="1" si="415"/>
        <v>17</v>
      </c>
      <c r="AZ354" s="110">
        <f t="shared" ca="1" si="415"/>
        <v>11</v>
      </c>
      <c r="BA354" s="110">
        <f t="shared" ca="1" si="415"/>
        <v>11</v>
      </c>
      <c r="BB354" s="110">
        <f t="shared" ca="1" si="415"/>
        <v>11</v>
      </c>
      <c r="BC354" s="109">
        <f t="shared" ca="1" si="415"/>
        <v>17</v>
      </c>
      <c r="BR354" s="407" t="str">
        <f t="shared" si="404"/>
        <v>A</v>
      </c>
      <c r="CC354" s="9">
        <v>1</v>
      </c>
    </row>
    <row r="355" spans="1:83" ht="21" customHeight="1">
      <c r="BR355" s="146">
        <f t="shared" ref="BR355" si="416">AN355</f>
        <v>0</v>
      </c>
      <c r="CC355" s="503" t="s">
        <v>670</v>
      </c>
    </row>
    <row r="356" spans="1:83" ht="21" customHeight="1">
      <c r="A356" s="9">
        <v>1</v>
      </c>
      <c r="B356" s="9">
        <v>1</v>
      </c>
      <c r="C356" s="9">
        <v>1</v>
      </c>
      <c r="D356" s="9">
        <v>1</v>
      </c>
      <c r="E356" s="9">
        <v>1</v>
      </c>
      <c r="F356" s="9">
        <v>1</v>
      </c>
      <c r="G356" s="9">
        <v>1</v>
      </c>
      <c r="H356" s="9">
        <v>1</v>
      </c>
      <c r="I356" s="9">
        <v>1</v>
      </c>
      <c r="J356" s="9">
        <v>1</v>
      </c>
      <c r="K356" s="9">
        <v>1</v>
      </c>
      <c r="L356" s="9">
        <v>1</v>
      </c>
      <c r="M356" s="9">
        <v>1</v>
      </c>
      <c r="N356" s="9">
        <v>1</v>
      </c>
      <c r="O356" s="9">
        <v>1</v>
      </c>
      <c r="P356" s="9">
        <v>1</v>
      </c>
      <c r="Q356" s="9">
        <v>1</v>
      </c>
      <c r="R356" s="9">
        <v>1</v>
      </c>
      <c r="S356" s="9">
        <v>1</v>
      </c>
      <c r="T356" s="9">
        <v>1</v>
      </c>
      <c r="U356" s="9">
        <v>1</v>
      </c>
      <c r="V356" s="9">
        <v>1</v>
      </c>
      <c r="W356" s="9">
        <v>1</v>
      </c>
      <c r="X356" s="9">
        <v>1</v>
      </c>
      <c r="Y356" s="9">
        <v>1</v>
      </c>
      <c r="Z356" s="9">
        <v>1</v>
      </c>
      <c r="AA356" s="9">
        <v>1</v>
      </c>
      <c r="AB356" s="9">
        <v>1</v>
      </c>
      <c r="AC356" s="9">
        <v>1</v>
      </c>
      <c r="AD356" s="9">
        <v>1</v>
      </c>
      <c r="AE356" s="9">
        <v>1</v>
      </c>
      <c r="AF356" s="9">
        <v>1</v>
      </c>
      <c r="AG356" s="9">
        <v>1</v>
      </c>
      <c r="AH356" s="9">
        <v>1</v>
      </c>
      <c r="AI356" s="9">
        <v>1</v>
      </c>
      <c r="AJ356" s="9">
        <v>1</v>
      </c>
      <c r="AK356" s="9">
        <v>1</v>
      </c>
      <c r="AL356" s="9">
        <v>1</v>
      </c>
      <c r="AM356" s="9">
        <v>1</v>
      </c>
      <c r="AN356" s="9">
        <v>1</v>
      </c>
      <c r="AO356" s="9">
        <v>1</v>
      </c>
      <c r="AP356" s="9">
        <v>1</v>
      </c>
      <c r="AQ356" s="9">
        <v>1</v>
      </c>
      <c r="AR356" s="9">
        <v>1</v>
      </c>
      <c r="AS356" s="9">
        <v>1</v>
      </c>
      <c r="AT356" s="9">
        <v>1</v>
      </c>
      <c r="AU356" s="9">
        <v>1</v>
      </c>
      <c r="AV356" s="9">
        <v>1</v>
      </c>
      <c r="AW356" s="9">
        <v>1</v>
      </c>
      <c r="AX356" s="9">
        <v>1</v>
      </c>
      <c r="AY356" s="9">
        <v>1</v>
      </c>
      <c r="AZ356" s="9">
        <v>1</v>
      </c>
      <c r="BA356" s="9">
        <v>1</v>
      </c>
      <c r="BB356" s="9">
        <v>1</v>
      </c>
      <c r="BC356" s="9">
        <v>1</v>
      </c>
      <c r="BD356" s="9">
        <v>1</v>
      </c>
      <c r="BE356" s="9">
        <v>1</v>
      </c>
      <c r="BF356" s="9">
        <v>1</v>
      </c>
      <c r="BG356" s="9">
        <v>1</v>
      </c>
      <c r="BH356" s="9">
        <v>1</v>
      </c>
      <c r="BI356" s="9">
        <v>1</v>
      </c>
      <c r="BJ356" s="9">
        <v>1</v>
      </c>
      <c r="BK356" s="9">
        <v>1</v>
      </c>
      <c r="BL356" s="9">
        <v>1</v>
      </c>
      <c r="BM356" s="9">
        <v>1</v>
      </c>
      <c r="BN356" s="9">
        <v>1</v>
      </c>
      <c r="BO356" s="9">
        <v>1</v>
      </c>
      <c r="BP356" s="9">
        <v>1</v>
      </c>
      <c r="BQ356" s="9">
        <v>1</v>
      </c>
      <c r="BR356" s="9">
        <v>1</v>
      </c>
      <c r="BS356" s="9">
        <v>1</v>
      </c>
      <c r="BT356" s="9">
        <v>1</v>
      </c>
      <c r="BU356" s="9">
        <v>1</v>
      </c>
      <c r="BV356" s="9">
        <v>1</v>
      </c>
      <c r="BW356" s="9">
        <v>1</v>
      </c>
      <c r="BX356" s="9">
        <v>1</v>
      </c>
      <c r="BY356" s="9">
        <v>1</v>
      </c>
      <c r="BZ356" s="9">
        <v>1</v>
      </c>
      <c r="CA356" s="9">
        <v>1</v>
      </c>
      <c r="CB356" s="9">
        <v>1</v>
      </c>
      <c r="CC356" s="8" t="str">
        <f>ADDRESS(ROW(),COLUMN(),4)</f>
        <v>CC356</v>
      </c>
      <c r="CD356" s="7"/>
      <c r="CE356" s="6" t="str">
        <f>ADDRESS(ROW(),COLUMN(),4)</f>
        <v>CE356</v>
      </c>
    </row>
  </sheetData>
  <autoFilter ref="N15:T234" xr:uid="{5CCB02E3-9E40-4A44-A908-1D33AE122971}"/>
  <mergeCells count="212">
    <mergeCell ref="AX328:AX329"/>
    <mergeCell ref="AX22:AX23"/>
    <mergeCell ref="AX56:AX57"/>
    <mergeCell ref="AX90:AX91"/>
    <mergeCell ref="AX124:AX125"/>
    <mergeCell ref="AX158:AX159"/>
    <mergeCell ref="AX192:AX193"/>
    <mergeCell ref="AX226:AX227"/>
    <mergeCell ref="AX260:AX261"/>
    <mergeCell ref="AX294:AX295"/>
    <mergeCell ref="AB350:AB351"/>
    <mergeCell ref="AB330:AD330"/>
    <mergeCell ref="AG330:AG331"/>
    <mergeCell ref="AI330:AI331"/>
    <mergeCell ref="AJ330:AJ331"/>
    <mergeCell ref="AK330:AK331"/>
    <mergeCell ref="AL330:AL331"/>
    <mergeCell ref="AB331:AD338"/>
    <mergeCell ref="K322:L323"/>
    <mergeCell ref="AB323:AC323"/>
    <mergeCell ref="AB324:AC324"/>
    <mergeCell ref="AJ325:AM326"/>
    <mergeCell ref="AJ327:AM328"/>
    <mergeCell ref="B328:G329"/>
    <mergeCell ref="AB297:AD304"/>
    <mergeCell ref="AB316:AB317"/>
    <mergeCell ref="AB322:AC322"/>
    <mergeCell ref="AD322:AL323"/>
    <mergeCell ref="AM322:AM323"/>
    <mergeCell ref="B322:I323"/>
    <mergeCell ref="AB290:AC290"/>
    <mergeCell ref="AJ291:AM292"/>
    <mergeCell ref="AJ293:AM294"/>
    <mergeCell ref="B294:G295"/>
    <mergeCell ref="AB296:AD296"/>
    <mergeCell ref="AG296:AG297"/>
    <mergeCell ref="AI296:AI297"/>
    <mergeCell ref="AJ296:AJ297"/>
    <mergeCell ref="AK296:AK297"/>
    <mergeCell ref="AL296:AL297"/>
    <mergeCell ref="AB282:AB283"/>
    <mergeCell ref="AB288:AC288"/>
    <mergeCell ref="AD288:AL289"/>
    <mergeCell ref="AM288:AM289"/>
    <mergeCell ref="B288:I289"/>
    <mergeCell ref="K288:L289"/>
    <mergeCell ref="AB289:AC289"/>
    <mergeCell ref="AB262:AD262"/>
    <mergeCell ref="AG262:AG263"/>
    <mergeCell ref="AI262:AI263"/>
    <mergeCell ref="AJ262:AJ263"/>
    <mergeCell ref="AK262:AK263"/>
    <mergeCell ref="AL262:AL263"/>
    <mergeCell ref="AB263:AD270"/>
    <mergeCell ref="K254:L255"/>
    <mergeCell ref="AB255:AC255"/>
    <mergeCell ref="AB256:AC256"/>
    <mergeCell ref="AJ257:AM258"/>
    <mergeCell ref="AJ259:AM260"/>
    <mergeCell ref="B260:G261"/>
    <mergeCell ref="AB229:AD236"/>
    <mergeCell ref="AB248:AB249"/>
    <mergeCell ref="AB254:AC254"/>
    <mergeCell ref="AD254:AL255"/>
    <mergeCell ref="AM254:AM255"/>
    <mergeCell ref="B254:I255"/>
    <mergeCell ref="AB222:AC222"/>
    <mergeCell ref="AJ223:AM224"/>
    <mergeCell ref="AJ225:AM226"/>
    <mergeCell ref="B226:G227"/>
    <mergeCell ref="AB228:AD228"/>
    <mergeCell ref="AG228:AG229"/>
    <mergeCell ref="AI228:AI229"/>
    <mergeCell ref="AJ228:AJ229"/>
    <mergeCell ref="AK228:AK229"/>
    <mergeCell ref="AL228:AL229"/>
    <mergeCell ref="AB214:AB215"/>
    <mergeCell ref="AB220:AC220"/>
    <mergeCell ref="AD220:AL221"/>
    <mergeCell ref="AM220:AM221"/>
    <mergeCell ref="B220:I221"/>
    <mergeCell ref="K220:L221"/>
    <mergeCell ref="AB221:AC221"/>
    <mergeCell ref="AB194:AD194"/>
    <mergeCell ref="AG194:AG195"/>
    <mergeCell ref="AI194:AI195"/>
    <mergeCell ref="AJ194:AJ195"/>
    <mergeCell ref="AK194:AK195"/>
    <mergeCell ref="AL194:AL195"/>
    <mergeCell ref="AB195:AD202"/>
    <mergeCell ref="K186:L187"/>
    <mergeCell ref="AB187:AC187"/>
    <mergeCell ref="AB188:AC188"/>
    <mergeCell ref="AJ189:AM190"/>
    <mergeCell ref="AJ191:AM192"/>
    <mergeCell ref="B192:G193"/>
    <mergeCell ref="AB161:AD168"/>
    <mergeCell ref="AB180:AB181"/>
    <mergeCell ref="AB186:AC186"/>
    <mergeCell ref="AD186:AL187"/>
    <mergeCell ref="AM186:AM187"/>
    <mergeCell ref="B186:I187"/>
    <mergeCell ref="AB154:AC154"/>
    <mergeCell ref="AJ155:AM156"/>
    <mergeCell ref="AJ157:AM158"/>
    <mergeCell ref="B158:G159"/>
    <mergeCell ref="AB160:AD160"/>
    <mergeCell ref="AG160:AG161"/>
    <mergeCell ref="AI160:AI161"/>
    <mergeCell ref="AJ160:AJ161"/>
    <mergeCell ref="AK160:AK161"/>
    <mergeCell ref="AL160:AL161"/>
    <mergeCell ref="AB112:AB113"/>
    <mergeCell ref="AB118:AC118"/>
    <mergeCell ref="AD118:AL119"/>
    <mergeCell ref="AM118:AM119"/>
    <mergeCell ref="B118:I119"/>
    <mergeCell ref="AB146:AB147"/>
    <mergeCell ref="AB152:AC152"/>
    <mergeCell ref="AD152:AL153"/>
    <mergeCell ref="AM152:AM153"/>
    <mergeCell ref="B152:I153"/>
    <mergeCell ref="K152:L153"/>
    <mergeCell ref="AB153:AC153"/>
    <mergeCell ref="AB126:AD126"/>
    <mergeCell ref="AG126:AG127"/>
    <mergeCell ref="AI126:AI127"/>
    <mergeCell ref="AJ126:AJ127"/>
    <mergeCell ref="AK126:AK127"/>
    <mergeCell ref="AL126:AL127"/>
    <mergeCell ref="AB127:AD134"/>
    <mergeCell ref="K118:L119"/>
    <mergeCell ref="AB119:AC119"/>
    <mergeCell ref="AB120:AC120"/>
    <mergeCell ref="AJ121:AM122"/>
    <mergeCell ref="AJ123:AM124"/>
    <mergeCell ref="BS64:BS66"/>
    <mergeCell ref="AB78:AB79"/>
    <mergeCell ref="AB84:AC84"/>
    <mergeCell ref="AD84:AL85"/>
    <mergeCell ref="AM84:AM85"/>
    <mergeCell ref="B84:I85"/>
    <mergeCell ref="K84:L85"/>
    <mergeCell ref="AB85:AC85"/>
    <mergeCell ref="AB86:AC86"/>
    <mergeCell ref="AJ87:AM88"/>
    <mergeCell ref="AJ89:AM90"/>
    <mergeCell ref="B90:G91"/>
    <mergeCell ref="AB92:AD92"/>
    <mergeCell ref="AG92:AG93"/>
    <mergeCell ref="AI92:AI93"/>
    <mergeCell ref="AJ92:AJ93"/>
    <mergeCell ref="AK92:AK93"/>
    <mergeCell ref="AL92:AL93"/>
    <mergeCell ref="AB93:AD100"/>
    <mergeCell ref="B124:G125"/>
    <mergeCell ref="BS47:BS50"/>
    <mergeCell ref="BU23:CA24"/>
    <mergeCell ref="AB24:AD24"/>
    <mergeCell ref="AG24:AG25"/>
    <mergeCell ref="AI24:AI25"/>
    <mergeCell ref="AJ24:AJ25"/>
    <mergeCell ref="AK24:AK25"/>
    <mergeCell ref="AL24:AL25"/>
    <mergeCell ref="AB25:AD32"/>
    <mergeCell ref="BS31:BS33"/>
    <mergeCell ref="AB50:AC50"/>
    <mergeCell ref="AD50:AL51"/>
    <mergeCell ref="AM50:AM51"/>
    <mergeCell ref="AB51:AC51"/>
    <mergeCell ref="BS37:BS40"/>
    <mergeCell ref="BV36:BW36"/>
    <mergeCell ref="BX36:BZ37"/>
    <mergeCell ref="AB52:AC52"/>
    <mergeCell ref="AJ53:AM54"/>
    <mergeCell ref="AJ55:AM56"/>
    <mergeCell ref="AB58:AD58"/>
    <mergeCell ref="AG58:AG59"/>
    <mergeCell ref="AI58:AI59"/>
    <mergeCell ref="AJ58:AJ59"/>
    <mergeCell ref="BP20:BP21"/>
    <mergeCell ref="BS23:BS26"/>
    <mergeCell ref="AJ21:AM22"/>
    <mergeCell ref="B22:G23"/>
    <mergeCell ref="BU16:CA18"/>
    <mergeCell ref="AB17:AC17"/>
    <mergeCell ref="AB18:AC18"/>
    <mergeCell ref="AJ19:AM20"/>
    <mergeCell ref="BU19:CA22"/>
    <mergeCell ref="BG20:BG21"/>
    <mergeCell ref="BH20:BH21"/>
    <mergeCell ref="BI20:BI21"/>
    <mergeCell ref="BJ20:BJ21"/>
    <mergeCell ref="BK20:BK21"/>
    <mergeCell ref="CA36:CA37"/>
    <mergeCell ref="BV37:BW37"/>
    <mergeCell ref="AB44:AB45"/>
    <mergeCell ref="B50:I51"/>
    <mergeCell ref="K50:L51"/>
    <mergeCell ref="B56:G57"/>
    <mergeCell ref="AK58:AK59"/>
    <mergeCell ref="AL58:AL59"/>
    <mergeCell ref="AB59:AD66"/>
    <mergeCell ref="K4:L8"/>
    <mergeCell ref="AB16:AC16"/>
    <mergeCell ref="AD16:AL17"/>
    <mergeCell ref="AM16:AM17"/>
    <mergeCell ref="B16:I17"/>
    <mergeCell ref="K16:L17"/>
    <mergeCell ref="BL20:BL21"/>
    <mergeCell ref="BM20:BN20"/>
    <mergeCell ref="BO20:BO21"/>
  </mergeCells>
  <hyperlinks>
    <hyperlink ref="AO321" r:id="rId1" xr:uid="{C232308C-1298-4AE9-9BC2-6539236D2C32}"/>
    <hyperlink ref="O6" r:id="rId2" xr:uid="{8CE8F554-F66F-4B2B-AA78-E0C72EE93510}"/>
    <hyperlink ref="BS60" r:id="rId3" xr:uid="{C07EE5FE-9536-4C15-A7FB-646C0476C13B}"/>
    <hyperlink ref="BS62" r:id="rId4" xr:uid="{220B93E9-F787-4A0C-BC77-86EAD91D8EE2}"/>
    <hyperlink ref="BS73" r:id="rId5" xr:uid="{381224A7-6C3E-47FD-A4B0-934B5DD5A36C}"/>
    <hyperlink ref="BS70" r:id="rId6" xr:uid="{BC8D51D8-E8C2-4F82-9D87-9EEF41B6B3E0}"/>
    <hyperlink ref="BS76" r:id="rId7" xr:uid="{038BC57A-33F3-4AF7-AC0C-139CC5A5C5D6}"/>
    <hyperlink ref="BS57" r:id="rId8" xr:uid="{06A3EC2A-57FD-460A-B77E-DB41268D510D}"/>
    <hyperlink ref="AC46" r:id="rId9" xr:uid="{1E9074F0-286F-49B9-A048-FDD0ECB321F7}"/>
  </hyperlinks>
  <printOptions horizontalCentered="1"/>
  <pageMargins left="0.31496062992125984" right="0.11811023622047245" top="0.15748031496062992" bottom="0.15748031496062992" header="0.11811023622047245" footer="0.11811023622047245"/>
  <pageSetup paperSize="9" scale="54" orientation="portrait"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D8F12-F2B4-4FAB-B897-CB132C1AB6F0}">
  <dimension ref="A1:BK452"/>
  <sheetViews>
    <sheetView zoomScaleNormal="100" workbookViewId="0">
      <selection activeCell="H14" sqref="H14:H15"/>
    </sheetView>
  </sheetViews>
  <sheetFormatPr baseColWidth="10" defaultRowHeight="15"/>
  <cols>
    <col min="1" max="1" width="4.42578125" style="1" customWidth="1"/>
    <col min="2" max="2" width="20.85546875" style="5" customWidth="1"/>
    <col min="3" max="3" width="4.5703125" style="5" customWidth="1"/>
    <col min="4" max="4" width="16.42578125" style="5" customWidth="1"/>
    <col min="5" max="5" width="8.85546875" style="5" customWidth="1"/>
    <col min="6" max="6" width="10.85546875" style="5" customWidth="1"/>
    <col min="7" max="7" width="12.42578125" style="1" customWidth="1"/>
    <col min="8" max="8" width="2.85546875" customWidth="1"/>
    <col min="9" max="9" width="4.28515625" customWidth="1"/>
    <col min="10" max="14" width="2.7109375" customWidth="1"/>
    <col min="15" max="15" width="10.7109375" customWidth="1"/>
    <col min="16" max="16" width="12.7109375" customWidth="1"/>
    <col min="17" max="17" width="10.7109375" customWidth="1"/>
    <col min="18" max="18" width="3.7109375" customWidth="1"/>
    <col min="19" max="20" width="11.7109375" customWidth="1"/>
    <col min="21" max="21" width="4.7109375" customWidth="1"/>
    <col min="22" max="24" width="11.7109375" customWidth="1"/>
    <col min="25" max="25" width="9.7109375" customWidth="1"/>
    <col min="26" max="26" width="40.7109375" customWidth="1"/>
    <col min="27" max="27" width="6.140625" customWidth="1"/>
    <col min="28" max="28" width="4.42578125" style="1" customWidth="1"/>
    <col min="29" max="29" width="20.85546875" style="5" customWidth="1"/>
    <col min="30" max="30" width="4.5703125" style="5" customWidth="1"/>
    <col min="31" max="31" width="16.42578125" style="5" customWidth="1"/>
    <col min="32" max="32" width="8.85546875" style="5" customWidth="1"/>
    <col min="33" max="33" width="10.85546875" style="5" customWidth="1"/>
    <col min="34" max="34" width="12.42578125" style="1" customWidth="1"/>
    <col min="35" max="35" width="6.140625" customWidth="1"/>
    <col min="36" max="36" width="5.42578125" customWidth="1"/>
    <col min="37" max="41" width="2.7109375" customWidth="1"/>
    <col min="42" max="42" width="10.7109375" customWidth="1"/>
    <col min="43" max="43" width="12.7109375" customWidth="1"/>
    <col min="44" max="44" width="10.7109375" customWidth="1"/>
    <col min="45" max="45" width="3.7109375" customWidth="1"/>
    <col min="46" max="47" width="11.7109375" customWidth="1"/>
    <col min="48" max="48" width="4.7109375" customWidth="1"/>
    <col min="49" max="51" width="11.7109375" customWidth="1"/>
    <col min="52" max="52" width="9.7109375" customWidth="1"/>
    <col min="53" max="53" width="40.7109375" customWidth="1"/>
    <col min="55" max="55" width="5.5703125" style="10" customWidth="1"/>
    <col min="56" max="56" width="41.7109375" style="583" customWidth="1"/>
    <col min="58" max="58" width="5.5703125" style="10" customWidth="1"/>
    <col min="59" max="59" width="41.7109375" style="583" customWidth="1"/>
    <col min="61" max="61" width="8.140625" style="1" customWidth="1"/>
    <col min="62" max="62" width="11.42578125" style="1"/>
    <col min="63" max="63" width="42.28515625" style="1" customWidth="1"/>
  </cols>
  <sheetData>
    <row r="1" spans="1:63" ht="19.5" customHeight="1" thickBot="1">
      <c r="A1" s="369" t="s">
        <v>592</v>
      </c>
      <c r="B1" s="369" t="str">
        <f t="shared" ref="B1:G1" si="0">SUBSTITUTE(ADDRESS(1,COLUMN(),4),"1","")</f>
        <v>B</v>
      </c>
      <c r="C1" s="369" t="str">
        <f t="shared" si="0"/>
        <v>C</v>
      </c>
      <c r="D1" s="369" t="str">
        <f t="shared" si="0"/>
        <v>D</v>
      </c>
      <c r="E1" s="369" t="str">
        <f t="shared" si="0"/>
        <v>E</v>
      </c>
      <c r="F1" s="369" t="str">
        <f t="shared" si="0"/>
        <v>F</v>
      </c>
      <c r="G1" s="369" t="str">
        <f t="shared" si="0"/>
        <v>G</v>
      </c>
      <c r="I1" s="361">
        <f t="shared" ref="I1:Z1" ca="1" si="1">CELL("largeur",I1)</f>
        <v>4</v>
      </c>
      <c r="J1" s="361">
        <f t="shared" ca="1" si="1"/>
        <v>2</v>
      </c>
      <c r="K1" s="361">
        <f t="shared" ca="1" si="1"/>
        <v>2</v>
      </c>
      <c r="L1" s="361">
        <f t="shared" ca="1" si="1"/>
        <v>2</v>
      </c>
      <c r="M1" s="361">
        <f t="shared" ca="1" si="1"/>
        <v>2</v>
      </c>
      <c r="N1" s="361">
        <f t="shared" ca="1" si="1"/>
        <v>2</v>
      </c>
      <c r="O1" s="361">
        <f t="shared" ca="1" si="1"/>
        <v>10</v>
      </c>
      <c r="P1" s="361">
        <f t="shared" ca="1" si="1"/>
        <v>12</v>
      </c>
      <c r="Q1" s="361">
        <f t="shared" ca="1" si="1"/>
        <v>10</v>
      </c>
      <c r="R1" s="361">
        <f t="shared" ca="1" si="1"/>
        <v>3</v>
      </c>
      <c r="S1" s="361">
        <f t="shared" ca="1" si="1"/>
        <v>11</v>
      </c>
      <c r="T1" s="361">
        <f t="shared" ca="1" si="1"/>
        <v>11</v>
      </c>
      <c r="U1" s="361">
        <f t="shared" ca="1" si="1"/>
        <v>4</v>
      </c>
      <c r="V1" s="361">
        <f t="shared" ca="1" si="1"/>
        <v>11</v>
      </c>
      <c r="W1" s="361">
        <f t="shared" ca="1" si="1"/>
        <v>11</v>
      </c>
      <c r="X1" s="361">
        <f t="shared" ca="1" si="1"/>
        <v>11</v>
      </c>
      <c r="Y1" s="361">
        <f t="shared" ca="1" si="1"/>
        <v>9</v>
      </c>
      <c r="Z1" s="361">
        <f t="shared" ca="1" si="1"/>
        <v>40</v>
      </c>
      <c r="AA1" s="733">
        <v>1</v>
      </c>
      <c r="AB1" s="369" t="s">
        <v>592</v>
      </c>
      <c r="AC1" s="369" t="str">
        <f t="shared" ref="AC1:AH1" si="2">SUBSTITUTE(ADDRESS(1,COLUMN(),4),"1","")</f>
        <v>AC</v>
      </c>
      <c r="AD1" s="369" t="str">
        <f t="shared" si="2"/>
        <v>AD</v>
      </c>
      <c r="AE1" s="369" t="str">
        <f t="shared" si="2"/>
        <v>AE</v>
      </c>
      <c r="AF1" s="369" t="str">
        <f t="shared" si="2"/>
        <v>AF</v>
      </c>
      <c r="AG1" s="369" t="str">
        <f t="shared" si="2"/>
        <v>AG</v>
      </c>
      <c r="AH1" s="369" t="str">
        <f t="shared" si="2"/>
        <v>AH</v>
      </c>
      <c r="AI1" s="733"/>
      <c r="AJ1" s="361">
        <f t="shared" ref="AJ1:BA1" ca="1" si="3">CELL("largeur",AJ1)</f>
        <v>5</v>
      </c>
      <c r="AK1" s="361">
        <f t="shared" ca="1" si="3"/>
        <v>2</v>
      </c>
      <c r="AL1" s="361">
        <f t="shared" ca="1" si="3"/>
        <v>2</v>
      </c>
      <c r="AM1" s="361">
        <f t="shared" ca="1" si="3"/>
        <v>2</v>
      </c>
      <c r="AN1" s="361">
        <f t="shared" ca="1" si="3"/>
        <v>2</v>
      </c>
      <c r="AO1" s="361">
        <f t="shared" ca="1" si="3"/>
        <v>2</v>
      </c>
      <c r="AP1" s="361">
        <f t="shared" ca="1" si="3"/>
        <v>10</v>
      </c>
      <c r="AQ1" s="361">
        <f t="shared" ca="1" si="3"/>
        <v>12</v>
      </c>
      <c r="AR1" s="361">
        <f t="shared" ca="1" si="3"/>
        <v>10</v>
      </c>
      <c r="AS1" s="361">
        <f t="shared" ca="1" si="3"/>
        <v>3</v>
      </c>
      <c r="AT1" s="361">
        <f t="shared" ca="1" si="3"/>
        <v>11</v>
      </c>
      <c r="AU1" s="361">
        <f t="shared" ca="1" si="3"/>
        <v>11</v>
      </c>
      <c r="AV1" s="361">
        <f t="shared" ca="1" si="3"/>
        <v>4</v>
      </c>
      <c r="AW1" s="361">
        <f t="shared" ca="1" si="3"/>
        <v>11</v>
      </c>
      <c r="AX1" s="732">
        <f t="shared" ca="1" si="3"/>
        <v>11</v>
      </c>
      <c r="AY1" s="361">
        <f t="shared" ca="1" si="3"/>
        <v>11</v>
      </c>
      <c r="AZ1" s="361">
        <f t="shared" ca="1" si="3"/>
        <v>9</v>
      </c>
      <c r="BA1" s="361">
        <f t="shared" ca="1" si="3"/>
        <v>40</v>
      </c>
      <c r="BC1" s="583"/>
      <c r="BF1" s="583"/>
      <c r="BI1" s="9">
        <v>1</v>
      </c>
      <c r="BJ1" s="365" t="str">
        <f>SUBSTITUTE(ADDRESS(1,COLUMN(),4),"1","")</f>
        <v>BJ</v>
      </c>
      <c r="BK1" s="364" t="str">
        <f>SUBSTITUTE(ADDRESS(1,COLUMN(),4),"1","")</f>
        <v>BK</v>
      </c>
    </row>
    <row r="2" spans="1:63" s="356" customFormat="1" ht="15" customHeight="1">
      <c r="A2" s="20"/>
      <c r="B2" s="371">
        <v>20</v>
      </c>
      <c r="C2" s="371">
        <v>4</v>
      </c>
      <c r="D2" s="371">
        <v>16</v>
      </c>
      <c r="E2" s="371">
        <v>8</v>
      </c>
      <c r="F2" s="371">
        <v>10</v>
      </c>
      <c r="G2" s="371">
        <v>12</v>
      </c>
      <c r="I2" s="1339" t="s">
        <v>1048</v>
      </c>
      <c r="J2" s="1340"/>
      <c r="K2" s="1340"/>
      <c r="L2" s="1340"/>
      <c r="M2" s="1340"/>
      <c r="N2" s="1340"/>
      <c r="O2" s="1340"/>
      <c r="P2" s="1340"/>
      <c r="Q2" s="1340"/>
      <c r="R2" s="1340"/>
      <c r="S2" s="1340"/>
      <c r="T2" s="1340"/>
      <c r="U2" s="1340"/>
      <c r="V2" s="1340"/>
      <c r="W2" s="1340"/>
      <c r="X2" s="1340"/>
      <c r="Y2" s="1340"/>
      <c r="Z2" s="1340"/>
      <c r="AA2" s="1340"/>
      <c r="AB2" s="1340"/>
      <c r="AC2" s="1340"/>
      <c r="AD2" s="1340"/>
      <c r="AE2" s="1340"/>
      <c r="AF2" s="1340"/>
      <c r="AG2" s="1340"/>
      <c r="AH2" s="1340"/>
      <c r="AI2" s="1340"/>
      <c r="AJ2" s="1340"/>
      <c r="AK2" s="1340"/>
      <c r="AL2" s="1340"/>
      <c r="AM2" s="1340"/>
      <c r="AN2" s="1340"/>
      <c r="AO2" s="1340"/>
      <c r="AP2" s="1340"/>
      <c r="AQ2" s="1340"/>
      <c r="AR2" s="1340"/>
      <c r="AS2" s="1340"/>
      <c r="AT2" s="1340"/>
      <c r="AU2" s="1340"/>
      <c r="AV2" s="1340"/>
      <c r="AW2" s="1340"/>
      <c r="AX2" s="1340"/>
      <c r="AY2" s="1340"/>
      <c r="AZ2" s="1340"/>
      <c r="BA2" s="1343" t="s">
        <v>966</v>
      </c>
      <c r="BI2" s="9">
        <v>1</v>
      </c>
      <c r="BJ2" s="360"/>
      <c r="BK2" s="360" t="s">
        <v>591</v>
      </c>
    </row>
    <row r="3" spans="1:63" ht="15" customHeight="1">
      <c r="A3" s="356"/>
      <c r="B3" s="372">
        <f t="shared" ref="B3:G3" ca="1" si="4">CELL("largeur",B3)</f>
        <v>20</v>
      </c>
      <c r="C3" s="372">
        <f t="shared" ca="1" si="4"/>
        <v>4</v>
      </c>
      <c r="D3" s="372">
        <f t="shared" ca="1" si="4"/>
        <v>16</v>
      </c>
      <c r="E3" s="372">
        <f t="shared" ca="1" si="4"/>
        <v>8</v>
      </c>
      <c r="F3" s="372">
        <f t="shared" ca="1" si="4"/>
        <v>10</v>
      </c>
      <c r="G3" s="372">
        <f t="shared" ca="1" si="4"/>
        <v>12</v>
      </c>
      <c r="I3" s="1341"/>
      <c r="J3" s="1342"/>
      <c r="K3" s="1342"/>
      <c r="L3" s="1342"/>
      <c r="M3" s="1342"/>
      <c r="N3" s="1342"/>
      <c r="O3" s="1342"/>
      <c r="P3" s="1342"/>
      <c r="Q3" s="1342"/>
      <c r="R3" s="1342"/>
      <c r="S3" s="1342"/>
      <c r="T3" s="1342"/>
      <c r="U3" s="1342"/>
      <c r="V3" s="1342"/>
      <c r="W3" s="1342"/>
      <c r="X3" s="1342"/>
      <c r="Y3" s="1342"/>
      <c r="Z3" s="1342"/>
      <c r="AA3" s="1342"/>
      <c r="AB3" s="1342"/>
      <c r="AC3" s="1342"/>
      <c r="AD3" s="1342"/>
      <c r="AE3" s="1342"/>
      <c r="AF3" s="1342"/>
      <c r="AG3" s="1342"/>
      <c r="AH3" s="1342"/>
      <c r="AI3" s="1342"/>
      <c r="AJ3" s="1342"/>
      <c r="AK3" s="1342"/>
      <c r="AL3" s="1342"/>
      <c r="AM3" s="1342"/>
      <c r="AN3" s="1342"/>
      <c r="AO3" s="1342"/>
      <c r="AP3" s="1342"/>
      <c r="AQ3" s="1342"/>
      <c r="AR3" s="1342"/>
      <c r="AS3" s="1342"/>
      <c r="AT3" s="1342"/>
      <c r="AU3" s="1342"/>
      <c r="AV3" s="1342"/>
      <c r="AW3" s="1342"/>
      <c r="AX3" s="1342"/>
      <c r="AY3" s="1342"/>
      <c r="AZ3" s="1342"/>
      <c r="BA3" s="1332"/>
      <c r="BC3" s="584"/>
      <c r="BD3" s="585" t="s">
        <v>778</v>
      </c>
      <c r="BF3" s="584"/>
      <c r="BG3" s="585" t="s">
        <v>778</v>
      </c>
      <c r="BI3" s="9">
        <v>1</v>
      </c>
      <c r="BJ3" s="348" cm="1">
        <f t="array" aca="1" ref="BJ3" ca="1">COUNTA(A1:BI452+COUNTBLANK(A1:BI452))</f>
        <v>27572</v>
      </c>
      <c r="BK3" s="347" t="str">
        <f>"cellules entre"&amp;" " &amp;A1&amp;" et  "&amp;BI452</f>
        <v>cellules entre A1 et  BI452</v>
      </c>
    </row>
    <row r="4" spans="1:63" ht="21" customHeight="1">
      <c r="A4" s="11"/>
      <c r="B4" s="382" t="s">
        <v>965</v>
      </c>
      <c r="C4" s="344"/>
      <c r="D4" s="344"/>
      <c r="E4" s="344"/>
      <c r="F4" s="344"/>
      <c r="G4" s="20"/>
      <c r="I4" s="729" t="s">
        <v>1047</v>
      </c>
      <c r="J4" s="728"/>
      <c r="K4" s="728"/>
      <c r="L4" s="728"/>
      <c r="M4" s="728"/>
      <c r="N4" s="728"/>
      <c r="O4" s="728"/>
      <c r="P4" s="728"/>
      <c r="Q4" s="728"/>
      <c r="R4" s="728"/>
      <c r="S4" s="728"/>
      <c r="T4" s="728"/>
      <c r="U4" s="728"/>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0" t="s">
        <v>964</v>
      </c>
      <c r="BA4" s="1332"/>
      <c r="BC4" s="584"/>
      <c r="BD4" s="586" t="str">
        <f>BD8-SUBTOTAL(103,BC10:BC450)&amp;" "&amp;"Lignes masquées"</f>
        <v>0 Lignes masquées</v>
      </c>
      <c r="BF4" s="584"/>
      <c r="BG4" s="586" t="str">
        <f>BG8-SUBTOTAL(103,BF10:BF450)&amp;" "&amp;"Lignes masquées"</f>
        <v>0 Lignes masquées</v>
      </c>
      <c r="BI4" s="9">
        <v>1</v>
      </c>
      <c r="BJ4" s="348">
        <f ca="1">COUNTA(A1:BI452)</f>
        <v>8841</v>
      </c>
      <c r="BK4" s="347" t="s">
        <v>589</v>
      </c>
    </row>
    <row r="5" spans="1:63" ht="21.75" customHeight="1" thickBot="1">
      <c r="A5" s="11"/>
      <c r="B5" s="382" t="s">
        <v>606</v>
      </c>
      <c r="C5" s="344"/>
      <c r="D5" s="344"/>
      <c r="E5" s="344"/>
      <c r="F5" s="344"/>
      <c r="G5" s="20"/>
      <c r="I5" s="729"/>
      <c r="J5" s="728"/>
      <c r="K5" s="728"/>
      <c r="L5" s="728"/>
      <c r="M5" s="728"/>
      <c r="N5" s="728"/>
      <c r="O5" s="728"/>
      <c r="P5" s="728"/>
      <c r="Q5" s="728"/>
      <c r="R5" s="728"/>
      <c r="S5" s="728"/>
      <c r="T5" s="728"/>
      <c r="U5" s="728"/>
      <c r="V5" s="727"/>
      <c r="W5" s="734" t="s">
        <v>967</v>
      </c>
      <c r="X5" s="727" t="str">
        <f>BA2</f>
        <v>B</v>
      </c>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t="s">
        <v>963</v>
      </c>
      <c r="AW5" s="727"/>
      <c r="AX5" s="727"/>
      <c r="AY5" s="727"/>
      <c r="AZ5" s="727"/>
      <c r="BA5" s="1334"/>
      <c r="BC5" s="584"/>
      <c r="BD5" s="587" t="str">
        <f>COUNTIF(BC10:BC450,"A")&amp;" "&amp;"Lignes"&amp;" "&amp;"A"</f>
        <v>26 Lignes A</v>
      </c>
      <c r="BF5" s="584"/>
      <c r="BG5" s="587" t="str">
        <f>COUNTIF(BF10:BF450,"A")&amp;" "&amp;"Lignes"&amp;" "&amp;"A"</f>
        <v>26 Lignes A</v>
      </c>
      <c r="BI5" s="9">
        <v>1</v>
      </c>
      <c r="BJ5" s="348">
        <f ca="1">COUNTBLANK(A1:BI452)</f>
        <v>18749</v>
      </c>
      <c r="BK5" s="347" t="s">
        <v>588</v>
      </c>
    </row>
    <row r="6" spans="1:63" ht="27" customHeight="1">
      <c r="A6" s="11"/>
      <c r="B6" s="387" t="s">
        <v>609</v>
      </c>
      <c r="C6" s="344"/>
      <c r="D6" s="344"/>
      <c r="E6" s="344"/>
      <c r="F6" s="344"/>
      <c r="G6" s="20"/>
      <c r="I6" s="726"/>
      <c r="J6" s="726"/>
      <c r="K6" s="726"/>
      <c r="L6" s="726"/>
      <c r="M6" s="726"/>
      <c r="N6" s="725" t="s">
        <v>586</v>
      </c>
      <c r="O6" s="724" t="str">
        <f ca="1">CELL("nomfichier")</f>
        <v>D:\Desktop\BAR\[BAR.1.2.FICHE.xlsx]Nota.du.04.Juin.2025</v>
      </c>
      <c r="P6" s="723"/>
      <c r="Q6" s="723"/>
      <c r="R6" s="723"/>
      <c r="S6" s="723"/>
      <c r="T6" s="723"/>
      <c r="U6" s="723"/>
      <c r="V6" s="723"/>
      <c r="W6" s="723"/>
      <c r="X6" s="723"/>
      <c r="Y6" s="723"/>
      <c r="Z6" s="723"/>
      <c r="AA6" s="723"/>
      <c r="AB6" s="723"/>
      <c r="AC6" s="369" t="str">
        <f t="shared" ref="AC6:AH6" si="5">SUBSTITUTE(ADDRESS(1,COLUMN(),4),"1","")</f>
        <v>AC</v>
      </c>
      <c r="AD6" s="369" t="str">
        <f t="shared" si="5"/>
        <v>AD</v>
      </c>
      <c r="AE6" s="369" t="str">
        <f t="shared" si="5"/>
        <v>AE</v>
      </c>
      <c r="AF6" s="369" t="str">
        <f t="shared" si="5"/>
        <v>AF</v>
      </c>
      <c r="AG6" s="369" t="str">
        <f t="shared" si="5"/>
        <v>AG</v>
      </c>
      <c r="AH6" s="369" t="str">
        <f t="shared" si="5"/>
        <v>AH</v>
      </c>
      <c r="AI6" s="723"/>
      <c r="AJ6" s="723"/>
      <c r="AK6" s="723"/>
      <c r="AL6" s="723"/>
      <c r="AM6" s="723"/>
      <c r="AN6" s="723"/>
      <c r="AO6" s="723"/>
      <c r="AP6" s="723"/>
      <c r="AQ6" s="723"/>
      <c r="AR6" s="723"/>
      <c r="AS6" s="723"/>
      <c r="AT6" s="723"/>
      <c r="AU6" s="723"/>
      <c r="AV6" s="723"/>
      <c r="AW6" s="723"/>
      <c r="AX6" s="723"/>
      <c r="AY6" s="723"/>
      <c r="AZ6" s="723"/>
      <c r="BA6" s="723"/>
      <c r="BC6" s="584"/>
      <c r="BD6" s="587" t="str">
        <f>COUNTIF(BC10:BC450,"►")&amp;" "&amp;"Lignes"&amp;" "&amp;"►"</f>
        <v>415 Lignes ►</v>
      </c>
      <c r="BF6" s="584"/>
      <c r="BG6" s="587" t="str">
        <f>COUNTIF(BF10:BF450,"►")&amp;" "&amp;"Lignes"&amp;" "&amp;"►"</f>
        <v>415 Lignes ►</v>
      </c>
      <c r="BI6" s="9">
        <v>1</v>
      </c>
      <c r="BJ6" s="348">
        <f>SUM(BI1:BI450)+2</f>
        <v>452</v>
      </c>
      <c r="BK6" s="347" t="s">
        <v>587</v>
      </c>
    </row>
    <row r="7" spans="1:63" ht="20.25" customHeight="1">
      <c r="A7" s="11"/>
      <c r="B7" s="344" t="s">
        <v>611</v>
      </c>
      <c r="C7" s="344"/>
      <c r="D7" s="344"/>
      <c r="E7" s="344"/>
      <c r="F7" s="344"/>
      <c r="G7" s="20"/>
      <c r="I7" s="722" t="s">
        <v>962</v>
      </c>
      <c r="J7" s="722"/>
      <c r="K7" s="722"/>
      <c r="L7" s="722"/>
      <c r="M7" s="722"/>
      <c r="N7" s="722"/>
      <c r="O7" s="722"/>
      <c r="P7" s="722"/>
      <c r="Q7" s="722"/>
      <c r="R7" s="722"/>
      <c r="S7" s="722"/>
      <c r="T7" s="722"/>
      <c r="U7" s="722"/>
      <c r="V7" s="350"/>
      <c r="W7" s="350"/>
      <c r="X7" s="716"/>
      <c r="Y7" s="716"/>
      <c r="Z7" s="716"/>
      <c r="AA7" s="716"/>
      <c r="AB7" s="716"/>
      <c r="AC7" s="371">
        <v>20</v>
      </c>
      <c r="AD7" s="371">
        <v>4</v>
      </c>
      <c r="AE7" s="371">
        <v>16</v>
      </c>
      <c r="AF7" s="371">
        <v>8</v>
      </c>
      <c r="AG7" s="371">
        <v>10</v>
      </c>
      <c r="AH7" s="371">
        <v>12</v>
      </c>
      <c r="AI7" s="716"/>
      <c r="AJ7" s="716"/>
      <c r="AK7" s="716"/>
      <c r="AL7" s="716"/>
      <c r="AM7" s="716"/>
      <c r="AN7" s="716"/>
      <c r="AO7" s="716"/>
      <c r="AP7" s="716"/>
      <c r="AQ7" s="716"/>
      <c r="AR7" s="716"/>
      <c r="AS7" s="716"/>
      <c r="AT7" s="716"/>
      <c r="AU7" s="716"/>
      <c r="AV7" s="716"/>
      <c r="AW7" s="716"/>
      <c r="AX7" s="716"/>
      <c r="AY7" s="716"/>
      <c r="AZ7" s="716"/>
      <c r="BA7" s="716"/>
      <c r="BC7" s="584"/>
      <c r="BD7" s="587" t="str">
        <f>COUNTIF(BC10:BC450,0) &amp; " Lignes 0"</f>
        <v>0 Lignes 0</v>
      </c>
      <c r="BF7" s="584"/>
      <c r="BG7" s="587" t="str">
        <f>COUNTIF(BF10:BF450,0) &amp; " Lignes 0"</f>
        <v>0 Lignes 0</v>
      </c>
      <c r="BI7" s="9">
        <v>1</v>
      </c>
      <c r="BJ7" s="348">
        <f>SUM(A452:BH452)+1</f>
        <v>61</v>
      </c>
      <c r="BK7" s="347" t="s">
        <v>585</v>
      </c>
    </row>
    <row r="8" spans="1:63" ht="18" customHeight="1">
      <c r="A8" s="11"/>
      <c r="B8" s="344"/>
      <c r="C8" s="344"/>
      <c r="D8" s="344"/>
      <c r="E8" s="344"/>
      <c r="F8" s="344"/>
      <c r="G8" s="20"/>
      <c r="I8" s="721" t="s">
        <v>961</v>
      </c>
      <c r="J8" s="721"/>
      <c r="K8" s="721"/>
      <c r="L8" s="721"/>
      <c r="M8" s="721"/>
      <c r="N8" s="721"/>
      <c r="O8" s="721"/>
      <c r="P8" s="721"/>
      <c r="Q8" s="721"/>
      <c r="R8" s="721"/>
      <c r="S8" s="721"/>
      <c r="T8" s="721"/>
      <c r="U8" s="721"/>
      <c r="V8" s="350"/>
      <c r="W8" s="350"/>
      <c r="X8" s="716"/>
      <c r="Y8" s="716"/>
      <c r="Z8" s="716"/>
      <c r="AA8" s="716"/>
      <c r="AB8" s="716"/>
      <c r="AC8" s="372">
        <f t="shared" ref="AC8:AH8" ca="1" si="6">CELL("largeur",AC8)</f>
        <v>20</v>
      </c>
      <c r="AD8" s="372">
        <f t="shared" ca="1" si="6"/>
        <v>4</v>
      </c>
      <c r="AE8" s="372">
        <f t="shared" ca="1" si="6"/>
        <v>16</v>
      </c>
      <c r="AF8" s="372">
        <f t="shared" ca="1" si="6"/>
        <v>8</v>
      </c>
      <c r="AG8" s="372">
        <f t="shared" ca="1" si="6"/>
        <v>10</v>
      </c>
      <c r="AH8" s="372">
        <f t="shared" ca="1" si="6"/>
        <v>12</v>
      </c>
      <c r="AI8" s="716"/>
      <c r="AJ8" s="716"/>
      <c r="AK8" s="716"/>
      <c r="AL8" s="716"/>
      <c r="AM8" s="716"/>
      <c r="AN8" s="720"/>
      <c r="AO8" s="716"/>
      <c r="AP8" s="719" t="s">
        <v>960</v>
      </c>
      <c r="AQ8" s="716"/>
      <c r="AR8" s="716"/>
      <c r="AS8" s="716"/>
      <c r="AT8" s="716"/>
      <c r="AU8" s="716"/>
      <c r="AV8" s="716"/>
      <c r="AW8" s="716"/>
      <c r="AX8" s="716"/>
      <c r="AY8" s="716"/>
      <c r="AZ8" s="716"/>
      <c r="BA8" s="716"/>
      <c r="BC8" s="584"/>
      <c r="BD8" s="588">
        <f>ROWS(BC10:BC450)</f>
        <v>441</v>
      </c>
      <c r="BF8" s="584"/>
      <c r="BG8" s="588">
        <f>ROWS(BF10:BF450)</f>
        <v>441</v>
      </c>
      <c r="BI8" s="9">
        <v>1</v>
      </c>
      <c r="BJ8"/>
      <c r="BK8"/>
    </row>
    <row r="9" spans="1:63" ht="13.5" customHeight="1" thickBot="1">
      <c r="A9" s="396"/>
      <c r="B9" s="397"/>
      <c r="C9" s="398"/>
      <c r="D9" s="399"/>
      <c r="E9" s="400"/>
      <c r="F9" s="401"/>
      <c r="G9" s="402"/>
      <c r="I9" s="718"/>
      <c r="J9" s="718"/>
      <c r="K9" s="718"/>
      <c r="L9" s="718"/>
      <c r="M9" s="718"/>
      <c r="N9" s="718"/>
      <c r="O9" s="718"/>
      <c r="P9" s="718"/>
      <c r="Q9" s="718"/>
      <c r="R9" s="718"/>
      <c r="S9" s="718"/>
      <c r="T9" s="718"/>
      <c r="U9" s="718"/>
      <c r="V9" s="350"/>
      <c r="W9" s="350"/>
      <c r="X9" s="716"/>
      <c r="Y9" s="716"/>
      <c r="Z9" s="716"/>
      <c r="AA9" s="686"/>
      <c r="AB9" s="396"/>
      <c r="AC9" s="397"/>
      <c r="AD9" s="398"/>
      <c r="AE9" s="399"/>
      <c r="AF9" s="400"/>
      <c r="AG9" s="401"/>
      <c r="AH9" s="402"/>
      <c r="AI9" s="686"/>
      <c r="AJ9" s="716"/>
      <c r="AK9" s="716"/>
      <c r="AL9" s="716"/>
      <c r="AM9" s="716"/>
      <c r="AN9" s="716"/>
      <c r="AO9" s="716"/>
      <c r="AP9" s="717" t="s">
        <v>959</v>
      </c>
      <c r="AQ9" s="716"/>
      <c r="AR9" s="393" t="s">
        <v>958</v>
      </c>
      <c r="AS9" s="716"/>
      <c r="AT9" s="716"/>
      <c r="AU9" s="716"/>
      <c r="AV9" s="716"/>
      <c r="AW9" s="716"/>
      <c r="AX9" s="716"/>
      <c r="AY9" s="716"/>
      <c r="AZ9" s="716"/>
      <c r="BA9" s="716"/>
      <c r="BC9"/>
      <c r="BD9"/>
      <c r="BF9"/>
      <c r="BG9"/>
      <c r="BI9" s="9">
        <v>1</v>
      </c>
    </row>
    <row r="10" spans="1:63" ht="27" customHeight="1">
      <c r="A10" s="407" t="str">
        <f t="shared" ref="A10:A73" si="7">IF(ISBLANK(I10),"►",I10)</f>
        <v>A</v>
      </c>
      <c r="B10" s="408" t="str">
        <f t="shared" ref="B10:B28" si="8">IF(A10="►","►",IF(A10="A",IF(AND(ISTEXT(J10),ISTEXT(J10)),J10,IF(ISTEXT(J10),J10,IF(ISBLANK(J10),J10,J10)))))</f>
        <v>N.Nom de la recette.Avec ou sans alcool.Quand .Verre Flute(s).Famille à coller</v>
      </c>
      <c r="C10" s="715" t="str">
        <f t="shared" ref="C10:C28" si="9">IF(B10="►","►",IFERROR(LEFT(B10,SEARCH(".",B10)-1),0))</f>
        <v>N</v>
      </c>
      <c r="D10" s="408" t="str">
        <f t="shared" ref="D10:D28" si="10">IF(B10="►","►",IFERROR(MID(B10,SEARCH(".",B10)+1,SEARCH(".",B10,SEARCH(".",B10)+1)-SEARCH(".",B10)-1),0))</f>
        <v>Nom de la recette</v>
      </c>
      <c r="E10" s="408" t="str">
        <f t="shared" ref="E10:E28" si="11">IF(B10="►","►",IFERROR(MID(B10,SEARCH(".",B10,SEARCH(".",B10)+1)+1,SEARCH(".",B10,SEARCH(".",B10,SEARCH(".",B10)+1)+1)-SEARCH(".",B10,SEARCH(".",B10)+1)-1),0))</f>
        <v>Avec ou sans alcool</v>
      </c>
      <c r="F10" s="408" t="str">
        <f t="shared" ref="F10:F28" si="12">IF(B10="►","►",IFERROR(MID(J10,SEARCH(".",B10,SEARCH(".",B10,SEARCH(".",B10)+1)+1)+1,SEARCH(".",B10,SEARCH(".",B10,SEARCH(".",B10,SEARCH(".",B10)+1)+1)+1)-SEARCH(".",B10,SEARCH(".",B10,SEARCH(".",B10)+1)+1)-1),0))</f>
        <v xml:space="preserve">Quand </v>
      </c>
      <c r="G10" s="408" t="str">
        <f t="shared" ref="G10:G28" si="13">IF(B10="►","►",IFERROR(MID(B10,SEARCH("♦",SUBSTITUTE(B10,".","♦",LEN(B10)-LEN(SUBSTITUTE(B10,".",""))))+1,999),""))</f>
        <v>Famille à coller</v>
      </c>
      <c r="I10" s="259" t="s">
        <v>338</v>
      </c>
      <c r="J10" s="258" t="str">
        <f>J17</f>
        <v>N.Nom de la recette.Avec ou sans alcool.Quand .Verre Flute(s).Famille à coller</v>
      </c>
      <c r="K10" s="258">
        <f>K17</f>
        <v>2</v>
      </c>
      <c r="L10" s="257" t="str">
        <f>L17</f>
        <v>Flute(s)</v>
      </c>
      <c r="M10" s="256">
        <f>M17</f>
        <v>12</v>
      </c>
      <c r="N10" s="255" t="str">
        <f>N17</f>
        <v>cl</v>
      </c>
      <c r="O10" s="1245" t="s">
        <v>773</v>
      </c>
      <c r="P10" s="1246"/>
      <c r="Q10" s="1247" t="s">
        <v>772</v>
      </c>
      <c r="R10" s="1247"/>
      <c r="S10" s="1247"/>
      <c r="T10" s="1247"/>
      <c r="U10" s="1247"/>
      <c r="V10" s="1247"/>
      <c r="W10" s="1247"/>
      <c r="X10" s="1247"/>
      <c r="Y10" s="1247"/>
      <c r="Z10" s="1249" t="s">
        <v>776</v>
      </c>
      <c r="AA10" s="686"/>
      <c r="AB10" s="407" t="str">
        <f t="shared" ref="AB10:AB73" si="14">IF(ISBLANK(AJ10),"►",AJ10)</f>
        <v>A</v>
      </c>
      <c r="AC10" s="408" t="str">
        <f t="shared" ref="AC10:AC28" si="15">IF(AB10="►","►",IF(AB10="A",IF(AND(ISTEXT(AK10),ISTEXT(AK10)),AK10,IF(ISTEXT(AK10),AK10,IF(ISBLANK(AK10),AK10,AK10)))))</f>
        <v>N.Nom de la recette.Avec ou sans alcool.Quand .Verre Flute(s).Famille à coller</v>
      </c>
      <c r="AD10" s="715" t="str">
        <f t="shared" ref="AD10:AD28" si="16">IF(AC10="►","►",IFERROR(LEFT(AC10,SEARCH(".",AC10)-1),0))</f>
        <v>N</v>
      </c>
      <c r="AE10" s="408" t="str">
        <f t="shared" ref="AE10:AE28" si="17">IF(AC10="►","►",IFERROR(MID(AC10,SEARCH(".",AC10)+1,SEARCH(".",AC10,SEARCH(".",AC10)+1)-SEARCH(".",AC10)-1),0))</f>
        <v>Nom de la recette</v>
      </c>
      <c r="AF10" s="408" t="str">
        <f t="shared" ref="AF10:AF28" si="18">IF(AC10="►","►",IFERROR(MID(AC10,SEARCH(".",AC10,SEARCH(".",AC10)+1)+1,SEARCH(".",AC10,SEARCH(".",AC10,SEARCH(".",AC10)+1)+1)-SEARCH(".",AC10,SEARCH(".",AC10)+1)-1),0))</f>
        <v>Avec ou sans alcool</v>
      </c>
      <c r="AG10" s="408" t="str">
        <f t="shared" ref="AG10:AG28" si="19">IF(AC10="►","►",IFERROR(MID(AK10,SEARCH(".",AC10,SEARCH(".",AC10,SEARCH(".",AC10)+1)+1)+1,SEARCH(".",AC10,SEARCH(".",AC10,SEARCH(".",AC10,SEARCH(".",AC10)+1)+1)+1)-SEARCH(".",AC10,SEARCH(".",AC10,SEARCH(".",AC10)+1)+1)-1),0))</f>
        <v xml:space="preserve">Quand </v>
      </c>
      <c r="AH10" s="408" t="str">
        <f t="shared" ref="AH10:AH28" si="20">IF(AC10="►","►",IFERROR(MID(AC10,SEARCH("♦",SUBSTITUTE(AC10,".","♦",LEN(AC10)-LEN(SUBSTITUTE(AC10,".",""))))+1,999),""))</f>
        <v>Famille à coller</v>
      </c>
      <c r="AI10" s="686"/>
      <c r="AJ10" s="259" t="s">
        <v>338</v>
      </c>
      <c r="AK10" s="258" t="str">
        <f>AK17</f>
        <v>N.Nom de la recette.Avec ou sans alcool.Quand .Verre Flute(s).Famille à coller</v>
      </c>
      <c r="AL10" s="258">
        <f>AL17</f>
        <v>2</v>
      </c>
      <c r="AM10" s="257" t="str">
        <f>AM17</f>
        <v>Flute(s)</v>
      </c>
      <c r="AN10" s="256">
        <f>AN17</f>
        <v>12</v>
      </c>
      <c r="AO10" s="255" t="str">
        <f>AO17</f>
        <v>cl</v>
      </c>
      <c r="AP10" s="1245" t="s">
        <v>773</v>
      </c>
      <c r="AQ10" s="1246"/>
      <c r="AR10" s="1247" t="s">
        <v>772</v>
      </c>
      <c r="AS10" s="1247"/>
      <c r="AT10" s="1247"/>
      <c r="AU10" s="1247"/>
      <c r="AV10" s="1247"/>
      <c r="AW10" s="1247"/>
      <c r="AX10" s="1247"/>
      <c r="AY10" s="1247"/>
      <c r="AZ10" s="1247"/>
      <c r="BA10" s="1249" t="s">
        <v>776</v>
      </c>
      <c r="BC10" s="795" t="str">
        <f t="shared" ref="BC10:BC73" si="21">A10</f>
        <v>A</v>
      </c>
      <c r="BD10" s="589" t="s">
        <v>394</v>
      </c>
      <c r="BF10" s="795" t="str">
        <f t="shared" ref="BF10:BF73" si="22">AB10</f>
        <v>A</v>
      </c>
      <c r="BG10" s="589" t="s">
        <v>394</v>
      </c>
      <c r="BI10" s="9">
        <v>1</v>
      </c>
    </row>
    <row r="11" spans="1:63" ht="15.75" customHeight="1">
      <c r="A11" s="407" t="str">
        <f t="shared" si="7"/>
        <v>A</v>
      </c>
      <c r="B11" s="147" t="str">
        <f t="shared" si="8"/>
        <v>N.Nom de la recette.Avec ou sans alcool.Quand .Verre Flute(s).Famille à coller</v>
      </c>
      <c r="C11" s="685" t="str">
        <f t="shared" si="9"/>
        <v>N</v>
      </c>
      <c r="D11" s="147" t="str">
        <f t="shared" si="10"/>
        <v>Nom de la recette</v>
      </c>
      <c r="E11" s="147" t="str">
        <f t="shared" si="11"/>
        <v>Avec ou sans alcool</v>
      </c>
      <c r="F11" s="147" t="str">
        <f t="shared" si="12"/>
        <v xml:space="preserve">Quand </v>
      </c>
      <c r="G11" s="147" t="str">
        <f t="shared" si="13"/>
        <v>Famille à coller</v>
      </c>
      <c r="I11" s="342" t="s">
        <v>338</v>
      </c>
      <c r="J11" s="204" t="str">
        <f>J17</f>
        <v>N.Nom de la recette.Avec ou sans alcool.Quand .Verre Flute(s).Famille à coller</v>
      </c>
      <c r="K11" s="204">
        <f>K17</f>
        <v>2</v>
      </c>
      <c r="L11" s="203" t="str">
        <f>L17</f>
        <v>Flute(s)</v>
      </c>
      <c r="M11" s="202">
        <f>M17</f>
        <v>12</v>
      </c>
      <c r="N11" s="201" t="str">
        <f>N17</f>
        <v>cl</v>
      </c>
      <c r="O11" s="1251" t="s">
        <v>774</v>
      </c>
      <c r="P11" s="1252"/>
      <c r="Q11" s="1248"/>
      <c r="R11" s="1248"/>
      <c r="S11" s="1248"/>
      <c r="T11" s="1248"/>
      <c r="U11" s="1248"/>
      <c r="V11" s="1248"/>
      <c r="W11" s="1248"/>
      <c r="X11" s="1248"/>
      <c r="Y11" s="1248"/>
      <c r="Z11" s="1250"/>
      <c r="AA11" s="686"/>
      <c r="AB11" s="407" t="str">
        <f t="shared" si="14"/>
        <v>A</v>
      </c>
      <c r="AC11" s="147" t="str">
        <f t="shared" si="15"/>
        <v>N.Nom de la recette.Avec ou sans alcool.Quand .Verre Flute(s).Famille à coller</v>
      </c>
      <c r="AD11" s="685" t="str">
        <f t="shared" si="16"/>
        <v>N</v>
      </c>
      <c r="AE11" s="147" t="str">
        <f t="shared" si="17"/>
        <v>Nom de la recette</v>
      </c>
      <c r="AF11" s="147" t="str">
        <f t="shared" si="18"/>
        <v>Avec ou sans alcool</v>
      </c>
      <c r="AG11" s="147" t="str">
        <f t="shared" si="19"/>
        <v xml:space="preserve">Quand </v>
      </c>
      <c r="AH11" s="147" t="str">
        <f t="shared" si="20"/>
        <v>Famille à coller</v>
      </c>
      <c r="AI11" s="686"/>
      <c r="AJ11" s="342" t="s">
        <v>338</v>
      </c>
      <c r="AK11" s="204" t="str">
        <f>AK17</f>
        <v>N.Nom de la recette.Avec ou sans alcool.Quand .Verre Flute(s).Famille à coller</v>
      </c>
      <c r="AL11" s="204">
        <f>AL17</f>
        <v>2</v>
      </c>
      <c r="AM11" s="203" t="str">
        <f>AM17</f>
        <v>Flute(s)</v>
      </c>
      <c r="AN11" s="202">
        <f>AN17</f>
        <v>12</v>
      </c>
      <c r="AO11" s="201" t="str">
        <f>AO17</f>
        <v>cl</v>
      </c>
      <c r="AP11" s="1251" t="s">
        <v>774</v>
      </c>
      <c r="AQ11" s="1252"/>
      <c r="AR11" s="1248"/>
      <c r="AS11" s="1248"/>
      <c r="AT11" s="1248"/>
      <c r="AU11" s="1248"/>
      <c r="AV11" s="1248"/>
      <c r="AW11" s="1248"/>
      <c r="AX11" s="1248"/>
      <c r="AY11" s="1248"/>
      <c r="AZ11" s="1248"/>
      <c r="BA11" s="1250"/>
      <c r="BC11" s="407" t="str">
        <f t="shared" si="21"/>
        <v>A</v>
      </c>
      <c r="BD11" s="590"/>
      <c r="BF11" s="407" t="str">
        <f t="shared" si="22"/>
        <v>A</v>
      </c>
      <c r="BG11" s="590"/>
      <c r="BI11" s="9">
        <v>1</v>
      </c>
    </row>
    <row r="12" spans="1:63" ht="15.75">
      <c r="A12" s="407" t="str">
        <f t="shared" si="7"/>
        <v>A</v>
      </c>
      <c r="B12" s="147" t="str">
        <f t="shared" si="8"/>
        <v>N.Nom de la recette.Avec ou sans alcool.Quand .Verre Flute(s).Famille à coller</v>
      </c>
      <c r="C12" s="685" t="str">
        <f t="shared" si="9"/>
        <v>N</v>
      </c>
      <c r="D12" s="147" t="str">
        <f t="shared" si="10"/>
        <v>Nom de la recette</v>
      </c>
      <c r="E12" s="147" t="str">
        <f t="shared" si="11"/>
        <v>Avec ou sans alcool</v>
      </c>
      <c r="F12" s="147" t="str">
        <f t="shared" si="12"/>
        <v xml:space="preserve">Quand </v>
      </c>
      <c r="G12" s="147" t="str">
        <f t="shared" si="13"/>
        <v>Famille à coller</v>
      </c>
      <c r="I12" s="134" t="s">
        <v>338</v>
      </c>
      <c r="J12" s="204" t="str">
        <f>J17</f>
        <v>N.Nom de la recette.Avec ou sans alcool.Quand .Verre Flute(s).Famille à coller</v>
      </c>
      <c r="K12" s="204">
        <f>K17</f>
        <v>2</v>
      </c>
      <c r="L12" s="203" t="str">
        <f>L17</f>
        <v>Flute(s)</v>
      </c>
      <c r="M12" s="202">
        <f>M17</f>
        <v>12</v>
      </c>
      <c r="N12" s="201" t="str">
        <f>N17</f>
        <v>cl</v>
      </c>
      <c r="O12" s="1219" t="s">
        <v>769</v>
      </c>
      <c r="P12" s="1219"/>
      <c r="Q12" s="337"/>
      <c r="R12" s="336" t="s">
        <v>418</v>
      </c>
      <c r="S12" s="232" t="s">
        <v>777</v>
      </c>
      <c r="T12" s="232"/>
      <c r="U12" s="232"/>
      <c r="V12" s="232"/>
      <c r="W12" s="232"/>
      <c r="X12" s="232"/>
      <c r="Y12" s="232"/>
      <c r="Z12" s="231"/>
      <c r="AA12" s="686"/>
      <c r="AB12" s="407" t="str">
        <f t="shared" si="14"/>
        <v>A</v>
      </c>
      <c r="AC12" s="147" t="str">
        <f t="shared" si="15"/>
        <v>N.Nom de la recette.Avec ou sans alcool.Quand .Verre Flute(s).Famille à coller</v>
      </c>
      <c r="AD12" s="685" t="str">
        <f t="shared" si="16"/>
        <v>N</v>
      </c>
      <c r="AE12" s="147" t="str">
        <f t="shared" si="17"/>
        <v>Nom de la recette</v>
      </c>
      <c r="AF12" s="147" t="str">
        <f t="shared" si="18"/>
        <v>Avec ou sans alcool</v>
      </c>
      <c r="AG12" s="147" t="str">
        <f t="shared" si="19"/>
        <v xml:space="preserve">Quand </v>
      </c>
      <c r="AH12" s="147" t="str">
        <f t="shared" si="20"/>
        <v>Famille à coller</v>
      </c>
      <c r="AI12" s="686"/>
      <c r="AJ12" s="134" t="s">
        <v>338</v>
      </c>
      <c r="AK12" s="204" t="str">
        <f>AK17</f>
        <v>N.Nom de la recette.Avec ou sans alcool.Quand .Verre Flute(s).Famille à coller</v>
      </c>
      <c r="AL12" s="204">
        <f>AL17</f>
        <v>2</v>
      </c>
      <c r="AM12" s="203" t="str">
        <f>AM17</f>
        <v>Flute(s)</v>
      </c>
      <c r="AN12" s="202">
        <f>AN17</f>
        <v>12</v>
      </c>
      <c r="AO12" s="201" t="str">
        <f>AO17</f>
        <v>cl</v>
      </c>
      <c r="AP12" s="1219" t="s">
        <v>769</v>
      </c>
      <c r="AQ12" s="1219"/>
      <c r="AR12" s="337"/>
      <c r="AS12" s="336" t="s">
        <v>418</v>
      </c>
      <c r="AT12" s="232" t="s">
        <v>777</v>
      </c>
      <c r="AU12" s="232"/>
      <c r="AV12" s="232"/>
      <c r="AW12" s="232"/>
      <c r="AX12" s="232"/>
      <c r="AY12" s="232"/>
      <c r="AZ12" s="232"/>
      <c r="BA12" s="231"/>
      <c r="BC12" s="407" t="str">
        <f t="shared" si="21"/>
        <v>A</v>
      </c>
      <c r="BD12" s="590" t="s">
        <v>595</v>
      </c>
      <c r="BF12" s="407" t="str">
        <f t="shared" si="22"/>
        <v>A</v>
      </c>
      <c r="BG12" s="590" t="s">
        <v>595</v>
      </c>
      <c r="BI12" s="9">
        <v>1</v>
      </c>
    </row>
    <row r="13" spans="1:63" ht="15.75" customHeight="1">
      <c r="A13" s="407" t="str">
        <f t="shared" si="7"/>
        <v>A</v>
      </c>
      <c r="B13" s="147" t="str">
        <f t="shared" si="8"/>
        <v>N.Nom de la recette.Avec ou sans alcool.Quand .Verre Flute(s).Famille à coller</v>
      </c>
      <c r="C13" s="685" t="str">
        <f t="shared" si="9"/>
        <v>N</v>
      </c>
      <c r="D13" s="147" t="str">
        <f t="shared" si="10"/>
        <v>Nom de la recette</v>
      </c>
      <c r="E13" s="147" t="str">
        <f t="shared" si="11"/>
        <v>Avec ou sans alcool</v>
      </c>
      <c r="F13" s="147" t="str">
        <f t="shared" si="12"/>
        <v xml:space="preserve">Quand </v>
      </c>
      <c r="G13" s="147" t="str">
        <f t="shared" si="13"/>
        <v>Famille à coller</v>
      </c>
      <c r="I13" s="134" t="s">
        <v>338</v>
      </c>
      <c r="J13" s="204" t="str">
        <f>J17</f>
        <v>N.Nom de la recette.Avec ou sans alcool.Quand .Verre Flute(s).Famille à coller</v>
      </c>
      <c r="K13" s="204">
        <f>K17</f>
        <v>2</v>
      </c>
      <c r="L13" s="203" t="str">
        <f>L17</f>
        <v>Flute(s)</v>
      </c>
      <c r="M13" s="202">
        <f>M17</f>
        <v>12</v>
      </c>
      <c r="N13" s="201" t="str">
        <f>N17</f>
        <v>cl</v>
      </c>
      <c r="O13" s="224" t="s">
        <v>411</v>
      </c>
      <c r="P13" s="334"/>
      <c r="Q13" s="323"/>
      <c r="R13" s="323"/>
      <c r="S13" s="323"/>
      <c r="T13" s="323"/>
      <c r="U13" s="211"/>
      <c r="V13" s="223" t="s">
        <v>410</v>
      </c>
      <c r="W13" s="1241" t="s">
        <v>775</v>
      </c>
      <c r="X13" s="1241"/>
      <c r="Y13" s="1241"/>
      <c r="Z13" s="1242"/>
      <c r="AA13" s="686"/>
      <c r="AB13" s="407" t="str">
        <f t="shared" si="14"/>
        <v>A</v>
      </c>
      <c r="AC13" s="147" t="str">
        <f t="shared" si="15"/>
        <v>N.Nom de la recette.Avec ou sans alcool.Quand .Verre Flute(s).Famille à coller</v>
      </c>
      <c r="AD13" s="685" t="str">
        <f t="shared" si="16"/>
        <v>N</v>
      </c>
      <c r="AE13" s="147" t="str">
        <f t="shared" si="17"/>
        <v>Nom de la recette</v>
      </c>
      <c r="AF13" s="147" t="str">
        <f t="shared" si="18"/>
        <v>Avec ou sans alcool</v>
      </c>
      <c r="AG13" s="147" t="str">
        <f t="shared" si="19"/>
        <v xml:space="preserve">Quand </v>
      </c>
      <c r="AH13" s="147" t="str">
        <f t="shared" si="20"/>
        <v>Famille à coller</v>
      </c>
      <c r="AI13" s="686"/>
      <c r="AJ13" s="134" t="s">
        <v>338</v>
      </c>
      <c r="AK13" s="204" t="str">
        <f>AK17</f>
        <v>N.Nom de la recette.Avec ou sans alcool.Quand .Verre Flute(s).Famille à coller</v>
      </c>
      <c r="AL13" s="204">
        <f>AL17</f>
        <v>2</v>
      </c>
      <c r="AM13" s="203" t="str">
        <f>AM17</f>
        <v>Flute(s)</v>
      </c>
      <c r="AN13" s="202">
        <f>AN17</f>
        <v>12</v>
      </c>
      <c r="AO13" s="201" t="str">
        <f>AO17</f>
        <v>cl</v>
      </c>
      <c r="AP13" s="224" t="s">
        <v>411</v>
      </c>
      <c r="AQ13" s="334"/>
      <c r="AR13" s="323"/>
      <c r="AS13" s="323"/>
      <c r="AT13" s="323"/>
      <c r="AU13" s="323"/>
      <c r="AV13" s="211"/>
      <c r="AW13" s="223" t="s">
        <v>410</v>
      </c>
      <c r="AX13" s="1241" t="s">
        <v>775</v>
      </c>
      <c r="AY13" s="1241"/>
      <c r="AZ13" s="1241"/>
      <c r="BA13" s="1242"/>
      <c r="BC13" s="407" t="str">
        <f t="shared" si="21"/>
        <v>A</v>
      </c>
      <c r="BD13" s="591" t="s">
        <v>957</v>
      </c>
      <c r="BF13" s="407" t="str">
        <f t="shared" si="22"/>
        <v>A</v>
      </c>
      <c r="BG13" s="591" t="s">
        <v>957</v>
      </c>
      <c r="BI13" s="9">
        <v>1</v>
      </c>
    </row>
    <row r="14" spans="1:63" ht="15.75" customHeight="1">
      <c r="A14" s="407" t="str">
        <f t="shared" si="7"/>
        <v>A</v>
      </c>
      <c r="B14" s="147" t="str">
        <f t="shared" si="8"/>
        <v>N.Nom de la recette.Avec ou sans alcool.Quand .Verre Flute(s).Famille à coller</v>
      </c>
      <c r="C14" s="685" t="str">
        <f t="shared" si="9"/>
        <v>N</v>
      </c>
      <c r="D14" s="147" t="str">
        <f t="shared" si="10"/>
        <v>Nom de la recette</v>
      </c>
      <c r="E14" s="147" t="str">
        <f t="shared" si="11"/>
        <v>Avec ou sans alcool</v>
      </c>
      <c r="F14" s="147" t="str">
        <f t="shared" si="12"/>
        <v xml:space="preserve">Quand </v>
      </c>
      <c r="G14" s="147" t="str">
        <f t="shared" si="13"/>
        <v>Famille à coller</v>
      </c>
      <c r="I14" s="134" t="s">
        <v>338</v>
      </c>
      <c r="J14" s="204" t="str">
        <f>J17</f>
        <v>N.Nom de la recette.Avec ou sans alcool.Quand .Verre Flute(s).Famille à coller</v>
      </c>
      <c r="K14" s="204">
        <f>K17</f>
        <v>2</v>
      </c>
      <c r="L14" s="203" t="str">
        <f>L17</f>
        <v>Flute(s)</v>
      </c>
      <c r="M14" s="202">
        <f>M17</f>
        <v>12</v>
      </c>
      <c r="N14" s="201" t="str">
        <f>N17</f>
        <v>cl</v>
      </c>
      <c r="O14" s="216">
        <v>2</v>
      </c>
      <c r="P14" s="327" t="s">
        <v>415</v>
      </c>
      <c r="Q14" s="324"/>
      <c r="R14" s="324"/>
      <c r="S14" s="324"/>
      <c r="T14" s="324"/>
      <c r="U14" s="215"/>
      <c r="V14" s="28"/>
      <c r="W14" s="1241"/>
      <c r="X14" s="1241"/>
      <c r="Y14" s="1241"/>
      <c r="Z14" s="1242"/>
      <c r="AA14" s="686"/>
      <c r="AB14" s="407" t="str">
        <f t="shared" si="14"/>
        <v>A</v>
      </c>
      <c r="AC14" s="147" t="str">
        <f t="shared" si="15"/>
        <v>N.Nom de la recette.Avec ou sans alcool.Quand .Verre Flute(s).Famille à coller</v>
      </c>
      <c r="AD14" s="685" t="str">
        <f t="shared" si="16"/>
        <v>N</v>
      </c>
      <c r="AE14" s="147" t="str">
        <f t="shared" si="17"/>
        <v>Nom de la recette</v>
      </c>
      <c r="AF14" s="147" t="str">
        <f t="shared" si="18"/>
        <v>Avec ou sans alcool</v>
      </c>
      <c r="AG14" s="147" t="str">
        <f t="shared" si="19"/>
        <v xml:space="preserve">Quand </v>
      </c>
      <c r="AH14" s="147" t="str">
        <f t="shared" si="20"/>
        <v>Famille à coller</v>
      </c>
      <c r="AI14" s="686"/>
      <c r="AJ14" s="134" t="s">
        <v>338</v>
      </c>
      <c r="AK14" s="204" t="str">
        <f>AK17</f>
        <v>N.Nom de la recette.Avec ou sans alcool.Quand .Verre Flute(s).Famille à coller</v>
      </c>
      <c r="AL14" s="204">
        <f>AL17</f>
        <v>2</v>
      </c>
      <c r="AM14" s="203" t="str">
        <f>AM17</f>
        <v>Flute(s)</v>
      </c>
      <c r="AN14" s="202">
        <f>AN17</f>
        <v>12</v>
      </c>
      <c r="AO14" s="201" t="str">
        <f>AO17</f>
        <v>cl</v>
      </c>
      <c r="AP14" s="216">
        <v>2</v>
      </c>
      <c r="AQ14" s="327" t="s">
        <v>415</v>
      </c>
      <c r="AR14" s="324"/>
      <c r="AS14" s="324"/>
      <c r="AT14" s="324"/>
      <c r="AU14" s="324"/>
      <c r="AV14" s="215"/>
      <c r="AW14" s="28"/>
      <c r="AX14" s="1241"/>
      <c r="AY14" s="1241"/>
      <c r="AZ14" s="1241"/>
      <c r="BA14" s="1242"/>
      <c r="BC14" s="407" t="str">
        <f t="shared" si="21"/>
        <v>A</v>
      </c>
      <c r="BD14" s="592" t="s">
        <v>1045</v>
      </c>
      <c r="BF14" s="407" t="str">
        <f t="shared" si="22"/>
        <v>A</v>
      </c>
      <c r="BG14" s="592" t="s">
        <v>1046</v>
      </c>
      <c r="BI14" s="9">
        <v>1</v>
      </c>
    </row>
    <row r="15" spans="1:63" ht="22.5" customHeight="1">
      <c r="A15" s="407" t="str">
        <f t="shared" si="7"/>
        <v>A</v>
      </c>
      <c r="B15" s="147" t="str">
        <f t="shared" si="8"/>
        <v>N.Nom de la recette.Avec ou sans alcool.Quand .Verre Flute(s).Famille à coller</v>
      </c>
      <c r="C15" s="685" t="str">
        <f t="shared" si="9"/>
        <v>N</v>
      </c>
      <c r="D15" s="147" t="str">
        <f t="shared" si="10"/>
        <v>Nom de la recette</v>
      </c>
      <c r="E15" s="147" t="str">
        <f t="shared" si="11"/>
        <v>Avec ou sans alcool</v>
      </c>
      <c r="F15" s="147" t="str">
        <f t="shared" si="12"/>
        <v xml:space="preserve">Quand </v>
      </c>
      <c r="G15" s="147" t="str">
        <f t="shared" si="13"/>
        <v>Famille à coller</v>
      </c>
      <c r="I15" s="134" t="s">
        <v>338</v>
      </c>
      <c r="J15" s="204" t="str">
        <f>J17</f>
        <v>N.Nom de la recette.Avec ou sans alcool.Quand .Verre Flute(s).Famille à coller</v>
      </c>
      <c r="K15" s="204">
        <f>K17</f>
        <v>2</v>
      </c>
      <c r="L15" s="203" t="str">
        <f>L17</f>
        <v>Flute(s)</v>
      </c>
      <c r="M15" s="202">
        <f>M17</f>
        <v>12</v>
      </c>
      <c r="N15" s="201" t="str">
        <f>N17</f>
        <v>cl</v>
      </c>
      <c r="O15" s="325" t="str">
        <f>"❽ Volume servi par "&amp;P14</f>
        <v>❽ Volume servi par Flute(s)</v>
      </c>
      <c r="P15" s="324"/>
      <c r="Q15" s="323"/>
      <c r="R15" s="320"/>
      <c r="S15" s="199" t="s">
        <v>403</v>
      </c>
      <c r="T15" s="319" t="s">
        <v>402</v>
      </c>
      <c r="U15" s="198"/>
      <c r="V15" s="197"/>
      <c r="W15" s="1243" t="str">
        <f>J17&amp;"  intensité"&amp;" "&amp;T15&amp;" "&amp;"coût"&amp;T16&amp;" "&amp;" "&amp;O12</f>
        <v>N.Nom de la recette.Avec ou sans alcool.Quand .Verre Flute(s).Famille à coller  intensité **** coût**  Couleur dominante</v>
      </c>
      <c r="X15" s="1243"/>
      <c r="Y15" s="1243"/>
      <c r="Z15" s="1244"/>
      <c r="AA15" s="686"/>
      <c r="AB15" s="407" t="str">
        <f t="shared" si="14"/>
        <v>A</v>
      </c>
      <c r="AC15" s="147" t="str">
        <f t="shared" si="15"/>
        <v>N.Nom de la recette.Avec ou sans alcool.Quand .Verre Flute(s).Famille à coller</v>
      </c>
      <c r="AD15" s="685" t="str">
        <f t="shared" si="16"/>
        <v>N</v>
      </c>
      <c r="AE15" s="147" t="str">
        <f t="shared" si="17"/>
        <v>Nom de la recette</v>
      </c>
      <c r="AF15" s="147" t="str">
        <f t="shared" si="18"/>
        <v>Avec ou sans alcool</v>
      </c>
      <c r="AG15" s="147" t="str">
        <f t="shared" si="19"/>
        <v xml:space="preserve">Quand </v>
      </c>
      <c r="AH15" s="147" t="str">
        <f t="shared" si="20"/>
        <v>Famille à coller</v>
      </c>
      <c r="AI15" s="686"/>
      <c r="AJ15" s="134" t="s">
        <v>338</v>
      </c>
      <c r="AK15" s="204" t="str">
        <f>AK17</f>
        <v>N.Nom de la recette.Avec ou sans alcool.Quand .Verre Flute(s).Famille à coller</v>
      </c>
      <c r="AL15" s="204">
        <f>AL17</f>
        <v>2</v>
      </c>
      <c r="AM15" s="203" t="str">
        <f>AM17</f>
        <v>Flute(s)</v>
      </c>
      <c r="AN15" s="202">
        <f>AN17</f>
        <v>12</v>
      </c>
      <c r="AO15" s="201" t="str">
        <f>AO17</f>
        <v>cl</v>
      </c>
      <c r="AP15" s="325" t="str">
        <f>"❽ Volume servi par "&amp;AQ14</f>
        <v>❽ Volume servi par Flute(s)</v>
      </c>
      <c r="AQ15" s="324"/>
      <c r="AR15" s="323"/>
      <c r="AS15" s="320"/>
      <c r="AT15" s="199" t="s">
        <v>403</v>
      </c>
      <c r="AU15" s="319" t="s">
        <v>402</v>
      </c>
      <c r="AV15" s="198"/>
      <c r="AW15" s="197"/>
      <c r="AX15" s="1243" t="str">
        <f>AK17&amp;"  intensité"&amp;" "&amp;AU15&amp;" "&amp;"coût"&amp;AU16&amp;" "&amp;" "&amp;AP12</f>
        <v>N.Nom de la recette.Avec ou sans alcool.Quand .Verre Flute(s).Famille à coller  intensité **** coût**  Couleur dominante</v>
      </c>
      <c r="AY15" s="1243"/>
      <c r="AZ15" s="1243"/>
      <c r="BA15" s="1244"/>
      <c r="BC15" s="407" t="str">
        <f t="shared" si="21"/>
        <v>A</v>
      </c>
      <c r="BD15" s="590" t="s">
        <v>600</v>
      </c>
      <c r="BF15" s="407" t="str">
        <f t="shared" si="22"/>
        <v>A</v>
      </c>
      <c r="BG15" s="590" t="s">
        <v>600</v>
      </c>
      <c r="BI15" s="9">
        <v>1</v>
      </c>
    </row>
    <row r="16" spans="1:63" ht="15.75" customHeight="1">
      <c r="A16" s="407" t="str">
        <f t="shared" si="7"/>
        <v>►</v>
      </c>
      <c r="B16" s="147" t="str">
        <f t="shared" si="8"/>
        <v>►</v>
      </c>
      <c r="C16" s="685" t="str">
        <f t="shared" si="9"/>
        <v>►</v>
      </c>
      <c r="D16" s="147" t="str">
        <f t="shared" si="10"/>
        <v>►</v>
      </c>
      <c r="E16" s="147" t="str">
        <f t="shared" si="11"/>
        <v>►</v>
      </c>
      <c r="F16" s="147" t="str">
        <f t="shared" si="12"/>
        <v>►</v>
      </c>
      <c r="G16" s="147" t="str">
        <f t="shared" si="13"/>
        <v>►</v>
      </c>
      <c r="I16" s="134" t="s">
        <v>394</v>
      </c>
      <c r="J16" s="204" t="str">
        <f>J17</f>
        <v>N.Nom de la recette.Avec ou sans alcool.Quand .Verre Flute(s).Famille à coller</v>
      </c>
      <c r="K16" s="204">
        <f>K17</f>
        <v>2</v>
      </c>
      <c r="L16" s="203" t="str">
        <f>L17</f>
        <v>Flute(s)</v>
      </c>
      <c r="M16" s="202">
        <f>M17</f>
        <v>12</v>
      </c>
      <c r="N16" s="201" t="str">
        <f>N17</f>
        <v>cl</v>
      </c>
      <c r="O16" s="200">
        <v>12</v>
      </c>
      <c r="P16" s="104" t="s">
        <v>328</v>
      </c>
      <c r="Q16" s="320"/>
      <c r="R16" s="320"/>
      <c r="S16" s="199" t="s">
        <v>398</v>
      </c>
      <c r="T16" s="319" t="s">
        <v>397</v>
      </c>
      <c r="U16" s="198"/>
      <c r="V16" s="197"/>
      <c r="W16" s="1243"/>
      <c r="X16" s="1243"/>
      <c r="Y16" s="1243"/>
      <c r="Z16" s="1244"/>
      <c r="AA16" s="686"/>
      <c r="AB16" s="407" t="str">
        <f t="shared" si="14"/>
        <v>►</v>
      </c>
      <c r="AC16" s="147" t="str">
        <f t="shared" si="15"/>
        <v>►</v>
      </c>
      <c r="AD16" s="685" t="str">
        <f t="shared" si="16"/>
        <v>►</v>
      </c>
      <c r="AE16" s="147" t="str">
        <f t="shared" si="17"/>
        <v>►</v>
      </c>
      <c r="AF16" s="147" t="str">
        <f t="shared" si="18"/>
        <v>►</v>
      </c>
      <c r="AG16" s="147" t="str">
        <f t="shared" si="19"/>
        <v>►</v>
      </c>
      <c r="AH16" s="147" t="str">
        <f t="shared" si="20"/>
        <v>►</v>
      </c>
      <c r="AI16" s="686"/>
      <c r="AJ16" s="134" t="s">
        <v>394</v>
      </c>
      <c r="AK16" s="204" t="str">
        <f>AK17</f>
        <v>N.Nom de la recette.Avec ou sans alcool.Quand .Verre Flute(s).Famille à coller</v>
      </c>
      <c r="AL16" s="204">
        <f>AL17</f>
        <v>2</v>
      </c>
      <c r="AM16" s="203" t="str">
        <f>AM17</f>
        <v>Flute(s)</v>
      </c>
      <c r="AN16" s="202">
        <f>AN17</f>
        <v>12</v>
      </c>
      <c r="AO16" s="201" t="str">
        <f>AO17</f>
        <v>cl</v>
      </c>
      <c r="AP16" s="200">
        <v>12</v>
      </c>
      <c r="AQ16" s="104" t="s">
        <v>328</v>
      </c>
      <c r="AR16" s="320"/>
      <c r="AS16" s="320"/>
      <c r="AT16" s="199" t="s">
        <v>398</v>
      </c>
      <c r="AU16" s="319" t="s">
        <v>397</v>
      </c>
      <c r="AV16" s="198"/>
      <c r="AW16" s="197"/>
      <c r="AX16" s="1243"/>
      <c r="AY16" s="1243"/>
      <c r="AZ16" s="1243"/>
      <c r="BA16" s="1244"/>
      <c r="BC16" s="407" t="str">
        <f t="shared" si="21"/>
        <v>►</v>
      </c>
      <c r="BD16" s="590" t="s">
        <v>603</v>
      </c>
      <c r="BF16" s="407" t="str">
        <f t="shared" si="22"/>
        <v>►</v>
      </c>
      <c r="BG16" s="590" t="s">
        <v>603</v>
      </c>
      <c r="BI16" s="9">
        <v>1</v>
      </c>
    </row>
    <row r="17" spans="1:61" ht="15.75" customHeight="1">
      <c r="A17" s="407" t="str">
        <f t="shared" si="7"/>
        <v>►</v>
      </c>
      <c r="B17" s="147" t="str">
        <f t="shared" si="8"/>
        <v>►</v>
      </c>
      <c r="C17" s="685" t="str">
        <f t="shared" si="9"/>
        <v>►</v>
      </c>
      <c r="D17" s="147" t="str">
        <f t="shared" si="10"/>
        <v>►</v>
      </c>
      <c r="E17" s="147" t="str">
        <f t="shared" si="11"/>
        <v>►</v>
      </c>
      <c r="F17" s="147" t="str">
        <f t="shared" si="12"/>
        <v>►</v>
      </c>
      <c r="G17" s="147" t="str">
        <f t="shared" si="13"/>
        <v>►</v>
      </c>
      <c r="I17" s="134" t="s">
        <v>394</v>
      </c>
      <c r="J17" s="190" t="str">
        <f>UPPER(LEFT(Q10,1)) &amp; "." &amp; UPPER(LEFT(Q10,1)) &amp; LOWER(MID(Q10,2,999)) &amp; "." &amp; UPPER(LEFT(O10,1)) &amp; LOWER(MID(O10,2,999)) &amp; "." &amp; UPPER(LEFT(O11,1)) &amp; LOWER(MID(O11,2,999)) &amp; "." &amp; "Verre " &amp; UPPER(LEFT(P14,1)) &amp; LOWER(MID(P14,2,999)) &amp; IF(LEFT(Z10,1)=UPPER(LEFT(Z10,1)),".","") &amp; UPPER(LEFT(Z10,1)) &amp; LOWER(MID(Z10,2,999))</f>
        <v>N.Nom de la recette.Avec ou sans alcool.Quand .Verre Flute(s).Famille à coller</v>
      </c>
      <c r="K17" s="189">
        <f>O14</f>
        <v>2</v>
      </c>
      <c r="L17" s="188" t="str">
        <f>P14</f>
        <v>Flute(s)</v>
      </c>
      <c r="M17" s="187">
        <f>O16</f>
        <v>12</v>
      </c>
      <c r="N17" s="186" t="str">
        <f>P16</f>
        <v>cl</v>
      </c>
      <c r="O17" s="185" t="str">
        <f>(O16*O14)&amp;" "&amp;P16</f>
        <v>24 cl</v>
      </c>
      <c r="P17" s="184" t="str">
        <f>"pour "&amp;O14&amp;" "&amp;P14</f>
        <v>pour 2 Flute(s)</v>
      </c>
      <c r="Q17" s="184"/>
      <c r="R17" s="183" t="s">
        <v>393</v>
      </c>
      <c r="S17" s="183" t="s">
        <v>392</v>
      </c>
      <c r="T17" s="183" t="s">
        <v>391</v>
      </c>
      <c r="U17" s="183" t="s">
        <v>390</v>
      </c>
      <c r="V17" s="183" t="s">
        <v>389</v>
      </c>
      <c r="W17" s="183" t="s">
        <v>388</v>
      </c>
      <c r="X17" s="183" t="s">
        <v>387</v>
      </c>
      <c r="Y17" s="183" t="s">
        <v>386</v>
      </c>
      <c r="Z17" s="182" t="s">
        <v>385</v>
      </c>
      <c r="AA17" s="686"/>
      <c r="AB17" s="407" t="str">
        <f t="shared" si="14"/>
        <v>►</v>
      </c>
      <c r="AC17" s="147" t="str">
        <f t="shared" si="15"/>
        <v>►</v>
      </c>
      <c r="AD17" s="685" t="str">
        <f t="shared" si="16"/>
        <v>►</v>
      </c>
      <c r="AE17" s="147" t="str">
        <f t="shared" si="17"/>
        <v>►</v>
      </c>
      <c r="AF17" s="147" t="str">
        <f t="shared" si="18"/>
        <v>►</v>
      </c>
      <c r="AG17" s="147" t="str">
        <f t="shared" si="19"/>
        <v>►</v>
      </c>
      <c r="AH17" s="147" t="str">
        <f t="shared" si="20"/>
        <v>►</v>
      </c>
      <c r="AI17" s="686"/>
      <c r="AJ17" s="134" t="s">
        <v>394</v>
      </c>
      <c r="AK17" s="190" t="str">
        <f>UPPER(LEFT(AR10,1)) &amp; "." &amp; UPPER(LEFT(AR10,1)) &amp; LOWER(MID(AR10,2,999)) &amp; "." &amp; UPPER(LEFT(AP10,1)) &amp; LOWER(MID(AP10,2,999)) &amp; "." &amp; UPPER(LEFT(AP11,1)) &amp; LOWER(MID(AP11,2,999)) &amp; "." &amp; "Verre " &amp; UPPER(LEFT(AQ14,1)) &amp; LOWER(MID(AQ14,2,999)) &amp; IF(LEFT(BA10,1)=UPPER(LEFT(BA10,1)),".","") &amp; UPPER(LEFT(BA10,1)) &amp; LOWER(MID(BA10,2,999))</f>
        <v>N.Nom de la recette.Avec ou sans alcool.Quand .Verre Flute(s).Famille à coller</v>
      </c>
      <c r="AL17" s="189">
        <f>AP14</f>
        <v>2</v>
      </c>
      <c r="AM17" s="188" t="str">
        <f>AQ14</f>
        <v>Flute(s)</v>
      </c>
      <c r="AN17" s="187">
        <f>AP16</f>
        <v>12</v>
      </c>
      <c r="AO17" s="186" t="str">
        <f>AQ16</f>
        <v>cl</v>
      </c>
      <c r="AP17" s="185" t="str">
        <f>(AP16*AP14)&amp;" "&amp;AQ16</f>
        <v>24 cl</v>
      </c>
      <c r="AQ17" s="184" t="str">
        <f>"pour "&amp;AP14&amp;" "&amp;AQ14</f>
        <v>pour 2 Flute(s)</v>
      </c>
      <c r="AR17" s="184"/>
      <c r="AS17" s="183" t="s">
        <v>393</v>
      </c>
      <c r="AT17" s="183" t="s">
        <v>392</v>
      </c>
      <c r="AU17" s="183" t="s">
        <v>391</v>
      </c>
      <c r="AV17" s="183" t="s">
        <v>390</v>
      </c>
      <c r="AW17" s="183" t="s">
        <v>389</v>
      </c>
      <c r="AX17" s="183" t="s">
        <v>388</v>
      </c>
      <c r="AY17" s="183" t="s">
        <v>387</v>
      </c>
      <c r="AZ17" s="183" t="s">
        <v>386</v>
      </c>
      <c r="BA17" s="182" t="s">
        <v>385</v>
      </c>
      <c r="BC17" s="407" t="str">
        <f t="shared" si="21"/>
        <v>►</v>
      </c>
      <c r="BD17" s="590"/>
      <c r="BF17" s="407" t="str">
        <f t="shared" si="22"/>
        <v>►</v>
      </c>
      <c r="BG17" s="590"/>
      <c r="BI17" s="9">
        <v>1</v>
      </c>
    </row>
    <row r="18" spans="1:61" ht="15.75" customHeight="1">
      <c r="A18" s="407" t="str">
        <f t="shared" si="7"/>
        <v>A</v>
      </c>
      <c r="B18" s="147" t="str">
        <f t="shared" si="8"/>
        <v>N.Nom de la recette.Avec ou sans alcool.Quand .Verre Flute(s).Famille à coller</v>
      </c>
      <c r="C18" s="685" t="str">
        <f t="shared" si="9"/>
        <v>N</v>
      </c>
      <c r="D18" s="147" t="str">
        <f t="shared" si="10"/>
        <v>Nom de la recette</v>
      </c>
      <c r="E18" s="147" t="str">
        <f t="shared" si="11"/>
        <v>Avec ou sans alcool</v>
      </c>
      <c r="F18" s="147" t="str">
        <f t="shared" si="12"/>
        <v xml:space="preserve">Quand </v>
      </c>
      <c r="G18" s="147" t="str">
        <f t="shared" si="13"/>
        <v>Famille à coller</v>
      </c>
      <c r="I18" s="134" t="s">
        <v>338</v>
      </c>
      <c r="J18" s="119" t="str">
        <f>J17</f>
        <v>N.Nom de la recette.Avec ou sans alcool.Quand .Verre Flute(s).Famille à coller</v>
      </c>
      <c r="K18" s="119">
        <f>K17</f>
        <v>2</v>
      </c>
      <c r="L18" s="118" t="str">
        <f>L17</f>
        <v>Flute(s)</v>
      </c>
      <c r="M18" s="117">
        <f>M17</f>
        <v>12</v>
      </c>
      <c r="N18" s="116" t="str">
        <f>N17</f>
        <v>cl</v>
      </c>
      <c r="O18" s="1227" t="s">
        <v>381</v>
      </c>
      <c r="P18" s="1227"/>
      <c r="Q18" s="1228"/>
      <c r="R18" s="177"/>
      <c r="S18" s="176" t="s">
        <v>380</v>
      </c>
      <c r="T18" s="1229" t="s">
        <v>379</v>
      </c>
      <c r="U18" s="175"/>
      <c r="V18" s="1231" t="s">
        <v>378</v>
      </c>
      <c r="W18" s="1233" t="s">
        <v>377</v>
      </c>
      <c r="X18" s="1235" t="s">
        <v>376</v>
      </c>
      <c r="Y18" s="1237" t="s">
        <v>375</v>
      </c>
      <c r="Z18" s="174" t="s">
        <v>374</v>
      </c>
      <c r="AA18" s="686"/>
      <c r="AB18" s="407" t="str">
        <f t="shared" si="14"/>
        <v>A</v>
      </c>
      <c r="AC18" s="147" t="str">
        <f t="shared" si="15"/>
        <v>N.Nom de la recette.Avec ou sans alcool.Quand .Verre Flute(s).Famille à coller</v>
      </c>
      <c r="AD18" s="685" t="str">
        <f t="shared" si="16"/>
        <v>N</v>
      </c>
      <c r="AE18" s="147" t="str">
        <f t="shared" si="17"/>
        <v>Nom de la recette</v>
      </c>
      <c r="AF18" s="147" t="str">
        <f t="shared" si="18"/>
        <v>Avec ou sans alcool</v>
      </c>
      <c r="AG18" s="147" t="str">
        <f t="shared" si="19"/>
        <v xml:space="preserve">Quand </v>
      </c>
      <c r="AH18" s="147" t="str">
        <f t="shared" si="20"/>
        <v>Famille à coller</v>
      </c>
      <c r="AI18" s="686"/>
      <c r="AJ18" s="134" t="s">
        <v>338</v>
      </c>
      <c r="AK18" s="119" t="str">
        <f>AK17</f>
        <v>N.Nom de la recette.Avec ou sans alcool.Quand .Verre Flute(s).Famille à coller</v>
      </c>
      <c r="AL18" s="119">
        <f>AL17</f>
        <v>2</v>
      </c>
      <c r="AM18" s="118" t="str">
        <f>AM17</f>
        <v>Flute(s)</v>
      </c>
      <c r="AN18" s="117">
        <f>AN17</f>
        <v>12</v>
      </c>
      <c r="AO18" s="116" t="str">
        <f>AO17</f>
        <v>cl</v>
      </c>
      <c r="AP18" s="1227" t="s">
        <v>381</v>
      </c>
      <c r="AQ18" s="1227"/>
      <c r="AR18" s="1228"/>
      <c r="AS18" s="177"/>
      <c r="AT18" s="176" t="s">
        <v>380</v>
      </c>
      <c r="AU18" s="1229" t="s">
        <v>379</v>
      </c>
      <c r="AV18" s="175"/>
      <c r="AW18" s="1231" t="s">
        <v>378</v>
      </c>
      <c r="AX18" s="1233" t="s">
        <v>377</v>
      </c>
      <c r="AY18" s="1235" t="s">
        <v>376</v>
      </c>
      <c r="AZ18" s="1237" t="s">
        <v>375</v>
      </c>
      <c r="BA18" s="174" t="s">
        <v>374</v>
      </c>
      <c r="BC18" s="407" t="str">
        <f t="shared" si="21"/>
        <v>A</v>
      </c>
      <c r="BD18" s="1337" t="s">
        <v>779</v>
      </c>
      <c r="BF18" s="407" t="str">
        <f t="shared" si="22"/>
        <v>A</v>
      </c>
      <c r="BG18" s="1337" t="s">
        <v>779</v>
      </c>
      <c r="BI18" s="9">
        <v>1</v>
      </c>
    </row>
    <row r="19" spans="1:61" ht="15.75" customHeight="1">
      <c r="A19" s="407" t="str">
        <f t="shared" si="7"/>
        <v>A</v>
      </c>
      <c r="B19" s="147" t="str">
        <f t="shared" si="8"/>
        <v>N.Nom de la recette.Avec ou sans alcool.Quand .Verre Flute(s).Famille à coller</v>
      </c>
      <c r="C19" s="685" t="str">
        <f t="shared" si="9"/>
        <v>N</v>
      </c>
      <c r="D19" s="147" t="str">
        <f t="shared" si="10"/>
        <v>Nom de la recette</v>
      </c>
      <c r="E19" s="147" t="str">
        <f t="shared" si="11"/>
        <v>Avec ou sans alcool</v>
      </c>
      <c r="F19" s="147" t="str">
        <f t="shared" si="12"/>
        <v xml:space="preserve">Quand </v>
      </c>
      <c r="G19" s="147" t="str">
        <f t="shared" si="13"/>
        <v>Famille à coller</v>
      </c>
      <c r="I19" s="134" t="s">
        <v>338</v>
      </c>
      <c r="J19" s="119" t="str">
        <f>J17</f>
        <v>N.Nom de la recette.Avec ou sans alcool.Quand .Verre Flute(s).Famille à coller</v>
      </c>
      <c r="K19" s="119">
        <f>K17</f>
        <v>2</v>
      </c>
      <c r="L19" s="118" t="str">
        <f>L17</f>
        <v>Flute(s)</v>
      </c>
      <c r="M19" s="117">
        <f>M17</f>
        <v>12</v>
      </c>
      <c r="N19" s="116" t="str">
        <f>N17</f>
        <v>cl</v>
      </c>
      <c r="O19" s="1239"/>
      <c r="P19" s="1239"/>
      <c r="Q19" s="1240"/>
      <c r="R19" s="165"/>
      <c r="S19" s="164" t="s">
        <v>368</v>
      </c>
      <c r="T19" s="1230"/>
      <c r="U19" s="163"/>
      <c r="V19" s="1232"/>
      <c r="W19" s="1234"/>
      <c r="X19" s="1236"/>
      <c r="Y19" s="1238"/>
      <c r="Z19" s="162" t="s">
        <v>367</v>
      </c>
      <c r="AA19" s="686"/>
      <c r="AB19" s="407" t="str">
        <f t="shared" si="14"/>
        <v>A</v>
      </c>
      <c r="AC19" s="147" t="str">
        <f t="shared" si="15"/>
        <v>N.Nom de la recette.Avec ou sans alcool.Quand .Verre Flute(s).Famille à coller</v>
      </c>
      <c r="AD19" s="685" t="str">
        <f t="shared" si="16"/>
        <v>N</v>
      </c>
      <c r="AE19" s="147" t="str">
        <f t="shared" si="17"/>
        <v>Nom de la recette</v>
      </c>
      <c r="AF19" s="147" t="str">
        <f t="shared" si="18"/>
        <v>Avec ou sans alcool</v>
      </c>
      <c r="AG19" s="147" t="str">
        <f t="shared" si="19"/>
        <v xml:space="preserve">Quand </v>
      </c>
      <c r="AH19" s="147" t="str">
        <f t="shared" si="20"/>
        <v>Famille à coller</v>
      </c>
      <c r="AI19" s="686"/>
      <c r="AJ19" s="134" t="s">
        <v>338</v>
      </c>
      <c r="AK19" s="119" t="str">
        <f>AK17</f>
        <v>N.Nom de la recette.Avec ou sans alcool.Quand .Verre Flute(s).Famille à coller</v>
      </c>
      <c r="AL19" s="119">
        <f>AL17</f>
        <v>2</v>
      </c>
      <c r="AM19" s="118" t="str">
        <f>AM17</f>
        <v>Flute(s)</v>
      </c>
      <c r="AN19" s="117">
        <f>AN17</f>
        <v>12</v>
      </c>
      <c r="AO19" s="116" t="str">
        <f>AO17</f>
        <v>cl</v>
      </c>
      <c r="AP19" s="1239"/>
      <c r="AQ19" s="1239"/>
      <c r="AR19" s="1240"/>
      <c r="AS19" s="165"/>
      <c r="AT19" s="164" t="s">
        <v>368</v>
      </c>
      <c r="AU19" s="1230"/>
      <c r="AV19" s="163"/>
      <c r="AW19" s="1232"/>
      <c r="AX19" s="1234"/>
      <c r="AY19" s="1236"/>
      <c r="AZ19" s="1238"/>
      <c r="BA19" s="162" t="s">
        <v>367</v>
      </c>
      <c r="BC19" s="407" t="str">
        <f t="shared" si="21"/>
        <v>A</v>
      </c>
      <c r="BD19" s="1337"/>
      <c r="BF19" s="407" t="str">
        <f t="shared" si="22"/>
        <v>A</v>
      </c>
      <c r="BG19" s="1337"/>
      <c r="BI19" s="9">
        <v>1</v>
      </c>
    </row>
    <row r="20" spans="1:61" ht="17.25" customHeight="1">
      <c r="A20" s="407" t="str">
        <f t="shared" si="7"/>
        <v>A</v>
      </c>
      <c r="B20" s="147" t="str">
        <f t="shared" si="8"/>
        <v>N.Nom de la recette.Avec ou sans alcool.Quand .Verre Flute(s).Famille à coller</v>
      </c>
      <c r="C20" s="685" t="str">
        <f t="shared" si="9"/>
        <v>N</v>
      </c>
      <c r="D20" s="147" t="str">
        <f t="shared" si="10"/>
        <v>Nom de la recette</v>
      </c>
      <c r="E20" s="147" t="str">
        <f t="shared" si="11"/>
        <v>Avec ou sans alcool</v>
      </c>
      <c r="F20" s="147" t="str">
        <f t="shared" si="12"/>
        <v xml:space="preserve">Quand </v>
      </c>
      <c r="G20" s="147" t="str">
        <f t="shared" si="13"/>
        <v>Famille à coller</v>
      </c>
      <c r="I20" s="134" t="s">
        <v>338</v>
      </c>
      <c r="J20" s="119" t="str">
        <f>J17</f>
        <v>N.Nom de la recette.Avec ou sans alcool.Quand .Verre Flute(s).Famille à coller</v>
      </c>
      <c r="K20" s="119">
        <f>K17</f>
        <v>2</v>
      </c>
      <c r="L20" s="118" t="str">
        <f>L17</f>
        <v>Flute(s)</v>
      </c>
      <c r="M20" s="117">
        <f>M17</f>
        <v>12</v>
      </c>
      <c r="N20" s="116" t="str">
        <f>N17</f>
        <v>cl</v>
      </c>
      <c r="O20" s="1239"/>
      <c r="P20" s="1239"/>
      <c r="Q20" s="1240"/>
      <c r="R20" s="145">
        <v>1</v>
      </c>
      <c r="S20" s="296"/>
      <c r="T20" s="295"/>
      <c r="U20" s="144"/>
      <c r="V20" s="294"/>
      <c r="W20" s="293"/>
      <c r="X20" s="292"/>
      <c r="Y20" s="291">
        <v>1</v>
      </c>
      <c r="Z20" s="290"/>
      <c r="AA20" s="686"/>
      <c r="AB20" s="407" t="str">
        <f t="shared" si="14"/>
        <v>A</v>
      </c>
      <c r="AC20" s="147" t="str">
        <f t="shared" si="15"/>
        <v>N.Nom de la recette.Avec ou sans alcool.Quand .Verre Flute(s).Famille à coller</v>
      </c>
      <c r="AD20" s="685" t="str">
        <f t="shared" si="16"/>
        <v>N</v>
      </c>
      <c r="AE20" s="147" t="str">
        <f t="shared" si="17"/>
        <v>Nom de la recette</v>
      </c>
      <c r="AF20" s="147" t="str">
        <f t="shared" si="18"/>
        <v>Avec ou sans alcool</v>
      </c>
      <c r="AG20" s="147" t="str">
        <f t="shared" si="19"/>
        <v xml:space="preserve">Quand </v>
      </c>
      <c r="AH20" s="147" t="str">
        <f t="shared" si="20"/>
        <v>Famille à coller</v>
      </c>
      <c r="AI20" s="686"/>
      <c r="AJ20" s="134" t="s">
        <v>338</v>
      </c>
      <c r="AK20" s="119" t="str">
        <f>AK17</f>
        <v>N.Nom de la recette.Avec ou sans alcool.Quand .Verre Flute(s).Famille à coller</v>
      </c>
      <c r="AL20" s="119">
        <f>AL17</f>
        <v>2</v>
      </c>
      <c r="AM20" s="118" t="str">
        <f>AM17</f>
        <v>Flute(s)</v>
      </c>
      <c r="AN20" s="117">
        <f>AN17</f>
        <v>12</v>
      </c>
      <c r="AO20" s="116" t="str">
        <f>AO17</f>
        <v>cl</v>
      </c>
      <c r="AP20" s="1239"/>
      <c r="AQ20" s="1239"/>
      <c r="AR20" s="1240"/>
      <c r="AS20" s="145">
        <v>1</v>
      </c>
      <c r="AT20" s="296"/>
      <c r="AU20" s="295"/>
      <c r="AV20" s="144"/>
      <c r="AW20" s="294"/>
      <c r="AX20" s="293"/>
      <c r="AY20" s="292"/>
      <c r="AZ20" s="291">
        <v>1</v>
      </c>
      <c r="BA20" s="290"/>
      <c r="BC20" s="407" t="str">
        <f t="shared" si="21"/>
        <v>A</v>
      </c>
      <c r="BD20" s="1337"/>
      <c r="BF20" s="407" t="str">
        <f t="shared" si="22"/>
        <v>A</v>
      </c>
      <c r="BG20" s="1337"/>
      <c r="BI20" s="9">
        <v>1</v>
      </c>
    </row>
    <row r="21" spans="1:61" ht="17.25" customHeight="1">
      <c r="A21" s="407" t="str">
        <f t="shared" si="7"/>
        <v>►</v>
      </c>
      <c r="B21" s="147" t="str">
        <f t="shared" si="8"/>
        <v>►</v>
      </c>
      <c r="C21" s="685" t="str">
        <f t="shared" si="9"/>
        <v>►</v>
      </c>
      <c r="D21" s="147" t="str">
        <f t="shared" si="10"/>
        <v>►</v>
      </c>
      <c r="E21" s="147" t="str">
        <f t="shared" si="11"/>
        <v>►</v>
      </c>
      <c r="F21" s="147" t="str">
        <f t="shared" si="12"/>
        <v>►</v>
      </c>
      <c r="G21" s="147" t="str">
        <f t="shared" si="13"/>
        <v>►</v>
      </c>
      <c r="I21" s="146" t="str">
        <f t="shared" ref="I21:I26" si="23">IF(Z21&lt;&gt;"","A","►")</f>
        <v>►</v>
      </c>
      <c r="J21" s="119" t="str">
        <f>J17</f>
        <v>N.Nom de la recette.Avec ou sans alcool.Quand .Verre Flute(s).Famille à coller</v>
      </c>
      <c r="K21" s="119">
        <f>K17</f>
        <v>2</v>
      </c>
      <c r="L21" s="118" t="str">
        <f>L17</f>
        <v>Flute(s)</v>
      </c>
      <c r="M21" s="117">
        <f>M17</f>
        <v>12</v>
      </c>
      <c r="N21" s="116" t="str">
        <f>N17</f>
        <v>cl</v>
      </c>
      <c r="O21" s="1239"/>
      <c r="P21" s="1239"/>
      <c r="Q21" s="1240"/>
      <c r="R21" s="150">
        <v>2</v>
      </c>
      <c r="S21" s="296"/>
      <c r="T21" s="295"/>
      <c r="U21" s="144"/>
      <c r="V21" s="294"/>
      <c r="W21" s="293"/>
      <c r="X21" s="292"/>
      <c r="Y21" s="291">
        <v>1</v>
      </c>
      <c r="Z21" s="290"/>
      <c r="AA21" s="686"/>
      <c r="AB21" s="407" t="str">
        <f t="shared" si="14"/>
        <v>►</v>
      </c>
      <c r="AC21" s="147" t="str">
        <f t="shared" si="15"/>
        <v>►</v>
      </c>
      <c r="AD21" s="685" t="str">
        <f t="shared" si="16"/>
        <v>►</v>
      </c>
      <c r="AE21" s="147" t="str">
        <f t="shared" si="17"/>
        <v>►</v>
      </c>
      <c r="AF21" s="147" t="str">
        <f t="shared" si="18"/>
        <v>►</v>
      </c>
      <c r="AG21" s="147" t="str">
        <f t="shared" si="19"/>
        <v>►</v>
      </c>
      <c r="AH21" s="147" t="str">
        <f t="shared" si="20"/>
        <v>►</v>
      </c>
      <c r="AI21" s="686"/>
      <c r="AJ21" s="146" t="str">
        <f t="shared" ref="AJ21:AJ26" si="24">IF(BA21&lt;&gt;"","A","►")</f>
        <v>►</v>
      </c>
      <c r="AK21" s="119" t="str">
        <f>AK17</f>
        <v>N.Nom de la recette.Avec ou sans alcool.Quand .Verre Flute(s).Famille à coller</v>
      </c>
      <c r="AL21" s="119">
        <f>AL17</f>
        <v>2</v>
      </c>
      <c r="AM21" s="118" t="str">
        <f>AM17</f>
        <v>Flute(s)</v>
      </c>
      <c r="AN21" s="117">
        <f>AN17</f>
        <v>12</v>
      </c>
      <c r="AO21" s="116" t="str">
        <f>AO17</f>
        <v>cl</v>
      </c>
      <c r="AP21" s="1239"/>
      <c r="AQ21" s="1239"/>
      <c r="AR21" s="1240"/>
      <c r="AS21" s="150">
        <v>2</v>
      </c>
      <c r="AT21" s="296"/>
      <c r="AU21" s="295"/>
      <c r="AV21" s="144"/>
      <c r="AW21" s="294"/>
      <c r="AX21" s="293"/>
      <c r="AY21" s="292"/>
      <c r="AZ21" s="291">
        <v>1</v>
      </c>
      <c r="BA21" s="290"/>
      <c r="BC21" s="407" t="str">
        <f t="shared" si="21"/>
        <v>►</v>
      </c>
      <c r="BD21" s="1337"/>
      <c r="BF21" s="407" t="str">
        <f t="shared" si="22"/>
        <v>►</v>
      </c>
      <c r="BG21" s="1337"/>
      <c r="BI21" s="9">
        <v>1</v>
      </c>
    </row>
    <row r="22" spans="1:61" ht="17.25" customHeight="1">
      <c r="A22" s="407" t="str">
        <f t="shared" si="7"/>
        <v>►</v>
      </c>
      <c r="B22" s="147" t="str">
        <f t="shared" si="8"/>
        <v>►</v>
      </c>
      <c r="C22" s="685" t="str">
        <f t="shared" si="9"/>
        <v>►</v>
      </c>
      <c r="D22" s="147" t="str">
        <f t="shared" si="10"/>
        <v>►</v>
      </c>
      <c r="E22" s="147" t="str">
        <f t="shared" si="11"/>
        <v>►</v>
      </c>
      <c r="F22" s="147" t="str">
        <f t="shared" si="12"/>
        <v>►</v>
      </c>
      <c r="G22" s="147" t="str">
        <f t="shared" si="13"/>
        <v>►</v>
      </c>
      <c r="I22" s="146" t="str">
        <f t="shared" si="23"/>
        <v>►</v>
      </c>
      <c r="J22" s="119" t="str">
        <f>J17</f>
        <v>N.Nom de la recette.Avec ou sans alcool.Quand .Verre Flute(s).Famille à coller</v>
      </c>
      <c r="K22" s="119">
        <f>K17</f>
        <v>2</v>
      </c>
      <c r="L22" s="118" t="str">
        <f>L17</f>
        <v>Flute(s)</v>
      </c>
      <c r="M22" s="117">
        <f>M17</f>
        <v>12</v>
      </c>
      <c r="N22" s="116" t="str">
        <f>N17</f>
        <v>cl</v>
      </c>
      <c r="O22" s="1239"/>
      <c r="P22" s="1239"/>
      <c r="Q22" s="1240"/>
      <c r="R22" s="145">
        <v>3</v>
      </c>
      <c r="S22" s="296"/>
      <c r="T22" s="295"/>
      <c r="U22" s="144"/>
      <c r="V22" s="294"/>
      <c r="W22" s="293"/>
      <c r="X22" s="292"/>
      <c r="Y22" s="291">
        <v>1</v>
      </c>
      <c r="Z22" s="298"/>
      <c r="AA22" s="686"/>
      <c r="AB22" s="407" t="str">
        <f t="shared" si="14"/>
        <v>►</v>
      </c>
      <c r="AC22" s="147" t="str">
        <f t="shared" si="15"/>
        <v>►</v>
      </c>
      <c r="AD22" s="685" t="str">
        <f t="shared" si="16"/>
        <v>►</v>
      </c>
      <c r="AE22" s="147" t="str">
        <f t="shared" si="17"/>
        <v>►</v>
      </c>
      <c r="AF22" s="147" t="str">
        <f t="shared" si="18"/>
        <v>►</v>
      </c>
      <c r="AG22" s="147" t="str">
        <f t="shared" si="19"/>
        <v>►</v>
      </c>
      <c r="AH22" s="147" t="str">
        <f t="shared" si="20"/>
        <v>►</v>
      </c>
      <c r="AI22" s="686"/>
      <c r="AJ22" s="146" t="str">
        <f t="shared" si="24"/>
        <v>►</v>
      </c>
      <c r="AK22" s="119" t="str">
        <f>AK17</f>
        <v>N.Nom de la recette.Avec ou sans alcool.Quand .Verre Flute(s).Famille à coller</v>
      </c>
      <c r="AL22" s="119">
        <f>AL17</f>
        <v>2</v>
      </c>
      <c r="AM22" s="118" t="str">
        <f>AM17</f>
        <v>Flute(s)</v>
      </c>
      <c r="AN22" s="117">
        <f>AN17</f>
        <v>12</v>
      </c>
      <c r="AO22" s="116" t="str">
        <f>AO17</f>
        <v>cl</v>
      </c>
      <c r="AP22" s="1239"/>
      <c r="AQ22" s="1239"/>
      <c r="AR22" s="1240"/>
      <c r="AS22" s="145">
        <v>3</v>
      </c>
      <c r="AT22" s="296"/>
      <c r="AU22" s="295"/>
      <c r="AV22" s="144"/>
      <c r="AW22" s="294"/>
      <c r="AX22" s="293"/>
      <c r="AY22" s="292"/>
      <c r="AZ22" s="291">
        <v>1</v>
      </c>
      <c r="BA22" s="298"/>
      <c r="BC22" s="407" t="str">
        <f t="shared" si="21"/>
        <v>►</v>
      </c>
      <c r="BD22" s="593">
        <v>1</v>
      </c>
      <c r="BF22" s="407" t="str">
        <f t="shared" si="22"/>
        <v>►</v>
      </c>
      <c r="BG22" s="593">
        <v>1</v>
      </c>
      <c r="BI22" s="9">
        <v>1</v>
      </c>
    </row>
    <row r="23" spans="1:61" ht="17.25" customHeight="1">
      <c r="A23" s="407" t="str">
        <f t="shared" si="7"/>
        <v>►</v>
      </c>
      <c r="B23" s="147" t="str">
        <f t="shared" si="8"/>
        <v>►</v>
      </c>
      <c r="C23" s="685" t="str">
        <f t="shared" si="9"/>
        <v>►</v>
      </c>
      <c r="D23" s="147" t="str">
        <f t="shared" si="10"/>
        <v>►</v>
      </c>
      <c r="E23" s="147" t="str">
        <f t="shared" si="11"/>
        <v>►</v>
      </c>
      <c r="F23" s="147" t="str">
        <f t="shared" si="12"/>
        <v>►</v>
      </c>
      <c r="G23" s="147" t="str">
        <f t="shared" si="13"/>
        <v>►</v>
      </c>
      <c r="I23" s="146" t="str">
        <f t="shared" si="23"/>
        <v>►</v>
      </c>
      <c r="J23" s="119" t="str">
        <f>J17</f>
        <v>N.Nom de la recette.Avec ou sans alcool.Quand .Verre Flute(s).Famille à coller</v>
      </c>
      <c r="K23" s="119">
        <f>K17</f>
        <v>2</v>
      </c>
      <c r="L23" s="118" t="str">
        <f>L17</f>
        <v>Flute(s)</v>
      </c>
      <c r="M23" s="117">
        <f>M17</f>
        <v>12</v>
      </c>
      <c r="N23" s="116" t="str">
        <f>N17</f>
        <v>cl</v>
      </c>
      <c r="O23" s="1239"/>
      <c r="P23" s="1239"/>
      <c r="Q23" s="1240"/>
      <c r="R23" s="150">
        <v>4</v>
      </c>
      <c r="S23" s="296"/>
      <c r="T23" s="295"/>
      <c r="U23" s="144"/>
      <c r="V23" s="294"/>
      <c r="W23" s="293"/>
      <c r="X23" s="292"/>
      <c r="Y23" s="291">
        <v>1</v>
      </c>
      <c r="Z23" s="298"/>
      <c r="AA23" s="686"/>
      <c r="AB23" s="407" t="str">
        <f t="shared" si="14"/>
        <v>►</v>
      </c>
      <c r="AC23" s="147" t="str">
        <f t="shared" si="15"/>
        <v>►</v>
      </c>
      <c r="AD23" s="685" t="str">
        <f t="shared" si="16"/>
        <v>►</v>
      </c>
      <c r="AE23" s="147" t="str">
        <f t="shared" si="17"/>
        <v>►</v>
      </c>
      <c r="AF23" s="147" t="str">
        <f t="shared" si="18"/>
        <v>►</v>
      </c>
      <c r="AG23" s="147" t="str">
        <f t="shared" si="19"/>
        <v>►</v>
      </c>
      <c r="AH23" s="147" t="str">
        <f t="shared" si="20"/>
        <v>►</v>
      </c>
      <c r="AI23" s="686"/>
      <c r="AJ23" s="146" t="str">
        <f t="shared" si="24"/>
        <v>►</v>
      </c>
      <c r="AK23" s="119" t="str">
        <f>AK17</f>
        <v>N.Nom de la recette.Avec ou sans alcool.Quand .Verre Flute(s).Famille à coller</v>
      </c>
      <c r="AL23" s="119">
        <f>AL17</f>
        <v>2</v>
      </c>
      <c r="AM23" s="118" t="str">
        <f>AM17</f>
        <v>Flute(s)</v>
      </c>
      <c r="AN23" s="117">
        <f>AN17</f>
        <v>12</v>
      </c>
      <c r="AO23" s="116" t="str">
        <f>AO17</f>
        <v>cl</v>
      </c>
      <c r="AP23" s="1239"/>
      <c r="AQ23" s="1239"/>
      <c r="AR23" s="1240"/>
      <c r="AS23" s="150">
        <v>4</v>
      </c>
      <c r="AT23" s="296"/>
      <c r="AU23" s="295"/>
      <c r="AV23" s="144"/>
      <c r="AW23" s="294"/>
      <c r="AX23" s="293"/>
      <c r="AY23" s="292"/>
      <c r="AZ23" s="291">
        <v>1</v>
      </c>
      <c r="BA23" s="298"/>
      <c r="BC23" s="407" t="str">
        <f t="shared" si="21"/>
        <v>►</v>
      </c>
      <c r="BD23" s="593">
        <v>1</v>
      </c>
      <c r="BF23" s="407" t="str">
        <f t="shared" si="22"/>
        <v>►</v>
      </c>
      <c r="BG23" s="593">
        <v>1</v>
      </c>
      <c r="BI23" s="9">
        <v>1</v>
      </c>
    </row>
    <row r="24" spans="1:61" ht="17.25" customHeight="1">
      <c r="A24" s="407" t="str">
        <f t="shared" si="7"/>
        <v>►</v>
      </c>
      <c r="B24" s="147" t="str">
        <f t="shared" si="8"/>
        <v>►</v>
      </c>
      <c r="C24" s="685" t="str">
        <f t="shared" si="9"/>
        <v>►</v>
      </c>
      <c r="D24" s="147" t="str">
        <f t="shared" si="10"/>
        <v>►</v>
      </c>
      <c r="E24" s="147" t="str">
        <f t="shared" si="11"/>
        <v>►</v>
      </c>
      <c r="F24" s="147" t="str">
        <f t="shared" si="12"/>
        <v>►</v>
      </c>
      <c r="G24" s="147" t="str">
        <f t="shared" si="13"/>
        <v>►</v>
      </c>
      <c r="I24" s="146" t="str">
        <f t="shared" si="23"/>
        <v>►</v>
      </c>
      <c r="J24" s="119" t="str">
        <f>J17</f>
        <v>N.Nom de la recette.Avec ou sans alcool.Quand .Verre Flute(s).Famille à coller</v>
      </c>
      <c r="K24" s="119">
        <f>K17</f>
        <v>2</v>
      </c>
      <c r="L24" s="118" t="str">
        <f>L17</f>
        <v>Flute(s)</v>
      </c>
      <c r="M24" s="117">
        <f>M17</f>
        <v>12</v>
      </c>
      <c r="N24" s="116" t="str">
        <f>N17</f>
        <v>cl</v>
      </c>
      <c r="O24" s="1239"/>
      <c r="P24" s="1239"/>
      <c r="Q24" s="1240"/>
      <c r="R24" s="145">
        <v>5</v>
      </c>
      <c r="S24" s="296"/>
      <c r="T24" s="295"/>
      <c r="U24" s="144"/>
      <c r="V24" s="294"/>
      <c r="W24" s="293"/>
      <c r="X24" s="292"/>
      <c r="Y24" s="291">
        <v>1</v>
      </c>
      <c r="Z24" s="290"/>
      <c r="AA24" s="686"/>
      <c r="AB24" s="407" t="str">
        <f t="shared" si="14"/>
        <v>►</v>
      </c>
      <c r="AC24" s="147" t="str">
        <f t="shared" si="15"/>
        <v>►</v>
      </c>
      <c r="AD24" s="685" t="str">
        <f t="shared" si="16"/>
        <v>►</v>
      </c>
      <c r="AE24" s="147" t="str">
        <f t="shared" si="17"/>
        <v>►</v>
      </c>
      <c r="AF24" s="147" t="str">
        <f t="shared" si="18"/>
        <v>►</v>
      </c>
      <c r="AG24" s="147" t="str">
        <f t="shared" si="19"/>
        <v>►</v>
      </c>
      <c r="AH24" s="147" t="str">
        <f t="shared" si="20"/>
        <v>►</v>
      </c>
      <c r="AI24" s="686"/>
      <c r="AJ24" s="146" t="str">
        <f t="shared" si="24"/>
        <v>►</v>
      </c>
      <c r="AK24" s="119" t="str">
        <f>AK17</f>
        <v>N.Nom de la recette.Avec ou sans alcool.Quand .Verre Flute(s).Famille à coller</v>
      </c>
      <c r="AL24" s="119">
        <f>AL17</f>
        <v>2</v>
      </c>
      <c r="AM24" s="118" t="str">
        <f>AM17</f>
        <v>Flute(s)</v>
      </c>
      <c r="AN24" s="117">
        <f>AN17</f>
        <v>12</v>
      </c>
      <c r="AO24" s="116" t="str">
        <f>AO17</f>
        <v>cl</v>
      </c>
      <c r="AP24" s="1239"/>
      <c r="AQ24" s="1239"/>
      <c r="AR24" s="1240"/>
      <c r="AS24" s="145">
        <v>5</v>
      </c>
      <c r="AT24" s="296"/>
      <c r="AU24" s="295"/>
      <c r="AV24" s="144"/>
      <c r="AW24" s="294"/>
      <c r="AX24" s="293"/>
      <c r="AY24" s="292"/>
      <c r="AZ24" s="291">
        <v>1</v>
      </c>
      <c r="BA24" s="290"/>
      <c r="BC24" s="407" t="str">
        <f t="shared" si="21"/>
        <v>►</v>
      </c>
      <c r="BD24" s="593">
        <v>1</v>
      </c>
      <c r="BF24" s="407" t="str">
        <f t="shared" si="22"/>
        <v>►</v>
      </c>
      <c r="BG24" s="593">
        <v>1</v>
      </c>
      <c r="BI24" s="9">
        <v>1</v>
      </c>
    </row>
    <row r="25" spans="1:61" ht="17.25" customHeight="1">
      <c r="A25" s="407" t="str">
        <f t="shared" si="7"/>
        <v>►</v>
      </c>
      <c r="B25" s="147" t="str">
        <f t="shared" si="8"/>
        <v>►</v>
      </c>
      <c r="C25" s="685" t="str">
        <f t="shared" si="9"/>
        <v>►</v>
      </c>
      <c r="D25" s="147" t="str">
        <f t="shared" si="10"/>
        <v>►</v>
      </c>
      <c r="E25" s="147" t="str">
        <f t="shared" si="11"/>
        <v>►</v>
      </c>
      <c r="F25" s="147" t="str">
        <f t="shared" si="12"/>
        <v>►</v>
      </c>
      <c r="G25" s="147" t="str">
        <f t="shared" si="13"/>
        <v>►</v>
      </c>
      <c r="I25" s="146" t="str">
        <f t="shared" si="23"/>
        <v>►</v>
      </c>
      <c r="J25" s="119" t="str">
        <f>J17</f>
        <v>N.Nom de la recette.Avec ou sans alcool.Quand .Verre Flute(s).Famille à coller</v>
      </c>
      <c r="K25" s="119">
        <f>K17</f>
        <v>2</v>
      </c>
      <c r="L25" s="118" t="str">
        <f>L17</f>
        <v>Flute(s)</v>
      </c>
      <c r="M25" s="117">
        <f>M17</f>
        <v>12</v>
      </c>
      <c r="N25" s="116" t="str">
        <f>N17</f>
        <v>cl</v>
      </c>
      <c r="O25" s="1239"/>
      <c r="P25" s="1239"/>
      <c r="Q25" s="1240"/>
      <c r="R25" s="150">
        <v>6</v>
      </c>
      <c r="S25" s="296"/>
      <c r="T25" s="295"/>
      <c r="U25" s="144"/>
      <c r="V25" s="294"/>
      <c r="W25" s="293"/>
      <c r="X25" s="292"/>
      <c r="Y25" s="291">
        <v>1</v>
      </c>
      <c r="Z25" s="290"/>
      <c r="AA25" s="686"/>
      <c r="AB25" s="407" t="str">
        <f t="shared" si="14"/>
        <v>►</v>
      </c>
      <c r="AC25" s="147" t="str">
        <f t="shared" si="15"/>
        <v>►</v>
      </c>
      <c r="AD25" s="685" t="str">
        <f t="shared" si="16"/>
        <v>►</v>
      </c>
      <c r="AE25" s="147" t="str">
        <f t="shared" si="17"/>
        <v>►</v>
      </c>
      <c r="AF25" s="147" t="str">
        <f t="shared" si="18"/>
        <v>►</v>
      </c>
      <c r="AG25" s="147" t="str">
        <f t="shared" si="19"/>
        <v>►</v>
      </c>
      <c r="AH25" s="147" t="str">
        <f t="shared" si="20"/>
        <v>►</v>
      </c>
      <c r="AI25" s="686"/>
      <c r="AJ25" s="146" t="str">
        <f t="shared" si="24"/>
        <v>►</v>
      </c>
      <c r="AK25" s="119" t="str">
        <f>AK17</f>
        <v>N.Nom de la recette.Avec ou sans alcool.Quand .Verre Flute(s).Famille à coller</v>
      </c>
      <c r="AL25" s="119">
        <f>AL17</f>
        <v>2</v>
      </c>
      <c r="AM25" s="118" t="str">
        <f>AM17</f>
        <v>Flute(s)</v>
      </c>
      <c r="AN25" s="117">
        <f>AN17</f>
        <v>12</v>
      </c>
      <c r="AO25" s="116" t="str">
        <f>AO17</f>
        <v>cl</v>
      </c>
      <c r="AP25" s="1239"/>
      <c r="AQ25" s="1239"/>
      <c r="AR25" s="1240"/>
      <c r="AS25" s="150">
        <v>6</v>
      </c>
      <c r="AT25" s="296"/>
      <c r="AU25" s="295"/>
      <c r="AV25" s="144"/>
      <c r="AW25" s="294"/>
      <c r="AX25" s="293"/>
      <c r="AY25" s="292"/>
      <c r="AZ25" s="291">
        <v>1</v>
      </c>
      <c r="BA25" s="290"/>
      <c r="BC25" s="407" t="str">
        <f t="shared" si="21"/>
        <v>►</v>
      </c>
      <c r="BD25" s="593">
        <v>1</v>
      </c>
      <c r="BF25" s="407" t="str">
        <f t="shared" si="22"/>
        <v>►</v>
      </c>
      <c r="BG25" s="593">
        <v>1</v>
      </c>
      <c r="BI25" s="9">
        <v>1</v>
      </c>
    </row>
    <row r="26" spans="1:61" ht="17.25" customHeight="1">
      <c r="A26" s="407" t="str">
        <f t="shared" si="7"/>
        <v>►</v>
      </c>
      <c r="B26" s="147" t="str">
        <f t="shared" si="8"/>
        <v>►</v>
      </c>
      <c r="C26" s="685" t="str">
        <f t="shared" si="9"/>
        <v>►</v>
      </c>
      <c r="D26" s="147" t="str">
        <f t="shared" si="10"/>
        <v>►</v>
      </c>
      <c r="E26" s="147" t="str">
        <f t="shared" si="11"/>
        <v>►</v>
      </c>
      <c r="F26" s="147" t="str">
        <f t="shared" si="12"/>
        <v>►</v>
      </c>
      <c r="G26" s="147" t="str">
        <f t="shared" si="13"/>
        <v>►</v>
      </c>
      <c r="I26" s="146" t="str">
        <f t="shared" si="23"/>
        <v>►</v>
      </c>
      <c r="J26" s="119" t="str">
        <f>J17</f>
        <v>N.Nom de la recette.Avec ou sans alcool.Quand .Verre Flute(s).Famille à coller</v>
      </c>
      <c r="K26" s="119">
        <f>K17</f>
        <v>2</v>
      </c>
      <c r="L26" s="118" t="str">
        <f>L17</f>
        <v>Flute(s)</v>
      </c>
      <c r="M26" s="117">
        <f>M17</f>
        <v>12</v>
      </c>
      <c r="N26" s="116" t="str">
        <f>N17</f>
        <v>cl</v>
      </c>
      <c r="O26" s="1239"/>
      <c r="P26" s="1239"/>
      <c r="Q26" s="1240"/>
      <c r="R26" s="145">
        <v>7</v>
      </c>
      <c r="S26" s="296"/>
      <c r="T26" s="295"/>
      <c r="U26" s="144"/>
      <c r="V26" s="294"/>
      <c r="W26" s="293"/>
      <c r="X26" s="292"/>
      <c r="Y26" s="291">
        <v>1</v>
      </c>
      <c r="Z26" s="290"/>
      <c r="AA26" s="686"/>
      <c r="AB26" s="407" t="str">
        <f t="shared" si="14"/>
        <v>►</v>
      </c>
      <c r="AC26" s="147" t="str">
        <f t="shared" si="15"/>
        <v>►</v>
      </c>
      <c r="AD26" s="685" t="str">
        <f t="shared" si="16"/>
        <v>►</v>
      </c>
      <c r="AE26" s="147" t="str">
        <f t="shared" si="17"/>
        <v>►</v>
      </c>
      <c r="AF26" s="147" t="str">
        <f t="shared" si="18"/>
        <v>►</v>
      </c>
      <c r="AG26" s="147" t="str">
        <f t="shared" si="19"/>
        <v>►</v>
      </c>
      <c r="AH26" s="147" t="str">
        <f t="shared" si="20"/>
        <v>►</v>
      </c>
      <c r="AI26" s="686"/>
      <c r="AJ26" s="146" t="str">
        <f t="shared" si="24"/>
        <v>►</v>
      </c>
      <c r="AK26" s="119" t="str">
        <f>AK17</f>
        <v>N.Nom de la recette.Avec ou sans alcool.Quand .Verre Flute(s).Famille à coller</v>
      </c>
      <c r="AL26" s="119">
        <f>AL17</f>
        <v>2</v>
      </c>
      <c r="AM26" s="118" t="str">
        <f>AM17</f>
        <v>Flute(s)</v>
      </c>
      <c r="AN26" s="117">
        <f>AN17</f>
        <v>12</v>
      </c>
      <c r="AO26" s="116" t="str">
        <f>AO17</f>
        <v>cl</v>
      </c>
      <c r="AP26" s="1239"/>
      <c r="AQ26" s="1239"/>
      <c r="AR26" s="1240"/>
      <c r="AS26" s="145">
        <v>7</v>
      </c>
      <c r="AT26" s="296"/>
      <c r="AU26" s="295"/>
      <c r="AV26" s="144"/>
      <c r="AW26" s="294"/>
      <c r="AX26" s="293"/>
      <c r="AY26" s="292"/>
      <c r="AZ26" s="291">
        <v>1</v>
      </c>
      <c r="BA26" s="290"/>
      <c r="BC26" s="407" t="str">
        <f t="shared" si="21"/>
        <v>►</v>
      </c>
      <c r="BD26" s="1337" t="s">
        <v>780</v>
      </c>
      <c r="BF26" s="407" t="str">
        <f t="shared" si="22"/>
        <v>►</v>
      </c>
      <c r="BG26" s="1337" t="s">
        <v>780</v>
      </c>
      <c r="BI26" s="9">
        <v>1</v>
      </c>
    </row>
    <row r="27" spans="1:61" ht="15.75" customHeight="1">
      <c r="A27" s="407" t="str">
        <f t="shared" si="7"/>
        <v>A</v>
      </c>
      <c r="B27" s="147" t="str">
        <f t="shared" si="8"/>
        <v>N.Nom de la recette.Avec ou sans alcool.Quand .Verre Flute(s).Famille à coller</v>
      </c>
      <c r="C27" s="685" t="str">
        <f t="shared" si="9"/>
        <v>N</v>
      </c>
      <c r="D27" s="147" t="str">
        <f t="shared" si="10"/>
        <v>Nom de la recette</v>
      </c>
      <c r="E27" s="147" t="str">
        <f t="shared" si="11"/>
        <v>Avec ou sans alcool</v>
      </c>
      <c r="F27" s="147" t="str">
        <f t="shared" si="12"/>
        <v xml:space="preserve">Quand </v>
      </c>
      <c r="G27" s="147" t="str">
        <f t="shared" si="13"/>
        <v>Famille à coller</v>
      </c>
      <c r="I27" s="134" t="s">
        <v>338</v>
      </c>
      <c r="J27" s="119" t="str">
        <f>J17</f>
        <v>N.Nom de la recette.Avec ou sans alcool.Quand .Verre Flute(s).Famille à coller</v>
      </c>
      <c r="K27" s="119">
        <f>K17</f>
        <v>2</v>
      </c>
      <c r="L27" s="118" t="str">
        <f>L17</f>
        <v>Flute(s)</v>
      </c>
      <c r="M27" s="117">
        <f>M17</f>
        <v>12</v>
      </c>
      <c r="N27" s="116" t="str">
        <f>N17</f>
        <v>cl</v>
      </c>
      <c r="O27" s="132"/>
      <c r="P27" s="132" t="str">
        <f>"▼ colonne "&amp;SUBSTITUTE(ADDRESS(1,COLUMN(),4),"1","")</f>
        <v>▼ colonne P</v>
      </c>
      <c r="Q27" s="132"/>
      <c r="R27" s="132"/>
      <c r="S27" s="132"/>
      <c r="T27" s="132"/>
      <c r="U27" s="132"/>
      <c r="V27" s="132"/>
      <c r="W27" s="132"/>
      <c r="X27" s="133"/>
      <c r="Y27" s="132"/>
      <c r="Z27" s="131" t="str">
        <f>"colonne "&amp;SUBSTITUTE(ADDRESS(1,COLUMN(),4),"1","")&amp;" ▼"</f>
        <v>colonne Z ▼</v>
      </c>
      <c r="AA27" s="686"/>
      <c r="AB27" s="407" t="str">
        <f t="shared" si="14"/>
        <v>A</v>
      </c>
      <c r="AC27" s="147" t="str">
        <f t="shared" si="15"/>
        <v>N.Nom de la recette.Avec ou sans alcool.Quand .Verre Flute(s).Famille à coller</v>
      </c>
      <c r="AD27" s="685" t="str">
        <f t="shared" si="16"/>
        <v>N</v>
      </c>
      <c r="AE27" s="147" t="str">
        <f t="shared" si="17"/>
        <v>Nom de la recette</v>
      </c>
      <c r="AF27" s="147" t="str">
        <f t="shared" si="18"/>
        <v>Avec ou sans alcool</v>
      </c>
      <c r="AG27" s="147" t="str">
        <f t="shared" si="19"/>
        <v xml:space="preserve">Quand </v>
      </c>
      <c r="AH27" s="147" t="str">
        <f t="shared" si="20"/>
        <v>Famille à coller</v>
      </c>
      <c r="AI27" s="686"/>
      <c r="AJ27" s="134" t="s">
        <v>338</v>
      </c>
      <c r="AK27" s="119" t="str">
        <f>AK17</f>
        <v>N.Nom de la recette.Avec ou sans alcool.Quand .Verre Flute(s).Famille à coller</v>
      </c>
      <c r="AL27" s="119">
        <f>AL17</f>
        <v>2</v>
      </c>
      <c r="AM27" s="118" t="str">
        <f>AM17</f>
        <v>Flute(s)</v>
      </c>
      <c r="AN27" s="117">
        <f>AN17</f>
        <v>12</v>
      </c>
      <c r="AO27" s="116" t="str">
        <f>AO17</f>
        <v>cl</v>
      </c>
      <c r="AP27" s="132"/>
      <c r="AQ27" s="132" t="str">
        <f>"▼ colonne "&amp;SUBSTITUTE(ADDRESS(1,COLUMN(),4),"1","")</f>
        <v>▼ colonne AQ</v>
      </c>
      <c r="AR27" s="132"/>
      <c r="AS27" s="132"/>
      <c r="AT27" s="132"/>
      <c r="AU27" s="132"/>
      <c r="AV27" s="132"/>
      <c r="AW27" s="132"/>
      <c r="AX27" s="132"/>
      <c r="AY27" s="133"/>
      <c r="AZ27" s="132"/>
      <c r="BA27" s="131" t="str">
        <f>"colonne "&amp;SUBSTITUTE(ADDRESS(1,COLUMN(),4),"1","")&amp;" ▼"</f>
        <v>colonne BA ▼</v>
      </c>
      <c r="BC27" s="407" t="str">
        <f t="shared" si="21"/>
        <v>A</v>
      </c>
      <c r="BD27" s="1337"/>
      <c r="BF27" s="407" t="str">
        <f t="shared" si="22"/>
        <v>A</v>
      </c>
      <c r="BG27" s="1337"/>
      <c r="BI27" s="9">
        <v>1</v>
      </c>
    </row>
    <row r="28" spans="1:61" ht="15.75" customHeight="1">
      <c r="A28" s="407" t="str">
        <f t="shared" si="7"/>
        <v>A</v>
      </c>
      <c r="B28" s="147" t="str">
        <f t="shared" si="8"/>
        <v>N.Nom de la recette.Avec ou sans alcool.Quand .Verre Flute(s).Famille à coller</v>
      </c>
      <c r="C28" s="685" t="str">
        <f t="shared" si="9"/>
        <v>N</v>
      </c>
      <c r="D28" s="147" t="str">
        <f t="shared" si="10"/>
        <v>Nom de la recette</v>
      </c>
      <c r="E28" s="147" t="str">
        <f t="shared" si="11"/>
        <v>Avec ou sans alcool</v>
      </c>
      <c r="F28" s="147" t="str">
        <f t="shared" si="12"/>
        <v xml:space="preserve">Quand </v>
      </c>
      <c r="G28" s="147" t="str">
        <f t="shared" si="13"/>
        <v>Famille à coller</v>
      </c>
      <c r="I28" s="146" t="str">
        <f t="shared" ref="I28:I38" si="25">IF(OR(P28&lt;&gt; "",Q28&lt;&gt;"",R28&lt;&gt; "",S28&lt;&gt; "",T28&lt;&gt; "",U28&lt;&gt; "",V28&lt;&gt;""),"A", "►")</f>
        <v>A</v>
      </c>
      <c r="J28" s="119" t="str">
        <f>J17</f>
        <v>N.Nom de la recette.Avec ou sans alcool.Quand .Verre Flute(s).Famille à coller</v>
      </c>
      <c r="K28" s="119">
        <f>K17</f>
        <v>2</v>
      </c>
      <c r="L28" s="118" t="str">
        <f>L17</f>
        <v>Flute(s)</v>
      </c>
      <c r="M28" s="117">
        <f>M17</f>
        <v>12</v>
      </c>
      <c r="N28" s="116" t="str">
        <f>N17</f>
        <v>cl</v>
      </c>
      <c r="O28" s="288">
        <v>0</v>
      </c>
      <c r="P28" s="267" t="s">
        <v>540</v>
      </c>
      <c r="Q28" s="270"/>
      <c r="R28" s="270"/>
      <c r="S28" s="270"/>
      <c r="T28" s="270"/>
      <c r="U28" s="270"/>
      <c r="V28" s="270"/>
      <c r="W28" s="270"/>
      <c r="X28" s="270"/>
      <c r="Y28" s="270"/>
      <c r="Z28" s="287" t="s">
        <v>537</v>
      </c>
      <c r="AA28" s="686"/>
      <c r="AB28" s="407" t="str">
        <f t="shared" si="14"/>
        <v>A</v>
      </c>
      <c r="AC28" s="147" t="str">
        <f t="shared" si="15"/>
        <v>N.Nom de la recette.Avec ou sans alcool.Quand .Verre Flute(s).Famille à coller</v>
      </c>
      <c r="AD28" s="685" t="str">
        <f t="shared" si="16"/>
        <v>N</v>
      </c>
      <c r="AE28" s="147" t="str">
        <f t="shared" si="17"/>
        <v>Nom de la recette</v>
      </c>
      <c r="AF28" s="147" t="str">
        <f t="shared" si="18"/>
        <v>Avec ou sans alcool</v>
      </c>
      <c r="AG28" s="147" t="str">
        <f t="shared" si="19"/>
        <v xml:space="preserve">Quand </v>
      </c>
      <c r="AH28" s="147" t="str">
        <f t="shared" si="20"/>
        <v>Famille à coller</v>
      </c>
      <c r="AI28" s="686"/>
      <c r="AJ28" s="146" t="str">
        <f t="shared" ref="AJ28:AJ39" si="26">IF(OR(AQ28&lt;&gt; "",AR28&lt;&gt;"",AS28&lt;&gt; "",AT28&lt;&gt; "",AU28&lt;&gt; "",AV28&lt;&gt; "",AW28&lt;&gt;""),"A", "►")</f>
        <v>A</v>
      </c>
      <c r="AK28" s="119" t="str">
        <f>AK17</f>
        <v>N.Nom de la recette.Avec ou sans alcool.Quand .Verre Flute(s).Famille à coller</v>
      </c>
      <c r="AL28" s="119">
        <f>AL17</f>
        <v>2</v>
      </c>
      <c r="AM28" s="118" t="str">
        <f>AM17</f>
        <v>Flute(s)</v>
      </c>
      <c r="AN28" s="117">
        <f>AN17</f>
        <v>12</v>
      </c>
      <c r="AO28" s="116" t="str">
        <f>AO17</f>
        <v>cl</v>
      </c>
      <c r="AP28" s="288">
        <v>0</v>
      </c>
      <c r="AQ28" s="267" t="s">
        <v>540</v>
      </c>
      <c r="AR28" s="270"/>
      <c r="AS28" s="270"/>
      <c r="AT28" s="270"/>
      <c r="AU28" s="270"/>
      <c r="AV28" s="270"/>
      <c r="AW28" s="270"/>
      <c r="AX28" s="270"/>
      <c r="AY28" s="270"/>
      <c r="AZ28" s="270"/>
      <c r="BA28" s="287" t="s">
        <v>537</v>
      </c>
      <c r="BC28" s="407" t="str">
        <f t="shared" si="21"/>
        <v>A</v>
      </c>
      <c r="BD28" s="1337"/>
      <c r="BF28" s="407" t="str">
        <f t="shared" si="22"/>
        <v>A</v>
      </c>
      <c r="BG28" s="1337"/>
      <c r="BI28" s="9">
        <v>1</v>
      </c>
    </row>
    <row r="29" spans="1:61" ht="15.75" customHeight="1">
      <c r="A29" s="407" t="str">
        <f t="shared" si="7"/>
        <v>►</v>
      </c>
      <c r="B29" s="147" t="str">
        <f t="shared" ref="B29:G29" si="27">B28</f>
        <v>N.Nom de la recette.Avec ou sans alcool.Quand .Verre Flute(s).Famille à coller</v>
      </c>
      <c r="C29" s="685" t="str">
        <f t="shared" si="27"/>
        <v>N</v>
      </c>
      <c r="D29" s="147" t="str">
        <f t="shared" si="27"/>
        <v>Nom de la recette</v>
      </c>
      <c r="E29" s="147" t="str">
        <f t="shared" si="27"/>
        <v>Avec ou sans alcool</v>
      </c>
      <c r="F29" s="147" t="str">
        <f t="shared" si="27"/>
        <v xml:space="preserve">Quand </v>
      </c>
      <c r="G29" s="147" t="str">
        <f t="shared" si="27"/>
        <v>Famille à coller</v>
      </c>
      <c r="I29" s="146" t="str">
        <f t="shared" si="25"/>
        <v>►</v>
      </c>
      <c r="J29" s="119" t="str">
        <f>J17</f>
        <v>N.Nom de la recette.Avec ou sans alcool.Quand .Verre Flute(s).Famille à coller</v>
      </c>
      <c r="K29" s="119">
        <f>K17</f>
        <v>2</v>
      </c>
      <c r="L29" s="118" t="str">
        <f>L17</f>
        <v>Flute(s)</v>
      </c>
      <c r="M29" s="117">
        <f>M17</f>
        <v>12</v>
      </c>
      <c r="N29" s="116" t="str">
        <f>N17</f>
        <v>cl</v>
      </c>
      <c r="O29" s="285" t="str">
        <f>IF(ISBLANK(P29),"",MAX(O28:O28)+1)</f>
        <v/>
      </c>
      <c r="P29" s="284"/>
      <c r="Q29" s="284"/>
      <c r="R29" s="284"/>
      <c r="S29" s="284"/>
      <c r="T29" s="284"/>
      <c r="U29" s="284"/>
      <c r="V29" s="284"/>
      <c r="W29" s="284"/>
      <c r="X29" s="284"/>
      <c r="Y29" s="284"/>
      <c r="Z29" s="282"/>
      <c r="AA29" s="686"/>
      <c r="AB29" s="407" t="str">
        <f t="shared" si="14"/>
        <v>►</v>
      </c>
      <c r="AC29" s="147" t="str">
        <f t="shared" ref="AC29:AH29" si="28">AC28</f>
        <v>N.Nom de la recette.Avec ou sans alcool.Quand .Verre Flute(s).Famille à coller</v>
      </c>
      <c r="AD29" s="685" t="str">
        <f t="shared" si="28"/>
        <v>N</v>
      </c>
      <c r="AE29" s="147" t="str">
        <f t="shared" si="28"/>
        <v>Nom de la recette</v>
      </c>
      <c r="AF29" s="147" t="str">
        <f t="shared" si="28"/>
        <v>Avec ou sans alcool</v>
      </c>
      <c r="AG29" s="147" t="str">
        <f t="shared" si="28"/>
        <v xml:space="preserve">Quand </v>
      </c>
      <c r="AH29" s="147" t="str">
        <f t="shared" si="28"/>
        <v>Famille à coller</v>
      </c>
      <c r="AI29" s="686"/>
      <c r="AJ29" s="146" t="str">
        <f t="shared" si="26"/>
        <v>►</v>
      </c>
      <c r="AK29" s="119" t="str">
        <f>AK17</f>
        <v>N.Nom de la recette.Avec ou sans alcool.Quand .Verre Flute(s).Famille à coller</v>
      </c>
      <c r="AL29" s="119">
        <f>AL17</f>
        <v>2</v>
      </c>
      <c r="AM29" s="118" t="str">
        <f>AM17</f>
        <v>Flute(s)</v>
      </c>
      <c r="AN29" s="117">
        <f>AN17</f>
        <v>12</v>
      </c>
      <c r="AO29" s="116" t="str">
        <f>AO17</f>
        <v>cl</v>
      </c>
      <c r="AP29" s="285" t="str">
        <f>IF(ISBLANK(AQ29),"",MAX(AP28:AP28)+1)</f>
        <v/>
      </c>
      <c r="AQ29" s="284"/>
      <c r="AR29" s="284"/>
      <c r="AS29" s="284"/>
      <c r="AT29" s="284"/>
      <c r="AU29" s="284"/>
      <c r="AV29" s="284"/>
      <c r="AW29" s="284"/>
      <c r="AX29" s="284"/>
      <c r="AY29" s="284"/>
      <c r="AZ29" s="284"/>
      <c r="BA29" s="282"/>
      <c r="BC29" s="407" t="str">
        <f t="shared" si="21"/>
        <v>►</v>
      </c>
      <c r="BD29" s="593">
        <v>1</v>
      </c>
      <c r="BF29" s="407" t="str">
        <f t="shared" si="22"/>
        <v>►</v>
      </c>
      <c r="BG29" s="593">
        <v>1</v>
      </c>
      <c r="BI29" s="9">
        <v>1</v>
      </c>
    </row>
    <row r="30" spans="1:61" ht="16.5" customHeight="1">
      <c r="A30" s="407" t="str">
        <f t="shared" si="7"/>
        <v>►</v>
      </c>
      <c r="B30" s="147" t="str">
        <f t="shared" ref="B30:G42" si="29">B28</f>
        <v>N.Nom de la recette.Avec ou sans alcool.Quand .Verre Flute(s).Famille à coller</v>
      </c>
      <c r="C30" s="685" t="str">
        <f t="shared" si="29"/>
        <v>N</v>
      </c>
      <c r="D30" s="147" t="str">
        <f t="shared" si="29"/>
        <v>Nom de la recette</v>
      </c>
      <c r="E30" s="147" t="str">
        <f t="shared" si="29"/>
        <v>Avec ou sans alcool</v>
      </c>
      <c r="F30" s="147" t="str">
        <f t="shared" si="29"/>
        <v xml:space="preserve">Quand </v>
      </c>
      <c r="G30" s="147" t="str">
        <f t="shared" si="29"/>
        <v>Famille à coller</v>
      </c>
      <c r="I30" s="146" t="str">
        <f t="shared" si="25"/>
        <v>►</v>
      </c>
      <c r="J30" s="119" t="str">
        <f>J17</f>
        <v>N.Nom de la recette.Avec ou sans alcool.Quand .Verre Flute(s).Famille à coller</v>
      </c>
      <c r="K30" s="119">
        <f>K17</f>
        <v>2</v>
      </c>
      <c r="L30" s="118" t="str">
        <f>L17</f>
        <v>Flute(s)</v>
      </c>
      <c r="M30" s="117">
        <f>M17</f>
        <v>12</v>
      </c>
      <c r="N30" s="116" t="str">
        <f>N17</f>
        <v>cl</v>
      </c>
      <c r="O30" s="285" t="str">
        <f>IF(ISBLANK(P30),"",MAX(O28:O29)+1)</f>
        <v/>
      </c>
      <c r="P30" s="284"/>
      <c r="Q30" s="284"/>
      <c r="R30" s="284"/>
      <c r="S30" s="284"/>
      <c r="T30" s="284"/>
      <c r="U30" s="284"/>
      <c r="V30" s="284"/>
      <c r="W30" s="284"/>
      <c r="X30" s="284"/>
      <c r="Y30" s="284"/>
      <c r="Z30" s="282"/>
      <c r="AA30" s="686"/>
      <c r="AB30" s="407" t="str">
        <f t="shared" si="14"/>
        <v>►</v>
      </c>
      <c r="AC30" s="147" t="str">
        <f t="shared" ref="AC30:AH42" si="30">AC28</f>
        <v>N.Nom de la recette.Avec ou sans alcool.Quand .Verre Flute(s).Famille à coller</v>
      </c>
      <c r="AD30" s="685" t="str">
        <f t="shared" si="30"/>
        <v>N</v>
      </c>
      <c r="AE30" s="147" t="str">
        <f t="shared" si="30"/>
        <v>Nom de la recette</v>
      </c>
      <c r="AF30" s="147" t="str">
        <f t="shared" si="30"/>
        <v>Avec ou sans alcool</v>
      </c>
      <c r="AG30" s="147" t="str">
        <f t="shared" si="30"/>
        <v xml:space="preserve">Quand </v>
      </c>
      <c r="AH30" s="147" t="str">
        <f t="shared" si="30"/>
        <v>Famille à coller</v>
      </c>
      <c r="AI30" s="686"/>
      <c r="AJ30" s="146" t="str">
        <f t="shared" si="26"/>
        <v>►</v>
      </c>
      <c r="AK30" s="119" t="str">
        <f>AK17</f>
        <v>N.Nom de la recette.Avec ou sans alcool.Quand .Verre Flute(s).Famille à coller</v>
      </c>
      <c r="AL30" s="119">
        <f>AL17</f>
        <v>2</v>
      </c>
      <c r="AM30" s="118" t="str">
        <f>AM17</f>
        <v>Flute(s)</v>
      </c>
      <c r="AN30" s="117">
        <f>AN17</f>
        <v>12</v>
      </c>
      <c r="AO30" s="116" t="str">
        <f>AO17</f>
        <v>cl</v>
      </c>
      <c r="AP30" s="285" t="str">
        <f>IF(ISBLANK(AQ30),"",MAX(AP28:AP29)+1)</f>
        <v/>
      </c>
      <c r="AQ30" s="284"/>
      <c r="AR30" s="284"/>
      <c r="AS30" s="284"/>
      <c r="AT30" s="284"/>
      <c r="AU30" s="284"/>
      <c r="AV30" s="284"/>
      <c r="AW30" s="284"/>
      <c r="AX30" s="284"/>
      <c r="AY30" s="284"/>
      <c r="AZ30" s="284"/>
      <c r="BA30" s="282"/>
      <c r="BC30" s="407" t="str">
        <f t="shared" si="21"/>
        <v>►</v>
      </c>
      <c r="BD30" s="593">
        <v>1</v>
      </c>
      <c r="BF30" s="407" t="str">
        <f t="shared" si="22"/>
        <v>►</v>
      </c>
      <c r="BG30" s="593">
        <v>1</v>
      </c>
      <c r="BI30" s="9">
        <v>1</v>
      </c>
    </row>
    <row r="31" spans="1:61" ht="15.75" customHeight="1">
      <c r="A31" s="407" t="str">
        <f t="shared" si="7"/>
        <v>►</v>
      </c>
      <c r="B31" s="147" t="str">
        <f t="shared" si="29"/>
        <v>N.Nom de la recette.Avec ou sans alcool.Quand .Verre Flute(s).Famille à coller</v>
      </c>
      <c r="C31" s="685" t="str">
        <f t="shared" si="29"/>
        <v>N</v>
      </c>
      <c r="D31" s="147" t="str">
        <f t="shared" si="29"/>
        <v>Nom de la recette</v>
      </c>
      <c r="E31" s="147" t="str">
        <f t="shared" si="29"/>
        <v>Avec ou sans alcool</v>
      </c>
      <c r="F31" s="147" t="str">
        <f t="shared" si="29"/>
        <v xml:space="preserve">Quand </v>
      </c>
      <c r="G31" s="147" t="str">
        <f t="shared" si="29"/>
        <v>Famille à coller</v>
      </c>
      <c r="I31" s="146" t="str">
        <f t="shared" si="25"/>
        <v>►</v>
      </c>
      <c r="J31" s="119" t="str">
        <f>J17</f>
        <v>N.Nom de la recette.Avec ou sans alcool.Quand .Verre Flute(s).Famille à coller</v>
      </c>
      <c r="K31" s="119">
        <f>K17</f>
        <v>2</v>
      </c>
      <c r="L31" s="118" t="str">
        <f>L17</f>
        <v>Flute(s)</v>
      </c>
      <c r="M31" s="117">
        <f>M17</f>
        <v>12</v>
      </c>
      <c r="N31" s="116" t="str">
        <f>N17</f>
        <v>cl</v>
      </c>
      <c r="O31" s="285" t="str">
        <f>IF(ISBLANK(P31),"",MAX(O28:O30)+1)</f>
        <v/>
      </c>
      <c r="P31" s="284"/>
      <c r="Q31" s="284"/>
      <c r="R31" s="284"/>
      <c r="S31" s="284"/>
      <c r="T31" s="284"/>
      <c r="U31" s="284"/>
      <c r="V31" s="284"/>
      <c r="W31" s="284"/>
      <c r="X31" s="284"/>
      <c r="Y31" s="284"/>
      <c r="Z31" s="282"/>
      <c r="AA31" s="686"/>
      <c r="AB31" s="407" t="str">
        <f t="shared" si="14"/>
        <v>►</v>
      </c>
      <c r="AC31" s="147" t="str">
        <f t="shared" si="30"/>
        <v>N.Nom de la recette.Avec ou sans alcool.Quand .Verre Flute(s).Famille à coller</v>
      </c>
      <c r="AD31" s="685" t="str">
        <f t="shared" si="30"/>
        <v>N</v>
      </c>
      <c r="AE31" s="147" t="str">
        <f t="shared" si="30"/>
        <v>Nom de la recette</v>
      </c>
      <c r="AF31" s="147" t="str">
        <f t="shared" si="30"/>
        <v>Avec ou sans alcool</v>
      </c>
      <c r="AG31" s="147" t="str">
        <f t="shared" si="30"/>
        <v xml:space="preserve">Quand </v>
      </c>
      <c r="AH31" s="147" t="str">
        <f t="shared" si="30"/>
        <v>Famille à coller</v>
      </c>
      <c r="AI31" s="686"/>
      <c r="AJ31" s="146" t="str">
        <f t="shared" si="26"/>
        <v>►</v>
      </c>
      <c r="AK31" s="119" t="str">
        <f>AK17</f>
        <v>N.Nom de la recette.Avec ou sans alcool.Quand .Verre Flute(s).Famille à coller</v>
      </c>
      <c r="AL31" s="119">
        <f>AL17</f>
        <v>2</v>
      </c>
      <c r="AM31" s="118" t="str">
        <f>AM17</f>
        <v>Flute(s)</v>
      </c>
      <c r="AN31" s="117">
        <f>AN17</f>
        <v>12</v>
      </c>
      <c r="AO31" s="116" t="str">
        <f>AO17</f>
        <v>cl</v>
      </c>
      <c r="AP31" s="285" t="str">
        <f>IF(ISBLANK(AQ31),"",MAX(AP28:AP30)+1)</f>
        <v/>
      </c>
      <c r="AQ31" s="284"/>
      <c r="AR31" s="284"/>
      <c r="AS31" s="284"/>
      <c r="AT31" s="284"/>
      <c r="AU31" s="284"/>
      <c r="AV31" s="284"/>
      <c r="AW31" s="284"/>
      <c r="AX31" s="284"/>
      <c r="AY31" s="284"/>
      <c r="AZ31" s="284"/>
      <c r="BA31" s="282"/>
      <c r="BC31" s="407" t="str">
        <f t="shared" si="21"/>
        <v>►</v>
      </c>
      <c r="BD31" s="593">
        <v>1</v>
      </c>
      <c r="BF31" s="407" t="str">
        <f t="shared" si="22"/>
        <v>►</v>
      </c>
      <c r="BG31" s="593">
        <v>1</v>
      </c>
      <c r="BI31" s="9">
        <v>1</v>
      </c>
    </row>
    <row r="32" spans="1:61" ht="15.75" customHeight="1">
      <c r="A32" s="407" t="str">
        <f t="shared" si="7"/>
        <v>►</v>
      </c>
      <c r="B32" s="147" t="str">
        <f t="shared" si="29"/>
        <v>N.Nom de la recette.Avec ou sans alcool.Quand .Verre Flute(s).Famille à coller</v>
      </c>
      <c r="C32" s="685" t="str">
        <f t="shared" si="29"/>
        <v>N</v>
      </c>
      <c r="D32" s="147" t="str">
        <f t="shared" si="29"/>
        <v>Nom de la recette</v>
      </c>
      <c r="E32" s="147" t="str">
        <f t="shared" si="29"/>
        <v>Avec ou sans alcool</v>
      </c>
      <c r="F32" s="147" t="str">
        <f t="shared" si="29"/>
        <v xml:space="preserve">Quand </v>
      </c>
      <c r="G32" s="147" t="str">
        <f t="shared" si="29"/>
        <v>Famille à coller</v>
      </c>
      <c r="I32" s="146" t="str">
        <f t="shared" si="25"/>
        <v>►</v>
      </c>
      <c r="J32" s="119" t="str">
        <f>J17</f>
        <v>N.Nom de la recette.Avec ou sans alcool.Quand .Verre Flute(s).Famille à coller</v>
      </c>
      <c r="K32" s="119">
        <f>K17</f>
        <v>2</v>
      </c>
      <c r="L32" s="118" t="str">
        <f>L17</f>
        <v>Flute(s)</v>
      </c>
      <c r="M32" s="117">
        <f>M17</f>
        <v>12</v>
      </c>
      <c r="N32" s="116" t="str">
        <f>N17</f>
        <v>cl</v>
      </c>
      <c r="O32" s="285" t="str">
        <f>IF(ISBLANK(P32),"",MAX(O28:O31)+1)</f>
        <v/>
      </c>
      <c r="P32" s="284"/>
      <c r="Q32" s="284"/>
      <c r="R32" s="284"/>
      <c r="S32" s="284"/>
      <c r="T32" s="284"/>
      <c r="U32" s="284"/>
      <c r="V32" s="284"/>
      <c r="W32" s="284"/>
      <c r="X32" s="284"/>
      <c r="Y32" s="284"/>
      <c r="Z32" s="282"/>
      <c r="AA32" s="686"/>
      <c r="AB32" s="407" t="str">
        <f t="shared" si="14"/>
        <v>►</v>
      </c>
      <c r="AC32" s="147" t="str">
        <f t="shared" si="30"/>
        <v>N.Nom de la recette.Avec ou sans alcool.Quand .Verre Flute(s).Famille à coller</v>
      </c>
      <c r="AD32" s="685" t="str">
        <f t="shared" si="30"/>
        <v>N</v>
      </c>
      <c r="AE32" s="147" t="str">
        <f t="shared" si="30"/>
        <v>Nom de la recette</v>
      </c>
      <c r="AF32" s="147" t="str">
        <f t="shared" si="30"/>
        <v>Avec ou sans alcool</v>
      </c>
      <c r="AG32" s="147" t="str">
        <f t="shared" si="30"/>
        <v xml:space="preserve">Quand </v>
      </c>
      <c r="AH32" s="147" t="str">
        <f t="shared" si="30"/>
        <v>Famille à coller</v>
      </c>
      <c r="AI32" s="686"/>
      <c r="AJ32" s="146" t="str">
        <f t="shared" si="26"/>
        <v>►</v>
      </c>
      <c r="AK32" s="119" t="str">
        <f>AK17</f>
        <v>N.Nom de la recette.Avec ou sans alcool.Quand .Verre Flute(s).Famille à coller</v>
      </c>
      <c r="AL32" s="119">
        <f>AL17</f>
        <v>2</v>
      </c>
      <c r="AM32" s="118" t="str">
        <f>AM17</f>
        <v>Flute(s)</v>
      </c>
      <c r="AN32" s="117">
        <f>AN17</f>
        <v>12</v>
      </c>
      <c r="AO32" s="116" t="str">
        <f>AO17</f>
        <v>cl</v>
      </c>
      <c r="AP32" s="285" t="str">
        <f>IF(ISBLANK(AQ32),"",MAX(AP28:AP31)+1)</f>
        <v/>
      </c>
      <c r="AQ32" s="284"/>
      <c r="AR32" s="284"/>
      <c r="AS32" s="284"/>
      <c r="AT32" s="284"/>
      <c r="AU32" s="284"/>
      <c r="AV32" s="284"/>
      <c r="AW32" s="284"/>
      <c r="AX32" s="284"/>
      <c r="AY32" s="284"/>
      <c r="AZ32" s="284"/>
      <c r="BA32" s="282"/>
      <c r="BC32" s="407" t="str">
        <f t="shared" si="21"/>
        <v>►</v>
      </c>
      <c r="BD32" s="1337" t="s">
        <v>781</v>
      </c>
      <c r="BF32" s="407" t="str">
        <f t="shared" si="22"/>
        <v>►</v>
      </c>
      <c r="BG32" s="1337" t="s">
        <v>781</v>
      </c>
      <c r="BI32" s="9">
        <v>1</v>
      </c>
    </row>
    <row r="33" spans="1:61" ht="15.75" customHeight="1">
      <c r="A33" s="407" t="str">
        <f t="shared" si="7"/>
        <v>►</v>
      </c>
      <c r="B33" s="147" t="str">
        <f t="shared" si="29"/>
        <v>N.Nom de la recette.Avec ou sans alcool.Quand .Verre Flute(s).Famille à coller</v>
      </c>
      <c r="C33" s="685" t="str">
        <f t="shared" si="29"/>
        <v>N</v>
      </c>
      <c r="D33" s="147" t="str">
        <f t="shared" si="29"/>
        <v>Nom de la recette</v>
      </c>
      <c r="E33" s="147" t="str">
        <f t="shared" si="29"/>
        <v>Avec ou sans alcool</v>
      </c>
      <c r="F33" s="147" t="str">
        <f t="shared" si="29"/>
        <v xml:space="preserve">Quand </v>
      </c>
      <c r="G33" s="147" t="str">
        <f t="shared" si="29"/>
        <v>Famille à coller</v>
      </c>
      <c r="I33" s="146" t="str">
        <f t="shared" si="25"/>
        <v>►</v>
      </c>
      <c r="J33" s="119" t="str">
        <f>J17</f>
        <v>N.Nom de la recette.Avec ou sans alcool.Quand .Verre Flute(s).Famille à coller</v>
      </c>
      <c r="K33" s="119">
        <f>K17</f>
        <v>2</v>
      </c>
      <c r="L33" s="118" t="str">
        <f>L17</f>
        <v>Flute(s)</v>
      </c>
      <c r="M33" s="117">
        <f>M17</f>
        <v>12</v>
      </c>
      <c r="N33" s="116" t="str">
        <f>N17</f>
        <v>cl</v>
      </c>
      <c r="O33" s="285" t="str">
        <f>IF(ISBLANK(P33),"",MAX(O28:O32)+1)</f>
        <v/>
      </c>
      <c r="P33" s="284"/>
      <c r="Q33" s="284"/>
      <c r="R33" s="284"/>
      <c r="S33" s="284"/>
      <c r="T33" s="284"/>
      <c r="U33" s="284"/>
      <c r="V33" s="284"/>
      <c r="W33" s="284"/>
      <c r="X33" s="284"/>
      <c r="Y33" s="284"/>
      <c r="Z33" s="282"/>
      <c r="AA33" s="686"/>
      <c r="AB33" s="407" t="str">
        <f t="shared" si="14"/>
        <v>►</v>
      </c>
      <c r="AC33" s="147" t="str">
        <f t="shared" si="30"/>
        <v>N.Nom de la recette.Avec ou sans alcool.Quand .Verre Flute(s).Famille à coller</v>
      </c>
      <c r="AD33" s="685" t="str">
        <f t="shared" si="30"/>
        <v>N</v>
      </c>
      <c r="AE33" s="147" t="str">
        <f t="shared" si="30"/>
        <v>Nom de la recette</v>
      </c>
      <c r="AF33" s="147" t="str">
        <f t="shared" si="30"/>
        <v>Avec ou sans alcool</v>
      </c>
      <c r="AG33" s="147" t="str">
        <f t="shared" si="30"/>
        <v xml:space="preserve">Quand </v>
      </c>
      <c r="AH33" s="147" t="str">
        <f t="shared" si="30"/>
        <v>Famille à coller</v>
      </c>
      <c r="AI33" s="686"/>
      <c r="AJ33" s="146" t="str">
        <f t="shared" si="26"/>
        <v>►</v>
      </c>
      <c r="AK33" s="119" t="str">
        <f>AK17</f>
        <v>N.Nom de la recette.Avec ou sans alcool.Quand .Verre Flute(s).Famille à coller</v>
      </c>
      <c r="AL33" s="119">
        <f>AL17</f>
        <v>2</v>
      </c>
      <c r="AM33" s="118" t="str">
        <f>AM17</f>
        <v>Flute(s)</v>
      </c>
      <c r="AN33" s="117">
        <f>AN17</f>
        <v>12</v>
      </c>
      <c r="AO33" s="116" t="str">
        <f>AO17</f>
        <v>cl</v>
      </c>
      <c r="AP33" s="285" t="str">
        <f>IF(ISBLANK(AQ33),"",MAX(AP28:AP32)+1)</f>
        <v/>
      </c>
      <c r="AQ33" s="284"/>
      <c r="AR33" s="284"/>
      <c r="AS33" s="284"/>
      <c r="AT33" s="284"/>
      <c r="AU33" s="284"/>
      <c r="AV33" s="284"/>
      <c r="AW33" s="284"/>
      <c r="AX33" s="284"/>
      <c r="AY33" s="284"/>
      <c r="AZ33" s="284"/>
      <c r="BA33" s="282"/>
      <c r="BC33" s="407" t="str">
        <f t="shared" si="21"/>
        <v>►</v>
      </c>
      <c r="BD33" s="1337"/>
      <c r="BF33" s="407" t="str">
        <f t="shared" si="22"/>
        <v>►</v>
      </c>
      <c r="BG33" s="1337"/>
      <c r="BI33" s="9">
        <v>1</v>
      </c>
    </row>
    <row r="34" spans="1:61" ht="15.75" customHeight="1">
      <c r="A34" s="407" t="str">
        <f t="shared" si="7"/>
        <v>►</v>
      </c>
      <c r="B34" s="147" t="str">
        <f t="shared" si="29"/>
        <v>N.Nom de la recette.Avec ou sans alcool.Quand .Verre Flute(s).Famille à coller</v>
      </c>
      <c r="C34" s="685" t="str">
        <f t="shared" si="29"/>
        <v>N</v>
      </c>
      <c r="D34" s="147" t="str">
        <f t="shared" si="29"/>
        <v>Nom de la recette</v>
      </c>
      <c r="E34" s="147" t="str">
        <f t="shared" si="29"/>
        <v>Avec ou sans alcool</v>
      </c>
      <c r="F34" s="147" t="str">
        <f t="shared" si="29"/>
        <v xml:space="preserve">Quand </v>
      </c>
      <c r="G34" s="147" t="str">
        <f t="shared" si="29"/>
        <v>Famille à coller</v>
      </c>
      <c r="I34" s="146" t="str">
        <f t="shared" si="25"/>
        <v>►</v>
      </c>
      <c r="J34" s="119" t="str">
        <f>J17</f>
        <v>N.Nom de la recette.Avec ou sans alcool.Quand .Verre Flute(s).Famille à coller</v>
      </c>
      <c r="K34" s="119">
        <f>K17</f>
        <v>2</v>
      </c>
      <c r="L34" s="118" t="str">
        <f>L17</f>
        <v>Flute(s)</v>
      </c>
      <c r="M34" s="117">
        <f>M17</f>
        <v>12</v>
      </c>
      <c r="N34" s="116" t="str">
        <f>N17</f>
        <v>cl</v>
      </c>
      <c r="O34" s="285" t="str">
        <f>IF(ISBLANK(P34),"",MAX(O28:O33)+1)</f>
        <v/>
      </c>
      <c r="P34" s="284"/>
      <c r="Q34" s="284"/>
      <c r="R34" s="284"/>
      <c r="S34" s="284"/>
      <c r="T34" s="284"/>
      <c r="U34" s="284"/>
      <c r="V34" s="284"/>
      <c r="W34" s="284"/>
      <c r="X34" s="284"/>
      <c r="Y34" s="284"/>
      <c r="Z34" s="282"/>
      <c r="AA34" s="686"/>
      <c r="AB34" s="407" t="str">
        <f t="shared" si="14"/>
        <v>►</v>
      </c>
      <c r="AC34" s="147" t="str">
        <f t="shared" si="30"/>
        <v>N.Nom de la recette.Avec ou sans alcool.Quand .Verre Flute(s).Famille à coller</v>
      </c>
      <c r="AD34" s="685" t="str">
        <f t="shared" si="30"/>
        <v>N</v>
      </c>
      <c r="AE34" s="147" t="str">
        <f t="shared" si="30"/>
        <v>Nom de la recette</v>
      </c>
      <c r="AF34" s="147" t="str">
        <f t="shared" si="30"/>
        <v>Avec ou sans alcool</v>
      </c>
      <c r="AG34" s="147" t="str">
        <f t="shared" si="30"/>
        <v xml:space="preserve">Quand </v>
      </c>
      <c r="AH34" s="147" t="str">
        <f t="shared" si="30"/>
        <v>Famille à coller</v>
      </c>
      <c r="AI34" s="686"/>
      <c r="AJ34" s="146" t="str">
        <f t="shared" si="26"/>
        <v>►</v>
      </c>
      <c r="AK34" s="119" t="str">
        <f>AK17</f>
        <v>N.Nom de la recette.Avec ou sans alcool.Quand .Verre Flute(s).Famille à coller</v>
      </c>
      <c r="AL34" s="119">
        <f>AL17</f>
        <v>2</v>
      </c>
      <c r="AM34" s="118" t="str">
        <f>AM17</f>
        <v>Flute(s)</v>
      </c>
      <c r="AN34" s="117">
        <f>AN17</f>
        <v>12</v>
      </c>
      <c r="AO34" s="116" t="str">
        <f>AO17</f>
        <v>cl</v>
      </c>
      <c r="AP34" s="285" t="str">
        <f>IF(ISBLANK(AQ34),"",MAX(AP28:AP33)+1)</f>
        <v/>
      </c>
      <c r="AQ34" s="284"/>
      <c r="AR34" s="284"/>
      <c r="AS34" s="284"/>
      <c r="AT34" s="284"/>
      <c r="AU34" s="284"/>
      <c r="AV34" s="284"/>
      <c r="AW34" s="284"/>
      <c r="AX34" s="284"/>
      <c r="AY34" s="284"/>
      <c r="AZ34" s="284"/>
      <c r="BA34" s="282"/>
      <c r="BC34" s="407" t="str">
        <f t="shared" si="21"/>
        <v>►</v>
      </c>
      <c r="BD34" s="1337"/>
      <c r="BF34" s="407" t="str">
        <f t="shared" si="22"/>
        <v>►</v>
      </c>
      <c r="BG34" s="1337"/>
      <c r="BI34" s="9">
        <v>1</v>
      </c>
    </row>
    <row r="35" spans="1:61" ht="15.75" customHeight="1">
      <c r="A35" s="407" t="str">
        <f t="shared" si="7"/>
        <v>►</v>
      </c>
      <c r="B35" s="147" t="str">
        <f t="shared" si="29"/>
        <v>N.Nom de la recette.Avec ou sans alcool.Quand .Verre Flute(s).Famille à coller</v>
      </c>
      <c r="C35" s="685" t="str">
        <f t="shared" si="29"/>
        <v>N</v>
      </c>
      <c r="D35" s="147" t="str">
        <f t="shared" si="29"/>
        <v>Nom de la recette</v>
      </c>
      <c r="E35" s="147" t="str">
        <f t="shared" si="29"/>
        <v>Avec ou sans alcool</v>
      </c>
      <c r="F35" s="147" t="str">
        <f t="shared" si="29"/>
        <v xml:space="preserve">Quand </v>
      </c>
      <c r="G35" s="147" t="str">
        <f t="shared" si="29"/>
        <v>Famille à coller</v>
      </c>
      <c r="I35" s="146" t="str">
        <f t="shared" si="25"/>
        <v>►</v>
      </c>
      <c r="J35" s="119" t="str">
        <f>J17</f>
        <v>N.Nom de la recette.Avec ou sans alcool.Quand .Verre Flute(s).Famille à coller</v>
      </c>
      <c r="K35" s="119">
        <f>K17</f>
        <v>2</v>
      </c>
      <c r="L35" s="118" t="str">
        <f>L17</f>
        <v>Flute(s)</v>
      </c>
      <c r="M35" s="117">
        <f>M17</f>
        <v>12</v>
      </c>
      <c r="N35" s="116" t="str">
        <f>N17</f>
        <v>cl</v>
      </c>
      <c r="O35" s="285" t="str">
        <f>IF(ISBLANK(P35),"",MAX(O28:O34)+1)</f>
        <v/>
      </c>
      <c r="P35" s="284"/>
      <c r="Q35" s="284"/>
      <c r="R35" s="284"/>
      <c r="S35" s="284"/>
      <c r="T35" s="284"/>
      <c r="U35" s="284"/>
      <c r="V35" s="284"/>
      <c r="W35" s="284"/>
      <c r="X35" s="284"/>
      <c r="Y35" s="284"/>
      <c r="Z35" s="282"/>
      <c r="AA35" s="686"/>
      <c r="AB35" s="407" t="str">
        <f t="shared" si="14"/>
        <v>►</v>
      </c>
      <c r="AC35" s="147" t="str">
        <f t="shared" si="30"/>
        <v>N.Nom de la recette.Avec ou sans alcool.Quand .Verre Flute(s).Famille à coller</v>
      </c>
      <c r="AD35" s="685" t="str">
        <f t="shared" si="30"/>
        <v>N</v>
      </c>
      <c r="AE35" s="147" t="str">
        <f t="shared" si="30"/>
        <v>Nom de la recette</v>
      </c>
      <c r="AF35" s="147" t="str">
        <f t="shared" si="30"/>
        <v>Avec ou sans alcool</v>
      </c>
      <c r="AG35" s="147" t="str">
        <f t="shared" si="30"/>
        <v xml:space="preserve">Quand </v>
      </c>
      <c r="AH35" s="147" t="str">
        <f t="shared" si="30"/>
        <v>Famille à coller</v>
      </c>
      <c r="AI35" s="686"/>
      <c r="AJ35" s="146" t="str">
        <f t="shared" si="26"/>
        <v>►</v>
      </c>
      <c r="AK35" s="119" t="str">
        <f>AK17</f>
        <v>N.Nom de la recette.Avec ou sans alcool.Quand .Verre Flute(s).Famille à coller</v>
      </c>
      <c r="AL35" s="119">
        <f>AL17</f>
        <v>2</v>
      </c>
      <c r="AM35" s="118" t="str">
        <f>AM17</f>
        <v>Flute(s)</v>
      </c>
      <c r="AN35" s="117">
        <f>AN17</f>
        <v>12</v>
      </c>
      <c r="AO35" s="116" t="str">
        <f>AO17</f>
        <v>cl</v>
      </c>
      <c r="AP35" s="285" t="str">
        <f>IF(ISBLANK(AQ35),"",MAX(AP28:AP34)+1)</f>
        <v/>
      </c>
      <c r="AQ35" s="284"/>
      <c r="AR35" s="284"/>
      <c r="AS35" s="284"/>
      <c r="AT35" s="284"/>
      <c r="AU35" s="284"/>
      <c r="AV35" s="284"/>
      <c r="AW35" s="284"/>
      <c r="AX35" s="284"/>
      <c r="AY35" s="284"/>
      <c r="AZ35" s="284"/>
      <c r="BA35" s="282"/>
      <c r="BC35" s="407" t="str">
        <f t="shared" si="21"/>
        <v>►</v>
      </c>
      <c r="BD35" s="1337"/>
      <c r="BF35" s="407" t="str">
        <f t="shared" si="22"/>
        <v>►</v>
      </c>
      <c r="BG35" s="1337"/>
      <c r="BI35" s="9">
        <v>1</v>
      </c>
    </row>
    <row r="36" spans="1:61" ht="15.75" customHeight="1">
      <c r="A36" s="407" t="str">
        <f t="shared" si="7"/>
        <v>►</v>
      </c>
      <c r="B36" s="147" t="str">
        <f t="shared" si="29"/>
        <v>N.Nom de la recette.Avec ou sans alcool.Quand .Verre Flute(s).Famille à coller</v>
      </c>
      <c r="C36" s="685" t="str">
        <f t="shared" si="29"/>
        <v>N</v>
      </c>
      <c r="D36" s="147" t="str">
        <f t="shared" si="29"/>
        <v>Nom de la recette</v>
      </c>
      <c r="E36" s="147" t="str">
        <f t="shared" si="29"/>
        <v>Avec ou sans alcool</v>
      </c>
      <c r="F36" s="147" t="str">
        <f t="shared" si="29"/>
        <v xml:space="preserve">Quand </v>
      </c>
      <c r="G36" s="147" t="str">
        <f t="shared" si="29"/>
        <v>Famille à coller</v>
      </c>
      <c r="I36" s="146" t="str">
        <f t="shared" si="25"/>
        <v>►</v>
      </c>
      <c r="J36" s="119" t="str">
        <f>J17</f>
        <v>N.Nom de la recette.Avec ou sans alcool.Quand .Verre Flute(s).Famille à coller</v>
      </c>
      <c r="K36" s="119">
        <f>K17</f>
        <v>2</v>
      </c>
      <c r="L36" s="118" t="str">
        <f>L17</f>
        <v>Flute(s)</v>
      </c>
      <c r="M36" s="117">
        <f>M17</f>
        <v>12</v>
      </c>
      <c r="N36" s="116" t="str">
        <f>N17</f>
        <v>cl</v>
      </c>
      <c r="O36" s="285" t="str">
        <f>IF(ISBLANK(P36),"",MAX(O28:O35)+1)</f>
        <v/>
      </c>
      <c r="P36" s="284"/>
      <c r="Q36" s="284"/>
      <c r="R36" s="284"/>
      <c r="S36" s="284"/>
      <c r="T36" s="284"/>
      <c r="U36" s="284"/>
      <c r="V36" s="284"/>
      <c r="W36" s="284"/>
      <c r="X36" s="284"/>
      <c r="Y36" s="284"/>
      <c r="Z36" s="282"/>
      <c r="AA36" s="686"/>
      <c r="AB36" s="407" t="str">
        <f t="shared" si="14"/>
        <v>►</v>
      </c>
      <c r="AC36" s="147" t="str">
        <f t="shared" si="30"/>
        <v>N.Nom de la recette.Avec ou sans alcool.Quand .Verre Flute(s).Famille à coller</v>
      </c>
      <c r="AD36" s="685" t="str">
        <f t="shared" si="30"/>
        <v>N</v>
      </c>
      <c r="AE36" s="147" t="str">
        <f t="shared" si="30"/>
        <v>Nom de la recette</v>
      </c>
      <c r="AF36" s="147" t="str">
        <f t="shared" si="30"/>
        <v>Avec ou sans alcool</v>
      </c>
      <c r="AG36" s="147" t="str">
        <f t="shared" si="30"/>
        <v xml:space="preserve">Quand </v>
      </c>
      <c r="AH36" s="147" t="str">
        <f t="shared" si="30"/>
        <v>Famille à coller</v>
      </c>
      <c r="AI36" s="686"/>
      <c r="AJ36" s="146" t="str">
        <f t="shared" si="26"/>
        <v>►</v>
      </c>
      <c r="AK36" s="119" t="str">
        <f>AK17</f>
        <v>N.Nom de la recette.Avec ou sans alcool.Quand .Verre Flute(s).Famille à coller</v>
      </c>
      <c r="AL36" s="119">
        <f>AL17</f>
        <v>2</v>
      </c>
      <c r="AM36" s="118" t="str">
        <f>AM17</f>
        <v>Flute(s)</v>
      </c>
      <c r="AN36" s="117">
        <f>AN17</f>
        <v>12</v>
      </c>
      <c r="AO36" s="116" t="str">
        <f>AO17</f>
        <v>cl</v>
      </c>
      <c r="AP36" s="285" t="str">
        <f>IF(ISBLANK(AQ36),"",MAX(AP28:AP35)+1)</f>
        <v/>
      </c>
      <c r="AQ36" s="284"/>
      <c r="AR36" s="284"/>
      <c r="AS36" s="284"/>
      <c r="AT36" s="284"/>
      <c r="AU36" s="284"/>
      <c r="AV36" s="284"/>
      <c r="AW36" s="284"/>
      <c r="AX36" s="284"/>
      <c r="AY36" s="284"/>
      <c r="AZ36" s="284"/>
      <c r="BA36" s="282"/>
      <c r="BC36" s="407" t="str">
        <f t="shared" si="21"/>
        <v>►</v>
      </c>
      <c r="BD36" s="593">
        <v>1</v>
      </c>
      <c r="BF36" s="407" t="str">
        <f t="shared" si="22"/>
        <v>►</v>
      </c>
      <c r="BG36" s="593">
        <v>1</v>
      </c>
      <c r="BI36" s="9">
        <v>1</v>
      </c>
    </row>
    <row r="37" spans="1:61" ht="21" customHeight="1">
      <c r="A37" s="407" t="str">
        <f t="shared" si="7"/>
        <v>►</v>
      </c>
      <c r="B37" s="147" t="str">
        <f t="shared" si="29"/>
        <v>N.Nom de la recette.Avec ou sans alcool.Quand .Verre Flute(s).Famille à coller</v>
      </c>
      <c r="C37" s="685" t="str">
        <f t="shared" si="29"/>
        <v>N</v>
      </c>
      <c r="D37" s="147" t="str">
        <f t="shared" si="29"/>
        <v>Nom de la recette</v>
      </c>
      <c r="E37" s="147" t="str">
        <f t="shared" si="29"/>
        <v>Avec ou sans alcool</v>
      </c>
      <c r="F37" s="147" t="str">
        <f t="shared" si="29"/>
        <v xml:space="preserve">Quand </v>
      </c>
      <c r="G37" s="147" t="str">
        <f t="shared" si="29"/>
        <v>Famille à coller</v>
      </c>
      <c r="I37" s="146" t="str">
        <f t="shared" si="25"/>
        <v>►</v>
      </c>
      <c r="J37" s="119" t="str">
        <f>J17</f>
        <v>N.Nom de la recette.Avec ou sans alcool.Quand .Verre Flute(s).Famille à coller</v>
      </c>
      <c r="K37" s="119">
        <f>K17</f>
        <v>2</v>
      </c>
      <c r="L37" s="118" t="str">
        <f>L17</f>
        <v>Flute(s)</v>
      </c>
      <c r="M37" s="117">
        <f>M17</f>
        <v>12</v>
      </c>
      <c r="N37" s="116" t="str">
        <f>N17</f>
        <v>cl</v>
      </c>
      <c r="O37" s="285" t="str">
        <f>IF(ISBLANK(P37),"",MAX(O28:O36)+1)</f>
        <v/>
      </c>
      <c r="P37" s="284"/>
      <c r="Q37" s="284"/>
      <c r="R37" s="284"/>
      <c r="S37" s="284"/>
      <c r="T37" s="284"/>
      <c r="U37" s="284"/>
      <c r="V37" s="284"/>
      <c r="W37" s="284"/>
      <c r="X37" s="284"/>
      <c r="Y37" s="284"/>
      <c r="Z37" s="282"/>
      <c r="AA37" s="686"/>
      <c r="AB37" s="407" t="str">
        <f t="shared" si="14"/>
        <v>►</v>
      </c>
      <c r="AC37" s="147" t="str">
        <f t="shared" si="30"/>
        <v>N.Nom de la recette.Avec ou sans alcool.Quand .Verre Flute(s).Famille à coller</v>
      </c>
      <c r="AD37" s="685" t="str">
        <f t="shared" si="30"/>
        <v>N</v>
      </c>
      <c r="AE37" s="147" t="str">
        <f t="shared" si="30"/>
        <v>Nom de la recette</v>
      </c>
      <c r="AF37" s="147" t="str">
        <f t="shared" si="30"/>
        <v>Avec ou sans alcool</v>
      </c>
      <c r="AG37" s="147" t="str">
        <f t="shared" si="30"/>
        <v xml:space="preserve">Quand </v>
      </c>
      <c r="AH37" s="147" t="str">
        <f t="shared" si="30"/>
        <v>Famille à coller</v>
      </c>
      <c r="AI37" s="686"/>
      <c r="AJ37" s="146" t="str">
        <f t="shared" si="26"/>
        <v>►</v>
      </c>
      <c r="AK37" s="119" t="str">
        <f>AK17</f>
        <v>N.Nom de la recette.Avec ou sans alcool.Quand .Verre Flute(s).Famille à coller</v>
      </c>
      <c r="AL37" s="119">
        <f>AL17</f>
        <v>2</v>
      </c>
      <c r="AM37" s="118" t="str">
        <f>AM17</f>
        <v>Flute(s)</v>
      </c>
      <c r="AN37" s="117">
        <f>AN17</f>
        <v>12</v>
      </c>
      <c r="AO37" s="116" t="str">
        <f>AO17</f>
        <v>cl</v>
      </c>
      <c r="AP37" s="285" t="str">
        <f>IF(ISBLANK(AQ37),"",MAX(AP28:AP36)+1)</f>
        <v/>
      </c>
      <c r="AQ37" s="284"/>
      <c r="AR37" s="284"/>
      <c r="AS37" s="284"/>
      <c r="AT37" s="284"/>
      <c r="AU37" s="284"/>
      <c r="AV37" s="284"/>
      <c r="AW37" s="284"/>
      <c r="AX37" s="284"/>
      <c r="AY37" s="284"/>
      <c r="AZ37" s="284"/>
      <c r="BA37" s="282"/>
      <c r="BC37" s="407" t="str">
        <f t="shared" si="21"/>
        <v>►</v>
      </c>
      <c r="BD37" s="593">
        <v>1</v>
      </c>
      <c r="BF37" s="407" t="str">
        <f t="shared" si="22"/>
        <v>►</v>
      </c>
      <c r="BG37" s="593">
        <v>1</v>
      </c>
      <c r="BI37" s="9">
        <v>1</v>
      </c>
    </row>
    <row r="38" spans="1:61" ht="18.75" customHeight="1">
      <c r="A38" s="407" t="str">
        <f t="shared" si="7"/>
        <v>►</v>
      </c>
      <c r="B38" s="147" t="str">
        <f t="shared" si="29"/>
        <v>N.Nom de la recette.Avec ou sans alcool.Quand .Verre Flute(s).Famille à coller</v>
      </c>
      <c r="C38" s="685" t="str">
        <f t="shared" si="29"/>
        <v>N</v>
      </c>
      <c r="D38" s="147" t="str">
        <f t="shared" si="29"/>
        <v>Nom de la recette</v>
      </c>
      <c r="E38" s="147" t="str">
        <f t="shared" si="29"/>
        <v>Avec ou sans alcool</v>
      </c>
      <c r="F38" s="147" t="str">
        <f t="shared" si="29"/>
        <v xml:space="preserve">Quand </v>
      </c>
      <c r="G38" s="147" t="str">
        <f t="shared" si="29"/>
        <v>Famille à coller</v>
      </c>
      <c r="I38" s="146" t="str">
        <f t="shared" si="25"/>
        <v>►</v>
      </c>
      <c r="J38" s="119" t="str">
        <f>J17</f>
        <v>N.Nom de la recette.Avec ou sans alcool.Quand .Verre Flute(s).Famille à coller</v>
      </c>
      <c r="K38" s="119">
        <f>K17</f>
        <v>2</v>
      </c>
      <c r="L38" s="118" t="str">
        <f>L17</f>
        <v>Flute(s)</v>
      </c>
      <c r="M38" s="117">
        <f>M17</f>
        <v>12</v>
      </c>
      <c r="N38" s="116" t="str">
        <f>N17</f>
        <v>cl</v>
      </c>
      <c r="O38" s="1226" t="s">
        <v>516</v>
      </c>
      <c r="P38" s="280"/>
      <c r="Q38" s="280"/>
      <c r="R38" s="280"/>
      <c r="S38" s="280"/>
      <c r="T38" s="280"/>
      <c r="U38" s="280"/>
      <c r="V38" s="280"/>
      <c r="W38" s="280"/>
      <c r="X38" s="280"/>
      <c r="Y38" s="280"/>
      <c r="Z38" s="279"/>
      <c r="AA38" s="686"/>
      <c r="AB38" s="407" t="str">
        <f t="shared" si="14"/>
        <v>►</v>
      </c>
      <c r="AC38" s="147" t="str">
        <f t="shared" si="30"/>
        <v>N.Nom de la recette.Avec ou sans alcool.Quand .Verre Flute(s).Famille à coller</v>
      </c>
      <c r="AD38" s="685" t="str">
        <f t="shared" si="30"/>
        <v>N</v>
      </c>
      <c r="AE38" s="147" t="str">
        <f t="shared" si="30"/>
        <v>Nom de la recette</v>
      </c>
      <c r="AF38" s="147" t="str">
        <f t="shared" si="30"/>
        <v>Avec ou sans alcool</v>
      </c>
      <c r="AG38" s="147" t="str">
        <f t="shared" si="30"/>
        <v xml:space="preserve">Quand </v>
      </c>
      <c r="AH38" s="147" t="str">
        <f t="shared" si="30"/>
        <v>Famille à coller</v>
      </c>
      <c r="AI38" s="686"/>
      <c r="AJ38" s="146" t="str">
        <f t="shared" si="26"/>
        <v>►</v>
      </c>
      <c r="AK38" s="119" t="str">
        <f>AK17</f>
        <v>N.Nom de la recette.Avec ou sans alcool.Quand .Verre Flute(s).Famille à coller</v>
      </c>
      <c r="AL38" s="119">
        <f>AL17</f>
        <v>2</v>
      </c>
      <c r="AM38" s="118" t="str">
        <f>AM17</f>
        <v>Flute(s)</v>
      </c>
      <c r="AN38" s="117">
        <f>AN17</f>
        <v>12</v>
      </c>
      <c r="AO38" s="116" t="str">
        <f>AO17</f>
        <v>cl</v>
      </c>
      <c r="AP38" s="1226" t="s">
        <v>516</v>
      </c>
      <c r="AQ38" s="280"/>
      <c r="AR38" s="280"/>
      <c r="AS38" s="280"/>
      <c r="AT38" s="280"/>
      <c r="AU38" s="280"/>
      <c r="AV38" s="280"/>
      <c r="AW38" s="280"/>
      <c r="AX38" s="280"/>
      <c r="AY38" s="280"/>
      <c r="AZ38" s="280"/>
      <c r="BA38" s="279"/>
      <c r="BC38" s="407" t="str">
        <f t="shared" si="21"/>
        <v>►</v>
      </c>
      <c r="BD38" s="593">
        <v>1</v>
      </c>
      <c r="BF38" s="407" t="str">
        <f t="shared" si="22"/>
        <v>►</v>
      </c>
      <c r="BG38" s="593">
        <v>1</v>
      </c>
      <c r="BI38" s="9">
        <v>1</v>
      </c>
    </row>
    <row r="39" spans="1:61" ht="15.75" customHeight="1">
      <c r="A39" s="407" t="str">
        <f t="shared" si="7"/>
        <v>►</v>
      </c>
      <c r="B39" s="147" t="str">
        <f t="shared" si="29"/>
        <v>N.Nom de la recette.Avec ou sans alcool.Quand .Verre Flute(s).Famille à coller</v>
      </c>
      <c r="C39" s="685" t="str">
        <f t="shared" si="29"/>
        <v>N</v>
      </c>
      <c r="D39" s="147" t="str">
        <f t="shared" si="29"/>
        <v>Nom de la recette</v>
      </c>
      <c r="E39" s="147" t="str">
        <f t="shared" si="29"/>
        <v>Avec ou sans alcool</v>
      </c>
      <c r="F39" s="147" t="str">
        <f t="shared" si="29"/>
        <v xml:space="preserve">Quand </v>
      </c>
      <c r="G39" s="147" t="str">
        <f t="shared" si="29"/>
        <v>Famille à coller</v>
      </c>
      <c r="I39" s="146" t="str">
        <f>IF(OR(P39&lt;&gt; "",Q39&lt;&gt;"",R39&lt;&gt; "",S39&lt;&gt; "",T39&lt;&gt; "",U39&lt;&gt; "",V39&lt;&gt;""),"A", "►")</f>
        <v>►</v>
      </c>
      <c r="J39" s="119" t="str">
        <f>J17</f>
        <v>N.Nom de la recette.Avec ou sans alcool.Quand .Verre Flute(s).Famille à coller</v>
      </c>
      <c r="K39" s="119">
        <f>K17</f>
        <v>2</v>
      </c>
      <c r="L39" s="118" t="str">
        <f>L17</f>
        <v>Flute(s)</v>
      </c>
      <c r="M39" s="117">
        <f>M17</f>
        <v>12</v>
      </c>
      <c r="N39" s="116" t="str">
        <f>N17</f>
        <v>cl</v>
      </c>
      <c r="O39" s="1226"/>
      <c r="P39" s="280"/>
      <c r="Q39" s="280"/>
      <c r="R39" s="280"/>
      <c r="S39" s="280"/>
      <c r="T39" s="280"/>
      <c r="U39" s="280"/>
      <c r="V39" s="280"/>
      <c r="W39" s="280"/>
      <c r="X39" s="280"/>
      <c r="Y39" s="280"/>
      <c r="Z39" s="279"/>
      <c r="AA39" s="686"/>
      <c r="AB39" s="407" t="str">
        <f t="shared" si="14"/>
        <v>►</v>
      </c>
      <c r="AC39" s="147" t="str">
        <f t="shared" si="30"/>
        <v>N.Nom de la recette.Avec ou sans alcool.Quand .Verre Flute(s).Famille à coller</v>
      </c>
      <c r="AD39" s="685" t="str">
        <f t="shared" si="30"/>
        <v>N</v>
      </c>
      <c r="AE39" s="147" t="str">
        <f t="shared" si="30"/>
        <v>Nom de la recette</v>
      </c>
      <c r="AF39" s="147" t="str">
        <f t="shared" si="30"/>
        <v>Avec ou sans alcool</v>
      </c>
      <c r="AG39" s="147" t="str">
        <f t="shared" si="30"/>
        <v xml:space="preserve">Quand </v>
      </c>
      <c r="AH39" s="147" t="str">
        <f t="shared" si="30"/>
        <v>Famille à coller</v>
      </c>
      <c r="AI39" s="686"/>
      <c r="AJ39" s="146" t="str">
        <f t="shared" si="26"/>
        <v>►</v>
      </c>
      <c r="AK39" s="119" t="str">
        <f>AK17</f>
        <v>N.Nom de la recette.Avec ou sans alcool.Quand .Verre Flute(s).Famille à coller</v>
      </c>
      <c r="AL39" s="119">
        <f>AL17</f>
        <v>2</v>
      </c>
      <c r="AM39" s="118" t="str">
        <f>AM17</f>
        <v>Flute(s)</v>
      </c>
      <c r="AN39" s="117">
        <f>AN17</f>
        <v>12</v>
      </c>
      <c r="AO39" s="116" t="str">
        <f>AO17</f>
        <v>cl</v>
      </c>
      <c r="AP39" s="1226"/>
      <c r="AQ39" s="280"/>
      <c r="AR39" s="280"/>
      <c r="AS39" s="280"/>
      <c r="AT39" s="280"/>
      <c r="AU39" s="280"/>
      <c r="AV39" s="280"/>
      <c r="AW39" s="280"/>
      <c r="AX39" s="280"/>
      <c r="AY39" s="280"/>
      <c r="AZ39" s="280"/>
      <c r="BA39" s="279"/>
      <c r="BC39" s="407" t="str">
        <f t="shared" si="21"/>
        <v>►</v>
      </c>
      <c r="BD39" s="593">
        <v>1</v>
      </c>
      <c r="BF39" s="407" t="str">
        <f t="shared" si="22"/>
        <v>►</v>
      </c>
      <c r="BG39" s="593">
        <v>1</v>
      </c>
      <c r="BI39" s="9">
        <v>1</v>
      </c>
    </row>
    <row r="40" spans="1:61" ht="15.75" customHeight="1">
      <c r="A40" s="407" t="str">
        <f t="shared" si="7"/>
        <v>A</v>
      </c>
      <c r="B40" s="147" t="str">
        <f t="shared" si="29"/>
        <v>N.Nom de la recette.Avec ou sans alcool.Quand .Verre Flute(s).Famille à coller</v>
      </c>
      <c r="C40" s="685" t="str">
        <f t="shared" si="29"/>
        <v>N</v>
      </c>
      <c r="D40" s="147" t="str">
        <f t="shared" si="29"/>
        <v>Nom de la recette</v>
      </c>
      <c r="E40" s="147" t="str">
        <f t="shared" si="29"/>
        <v>Avec ou sans alcool</v>
      </c>
      <c r="F40" s="147" t="str">
        <f t="shared" si="29"/>
        <v xml:space="preserve">Quand </v>
      </c>
      <c r="G40" s="147" t="str">
        <f t="shared" si="29"/>
        <v>Famille à coller</v>
      </c>
      <c r="I40" s="274" t="s">
        <v>338</v>
      </c>
      <c r="J40" s="119" t="str">
        <f>J17</f>
        <v>N.Nom de la recette.Avec ou sans alcool.Quand .Verre Flute(s).Famille à coller</v>
      </c>
      <c r="K40" s="119">
        <f>K17</f>
        <v>2</v>
      </c>
      <c r="L40" s="118" t="str">
        <f>L17</f>
        <v>Flute(s)</v>
      </c>
      <c r="M40" s="117">
        <f>M17</f>
        <v>12</v>
      </c>
      <c r="N40" s="116" t="str">
        <f>N17</f>
        <v>cl</v>
      </c>
      <c r="O40" s="277" t="s">
        <v>509</v>
      </c>
      <c r="P40" s="122"/>
      <c r="Q40" s="122"/>
      <c r="R40" s="122"/>
      <c r="S40" s="122"/>
      <c r="T40" s="122"/>
      <c r="U40" s="122"/>
      <c r="V40" s="122"/>
      <c r="W40" s="122"/>
      <c r="X40" s="122"/>
      <c r="Y40" s="122"/>
      <c r="Z40" s="121"/>
      <c r="AA40" s="686"/>
      <c r="AB40" s="407" t="str">
        <f t="shared" si="14"/>
        <v>A</v>
      </c>
      <c r="AC40" s="147" t="str">
        <f t="shared" si="30"/>
        <v>N.Nom de la recette.Avec ou sans alcool.Quand .Verre Flute(s).Famille à coller</v>
      </c>
      <c r="AD40" s="685" t="str">
        <f t="shared" si="30"/>
        <v>N</v>
      </c>
      <c r="AE40" s="147" t="str">
        <f t="shared" si="30"/>
        <v>Nom de la recette</v>
      </c>
      <c r="AF40" s="147" t="str">
        <f t="shared" si="30"/>
        <v>Avec ou sans alcool</v>
      </c>
      <c r="AG40" s="147" t="str">
        <f t="shared" si="30"/>
        <v xml:space="preserve">Quand </v>
      </c>
      <c r="AH40" s="147" t="str">
        <f t="shared" si="30"/>
        <v>Famille à coller</v>
      </c>
      <c r="AI40" s="686"/>
      <c r="AJ40" s="274" t="s">
        <v>338</v>
      </c>
      <c r="AK40" s="119" t="str">
        <f>AK17</f>
        <v>N.Nom de la recette.Avec ou sans alcool.Quand .Verre Flute(s).Famille à coller</v>
      </c>
      <c r="AL40" s="119">
        <f>AL17</f>
        <v>2</v>
      </c>
      <c r="AM40" s="118" t="str">
        <f>AM17</f>
        <v>Flute(s)</v>
      </c>
      <c r="AN40" s="117">
        <f>AN17</f>
        <v>12</v>
      </c>
      <c r="AO40" s="116" t="str">
        <f>AO17</f>
        <v>cl</v>
      </c>
      <c r="AP40" s="277" t="s">
        <v>509</v>
      </c>
      <c r="AQ40" s="122"/>
      <c r="AR40" s="122"/>
      <c r="AS40" s="122"/>
      <c r="AT40" s="122"/>
      <c r="AU40" s="122"/>
      <c r="AV40" s="122"/>
      <c r="AW40" s="122"/>
      <c r="AX40" s="122"/>
      <c r="AY40" s="122"/>
      <c r="AZ40" s="122"/>
      <c r="BA40" s="121"/>
      <c r="BC40" s="407" t="str">
        <f t="shared" si="21"/>
        <v>A</v>
      </c>
      <c r="BD40" s="593">
        <v>1</v>
      </c>
      <c r="BF40" s="407" t="str">
        <f t="shared" si="22"/>
        <v>A</v>
      </c>
      <c r="BG40" s="593">
        <v>1</v>
      </c>
      <c r="BI40" s="9">
        <v>1</v>
      </c>
    </row>
    <row r="41" spans="1:61" ht="15.75" customHeight="1">
      <c r="A41" s="407" t="str">
        <f t="shared" si="7"/>
        <v>A</v>
      </c>
      <c r="B41" s="147" t="str">
        <f t="shared" si="29"/>
        <v>N.Nom de la recette.Avec ou sans alcool.Quand .Verre Flute(s).Famille à coller</v>
      </c>
      <c r="C41" s="685" t="str">
        <f t="shared" si="29"/>
        <v>N</v>
      </c>
      <c r="D41" s="147" t="str">
        <f t="shared" si="29"/>
        <v>Nom de la recette</v>
      </c>
      <c r="E41" s="147" t="str">
        <f t="shared" si="29"/>
        <v>Avec ou sans alcool</v>
      </c>
      <c r="F41" s="147" t="str">
        <f t="shared" si="29"/>
        <v xml:space="preserve">Quand </v>
      </c>
      <c r="G41" s="147" t="str">
        <f t="shared" si="29"/>
        <v>Famille à coller</v>
      </c>
      <c r="I41" s="274" t="s">
        <v>338</v>
      </c>
      <c r="J41" s="113">
        <v>2</v>
      </c>
      <c r="K41" s="113">
        <v>2</v>
      </c>
      <c r="L41" s="113">
        <v>2</v>
      </c>
      <c r="M41" s="113">
        <v>2</v>
      </c>
      <c r="N41" s="113">
        <v>2</v>
      </c>
      <c r="O41" s="113">
        <v>10</v>
      </c>
      <c r="P41" s="113">
        <v>12</v>
      </c>
      <c r="Q41" s="113">
        <v>10</v>
      </c>
      <c r="R41" s="113">
        <v>3</v>
      </c>
      <c r="S41" s="113">
        <v>11</v>
      </c>
      <c r="T41" s="113">
        <v>11</v>
      </c>
      <c r="U41" s="113">
        <v>4</v>
      </c>
      <c r="V41" s="113">
        <v>11</v>
      </c>
      <c r="W41" s="113">
        <v>11</v>
      </c>
      <c r="X41" s="113">
        <v>11</v>
      </c>
      <c r="Y41" s="113">
        <v>12</v>
      </c>
      <c r="Z41" s="115">
        <v>40</v>
      </c>
      <c r="AA41" s="686"/>
      <c r="AB41" s="407" t="str">
        <f t="shared" si="14"/>
        <v>A</v>
      </c>
      <c r="AC41" s="147" t="str">
        <f t="shared" si="30"/>
        <v>N.Nom de la recette.Avec ou sans alcool.Quand .Verre Flute(s).Famille à coller</v>
      </c>
      <c r="AD41" s="685" t="str">
        <f t="shared" si="30"/>
        <v>N</v>
      </c>
      <c r="AE41" s="147" t="str">
        <f t="shared" si="30"/>
        <v>Nom de la recette</v>
      </c>
      <c r="AF41" s="147" t="str">
        <f t="shared" si="30"/>
        <v>Avec ou sans alcool</v>
      </c>
      <c r="AG41" s="147" t="str">
        <f t="shared" si="30"/>
        <v xml:space="preserve">Quand </v>
      </c>
      <c r="AH41" s="147" t="str">
        <f t="shared" si="30"/>
        <v>Famille à coller</v>
      </c>
      <c r="AI41" s="686"/>
      <c r="AJ41" s="274" t="s">
        <v>338</v>
      </c>
      <c r="AK41" s="113">
        <v>2</v>
      </c>
      <c r="AL41" s="113">
        <v>2</v>
      </c>
      <c r="AM41" s="113">
        <v>2</v>
      </c>
      <c r="AN41" s="113">
        <v>2</v>
      </c>
      <c r="AO41" s="113">
        <v>2</v>
      </c>
      <c r="AP41" s="113">
        <v>10</v>
      </c>
      <c r="AQ41" s="113">
        <v>12</v>
      </c>
      <c r="AR41" s="113">
        <v>10</v>
      </c>
      <c r="AS41" s="113">
        <v>3</v>
      </c>
      <c r="AT41" s="113">
        <v>11</v>
      </c>
      <c r="AU41" s="113">
        <v>11</v>
      </c>
      <c r="AV41" s="113">
        <v>4</v>
      </c>
      <c r="AW41" s="113">
        <v>11</v>
      </c>
      <c r="AX41" s="113">
        <v>11</v>
      </c>
      <c r="AY41" s="113">
        <v>11</v>
      </c>
      <c r="AZ41" s="113">
        <v>12</v>
      </c>
      <c r="BA41" s="115">
        <v>40</v>
      </c>
      <c r="BC41" s="407" t="str">
        <f t="shared" si="21"/>
        <v>A</v>
      </c>
      <c r="BD41" s="593">
        <v>1</v>
      </c>
      <c r="BF41" s="407" t="str">
        <f t="shared" si="22"/>
        <v>A</v>
      </c>
      <c r="BG41" s="593">
        <v>1</v>
      </c>
      <c r="BI41" s="9">
        <v>1</v>
      </c>
    </row>
    <row r="42" spans="1:61" ht="17.25" customHeight="1" thickBot="1">
      <c r="A42" s="407" t="str">
        <f t="shared" si="7"/>
        <v>A</v>
      </c>
      <c r="B42" s="147" t="str">
        <f t="shared" si="29"/>
        <v>N.Nom de la recette.Avec ou sans alcool.Quand .Verre Flute(s).Famille à coller</v>
      </c>
      <c r="C42" s="685" t="str">
        <f t="shared" si="29"/>
        <v>N</v>
      </c>
      <c r="D42" s="147" t="str">
        <f t="shared" si="29"/>
        <v>Nom de la recette</v>
      </c>
      <c r="E42" s="147" t="str">
        <f t="shared" si="29"/>
        <v>Avec ou sans alcool</v>
      </c>
      <c r="F42" s="147" t="str">
        <f t="shared" si="29"/>
        <v xml:space="preserve">Quand </v>
      </c>
      <c r="G42" s="147" t="str">
        <f t="shared" si="29"/>
        <v>Famille à coller</v>
      </c>
      <c r="I42" s="273" t="s">
        <v>338</v>
      </c>
      <c r="J42" s="272">
        <f t="shared" ref="J42:X42" ca="1" si="31">CELL("largeur",J42)</f>
        <v>2</v>
      </c>
      <c r="K42" s="272">
        <f t="shared" ca="1" si="31"/>
        <v>2</v>
      </c>
      <c r="L42" s="272">
        <f t="shared" ca="1" si="31"/>
        <v>2</v>
      </c>
      <c r="M42" s="272">
        <f t="shared" ca="1" si="31"/>
        <v>2</v>
      </c>
      <c r="N42" s="272">
        <f t="shared" ca="1" si="31"/>
        <v>2</v>
      </c>
      <c r="O42" s="272">
        <f t="shared" ca="1" si="31"/>
        <v>10</v>
      </c>
      <c r="P42" s="272">
        <f t="shared" ca="1" si="31"/>
        <v>12</v>
      </c>
      <c r="Q42" s="272">
        <f t="shared" ca="1" si="31"/>
        <v>10</v>
      </c>
      <c r="R42" s="272">
        <f t="shared" ca="1" si="31"/>
        <v>3</v>
      </c>
      <c r="S42" s="272">
        <f t="shared" ca="1" si="31"/>
        <v>11</v>
      </c>
      <c r="T42" s="272">
        <f t="shared" ca="1" si="31"/>
        <v>11</v>
      </c>
      <c r="U42" s="272">
        <f t="shared" ca="1" si="31"/>
        <v>4</v>
      </c>
      <c r="V42" s="272">
        <f t="shared" ca="1" si="31"/>
        <v>11</v>
      </c>
      <c r="W42" s="272">
        <f t="shared" ca="1" si="31"/>
        <v>11</v>
      </c>
      <c r="X42" s="272">
        <f t="shared" ca="1" si="31"/>
        <v>11</v>
      </c>
      <c r="Y42" s="272">
        <v>12</v>
      </c>
      <c r="Z42" s="271">
        <f ca="1">CELL("largeur",Z42)</f>
        <v>40</v>
      </c>
      <c r="AA42" s="686"/>
      <c r="AB42" s="407" t="str">
        <f t="shared" si="14"/>
        <v>A</v>
      </c>
      <c r="AC42" s="147" t="str">
        <f t="shared" si="30"/>
        <v>N.Nom de la recette.Avec ou sans alcool.Quand .Verre Flute(s).Famille à coller</v>
      </c>
      <c r="AD42" s="685" t="str">
        <f t="shared" si="30"/>
        <v>N</v>
      </c>
      <c r="AE42" s="147" t="str">
        <f t="shared" si="30"/>
        <v>Nom de la recette</v>
      </c>
      <c r="AF42" s="147" t="str">
        <f t="shared" si="30"/>
        <v>Avec ou sans alcool</v>
      </c>
      <c r="AG42" s="147" t="str">
        <f t="shared" si="30"/>
        <v xml:space="preserve">Quand </v>
      </c>
      <c r="AH42" s="147" t="str">
        <f t="shared" si="30"/>
        <v>Famille à coller</v>
      </c>
      <c r="AI42" s="686"/>
      <c r="AJ42" s="273" t="s">
        <v>338</v>
      </c>
      <c r="AK42" s="272">
        <f t="shared" ref="AK42:AY42" ca="1" si="32">CELL("largeur",AK42)</f>
        <v>2</v>
      </c>
      <c r="AL42" s="272">
        <f t="shared" ca="1" si="32"/>
        <v>2</v>
      </c>
      <c r="AM42" s="272">
        <f t="shared" ca="1" si="32"/>
        <v>2</v>
      </c>
      <c r="AN42" s="272">
        <f t="shared" ca="1" si="32"/>
        <v>2</v>
      </c>
      <c r="AO42" s="272">
        <f t="shared" ca="1" si="32"/>
        <v>2</v>
      </c>
      <c r="AP42" s="272">
        <f t="shared" ca="1" si="32"/>
        <v>10</v>
      </c>
      <c r="AQ42" s="272">
        <f t="shared" ca="1" si="32"/>
        <v>12</v>
      </c>
      <c r="AR42" s="272">
        <f t="shared" ca="1" si="32"/>
        <v>10</v>
      </c>
      <c r="AS42" s="272">
        <f t="shared" ca="1" si="32"/>
        <v>3</v>
      </c>
      <c r="AT42" s="272">
        <f t="shared" ca="1" si="32"/>
        <v>11</v>
      </c>
      <c r="AU42" s="272">
        <f t="shared" ca="1" si="32"/>
        <v>11</v>
      </c>
      <c r="AV42" s="272">
        <f t="shared" ca="1" si="32"/>
        <v>4</v>
      </c>
      <c r="AW42" s="272">
        <f t="shared" ca="1" si="32"/>
        <v>11</v>
      </c>
      <c r="AX42" s="272">
        <f t="shared" ca="1" si="32"/>
        <v>11</v>
      </c>
      <c r="AY42" s="272">
        <f t="shared" ca="1" si="32"/>
        <v>11</v>
      </c>
      <c r="AZ42" s="272">
        <v>12</v>
      </c>
      <c r="BA42" s="271">
        <f ca="1">CELL("largeur",BA42)</f>
        <v>40</v>
      </c>
      <c r="BC42" s="407" t="str">
        <f t="shared" si="21"/>
        <v>A</v>
      </c>
      <c r="BD42" s="1337" t="s">
        <v>782</v>
      </c>
      <c r="BF42" s="407" t="str">
        <f t="shared" si="22"/>
        <v>A</v>
      </c>
      <c r="BG42" s="1337" t="s">
        <v>782</v>
      </c>
      <c r="BI42" s="9">
        <v>1</v>
      </c>
    </row>
    <row r="43" spans="1:61" ht="17.25" customHeight="1" thickBot="1">
      <c r="A43" s="407" t="str">
        <f t="shared" si="7"/>
        <v>A</v>
      </c>
      <c r="B43" s="681" t="s">
        <v>956</v>
      </c>
      <c r="C43" s="681" t="s">
        <v>956</v>
      </c>
      <c r="D43" s="681" t="s">
        <v>956</v>
      </c>
      <c r="E43" s="681" t="s">
        <v>956</v>
      </c>
      <c r="F43" s="681" t="s">
        <v>956</v>
      </c>
      <c r="G43" s="681" t="s">
        <v>956</v>
      </c>
      <c r="H43" s="262"/>
      <c r="I43" s="684" t="s">
        <v>338</v>
      </c>
      <c r="J43" s="683" t="s">
        <v>956</v>
      </c>
      <c r="K43" s="683" t="s">
        <v>956</v>
      </c>
      <c r="L43" s="683" t="s">
        <v>956</v>
      </c>
      <c r="M43" s="683" t="s">
        <v>956</v>
      </c>
      <c r="N43" s="683" t="s">
        <v>956</v>
      </c>
      <c r="O43" s="683" t="s">
        <v>956</v>
      </c>
      <c r="P43" s="683" t="s">
        <v>956</v>
      </c>
      <c r="Q43" s="683" t="s">
        <v>956</v>
      </c>
      <c r="R43" s="683" t="s">
        <v>956</v>
      </c>
      <c r="S43" s="683" t="s">
        <v>956</v>
      </c>
      <c r="T43" s="683" t="s">
        <v>956</v>
      </c>
      <c r="U43" s="683" t="s">
        <v>956</v>
      </c>
      <c r="V43" s="683" t="s">
        <v>956</v>
      </c>
      <c r="W43" s="683" t="s">
        <v>956</v>
      </c>
      <c r="X43" s="683" t="s">
        <v>956</v>
      </c>
      <c r="Y43" s="683" t="s">
        <v>956</v>
      </c>
      <c r="Z43" s="683" t="s">
        <v>956</v>
      </c>
      <c r="AA43" s="686"/>
      <c r="AB43" s="407" t="str">
        <f t="shared" si="14"/>
        <v>A</v>
      </c>
      <c r="AC43" s="681" t="s">
        <v>956</v>
      </c>
      <c r="AD43" s="681" t="s">
        <v>956</v>
      </c>
      <c r="AE43" s="681" t="s">
        <v>956</v>
      </c>
      <c r="AF43" s="681" t="s">
        <v>956</v>
      </c>
      <c r="AG43" s="681" t="s">
        <v>956</v>
      </c>
      <c r="AH43" s="681" t="s">
        <v>956</v>
      </c>
      <c r="AI43" s="686"/>
      <c r="AJ43" s="684" t="s">
        <v>338</v>
      </c>
      <c r="AK43" s="683" t="s">
        <v>956</v>
      </c>
      <c r="AL43" s="683" t="s">
        <v>956</v>
      </c>
      <c r="AM43" s="683" t="s">
        <v>956</v>
      </c>
      <c r="AN43" s="683" t="s">
        <v>956</v>
      </c>
      <c r="AO43" s="683" t="s">
        <v>956</v>
      </c>
      <c r="AP43" s="683" t="s">
        <v>956</v>
      </c>
      <c r="AQ43" s="683" t="s">
        <v>956</v>
      </c>
      <c r="AR43" s="683" t="s">
        <v>956</v>
      </c>
      <c r="AS43" s="683" t="s">
        <v>956</v>
      </c>
      <c r="AT43" s="683" t="s">
        <v>956</v>
      </c>
      <c r="AU43" s="683" t="s">
        <v>956</v>
      </c>
      <c r="AV43" s="683" t="s">
        <v>956</v>
      </c>
      <c r="AW43" s="683" t="s">
        <v>956</v>
      </c>
      <c r="AX43" s="683" t="s">
        <v>956</v>
      </c>
      <c r="AY43" s="683" t="s">
        <v>956</v>
      </c>
      <c r="AZ43" s="683" t="s">
        <v>956</v>
      </c>
      <c r="BA43" s="683" t="s">
        <v>956</v>
      </c>
      <c r="BC43" s="407" t="str">
        <f t="shared" si="21"/>
        <v>A</v>
      </c>
      <c r="BD43" s="1337"/>
      <c r="BF43" s="407" t="str">
        <f t="shared" si="22"/>
        <v>A</v>
      </c>
      <c r="BG43" s="1337"/>
      <c r="BI43" s="9">
        <v>1</v>
      </c>
    </row>
    <row r="44" spans="1:61" ht="17.25" customHeight="1">
      <c r="A44" s="407" t="str">
        <f t="shared" si="7"/>
        <v>►</v>
      </c>
      <c r="B44" s="408" t="str">
        <f t="shared" ref="B44:B62" si="33">IF(A44="►","►",IF(A44="A",IF(AND(ISTEXT(J44),ISTEXT(J44)),J44,IF(ISTEXT(J44),J44,IF(ISBLANK(J44),J44,J44)))))</f>
        <v>►</v>
      </c>
      <c r="C44" s="715" t="str">
        <f t="shared" ref="C44:C62" si="34">IF(B44="►","►",IFERROR(LEFT(B44,SEARCH(".",B44)-1),0))</f>
        <v>►</v>
      </c>
      <c r="D44" s="408" t="str">
        <f t="shared" ref="D44:D62" si="35">IF(B44="►","►",IFERROR(MID(B44,SEARCH(".",B44)+1,SEARCH(".",B44,SEARCH(".",B44)+1)-SEARCH(".",B44)-1),0))</f>
        <v>►</v>
      </c>
      <c r="E44" s="408" t="str">
        <f t="shared" ref="E44:E62" si="36">IF(B44="►","►",IFERROR(MID(B44,SEARCH(".",B44,SEARCH(".",B44)+1)+1,SEARCH(".",B44,SEARCH(".",B44,SEARCH(".",B44)+1)+1)-SEARCH(".",B44,SEARCH(".",B44)+1)-1),0))</f>
        <v>►</v>
      </c>
      <c r="F44" s="408" t="str">
        <f t="shared" ref="F44:F62" si="37">IF(B44="►","►",IFERROR(MID(J44,SEARCH(".",B44,SEARCH(".",B44,SEARCH(".",B44)+1)+1)+1,SEARCH(".",B44,SEARCH(".",B44,SEARCH(".",B44,SEARCH(".",B44)+1)+1)+1)-SEARCH(".",B44,SEARCH(".",B44,SEARCH(".",B44)+1)+1)-1),0))</f>
        <v>►</v>
      </c>
      <c r="G44" s="408" t="str">
        <f t="shared" ref="G44:G62" si="38">IF(B44="►","►",IFERROR(MID(B44,SEARCH("♦",SUBSTITUTE(B44,".","♦",LEN(B44)-LEN(SUBSTITUTE(B44,".",""))))+1,999),""))</f>
        <v>►</v>
      </c>
      <c r="I44" s="259"/>
      <c r="J44" s="258"/>
      <c r="K44" s="258"/>
      <c r="L44" s="257"/>
      <c r="M44" s="256"/>
      <c r="N44" s="255"/>
      <c r="O44" s="714"/>
      <c r="P44" s="713"/>
      <c r="Q44" s="712"/>
      <c r="R44" s="712"/>
      <c r="S44" s="712"/>
      <c r="T44" s="712"/>
      <c r="U44" s="712"/>
      <c r="V44" s="712"/>
      <c r="W44" s="712"/>
      <c r="X44" s="712"/>
      <c r="Y44" s="712"/>
      <c r="Z44" s="711"/>
      <c r="AA44" s="686"/>
      <c r="AB44" s="407" t="str">
        <f t="shared" si="14"/>
        <v>►</v>
      </c>
      <c r="AC44" s="408" t="str">
        <f t="shared" ref="AC44:AC62" si="39">IF(AB44="►","►",IF(AB44="A",IF(AND(ISTEXT(AK44),ISTEXT(AK44)),AK44,IF(ISTEXT(AK44),AK44,IF(ISBLANK(AK44),AK44,AK44)))))</f>
        <v>►</v>
      </c>
      <c r="AD44" s="715" t="str">
        <f t="shared" ref="AD44:AD62" si="40">IF(AC44="►","►",IFERROR(LEFT(AC44,SEARCH(".",AC44)-1),0))</f>
        <v>►</v>
      </c>
      <c r="AE44" s="408" t="str">
        <f t="shared" ref="AE44:AE62" si="41">IF(AC44="►","►",IFERROR(MID(AC44,SEARCH(".",AC44)+1,SEARCH(".",AC44,SEARCH(".",AC44)+1)-SEARCH(".",AC44)-1),0))</f>
        <v>►</v>
      </c>
      <c r="AF44" s="408" t="str">
        <f t="shared" ref="AF44:AF62" si="42">IF(AC44="►","►",IFERROR(MID(AC44,SEARCH(".",AC44,SEARCH(".",AC44)+1)+1,SEARCH(".",AC44,SEARCH(".",AC44,SEARCH(".",AC44)+1)+1)-SEARCH(".",AC44,SEARCH(".",AC44)+1)-1),0))</f>
        <v>►</v>
      </c>
      <c r="AG44" s="408" t="str">
        <f t="shared" ref="AG44:AG62" si="43">IF(AC44="►","►",IFERROR(MID(AK44,SEARCH(".",AC44,SEARCH(".",AC44,SEARCH(".",AC44)+1)+1)+1,SEARCH(".",AC44,SEARCH(".",AC44,SEARCH(".",AC44,SEARCH(".",AC44)+1)+1)+1)-SEARCH(".",AC44,SEARCH(".",AC44,SEARCH(".",AC44)+1)+1)-1),0))</f>
        <v>►</v>
      </c>
      <c r="AH44" s="408" t="str">
        <f t="shared" ref="AH44:AH62" si="44">IF(AC44="►","►",IFERROR(MID(AC44,SEARCH("♦",SUBSTITUTE(AC44,".","♦",LEN(AC44)-LEN(SUBSTITUTE(AC44,".",""))))+1,999),""))</f>
        <v>►</v>
      </c>
      <c r="AI44" s="686"/>
      <c r="AJ44" s="259"/>
      <c r="AK44" s="258"/>
      <c r="AL44" s="258"/>
      <c r="AM44" s="257"/>
      <c r="AN44" s="256"/>
      <c r="AO44" s="255"/>
      <c r="AP44" s="714"/>
      <c r="AQ44" s="713"/>
      <c r="AR44" s="712"/>
      <c r="AS44" s="712"/>
      <c r="AT44" s="712"/>
      <c r="AU44" s="712"/>
      <c r="AV44" s="712"/>
      <c r="AW44" s="712"/>
      <c r="AX44" s="712"/>
      <c r="AY44" s="712"/>
      <c r="AZ44" s="712"/>
      <c r="BA44" s="711"/>
      <c r="BC44" s="407" t="str">
        <f t="shared" si="21"/>
        <v>►</v>
      </c>
      <c r="BD44" s="1337"/>
      <c r="BF44" s="407" t="str">
        <f t="shared" si="22"/>
        <v>►</v>
      </c>
      <c r="BG44" s="1337"/>
      <c r="BI44" s="9">
        <v>1</v>
      </c>
    </row>
    <row r="45" spans="1:61" ht="17.25" customHeight="1">
      <c r="A45" s="407" t="str">
        <f t="shared" si="7"/>
        <v>►</v>
      </c>
      <c r="B45" s="147" t="str">
        <f t="shared" si="33"/>
        <v>►</v>
      </c>
      <c r="C45" s="685" t="str">
        <f t="shared" si="34"/>
        <v>►</v>
      </c>
      <c r="D45" s="147" t="str">
        <f t="shared" si="35"/>
        <v>►</v>
      </c>
      <c r="E45" s="147" t="str">
        <f t="shared" si="36"/>
        <v>►</v>
      </c>
      <c r="F45" s="147" t="str">
        <f t="shared" si="37"/>
        <v>►</v>
      </c>
      <c r="G45" s="147" t="str">
        <f t="shared" si="38"/>
        <v>►</v>
      </c>
      <c r="I45" s="342"/>
      <c r="J45" s="204"/>
      <c r="K45" s="204"/>
      <c r="L45" s="203"/>
      <c r="M45" s="202"/>
      <c r="N45" s="201"/>
      <c r="O45" s="710"/>
      <c r="P45" s="709"/>
      <c r="Q45" s="708"/>
      <c r="R45" s="708"/>
      <c r="S45" s="708"/>
      <c r="T45" s="708"/>
      <c r="U45" s="708"/>
      <c r="V45" s="708"/>
      <c r="W45" s="708"/>
      <c r="X45" s="708"/>
      <c r="Y45" s="708"/>
      <c r="Z45" s="707"/>
      <c r="AA45" s="686"/>
      <c r="AB45" s="407" t="str">
        <f t="shared" si="14"/>
        <v>►</v>
      </c>
      <c r="AC45" s="147" t="str">
        <f t="shared" si="39"/>
        <v>►</v>
      </c>
      <c r="AD45" s="685" t="str">
        <f t="shared" si="40"/>
        <v>►</v>
      </c>
      <c r="AE45" s="147" t="str">
        <f t="shared" si="41"/>
        <v>►</v>
      </c>
      <c r="AF45" s="147" t="str">
        <f t="shared" si="42"/>
        <v>►</v>
      </c>
      <c r="AG45" s="147" t="str">
        <f t="shared" si="43"/>
        <v>►</v>
      </c>
      <c r="AH45" s="147" t="str">
        <f t="shared" si="44"/>
        <v>►</v>
      </c>
      <c r="AI45" s="686"/>
      <c r="AJ45" s="342"/>
      <c r="AK45" s="204"/>
      <c r="AL45" s="204"/>
      <c r="AM45" s="203"/>
      <c r="AN45" s="202"/>
      <c r="AO45" s="201"/>
      <c r="AP45" s="710"/>
      <c r="AQ45" s="709"/>
      <c r="AR45" s="708"/>
      <c r="AS45" s="708"/>
      <c r="AT45" s="708"/>
      <c r="AU45" s="708"/>
      <c r="AV45" s="708"/>
      <c r="AW45" s="708"/>
      <c r="AX45" s="708"/>
      <c r="AY45" s="708"/>
      <c r="AZ45" s="708"/>
      <c r="BA45" s="707"/>
      <c r="BC45" s="407" t="str">
        <f t="shared" si="21"/>
        <v>►</v>
      </c>
      <c r="BD45" s="1337"/>
      <c r="BF45" s="407" t="str">
        <f t="shared" si="22"/>
        <v>►</v>
      </c>
      <c r="BG45" s="1337"/>
      <c r="BI45" s="9">
        <v>1</v>
      </c>
    </row>
    <row r="46" spans="1:61" ht="17.25" customHeight="1">
      <c r="A46" s="407" t="str">
        <f t="shared" si="7"/>
        <v>►</v>
      </c>
      <c r="B46" s="147" t="str">
        <f t="shared" si="33"/>
        <v>►</v>
      </c>
      <c r="C46" s="685" t="str">
        <f t="shared" si="34"/>
        <v>►</v>
      </c>
      <c r="D46" s="147" t="str">
        <f t="shared" si="35"/>
        <v>►</v>
      </c>
      <c r="E46" s="147" t="str">
        <f t="shared" si="36"/>
        <v>►</v>
      </c>
      <c r="F46" s="147" t="str">
        <f t="shared" si="37"/>
        <v>►</v>
      </c>
      <c r="G46" s="147" t="str">
        <f t="shared" si="38"/>
        <v>►</v>
      </c>
      <c r="I46" s="134"/>
      <c r="J46" s="204"/>
      <c r="K46" s="204"/>
      <c r="L46" s="203"/>
      <c r="M46" s="202"/>
      <c r="N46" s="201"/>
      <c r="O46" s="706"/>
      <c r="P46" s="706"/>
      <c r="Q46" s="337"/>
      <c r="R46" s="336"/>
      <c r="S46" s="232"/>
      <c r="T46" s="232"/>
      <c r="U46" s="232"/>
      <c r="V46" s="232"/>
      <c r="W46" s="232"/>
      <c r="X46" s="232"/>
      <c r="Y46" s="232"/>
      <c r="Z46" s="231"/>
      <c r="AA46" s="686"/>
      <c r="AB46" s="407" t="str">
        <f t="shared" si="14"/>
        <v>►</v>
      </c>
      <c r="AC46" s="147" t="str">
        <f t="shared" si="39"/>
        <v>►</v>
      </c>
      <c r="AD46" s="685" t="str">
        <f t="shared" si="40"/>
        <v>►</v>
      </c>
      <c r="AE46" s="147" t="str">
        <f t="shared" si="41"/>
        <v>►</v>
      </c>
      <c r="AF46" s="147" t="str">
        <f t="shared" si="42"/>
        <v>►</v>
      </c>
      <c r="AG46" s="147" t="str">
        <f t="shared" si="43"/>
        <v>►</v>
      </c>
      <c r="AH46" s="147" t="str">
        <f t="shared" si="44"/>
        <v>►</v>
      </c>
      <c r="AI46" s="686"/>
      <c r="AJ46" s="134"/>
      <c r="AK46" s="204"/>
      <c r="AL46" s="204"/>
      <c r="AM46" s="203"/>
      <c r="AN46" s="202"/>
      <c r="AO46" s="201"/>
      <c r="AP46" s="706"/>
      <c r="AQ46" s="706"/>
      <c r="AR46" s="337"/>
      <c r="AS46" s="336"/>
      <c r="AT46" s="232"/>
      <c r="AU46" s="232"/>
      <c r="AV46" s="232"/>
      <c r="AW46" s="232"/>
      <c r="AX46" s="232"/>
      <c r="AY46" s="232"/>
      <c r="AZ46" s="232"/>
      <c r="BA46" s="231"/>
      <c r="BC46" s="407" t="str">
        <f t="shared" si="21"/>
        <v>►</v>
      </c>
      <c r="BD46" s="593">
        <v>1</v>
      </c>
      <c r="BF46" s="407" t="str">
        <f t="shared" si="22"/>
        <v>►</v>
      </c>
      <c r="BG46" s="593">
        <v>1</v>
      </c>
      <c r="BI46" s="9">
        <v>1</v>
      </c>
    </row>
    <row r="47" spans="1:61" ht="15.75" customHeight="1">
      <c r="A47" s="407" t="str">
        <f t="shared" si="7"/>
        <v>►</v>
      </c>
      <c r="B47" s="147" t="str">
        <f t="shared" si="33"/>
        <v>►</v>
      </c>
      <c r="C47" s="685" t="str">
        <f t="shared" si="34"/>
        <v>►</v>
      </c>
      <c r="D47" s="147" t="str">
        <f t="shared" si="35"/>
        <v>►</v>
      </c>
      <c r="E47" s="147" t="str">
        <f t="shared" si="36"/>
        <v>►</v>
      </c>
      <c r="F47" s="147" t="str">
        <f t="shared" si="37"/>
        <v>►</v>
      </c>
      <c r="G47" s="147" t="str">
        <f t="shared" si="38"/>
        <v>►</v>
      </c>
      <c r="I47" s="134"/>
      <c r="J47" s="204"/>
      <c r="K47" s="204"/>
      <c r="L47" s="203"/>
      <c r="M47" s="202"/>
      <c r="N47" s="201"/>
      <c r="O47" s="224"/>
      <c r="P47" s="334"/>
      <c r="Q47" s="323"/>
      <c r="R47" s="323"/>
      <c r="S47" s="323"/>
      <c r="T47" s="323"/>
      <c r="U47" s="211"/>
      <c r="V47" s="223"/>
      <c r="W47" s="705"/>
      <c r="X47" s="705"/>
      <c r="Y47" s="705"/>
      <c r="Z47" s="704"/>
      <c r="AA47" s="686"/>
      <c r="AB47" s="407" t="str">
        <f t="shared" si="14"/>
        <v>►</v>
      </c>
      <c r="AC47" s="147" t="str">
        <f t="shared" si="39"/>
        <v>►</v>
      </c>
      <c r="AD47" s="685" t="str">
        <f t="shared" si="40"/>
        <v>►</v>
      </c>
      <c r="AE47" s="147" t="str">
        <f t="shared" si="41"/>
        <v>►</v>
      </c>
      <c r="AF47" s="147" t="str">
        <f t="shared" si="42"/>
        <v>►</v>
      </c>
      <c r="AG47" s="147" t="str">
        <f t="shared" si="43"/>
        <v>►</v>
      </c>
      <c r="AH47" s="147" t="str">
        <f t="shared" si="44"/>
        <v>►</v>
      </c>
      <c r="AI47" s="686"/>
      <c r="AJ47" s="134"/>
      <c r="AK47" s="204"/>
      <c r="AL47" s="204"/>
      <c r="AM47" s="203"/>
      <c r="AN47" s="202"/>
      <c r="AO47" s="201"/>
      <c r="AP47" s="224"/>
      <c r="AQ47" s="334"/>
      <c r="AR47" s="323"/>
      <c r="AS47" s="323"/>
      <c r="AT47" s="323"/>
      <c r="AU47" s="323"/>
      <c r="AV47" s="211"/>
      <c r="AW47" s="223"/>
      <c r="AX47" s="705"/>
      <c r="AY47" s="705"/>
      <c r="AZ47" s="705"/>
      <c r="BA47" s="704"/>
      <c r="BC47" s="407" t="str">
        <f t="shared" si="21"/>
        <v>►</v>
      </c>
      <c r="BD47" s="593">
        <v>1</v>
      </c>
      <c r="BF47" s="407" t="str">
        <f t="shared" si="22"/>
        <v>►</v>
      </c>
      <c r="BG47" s="593">
        <v>1</v>
      </c>
      <c r="BI47" s="9">
        <v>1</v>
      </c>
    </row>
    <row r="48" spans="1:61" ht="17.25" customHeight="1">
      <c r="A48" s="407" t="str">
        <f t="shared" si="7"/>
        <v>►</v>
      </c>
      <c r="B48" s="147" t="str">
        <f t="shared" si="33"/>
        <v>►</v>
      </c>
      <c r="C48" s="685" t="str">
        <f t="shared" si="34"/>
        <v>►</v>
      </c>
      <c r="D48" s="147" t="str">
        <f t="shared" si="35"/>
        <v>►</v>
      </c>
      <c r="E48" s="147" t="str">
        <f t="shared" si="36"/>
        <v>►</v>
      </c>
      <c r="F48" s="147" t="str">
        <f t="shared" si="37"/>
        <v>►</v>
      </c>
      <c r="G48" s="147" t="str">
        <f t="shared" si="38"/>
        <v>►</v>
      </c>
      <c r="I48" s="134"/>
      <c r="J48" s="204"/>
      <c r="K48" s="204"/>
      <c r="L48" s="203"/>
      <c r="M48" s="202"/>
      <c r="N48" s="201"/>
      <c r="O48" s="216"/>
      <c r="P48" s="327"/>
      <c r="Q48" s="324"/>
      <c r="R48" s="324"/>
      <c r="S48" s="324"/>
      <c r="T48" s="324"/>
      <c r="U48" s="215"/>
      <c r="V48" s="28"/>
      <c r="W48" s="705"/>
      <c r="X48" s="705"/>
      <c r="Y48" s="705"/>
      <c r="Z48" s="704"/>
      <c r="AA48" s="686"/>
      <c r="AB48" s="407" t="str">
        <f t="shared" si="14"/>
        <v>►</v>
      </c>
      <c r="AC48" s="147" t="str">
        <f t="shared" si="39"/>
        <v>►</v>
      </c>
      <c r="AD48" s="685" t="str">
        <f t="shared" si="40"/>
        <v>►</v>
      </c>
      <c r="AE48" s="147" t="str">
        <f t="shared" si="41"/>
        <v>►</v>
      </c>
      <c r="AF48" s="147" t="str">
        <f t="shared" si="42"/>
        <v>►</v>
      </c>
      <c r="AG48" s="147" t="str">
        <f t="shared" si="43"/>
        <v>►</v>
      </c>
      <c r="AH48" s="147" t="str">
        <f t="shared" si="44"/>
        <v>►</v>
      </c>
      <c r="AI48" s="686"/>
      <c r="AJ48" s="134"/>
      <c r="AK48" s="204"/>
      <c r="AL48" s="204"/>
      <c r="AM48" s="203"/>
      <c r="AN48" s="202"/>
      <c r="AO48" s="201"/>
      <c r="AP48" s="216"/>
      <c r="AQ48" s="327"/>
      <c r="AR48" s="324"/>
      <c r="AS48" s="324"/>
      <c r="AT48" s="324"/>
      <c r="AU48" s="324"/>
      <c r="AV48" s="215"/>
      <c r="AW48" s="28"/>
      <c r="AX48" s="705"/>
      <c r="AY48" s="705"/>
      <c r="AZ48" s="705"/>
      <c r="BA48" s="704"/>
      <c r="BC48" s="407" t="str">
        <f t="shared" si="21"/>
        <v>►</v>
      </c>
      <c r="BD48" s="593">
        <v>1</v>
      </c>
      <c r="BF48" s="407" t="str">
        <f t="shared" si="22"/>
        <v>►</v>
      </c>
      <c r="BG48" s="593">
        <v>1</v>
      </c>
      <c r="BI48" s="9">
        <v>1</v>
      </c>
    </row>
    <row r="49" spans="1:61" ht="15.75" customHeight="1">
      <c r="A49" s="407" t="str">
        <f t="shared" si="7"/>
        <v>►</v>
      </c>
      <c r="B49" s="147" t="str">
        <f t="shared" si="33"/>
        <v>►</v>
      </c>
      <c r="C49" s="685" t="str">
        <f t="shared" si="34"/>
        <v>►</v>
      </c>
      <c r="D49" s="147" t="str">
        <f t="shared" si="35"/>
        <v>►</v>
      </c>
      <c r="E49" s="147" t="str">
        <f t="shared" si="36"/>
        <v>►</v>
      </c>
      <c r="F49" s="147" t="str">
        <f t="shared" si="37"/>
        <v>►</v>
      </c>
      <c r="G49" s="147" t="str">
        <f t="shared" si="38"/>
        <v>►</v>
      </c>
      <c r="I49" s="134"/>
      <c r="J49" s="204"/>
      <c r="K49" s="204"/>
      <c r="L49" s="203"/>
      <c r="M49" s="202"/>
      <c r="N49" s="201"/>
      <c r="O49" s="325"/>
      <c r="P49" s="324"/>
      <c r="Q49" s="323"/>
      <c r="R49" s="320"/>
      <c r="S49" s="199"/>
      <c r="T49" s="319"/>
      <c r="U49" s="198"/>
      <c r="V49" s="197"/>
      <c r="W49" s="703"/>
      <c r="X49" s="703"/>
      <c r="Y49" s="703"/>
      <c r="Z49" s="702"/>
      <c r="AA49" s="686"/>
      <c r="AB49" s="407" t="str">
        <f t="shared" si="14"/>
        <v>►</v>
      </c>
      <c r="AC49" s="147" t="str">
        <f t="shared" si="39"/>
        <v>►</v>
      </c>
      <c r="AD49" s="685" t="str">
        <f t="shared" si="40"/>
        <v>►</v>
      </c>
      <c r="AE49" s="147" t="str">
        <f t="shared" si="41"/>
        <v>►</v>
      </c>
      <c r="AF49" s="147" t="str">
        <f t="shared" si="42"/>
        <v>►</v>
      </c>
      <c r="AG49" s="147" t="str">
        <f t="shared" si="43"/>
        <v>►</v>
      </c>
      <c r="AH49" s="147" t="str">
        <f t="shared" si="44"/>
        <v>►</v>
      </c>
      <c r="AI49" s="686"/>
      <c r="AJ49" s="134"/>
      <c r="AK49" s="204"/>
      <c r="AL49" s="204"/>
      <c r="AM49" s="203"/>
      <c r="AN49" s="202"/>
      <c r="AO49" s="201"/>
      <c r="AP49" s="325"/>
      <c r="AQ49" s="324"/>
      <c r="AR49" s="323"/>
      <c r="AS49" s="320"/>
      <c r="AT49" s="199"/>
      <c r="AU49" s="319"/>
      <c r="AV49" s="198"/>
      <c r="AW49" s="197"/>
      <c r="AX49" s="703"/>
      <c r="AY49" s="703"/>
      <c r="AZ49" s="703"/>
      <c r="BA49" s="702"/>
      <c r="BC49" s="407" t="str">
        <f t="shared" si="21"/>
        <v>►</v>
      </c>
      <c r="BD49" s="593">
        <v>1</v>
      </c>
      <c r="BF49" s="407" t="str">
        <f t="shared" si="22"/>
        <v>►</v>
      </c>
      <c r="BG49" s="593">
        <v>1</v>
      </c>
      <c r="BI49" s="9">
        <v>1</v>
      </c>
    </row>
    <row r="50" spans="1:61" ht="15.75">
      <c r="A50" s="407" t="str">
        <f t="shared" si="7"/>
        <v>►</v>
      </c>
      <c r="B50" s="147" t="str">
        <f t="shared" si="33"/>
        <v>►</v>
      </c>
      <c r="C50" s="685" t="str">
        <f t="shared" si="34"/>
        <v>►</v>
      </c>
      <c r="D50" s="147" t="str">
        <f t="shared" si="35"/>
        <v>►</v>
      </c>
      <c r="E50" s="147" t="str">
        <f t="shared" si="36"/>
        <v>►</v>
      </c>
      <c r="F50" s="147" t="str">
        <f t="shared" si="37"/>
        <v>►</v>
      </c>
      <c r="G50" s="147" t="str">
        <f t="shared" si="38"/>
        <v>►</v>
      </c>
      <c r="I50" s="134"/>
      <c r="J50" s="204"/>
      <c r="K50" s="204"/>
      <c r="L50" s="203"/>
      <c r="M50" s="202"/>
      <c r="N50" s="201"/>
      <c r="O50" s="200"/>
      <c r="P50" s="104"/>
      <c r="Q50" s="320"/>
      <c r="R50" s="320"/>
      <c r="S50" s="199"/>
      <c r="T50" s="319"/>
      <c r="U50" s="198"/>
      <c r="V50" s="197"/>
      <c r="W50" s="703"/>
      <c r="X50" s="703"/>
      <c r="Y50" s="703"/>
      <c r="Z50" s="702"/>
      <c r="AA50" s="686"/>
      <c r="AB50" s="407" t="str">
        <f t="shared" si="14"/>
        <v>►</v>
      </c>
      <c r="AC50" s="147" t="str">
        <f t="shared" si="39"/>
        <v>►</v>
      </c>
      <c r="AD50" s="685" t="str">
        <f t="shared" si="40"/>
        <v>►</v>
      </c>
      <c r="AE50" s="147" t="str">
        <f t="shared" si="41"/>
        <v>►</v>
      </c>
      <c r="AF50" s="147" t="str">
        <f t="shared" si="42"/>
        <v>►</v>
      </c>
      <c r="AG50" s="147" t="str">
        <f t="shared" si="43"/>
        <v>►</v>
      </c>
      <c r="AH50" s="147" t="str">
        <f t="shared" si="44"/>
        <v>►</v>
      </c>
      <c r="AI50" s="686"/>
      <c r="AJ50" s="134"/>
      <c r="AK50" s="204"/>
      <c r="AL50" s="204"/>
      <c r="AM50" s="203"/>
      <c r="AN50" s="202"/>
      <c r="AO50" s="201"/>
      <c r="AP50" s="200"/>
      <c r="AQ50" s="104"/>
      <c r="AR50" s="320"/>
      <c r="AS50" s="320"/>
      <c r="AT50" s="199"/>
      <c r="AU50" s="319"/>
      <c r="AV50" s="198"/>
      <c r="AW50" s="197"/>
      <c r="AX50" s="703"/>
      <c r="AY50" s="703"/>
      <c r="AZ50" s="703"/>
      <c r="BA50" s="702"/>
      <c r="BC50" s="407" t="str">
        <f t="shared" si="21"/>
        <v>►</v>
      </c>
      <c r="BD50" s="593">
        <v>1</v>
      </c>
      <c r="BF50" s="407" t="str">
        <f t="shared" si="22"/>
        <v>►</v>
      </c>
      <c r="BG50" s="593">
        <v>1</v>
      </c>
      <c r="BI50" s="9">
        <v>1</v>
      </c>
    </row>
    <row r="51" spans="1:61" ht="15.75">
      <c r="A51" s="407" t="str">
        <f t="shared" si="7"/>
        <v>►</v>
      </c>
      <c r="B51" s="147" t="str">
        <f t="shared" si="33"/>
        <v>►</v>
      </c>
      <c r="C51" s="685" t="str">
        <f t="shared" si="34"/>
        <v>►</v>
      </c>
      <c r="D51" s="147" t="str">
        <f t="shared" si="35"/>
        <v>►</v>
      </c>
      <c r="E51" s="147" t="str">
        <f t="shared" si="36"/>
        <v>►</v>
      </c>
      <c r="F51" s="147" t="str">
        <f t="shared" si="37"/>
        <v>►</v>
      </c>
      <c r="G51" s="147" t="str">
        <f t="shared" si="38"/>
        <v>►</v>
      </c>
      <c r="I51" s="134"/>
      <c r="J51" s="190"/>
      <c r="K51" s="189"/>
      <c r="L51" s="188"/>
      <c r="M51" s="187"/>
      <c r="N51" s="186"/>
      <c r="O51" s="185"/>
      <c r="P51" s="184"/>
      <c r="Q51" s="184"/>
      <c r="R51" s="183"/>
      <c r="S51" s="183"/>
      <c r="T51" s="183"/>
      <c r="U51" s="183"/>
      <c r="V51" s="183"/>
      <c r="W51" s="183"/>
      <c r="X51" s="183"/>
      <c r="Y51" s="183"/>
      <c r="Z51" s="182"/>
      <c r="AA51" s="686"/>
      <c r="AB51" s="407" t="str">
        <f t="shared" si="14"/>
        <v>►</v>
      </c>
      <c r="AC51" s="147" t="str">
        <f t="shared" si="39"/>
        <v>►</v>
      </c>
      <c r="AD51" s="685" t="str">
        <f t="shared" si="40"/>
        <v>►</v>
      </c>
      <c r="AE51" s="147" t="str">
        <f t="shared" si="41"/>
        <v>►</v>
      </c>
      <c r="AF51" s="147" t="str">
        <f t="shared" si="42"/>
        <v>►</v>
      </c>
      <c r="AG51" s="147" t="str">
        <f t="shared" si="43"/>
        <v>►</v>
      </c>
      <c r="AH51" s="147" t="str">
        <f t="shared" si="44"/>
        <v>►</v>
      </c>
      <c r="AI51" s="686"/>
      <c r="AJ51" s="134"/>
      <c r="AK51" s="190"/>
      <c r="AL51" s="189"/>
      <c r="AM51" s="188"/>
      <c r="AN51" s="187"/>
      <c r="AO51" s="186"/>
      <c r="AP51" s="185"/>
      <c r="AQ51" s="184"/>
      <c r="AR51" s="184"/>
      <c r="AS51" s="183"/>
      <c r="AT51" s="183"/>
      <c r="AU51" s="183"/>
      <c r="AV51" s="183"/>
      <c r="AW51" s="183"/>
      <c r="AX51" s="183"/>
      <c r="AY51" s="183"/>
      <c r="AZ51" s="183"/>
      <c r="BA51" s="182"/>
      <c r="BC51" s="407" t="str">
        <f t="shared" si="21"/>
        <v>►</v>
      </c>
      <c r="BD51" s="594" t="s">
        <v>783</v>
      </c>
      <c r="BF51" s="407" t="str">
        <f t="shared" si="22"/>
        <v>►</v>
      </c>
      <c r="BG51" s="594" t="s">
        <v>783</v>
      </c>
      <c r="BI51" s="9">
        <v>1</v>
      </c>
    </row>
    <row r="52" spans="1:61" ht="16.5" customHeight="1">
      <c r="A52" s="407" t="str">
        <f t="shared" si="7"/>
        <v>►</v>
      </c>
      <c r="B52" s="147" t="str">
        <f t="shared" si="33"/>
        <v>►</v>
      </c>
      <c r="C52" s="685" t="str">
        <f t="shared" si="34"/>
        <v>►</v>
      </c>
      <c r="D52" s="147" t="str">
        <f t="shared" si="35"/>
        <v>►</v>
      </c>
      <c r="E52" s="147" t="str">
        <f t="shared" si="36"/>
        <v>►</v>
      </c>
      <c r="F52" s="147" t="str">
        <f t="shared" si="37"/>
        <v>►</v>
      </c>
      <c r="G52" s="147" t="str">
        <f t="shared" si="38"/>
        <v>►</v>
      </c>
      <c r="I52" s="134"/>
      <c r="J52" s="119"/>
      <c r="K52" s="119"/>
      <c r="L52" s="118"/>
      <c r="M52" s="117"/>
      <c r="N52" s="116"/>
      <c r="O52" s="701"/>
      <c r="P52" s="701"/>
      <c r="Q52" s="700"/>
      <c r="R52" s="177"/>
      <c r="S52" s="176"/>
      <c r="T52" s="699"/>
      <c r="U52" s="175"/>
      <c r="V52" s="698"/>
      <c r="W52" s="697"/>
      <c r="X52" s="696"/>
      <c r="Y52" s="695"/>
      <c r="Z52" s="174"/>
      <c r="AA52" s="686"/>
      <c r="AB52" s="407" t="str">
        <f t="shared" si="14"/>
        <v>►</v>
      </c>
      <c r="AC52" s="147" t="str">
        <f t="shared" si="39"/>
        <v>►</v>
      </c>
      <c r="AD52" s="685" t="str">
        <f t="shared" si="40"/>
        <v>►</v>
      </c>
      <c r="AE52" s="147" t="str">
        <f t="shared" si="41"/>
        <v>►</v>
      </c>
      <c r="AF52" s="147" t="str">
        <f t="shared" si="42"/>
        <v>►</v>
      </c>
      <c r="AG52" s="147" t="str">
        <f t="shared" si="43"/>
        <v>►</v>
      </c>
      <c r="AH52" s="147" t="str">
        <f t="shared" si="44"/>
        <v>►</v>
      </c>
      <c r="AI52" s="686"/>
      <c r="AJ52" s="134"/>
      <c r="AK52" s="119"/>
      <c r="AL52" s="119"/>
      <c r="AM52" s="118"/>
      <c r="AN52" s="117"/>
      <c r="AO52" s="116"/>
      <c r="AP52" s="701"/>
      <c r="AQ52" s="701"/>
      <c r="AR52" s="700"/>
      <c r="AS52" s="177"/>
      <c r="AT52" s="176"/>
      <c r="AU52" s="699"/>
      <c r="AV52" s="175"/>
      <c r="AW52" s="698"/>
      <c r="AX52" s="697"/>
      <c r="AY52" s="696"/>
      <c r="AZ52" s="695"/>
      <c r="BA52" s="174"/>
      <c r="BC52" s="407" t="str">
        <f t="shared" si="21"/>
        <v>►</v>
      </c>
      <c r="BD52" s="387" t="s">
        <v>784</v>
      </c>
      <c r="BE52" t="s">
        <v>505</v>
      </c>
      <c r="BF52" s="407" t="str">
        <f t="shared" si="22"/>
        <v>►</v>
      </c>
      <c r="BG52" s="387" t="s">
        <v>784</v>
      </c>
      <c r="BH52" t="s">
        <v>505</v>
      </c>
      <c r="BI52" s="9">
        <v>1</v>
      </c>
    </row>
    <row r="53" spans="1:61" ht="15.75">
      <c r="A53" s="407" t="str">
        <f t="shared" si="7"/>
        <v>►</v>
      </c>
      <c r="B53" s="147" t="str">
        <f t="shared" si="33"/>
        <v>►</v>
      </c>
      <c r="C53" s="685" t="str">
        <f t="shared" si="34"/>
        <v>►</v>
      </c>
      <c r="D53" s="147" t="str">
        <f t="shared" si="35"/>
        <v>►</v>
      </c>
      <c r="E53" s="147" t="str">
        <f t="shared" si="36"/>
        <v>►</v>
      </c>
      <c r="F53" s="147" t="str">
        <f t="shared" si="37"/>
        <v>►</v>
      </c>
      <c r="G53" s="147" t="str">
        <f t="shared" si="38"/>
        <v>►</v>
      </c>
      <c r="I53" s="134"/>
      <c r="J53" s="119"/>
      <c r="K53" s="119"/>
      <c r="L53" s="118"/>
      <c r="M53" s="117"/>
      <c r="N53" s="116"/>
      <c r="O53" s="689"/>
      <c r="P53" s="689"/>
      <c r="Q53" s="688"/>
      <c r="R53" s="165"/>
      <c r="S53" s="164"/>
      <c r="T53" s="694"/>
      <c r="U53" s="163"/>
      <c r="V53" s="693"/>
      <c r="W53" s="692"/>
      <c r="X53" s="691"/>
      <c r="Y53" s="690"/>
      <c r="Z53" s="162"/>
      <c r="AA53" s="686"/>
      <c r="AB53" s="407" t="str">
        <f t="shared" si="14"/>
        <v>►</v>
      </c>
      <c r="AC53" s="147" t="str">
        <f t="shared" si="39"/>
        <v>►</v>
      </c>
      <c r="AD53" s="685" t="str">
        <f t="shared" si="40"/>
        <v>►</v>
      </c>
      <c r="AE53" s="147" t="str">
        <f t="shared" si="41"/>
        <v>►</v>
      </c>
      <c r="AF53" s="147" t="str">
        <f t="shared" si="42"/>
        <v>►</v>
      </c>
      <c r="AG53" s="147" t="str">
        <f t="shared" si="43"/>
        <v>►</v>
      </c>
      <c r="AH53" s="147" t="str">
        <f t="shared" si="44"/>
        <v>►</v>
      </c>
      <c r="AI53" s="686"/>
      <c r="AJ53" s="134"/>
      <c r="AK53" s="119"/>
      <c r="AL53" s="119"/>
      <c r="AM53" s="118"/>
      <c r="AN53" s="117"/>
      <c r="AO53" s="116"/>
      <c r="AP53" s="689"/>
      <c r="AQ53" s="689"/>
      <c r="AR53" s="688"/>
      <c r="AS53" s="165"/>
      <c r="AT53" s="164"/>
      <c r="AU53" s="694"/>
      <c r="AV53" s="163"/>
      <c r="AW53" s="693"/>
      <c r="AX53" s="692"/>
      <c r="AY53" s="691"/>
      <c r="AZ53" s="690"/>
      <c r="BA53" s="162"/>
      <c r="BC53" s="407" t="str">
        <f t="shared" si="21"/>
        <v>►</v>
      </c>
      <c r="BD53" s="593">
        <v>1</v>
      </c>
      <c r="BF53" s="407" t="str">
        <f t="shared" si="22"/>
        <v>►</v>
      </c>
      <c r="BG53" s="593">
        <v>1</v>
      </c>
      <c r="BI53" s="9">
        <v>1</v>
      </c>
    </row>
    <row r="54" spans="1:61" ht="21">
      <c r="A54" s="407" t="str">
        <f t="shared" si="7"/>
        <v>►</v>
      </c>
      <c r="B54" s="147" t="str">
        <f t="shared" si="33"/>
        <v>►</v>
      </c>
      <c r="C54" s="685" t="str">
        <f t="shared" si="34"/>
        <v>►</v>
      </c>
      <c r="D54" s="147" t="str">
        <f t="shared" si="35"/>
        <v>►</v>
      </c>
      <c r="E54" s="147" t="str">
        <f t="shared" si="36"/>
        <v>►</v>
      </c>
      <c r="F54" s="147" t="str">
        <f t="shared" si="37"/>
        <v>►</v>
      </c>
      <c r="G54" s="147" t="str">
        <f t="shared" si="38"/>
        <v>►</v>
      </c>
      <c r="I54" s="134"/>
      <c r="J54" s="119"/>
      <c r="K54" s="119"/>
      <c r="L54" s="118"/>
      <c r="M54" s="117"/>
      <c r="N54" s="116"/>
      <c r="O54" s="689"/>
      <c r="P54" s="689"/>
      <c r="Q54" s="688"/>
      <c r="R54" s="145"/>
      <c r="S54" s="296"/>
      <c r="T54" s="295"/>
      <c r="U54" s="144"/>
      <c r="V54" s="294"/>
      <c r="W54" s="293"/>
      <c r="X54" s="292"/>
      <c r="Y54" s="291"/>
      <c r="Z54" s="290"/>
      <c r="AA54" s="686"/>
      <c r="AB54" s="407" t="str">
        <f t="shared" si="14"/>
        <v>►</v>
      </c>
      <c r="AC54" s="147" t="str">
        <f t="shared" si="39"/>
        <v>►</v>
      </c>
      <c r="AD54" s="685" t="str">
        <f t="shared" si="40"/>
        <v>►</v>
      </c>
      <c r="AE54" s="147" t="str">
        <f t="shared" si="41"/>
        <v>►</v>
      </c>
      <c r="AF54" s="147" t="str">
        <f t="shared" si="42"/>
        <v>►</v>
      </c>
      <c r="AG54" s="147" t="str">
        <f t="shared" si="43"/>
        <v>►</v>
      </c>
      <c r="AH54" s="147" t="str">
        <f t="shared" si="44"/>
        <v>►</v>
      </c>
      <c r="AI54" s="686"/>
      <c r="AJ54" s="134"/>
      <c r="AK54" s="119"/>
      <c r="AL54" s="119"/>
      <c r="AM54" s="118"/>
      <c r="AN54" s="117"/>
      <c r="AO54" s="116"/>
      <c r="AP54" s="689"/>
      <c r="AQ54" s="689"/>
      <c r="AR54" s="688"/>
      <c r="AS54" s="145"/>
      <c r="AT54" s="296"/>
      <c r="AU54" s="295"/>
      <c r="AV54" s="144"/>
      <c r="AW54" s="294"/>
      <c r="AX54" s="293"/>
      <c r="AY54" s="292"/>
      <c r="AZ54" s="291"/>
      <c r="BA54" s="290"/>
      <c r="BC54" s="407" t="str">
        <f t="shared" si="21"/>
        <v>►</v>
      </c>
      <c r="BD54" s="595" t="s">
        <v>785</v>
      </c>
      <c r="BF54" s="407" t="str">
        <f t="shared" si="22"/>
        <v>►</v>
      </c>
      <c r="BG54" s="595" t="s">
        <v>785</v>
      </c>
      <c r="BI54" s="9">
        <v>1</v>
      </c>
    </row>
    <row r="55" spans="1:61" ht="21">
      <c r="A55" s="407" t="str">
        <f t="shared" si="7"/>
        <v>►</v>
      </c>
      <c r="B55" s="147" t="str">
        <f t="shared" si="33"/>
        <v>►</v>
      </c>
      <c r="C55" s="685" t="str">
        <f t="shared" si="34"/>
        <v>►</v>
      </c>
      <c r="D55" s="147" t="str">
        <f t="shared" si="35"/>
        <v>►</v>
      </c>
      <c r="E55" s="147" t="str">
        <f t="shared" si="36"/>
        <v>►</v>
      </c>
      <c r="F55" s="147" t="str">
        <f t="shared" si="37"/>
        <v>►</v>
      </c>
      <c r="G55" s="147" t="str">
        <f t="shared" si="38"/>
        <v>►</v>
      </c>
      <c r="I55" s="146"/>
      <c r="J55" s="119"/>
      <c r="K55" s="119"/>
      <c r="L55" s="118"/>
      <c r="M55" s="117"/>
      <c r="N55" s="116"/>
      <c r="O55" s="689"/>
      <c r="P55" s="689"/>
      <c r="Q55" s="688"/>
      <c r="R55" s="150"/>
      <c r="S55" s="296"/>
      <c r="T55" s="295"/>
      <c r="U55" s="144"/>
      <c r="V55" s="294"/>
      <c r="W55" s="293"/>
      <c r="X55" s="292"/>
      <c r="Y55" s="291"/>
      <c r="Z55" s="290"/>
      <c r="AA55" s="686"/>
      <c r="AB55" s="407" t="str">
        <f t="shared" si="14"/>
        <v>►</v>
      </c>
      <c r="AC55" s="147" t="str">
        <f t="shared" si="39"/>
        <v>►</v>
      </c>
      <c r="AD55" s="685" t="str">
        <f t="shared" si="40"/>
        <v>►</v>
      </c>
      <c r="AE55" s="147" t="str">
        <f t="shared" si="41"/>
        <v>►</v>
      </c>
      <c r="AF55" s="147" t="str">
        <f t="shared" si="42"/>
        <v>►</v>
      </c>
      <c r="AG55" s="147" t="str">
        <f t="shared" si="43"/>
        <v>►</v>
      </c>
      <c r="AH55" s="147" t="str">
        <f t="shared" si="44"/>
        <v>►</v>
      </c>
      <c r="AI55" s="686"/>
      <c r="AJ55" s="146"/>
      <c r="AK55" s="119"/>
      <c r="AL55" s="119"/>
      <c r="AM55" s="118"/>
      <c r="AN55" s="117"/>
      <c r="AO55" s="116"/>
      <c r="AP55" s="689"/>
      <c r="AQ55" s="689"/>
      <c r="AR55" s="688"/>
      <c r="AS55" s="150"/>
      <c r="AT55" s="296"/>
      <c r="AU55" s="295"/>
      <c r="AV55" s="144"/>
      <c r="AW55" s="294"/>
      <c r="AX55" s="293"/>
      <c r="AY55" s="292"/>
      <c r="AZ55" s="291"/>
      <c r="BA55" s="290"/>
      <c r="BC55" s="407" t="str">
        <f t="shared" si="21"/>
        <v>►</v>
      </c>
      <c r="BD55" s="596" t="s">
        <v>786</v>
      </c>
      <c r="BE55" t="s">
        <v>505</v>
      </c>
      <c r="BF55" s="407" t="str">
        <f t="shared" si="22"/>
        <v>►</v>
      </c>
      <c r="BG55" s="596" t="s">
        <v>786</v>
      </c>
      <c r="BH55" t="s">
        <v>505</v>
      </c>
      <c r="BI55" s="9">
        <v>1</v>
      </c>
    </row>
    <row r="56" spans="1:61" ht="21">
      <c r="A56" s="407" t="str">
        <f t="shared" si="7"/>
        <v>►</v>
      </c>
      <c r="B56" s="147" t="str">
        <f t="shared" si="33"/>
        <v>►</v>
      </c>
      <c r="C56" s="685" t="str">
        <f t="shared" si="34"/>
        <v>►</v>
      </c>
      <c r="D56" s="147" t="str">
        <f t="shared" si="35"/>
        <v>►</v>
      </c>
      <c r="E56" s="147" t="str">
        <f t="shared" si="36"/>
        <v>►</v>
      </c>
      <c r="F56" s="147" t="str">
        <f t="shared" si="37"/>
        <v>►</v>
      </c>
      <c r="G56" s="147" t="str">
        <f t="shared" si="38"/>
        <v>►</v>
      </c>
      <c r="I56" s="146"/>
      <c r="J56" s="119"/>
      <c r="K56" s="119"/>
      <c r="L56" s="118"/>
      <c r="M56" s="117"/>
      <c r="N56" s="116"/>
      <c r="O56" s="689"/>
      <c r="P56" s="689"/>
      <c r="Q56" s="688"/>
      <c r="R56" s="145"/>
      <c r="S56" s="296"/>
      <c r="T56" s="295"/>
      <c r="U56" s="144"/>
      <c r="V56" s="294"/>
      <c r="W56" s="293"/>
      <c r="X56" s="292"/>
      <c r="Y56" s="291"/>
      <c r="Z56" s="298"/>
      <c r="AA56" s="686"/>
      <c r="AB56" s="407" t="str">
        <f t="shared" si="14"/>
        <v>►</v>
      </c>
      <c r="AC56" s="147" t="str">
        <f t="shared" si="39"/>
        <v>►</v>
      </c>
      <c r="AD56" s="685" t="str">
        <f t="shared" si="40"/>
        <v>►</v>
      </c>
      <c r="AE56" s="147" t="str">
        <f t="shared" si="41"/>
        <v>►</v>
      </c>
      <c r="AF56" s="147" t="str">
        <f t="shared" si="42"/>
        <v>►</v>
      </c>
      <c r="AG56" s="147" t="str">
        <f t="shared" si="43"/>
        <v>►</v>
      </c>
      <c r="AH56" s="147" t="str">
        <f t="shared" si="44"/>
        <v>►</v>
      </c>
      <c r="AI56" s="686"/>
      <c r="AJ56" s="146"/>
      <c r="AK56" s="119"/>
      <c r="AL56" s="119"/>
      <c r="AM56" s="118"/>
      <c r="AN56" s="117"/>
      <c r="AO56" s="116"/>
      <c r="AP56" s="689"/>
      <c r="AQ56" s="689"/>
      <c r="AR56" s="688"/>
      <c r="AS56" s="145"/>
      <c r="AT56" s="296"/>
      <c r="AU56" s="295"/>
      <c r="AV56" s="144"/>
      <c r="AW56" s="294"/>
      <c r="AX56" s="293"/>
      <c r="AY56" s="292"/>
      <c r="AZ56" s="291"/>
      <c r="BA56" s="298"/>
      <c r="BC56" s="407" t="str">
        <f t="shared" si="21"/>
        <v>►</v>
      </c>
      <c r="BD56" s="593">
        <v>1</v>
      </c>
      <c r="BF56" s="407" t="str">
        <f t="shared" si="22"/>
        <v>►</v>
      </c>
      <c r="BG56" s="593">
        <v>1</v>
      </c>
      <c r="BI56" s="9">
        <v>1</v>
      </c>
    </row>
    <row r="57" spans="1:61" ht="15.75" customHeight="1">
      <c r="A57" s="407" t="str">
        <f t="shared" si="7"/>
        <v>►</v>
      </c>
      <c r="B57" s="147" t="str">
        <f t="shared" si="33"/>
        <v>►</v>
      </c>
      <c r="C57" s="685" t="str">
        <f t="shared" si="34"/>
        <v>►</v>
      </c>
      <c r="D57" s="147" t="str">
        <f t="shared" si="35"/>
        <v>►</v>
      </c>
      <c r="E57" s="147" t="str">
        <f t="shared" si="36"/>
        <v>►</v>
      </c>
      <c r="F57" s="147" t="str">
        <f t="shared" si="37"/>
        <v>►</v>
      </c>
      <c r="G57" s="147" t="str">
        <f t="shared" si="38"/>
        <v>►</v>
      </c>
      <c r="I57" s="146"/>
      <c r="J57" s="119"/>
      <c r="K57" s="119"/>
      <c r="L57" s="118"/>
      <c r="M57" s="117"/>
      <c r="N57" s="116"/>
      <c r="O57" s="689"/>
      <c r="P57" s="689"/>
      <c r="Q57" s="688"/>
      <c r="R57" s="150"/>
      <c r="S57" s="296"/>
      <c r="T57" s="295"/>
      <c r="U57" s="144"/>
      <c r="V57" s="294"/>
      <c r="W57" s="293"/>
      <c r="X57" s="292"/>
      <c r="Y57" s="291"/>
      <c r="Z57" s="298"/>
      <c r="AA57" s="686"/>
      <c r="AB57" s="407" t="str">
        <f t="shared" si="14"/>
        <v>►</v>
      </c>
      <c r="AC57" s="147" t="str">
        <f t="shared" si="39"/>
        <v>►</v>
      </c>
      <c r="AD57" s="685" t="str">
        <f t="shared" si="40"/>
        <v>►</v>
      </c>
      <c r="AE57" s="147" t="str">
        <f t="shared" si="41"/>
        <v>►</v>
      </c>
      <c r="AF57" s="147" t="str">
        <f t="shared" si="42"/>
        <v>►</v>
      </c>
      <c r="AG57" s="147" t="str">
        <f t="shared" si="43"/>
        <v>►</v>
      </c>
      <c r="AH57" s="147" t="str">
        <f t="shared" si="44"/>
        <v>►</v>
      </c>
      <c r="AI57" s="686"/>
      <c r="AJ57" s="146"/>
      <c r="AK57" s="119"/>
      <c r="AL57" s="119"/>
      <c r="AM57" s="118"/>
      <c r="AN57" s="117"/>
      <c r="AO57" s="116"/>
      <c r="AP57" s="689"/>
      <c r="AQ57" s="689"/>
      <c r="AR57" s="688"/>
      <c r="AS57" s="150"/>
      <c r="AT57" s="296"/>
      <c r="AU57" s="295"/>
      <c r="AV57" s="144"/>
      <c r="AW57" s="294"/>
      <c r="AX57" s="293"/>
      <c r="AY57" s="292"/>
      <c r="AZ57" s="291"/>
      <c r="BA57" s="298"/>
      <c r="BC57" s="407" t="str">
        <f t="shared" si="21"/>
        <v>►</v>
      </c>
      <c r="BD57" s="596" t="s">
        <v>787</v>
      </c>
      <c r="BE57" t="s">
        <v>505</v>
      </c>
      <c r="BF57" s="407" t="str">
        <f t="shared" si="22"/>
        <v>►</v>
      </c>
      <c r="BG57" s="596" t="s">
        <v>787</v>
      </c>
      <c r="BH57" t="s">
        <v>505</v>
      </c>
      <c r="BI57" s="9">
        <v>1</v>
      </c>
    </row>
    <row r="58" spans="1:61" ht="15.75" customHeight="1">
      <c r="A58" s="407" t="str">
        <f t="shared" si="7"/>
        <v>►</v>
      </c>
      <c r="B58" s="147" t="str">
        <f t="shared" si="33"/>
        <v>►</v>
      </c>
      <c r="C58" s="685" t="str">
        <f t="shared" si="34"/>
        <v>►</v>
      </c>
      <c r="D58" s="147" t="str">
        <f t="shared" si="35"/>
        <v>►</v>
      </c>
      <c r="E58" s="147" t="str">
        <f t="shared" si="36"/>
        <v>►</v>
      </c>
      <c r="F58" s="147" t="str">
        <f t="shared" si="37"/>
        <v>►</v>
      </c>
      <c r="G58" s="147" t="str">
        <f t="shared" si="38"/>
        <v>►</v>
      </c>
      <c r="I58" s="146"/>
      <c r="J58" s="119"/>
      <c r="K58" s="119"/>
      <c r="L58" s="118"/>
      <c r="M58" s="117"/>
      <c r="N58" s="116"/>
      <c r="O58" s="689"/>
      <c r="P58" s="689"/>
      <c r="Q58" s="688"/>
      <c r="R58" s="145"/>
      <c r="S58" s="296"/>
      <c r="T58" s="295"/>
      <c r="U58" s="144"/>
      <c r="V58" s="294"/>
      <c r="W58" s="293"/>
      <c r="X58" s="292"/>
      <c r="Y58" s="291"/>
      <c r="Z58" s="290"/>
      <c r="AA58" s="686"/>
      <c r="AB58" s="407" t="str">
        <f t="shared" si="14"/>
        <v>►</v>
      </c>
      <c r="AC58" s="147" t="str">
        <f t="shared" si="39"/>
        <v>►</v>
      </c>
      <c r="AD58" s="685" t="str">
        <f t="shared" si="40"/>
        <v>►</v>
      </c>
      <c r="AE58" s="147" t="str">
        <f t="shared" si="41"/>
        <v>►</v>
      </c>
      <c r="AF58" s="147" t="str">
        <f t="shared" si="42"/>
        <v>►</v>
      </c>
      <c r="AG58" s="147" t="str">
        <f t="shared" si="43"/>
        <v>►</v>
      </c>
      <c r="AH58" s="147" t="str">
        <f t="shared" si="44"/>
        <v>►</v>
      </c>
      <c r="AI58" s="686"/>
      <c r="AJ58" s="146"/>
      <c r="AK58" s="119"/>
      <c r="AL58" s="119"/>
      <c r="AM58" s="118"/>
      <c r="AN58" s="117"/>
      <c r="AO58" s="116"/>
      <c r="AP58" s="689"/>
      <c r="AQ58" s="689"/>
      <c r="AR58" s="688"/>
      <c r="AS58" s="145"/>
      <c r="AT58" s="296"/>
      <c r="AU58" s="295"/>
      <c r="AV58" s="144"/>
      <c r="AW58" s="294"/>
      <c r="AX58" s="293"/>
      <c r="AY58" s="292"/>
      <c r="AZ58" s="291"/>
      <c r="BA58" s="290"/>
      <c r="BC58" s="407" t="str">
        <f t="shared" si="21"/>
        <v>►</v>
      </c>
      <c r="BD58" s="593">
        <v>1</v>
      </c>
      <c r="BF58" s="407" t="str">
        <f t="shared" si="22"/>
        <v>►</v>
      </c>
      <c r="BG58" s="593">
        <v>1</v>
      </c>
      <c r="BI58" s="9">
        <v>1</v>
      </c>
    </row>
    <row r="59" spans="1:61" ht="21" customHeight="1">
      <c r="A59" s="407" t="str">
        <f t="shared" si="7"/>
        <v>►</v>
      </c>
      <c r="B59" s="147" t="str">
        <f t="shared" si="33"/>
        <v>►</v>
      </c>
      <c r="C59" s="685" t="str">
        <f t="shared" si="34"/>
        <v>►</v>
      </c>
      <c r="D59" s="147" t="str">
        <f t="shared" si="35"/>
        <v>►</v>
      </c>
      <c r="E59" s="147" t="str">
        <f t="shared" si="36"/>
        <v>►</v>
      </c>
      <c r="F59" s="147" t="str">
        <f t="shared" si="37"/>
        <v>►</v>
      </c>
      <c r="G59" s="147" t="str">
        <f t="shared" si="38"/>
        <v>►</v>
      </c>
      <c r="I59" s="146"/>
      <c r="J59" s="119"/>
      <c r="K59" s="119"/>
      <c r="L59" s="118"/>
      <c r="M59" s="117"/>
      <c r="N59" s="116"/>
      <c r="O59" s="689"/>
      <c r="P59" s="689"/>
      <c r="Q59" s="688"/>
      <c r="R59" s="150"/>
      <c r="S59" s="296"/>
      <c r="T59" s="295"/>
      <c r="U59" s="144"/>
      <c r="V59" s="294"/>
      <c r="W59" s="293"/>
      <c r="X59" s="292"/>
      <c r="Y59" s="291"/>
      <c r="Z59" s="290"/>
      <c r="AA59" s="686"/>
      <c r="AB59" s="407" t="str">
        <f t="shared" si="14"/>
        <v>►</v>
      </c>
      <c r="AC59" s="147" t="str">
        <f t="shared" si="39"/>
        <v>►</v>
      </c>
      <c r="AD59" s="685" t="str">
        <f t="shared" si="40"/>
        <v>►</v>
      </c>
      <c r="AE59" s="147" t="str">
        <f t="shared" si="41"/>
        <v>►</v>
      </c>
      <c r="AF59" s="147" t="str">
        <f t="shared" si="42"/>
        <v>►</v>
      </c>
      <c r="AG59" s="147" t="str">
        <f t="shared" si="43"/>
        <v>►</v>
      </c>
      <c r="AH59" s="147" t="str">
        <f t="shared" si="44"/>
        <v>►</v>
      </c>
      <c r="AI59" s="686"/>
      <c r="AJ59" s="146"/>
      <c r="AK59" s="119"/>
      <c r="AL59" s="119"/>
      <c r="AM59" s="118"/>
      <c r="AN59" s="117"/>
      <c r="AO59" s="116"/>
      <c r="AP59" s="689"/>
      <c r="AQ59" s="689"/>
      <c r="AR59" s="688"/>
      <c r="AS59" s="150"/>
      <c r="AT59" s="296"/>
      <c r="AU59" s="295"/>
      <c r="AV59" s="144"/>
      <c r="AW59" s="294"/>
      <c r="AX59" s="293"/>
      <c r="AY59" s="292"/>
      <c r="AZ59" s="291"/>
      <c r="BA59" s="290"/>
      <c r="BC59" s="407" t="str">
        <f t="shared" si="21"/>
        <v>►</v>
      </c>
      <c r="BD59" s="1338" t="s">
        <v>788</v>
      </c>
      <c r="BF59" s="407" t="str">
        <f t="shared" si="22"/>
        <v>►</v>
      </c>
      <c r="BG59" s="1338" t="s">
        <v>788</v>
      </c>
      <c r="BI59" s="9">
        <v>1</v>
      </c>
    </row>
    <row r="60" spans="1:61" ht="21">
      <c r="A60" s="407" t="str">
        <f t="shared" si="7"/>
        <v>►</v>
      </c>
      <c r="B60" s="147" t="str">
        <f t="shared" si="33"/>
        <v>►</v>
      </c>
      <c r="C60" s="685" t="str">
        <f t="shared" si="34"/>
        <v>►</v>
      </c>
      <c r="D60" s="147" t="str">
        <f t="shared" si="35"/>
        <v>►</v>
      </c>
      <c r="E60" s="147" t="str">
        <f t="shared" si="36"/>
        <v>►</v>
      </c>
      <c r="F60" s="147" t="str">
        <f t="shared" si="37"/>
        <v>►</v>
      </c>
      <c r="G60" s="147" t="str">
        <f t="shared" si="38"/>
        <v>►</v>
      </c>
      <c r="I60" s="146"/>
      <c r="J60" s="119"/>
      <c r="K60" s="119"/>
      <c r="L60" s="118"/>
      <c r="M60" s="117"/>
      <c r="N60" s="116"/>
      <c r="O60" s="689"/>
      <c r="P60" s="689"/>
      <c r="Q60" s="688"/>
      <c r="R60" s="145"/>
      <c r="S60" s="296"/>
      <c r="T60" s="295"/>
      <c r="U60" s="144"/>
      <c r="V60" s="294"/>
      <c r="W60" s="293"/>
      <c r="X60" s="292"/>
      <c r="Y60" s="291"/>
      <c r="Z60" s="290"/>
      <c r="AA60" s="686"/>
      <c r="AB60" s="407" t="str">
        <f t="shared" si="14"/>
        <v>►</v>
      </c>
      <c r="AC60" s="147" t="str">
        <f t="shared" si="39"/>
        <v>►</v>
      </c>
      <c r="AD60" s="685" t="str">
        <f t="shared" si="40"/>
        <v>►</v>
      </c>
      <c r="AE60" s="147" t="str">
        <f t="shared" si="41"/>
        <v>►</v>
      </c>
      <c r="AF60" s="147" t="str">
        <f t="shared" si="42"/>
        <v>►</v>
      </c>
      <c r="AG60" s="147" t="str">
        <f t="shared" si="43"/>
        <v>►</v>
      </c>
      <c r="AH60" s="147" t="str">
        <f t="shared" si="44"/>
        <v>►</v>
      </c>
      <c r="AI60" s="686"/>
      <c r="AJ60" s="146"/>
      <c r="AK60" s="119"/>
      <c r="AL60" s="119"/>
      <c r="AM60" s="118"/>
      <c r="AN60" s="117"/>
      <c r="AO60" s="116"/>
      <c r="AP60" s="689"/>
      <c r="AQ60" s="689"/>
      <c r="AR60" s="688"/>
      <c r="AS60" s="145"/>
      <c r="AT60" s="296"/>
      <c r="AU60" s="295"/>
      <c r="AV60" s="144"/>
      <c r="AW60" s="294"/>
      <c r="AX60" s="293"/>
      <c r="AY60" s="292"/>
      <c r="AZ60" s="291"/>
      <c r="BA60" s="290"/>
      <c r="BC60" s="407" t="str">
        <f t="shared" si="21"/>
        <v>►</v>
      </c>
      <c r="BD60" s="1338"/>
      <c r="BF60" s="407" t="str">
        <f t="shared" si="22"/>
        <v>►</v>
      </c>
      <c r="BG60" s="1338"/>
      <c r="BI60" s="9">
        <v>1</v>
      </c>
    </row>
    <row r="61" spans="1:61" ht="15.75">
      <c r="A61" s="407" t="str">
        <f t="shared" si="7"/>
        <v>►</v>
      </c>
      <c r="B61" s="147" t="str">
        <f t="shared" si="33"/>
        <v>►</v>
      </c>
      <c r="C61" s="685" t="str">
        <f t="shared" si="34"/>
        <v>►</v>
      </c>
      <c r="D61" s="147" t="str">
        <f t="shared" si="35"/>
        <v>►</v>
      </c>
      <c r="E61" s="147" t="str">
        <f t="shared" si="36"/>
        <v>►</v>
      </c>
      <c r="F61" s="147" t="str">
        <f t="shared" si="37"/>
        <v>►</v>
      </c>
      <c r="G61" s="147" t="str">
        <f t="shared" si="38"/>
        <v>►</v>
      </c>
      <c r="I61" s="134"/>
      <c r="J61" s="119"/>
      <c r="K61" s="119"/>
      <c r="L61" s="118"/>
      <c r="M61" s="117"/>
      <c r="N61" s="116"/>
      <c r="O61" s="132"/>
      <c r="P61" s="132"/>
      <c r="Q61" s="132"/>
      <c r="R61" s="132"/>
      <c r="S61" s="132"/>
      <c r="T61" s="132"/>
      <c r="U61" s="132"/>
      <c r="V61" s="132"/>
      <c r="W61" s="132"/>
      <c r="X61" s="133"/>
      <c r="Y61" s="132"/>
      <c r="Z61" s="131"/>
      <c r="AA61" s="686"/>
      <c r="AB61" s="407" t="str">
        <f t="shared" si="14"/>
        <v>►</v>
      </c>
      <c r="AC61" s="147" t="str">
        <f t="shared" si="39"/>
        <v>►</v>
      </c>
      <c r="AD61" s="685" t="str">
        <f t="shared" si="40"/>
        <v>►</v>
      </c>
      <c r="AE61" s="147" t="str">
        <f t="shared" si="41"/>
        <v>►</v>
      </c>
      <c r="AF61" s="147" t="str">
        <f t="shared" si="42"/>
        <v>►</v>
      </c>
      <c r="AG61" s="147" t="str">
        <f t="shared" si="43"/>
        <v>►</v>
      </c>
      <c r="AH61" s="147" t="str">
        <f t="shared" si="44"/>
        <v>►</v>
      </c>
      <c r="AI61" s="686"/>
      <c r="AJ61" s="134"/>
      <c r="AK61" s="119"/>
      <c r="AL61" s="119"/>
      <c r="AM61" s="118"/>
      <c r="AN61" s="117"/>
      <c r="AO61" s="116"/>
      <c r="AP61" s="132"/>
      <c r="AQ61" s="132"/>
      <c r="AR61" s="132"/>
      <c r="AS61" s="132"/>
      <c r="AT61" s="132"/>
      <c r="AU61" s="132"/>
      <c r="AV61" s="132"/>
      <c r="AW61" s="132"/>
      <c r="AX61" s="132"/>
      <c r="AY61" s="133"/>
      <c r="AZ61" s="132"/>
      <c r="BA61" s="131"/>
      <c r="BC61" s="407" t="str">
        <f t="shared" si="21"/>
        <v>►</v>
      </c>
      <c r="BD61" s="1338"/>
      <c r="BF61" s="407" t="str">
        <f t="shared" si="22"/>
        <v>►</v>
      </c>
      <c r="BG61" s="1338"/>
      <c r="BI61" s="9">
        <v>1</v>
      </c>
    </row>
    <row r="62" spans="1:61" ht="21">
      <c r="A62" s="407" t="str">
        <f t="shared" si="7"/>
        <v>►</v>
      </c>
      <c r="B62" s="147" t="str">
        <f t="shared" si="33"/>
        <v>►</v>
      </c>
      <c r="C62" s="685" t="str">
        <f t="shared" si="34"/>
        <v>►</v>
      </c>
      <c r="D62" s="147" t="str">
        <f t="shared" si="35"/>
        <v>►</v>
      </c>
      <c r="E62" s="147" t="str">
        <f t="shared" si="36"/>
        <v>►</v>
      </c>
      <c r="F62" s="147" t="str">
        <f t="shared" si="37"/>
        <v>►</v>
      </c>
      <c r="G62" s="147" t="str">
        <f t="shared" si="38"/>
        <v>►</v>
      </c>
      <c r="I62" s="146"/>
      <c r="J62" s="119"/>
      <c r="K62" s="119"/>
      <c r="L62" s="118"/>
      <c r="M62" s="117"/>
      <c r="N62" s="116"/>
      <c r="O62" s="288"/>
      <c r="P62" s="267"/>
      <c r="Q62" s="270"/>
      <c r="R62" s="270"/>
      <c r="S62" s="270"/>
      <c r="T62" s="270"/>
      <c r="U62" s="270"/>
      <c r="V62" s="270"/>
      <c r="W62" s="270"/>
      <c r="X62" s="270"/>
      <c r="Y62" s="270"/>
      <c r="Z62" s="287"/>
      <c r="AA62" s="686"/>
      <c r="AB62" s="407" t="str">
        <f t="shared" si="14"/>
        <v>►</v>
      </c>
      <c r="AC62" s="147" t="str">
        <f t="shared" si="39"/>
        <v>►</v>
      </c>
      <c r="AD62" s="685" t="str">
        <f t="shared" si="40"/>
        <v>►</v>
      </c>
      <c r="AE62" s="147" t="str">
        <f t="shared" si="41"/>
        <v>►</v>
      </c>
      <c r="AF62" s="147" t="str">
        <f t="shared" si="42"/>
        <v>►</v>
      </c>
      <c r="AG62" s="147" t="str">
        <f t="shared" si="43"/>
        <v>►</v>
      </c>
      <c r="AH62" s="147" t="str">
        <f t="shared" si="44"/>
        <v>►</v>
      </c>
      <c r="AI62" s="686"/>
      <c r="AJ62" s="146"/>
      <c r="AK62" s="119"/>
      <c r="AL62" s="119"/>
      <c r="AM62" s="118"/>
      <c r="AN62" s="117"/>
      <c r="AO62" s="116"/>
      <c r="AP62" s="288"/>
      <c r="AQ62" s="267"/>
      <c r="AR62" s="270"/>
      <c r="AS62" s="270"/>
      <c r="AT62" s="270"/>
      <c r="AU62" s="270"/>
      <c r="AV62" s="270"/>
      <c r="AW62" s="270"/>
      <c r="AX62" s="270"/>
      <c r="AY62" s="270"/>
      <c r="AZ62" s="270"/>
      <c r="BA62" s="287"/>
      <c r="BC62" s="407" t="str">
        <f t="shared" si="21"/>
        <v>►</v>
      </c>
      <c r="BD62" s="594" t="s">
        <v>789</v>
      </c>
      <c r="BF62" s="407" t="str">
        <f t="shared" si="22"/>
        <v>►</v>
      </c>
      <c r="BG62" s="594" t="s">
        <v>789</v>
      </c>
      <c r="BI62" s="9">
        <v>1</v>
      </c>
    </row>
    <row r="63" spans="1:61" ht="21">
      <c r="A63" s="407" t="str">
        <f t="shared" si="7"/>
        <v>►</v>
      </c>
      <c r="B63" s="147" t="str">
        <f t="shared" ref="B63:G63" si="45">B62</f>
        <v>►</v>
      </c>
      <c r="C63" s="685" t="str">
        <f t="shared" si="45"/>
        <v>►</v>
      </c>
      <c r="D63" s="147" t="str">
        <f t="shared" si="45"/>
        <v>►</v>
      </c>
      <c r="E63" s="147" t="str">
        <f t="shared" si="45"/>
        <v>►</v>
      </c>
      <c r="F63" s="147" t="str">
        <f t="shared" si="45"/>
        <v>►</v>
      </c>
      <c r="G63" s="147" t="str">
        <f t="shared" si="45"/>
        <v>►</v>
      </c>
      <c r="I63" s="146"/>
      <c r="J63" s="119"/>
      <c r="K63" s="119"/>
      <c r="L63" s="118"/>
      <c r="M63" s="117"/>
      <c r="N63" s="116"/>
      <c r="O63" s="285"/>
      <c r="P63" s="284"/>
      <c r="Q63" s="284"/>
      <c r="R63" s="284"/>
      <c r="S63" s="284"/>
      <c r="T63" s="284"/>
      <c r="U63" s="284"/>
      <c r="V63" s="284"/>
      <c r="W63" s="284"/>
      <c r="X63" s="284"/>
      <c r="Y63" s="284"/>
      <c r="Z63" s="282"/>
      <c r="AA63" s="686"/>
      <c r="AB63" s="407" t="str">
        <f t="shared" si="14"/>
        <v>►</v>
      </c>
      <c r="AC63" s="147" t="str">
        <f t="shared" ref="AC63:AH63" si="46">AC62</f>
        <v>►</v>
      </c>
      <c r="AD63" s="685" t="str">
        <f t="shared" si="46"/>
        <v>►</v>
      </c>
      <c r="AE63" s="147" t="str">
        <f t="shared" si="46"/>
        <v>►</v>
      </c>
      <c r="AF63" s="147" t="str">
        <f t="shared" si="46"/>
        <v>►</v>
      </c>
      <c r="AG63" s="147" t="str">
        <f t="shared" si="46"/>
        <v>►</v>
      </c>
      <c r="AH63" s="147" t="str">
        <f t="shared" si="46"/>
        <v>►</v>
      </c>
      <c r="AI63" s="686"/>
      <c r="AJ63" s="146"/>
      <c r="AK63" s="119"/>
      <c r="AL63" s="119"/>
      <c r="AM63" s="118"/>
      <c r="AN63" s="117"/>
      <c r="AO63" s="116"/>
      <c r="AP63" s="285"/>
      <c r="AQ63" s="284"/>
      <c r="AR63" s="284"/>
      <c r="AS63" s="284"/>
      <c r="AT63" s="284"/>
      <c r="AU63" s="284"/>
      <c r="AV63" s="284"/>
      <c r="AW63" s="284"/>
      <c r="AX63" s="284"/>
      <c r="AY63" s="284"/>
      <c r="AZ63" s="284"/>
      <c r="BA63" s="282"/>
      <c r="BC63" s="407" t="str">
        <f t="shared" si="21"/>
        <v>►</v>
      </c>
      <c r="BD63" s="593">
        <v>1</v>
      </c>
      <c r="BF63" s="407" t="str">
        <f t="shared" si="22"/>
        <v>►</v>
      </c>
      <c r="BG63" s="593">
        <v>1</v>
      </c>
      <c r="BI63" s="9">
        <v>1</v>
      </c>
    </row>
    <row r="64" spans="1:61" ht="21">
      <c r="A64" s="407" t="str">
        <f t="shared" si="7"/>
        <v>►</v>
      </c>
      <c r="B64" s="147" t="str">
        <f t="shared" ref="B64:G76" si="47">B62</f>
        <v>►</v>
      </c>
      <c r="C64" s="685" t="str">
        <f t="shared" si="47"/>
        <v>►</v>
      </c>
      <c r="D64" s="147" t="str">
        <f t="shared" si="47"/>
        <v>►</v>
      </c>
      <c r="E64" s="147" t="str">
        <f t="shared" si="47"/>
        <v>►</v>
      </c>
      <c r="F64" s="147" t="str">
        <f t="shared" si="47"/>
        <v>►</v>
      </c>
      <c r="G64" s="147" t="str">
        <f t="shared" si="47"/>
        <v>►</v>
      </c>
      <c r="I64" s="146"/>
      <c r="J64" s="119"/>
      <c r="K64" s="119"/>
      <c r="L64" s="118"/>
      <c r="M64" s="117"/>
      <c r="N64" s="116"/>
      <c r="O64" s="285"/>
      <c r="P64" s="284"/>
      <c r="Q64" s="284"/>
      <c r="R64" s="284"/>
      <c r="S64" s="284"/>
      <c r="T64" s="284"/>
      <c r="U64" s="284"/>
      <c r="V64" s="284"/>
      <c r="W64" s="284"/>
      <c r="X64" s="284"/>
      <c r="Y64" s="284"/>
      <c r="Z64" s="282"/>
      <c r="AA64" s="686"/>
      <c r="AB64" s="407" t="str">
        <f t="shared" si="14"/>
        <v>►</v>
      </c>
      <c r="AC64" s="147" t="str">
        <f t="shared" ref="AC64:AH76" si="48">AC62</f>
        <v>►</v>
      </c>
      <c r="AD64" s="685" t="str">
        <f t="shared" si="48"/>
        <v>►</v>
      </c>
      <c r="AE64" s="147" t="str">
        <f t="shared" si="48"/>
        <v>►</v>
      </c>
      <c r="AF64" s="147" t="str">
        <f t="shared" si="48"/>
        <v>►</v>
      </c>
      <c r="AG64" s="147" t="str">
        <f t="shared" si="48"/>
        <v>►</v>
      </c>
      <c r="AH64" s="147" t="str">
        <f t="shared" si="48"/>
        <v>►</v>
      </c>
      <c r="AI64" s="686"/>
      <c r="AJ64" s="146"/>
      <c r="AK64" s="119"/>
      <c r="AL64" s="119"/>
      <c r="AM64" s="118"/>
      <c r="AN64" s="117"/>
      <c r="AO64" s="116"/>
      <c r="AP64" s="285"/>
      <c r="AQ64" s="284"/>
      <c r="AR64" s="284"/>
      <c r="AS64" s="284"/>
      <c r="AT64" s="284"/>
      <c r="AU64" s="284"/>
      <c r="AV64" s="284"/>
      <c r="AW64" s="284"/>
      <c r="AX64" s="284"/>
      <c r="AY64" s="284"/>
      <c r="AZ64" s="284"/>
      <c r="BA64" s="282"/>
      <c r="BC64" s="407" t="str">
        <f t="shared" si="21"/>
        <v>►</v>
      </c>
      <c r="BD64" s="594" t="s">
        <v>606</v>
      </c>
      <c r="BF64" s="407" t="str">
        <f t="shared" si="22"/>
        <v>►</v>
      </c>
      <c r="BG64" s="594" t="s">
        <v>606</v>
      </c>
      <c r="BI64" s="9">
        <v>1</v>
      </c>
    </row>
    <row r="65" spans="1:61" ht="27" customHeight="1">
      <c r="A65" s="407" t="str">
        <f t="shared" si="7"/>
        <v>►</v>
      </c>
      <c r="B65" s="147" t="str">
        <f t="shared" si="47"/>
        <v>►</v>
      </c>
      <c r="C65" s="685" t="str">
        <f t="shared" si="47"/>
        <v>►</v>
      </c>
      <c r="D65" s="147" t="str">
        <f t="shared" si="47"/>
        <v>►</v>
      </c>
      <c r="E65" s="147" t="str">
        <f t="shared" si="47"/>
        <v>►</v>
      </c>
      <c r="F65" s="147" t="str">
        <f t="shared" si="47"/>
        <v>►</v>
      </c>
      <c r="G65" s="147" t="str">
        <f t="shared" si="47"/>
        <v>►</v>
      </c>
      <c r="I65" s="146"/>
      <c r="J65" s="119"/>
      <c r="K65" s="119"/>
      <c r="L65" s="118"/>
      <c r="M65" s="117"/>
      <c r="N65" s="116"/>
      <c r="O65" s="285"/>
      <c r="P65" s="284"/>
      <c r="Q65" s="284"/>
      <c r="R65" s="284"/>
      <c r="S65" s="284"/>
      <c r="T65" s="284"/>
      <c r="U65" s="284"/>
      <c r="V65" s="284"/>
      <c r="W65" s="284"/>
      <c r="X65" s="284"/>
      <c r="Y65" s="284"/>
      <c r="Z65" s="282"/>
      <c r="AA65" s="686"/>
      <c r="AB65" s="407" t="str">
        <f t="shared" si="14"/>
        <v>►</v>
      </c>
      <c r="AC65" s="147" t="str">
        <f t="shared" si="48"/>
        <v>►</v>
      </c>
      <c r="AD65" s="685" t="str">
        <f t="shared" si="48"/>
        <v>►</v>
      </c>
      <c r="AE65" s="147" t="str">
        <f t="shared" si="48"/>
        <v>►</v>
      </c>
      <c r="AF65" s="147" t="str">
        <f t="shared" si="48"/>
        <v>►</v>
      </c>
      <c r="AG65" s="147" t="str">
        <f t="shared" si="48"/>
        <v>►</v>
      </c>
      <c r="AH65" s="147" t="str">
        <f t="shared" si="48"/>
        <v>►</v>
      </c>
      <c r="AI65" s="686"/>
      <c r="AJ65" s="146"/>
      <c r="AK65" s="119"/>
      <c r="AL65" s="119"/>
      <c r="AM65" s="118"/>
      <c r="AN65" s="117"/>
      <c r="AO65" s="116"/>
      <c r="AP65" s="285"/>
      <c r="AQ65" s="284"/>
      <c r="AR65" s="284"/>
      <c r="AS65" s="284"/>
      <c r="AT65" s="284"/>
      <c r="AU65" s="284"/>
      <c r="AV65" s="284"/>
      <c r="AW65" s="284"/>
      <c r="AX65" s="284"/>
      <c r="AY65" s="284"/>
      <c r="AZ65" s="284"/>
      <c r="BA65" s="282"/>
      <c r="BC65" s="407" t="str">
        <f t="shared" si="21"/>
        <v>►</v>
      </c>
      <c r="BD65" s="387" t="s">
        <v>609</v>
      </c>
      <c r="BE65" t="s">
        <v>505</v>
      </c>
      <c r="BF65" s="407" t="str">
        <f t="shared" si="22"/>
        <v>►</v>
      </c>
      <c r="BG65" s="387" t="s">
        <v>609</v>
      </c>
      <c r="BH65" t="s">
        <v>505</v>
      </c>
      <c r="BI65" s="9">
        <v>1</v>
      </c>
    </row>
    <row r="66" spans="1:61" ht="21">
      <c r="A66" s="407" t="str">
        <f t="shared" si="7"/>
        <v>►</v>
      </c>
      <c r="B66" s="147" t="str">
        <f t="shared" si="47"/>
        <v>►</v>
      </c>
      <c r="C66" s="685" t="str">
        <f t="shared" si="47"/>
        <v>►</v>
      </c>
      <c r="D66" s="147" t="str">
        <f t="shared" si="47"/>
        <v>►</v>
      </c>
      <c r="E66" s="147" t="str">
        <f t="shared" si="47"/>
        <v>►</v>
      </c>
      <c r="F66" s="147" t="str">
        <f t="shared" si="47"/>
        <v>►</v>
      </c>
      <c r="G66" s="147" t="str">
        <f t="shared" si="47"/>
        <v>►</v>
      </c>
      <c r="I66" s="146"/>
      <c r="J66" s="119"/>
      <c r="K66" s="119"/>
      <c r="L66" s="118"/>
      <c r="M66" s="117"/>
      <c r="N66" s="116"/>
      <c r="O66" s="285"/>
      <c r="P66" s="284"/>
      <c r="Q66" s="284"/>
      <c r="R66" s="284"/>
      <c r="S66" s="284"/>
      <c r="T66" s="284"/>
      <c r="U66" s="284"/>
      <c r="V66" s="284"/>
      <c r="W66" s="284"/>
      <c r="X66" s="284"/>
      <c r="Y66" s="284"/>
      <c r="Z66" s="282"/>
      <c r="AA66" s="686"/>
      <c r="AB66" s="407" t="str">
        <f t="shared" si="14"/>
        <v>►</v>
      </c>
      <c r="AC66" s="147" t="str">
        <f t="shared" si="48"/>
        <v>►</v>
      </c>
      <c r="AD66" s="685" t="str">
        <f t="shared" si="48"/>
        <v>►</v>
      </c>
      <c r="AE66" s="147" t="str">
        <f t="shared" si="48"/>
        <v>►</v>
      </c>
      <c r="AF66" s="147" t="str">
        <f t="shared" si="48"/>
        <v>►</v>
      </c>
      <c r="AG66" s="147" t="str">
        <f t="shared" si="48"/>
        <v>►</v>
      </c>
      <c r="AH66" s="147" t="str">
        <f t="shared" si="48"/>
        <v>►</v>
      </c>
      <c r="AI66" s="686"/>
      <c r="AJ66" s="146"/>
      <c r="AK66" s="119"/>
      <c r="AL66" s="119"/>
      <c r="AM66" s="118"/>
      <c r="AN66" s="117"/>
      <c r="AO66" s="116"/>
      <c r="AP66" s="285"/>
      <c r="AQ66" s="284"/>
      <c r="AR66" s="284"/>
      <c r="AS66" s="284"/>
      <c r="AT66" s="284"/>
      <c r="AU66" s="284"/>
      <c r="AV66" s="284"/>
      <c r="AW66" s="284"/>
      <c r="AX66" s="284"/>
      <c r="AY66" s="284"/>
      <c r="AZ66" s="284"/>
      <c r="BA66" s="282"/>
      <c r="BC66" s="407" t="str">
        <f t="shared" si="21"/>
        <v>►</v>
      </c>
      <c r="BD66" s="593"/>
      <c r="BF66" s="407" t="str">
        <f t="shared" si="22"/>
        <v>►</v>
      </c>
      <c r="BG66" s="593"/>
      <c r="BI66" s="9">
        <v>1</v>
      </c>
    </row>
    <row r="67" spans="1:61" ht="21">
      <c r="A67" s="407" t="str">
        <f t="shared" si="7"/>
        <v>►</v>
      </c>
      <c r="B67" s="147" t="str">
        <f t="shared" si="47"/>
        <v>►</v>
      </c>
      <c r="C67" s="685" t="str">
        <f t="shared" si="47"/>
        <v>►</v>
      </c>
      <c r="D67" s="147" t="str">
        <f t="shared" si="47"/>
        <v>►</v>
      </c>
      <c r="E67" s="147" t="str">
        <f t="shared" si="47"/>
        <v>►</v>
      </c>
      <c r="F67" s="147" t="str">
        <f t="shared" si="47"/>
        <v>►</v>
      </c>
      <c r="G67" s="147" t="str">
        <f t="shared" si="47"/>
        <v>►</v>
      </c>
      <c r="I67" s="146"/>
      <c r="J67" s="119"/>
      <c r="K67" s="119"/>
      <c r="L67" s="118"/>
      <c r="M67" s="117"/>
      <c r="N67" s="116"/>
      <c r="O67" s="285"/>
      <c r="P67" s="284"/>
      <c r="Q67" s="284"/>
      <c r="R67" s="284"/>
      <c r="S67" s="284"/>
      <c r="T67" s="284"/>
      <c r="U67" s="284"/>
      <c r="V67" s="284"/>
      <c r="W67" s="284"/>
      <c r="X67" s="284"/>
      <c r="Y67" s="284"/>
      <c r="Z67" s="282"/>
      <c r="AA67" s="686"/>
      <c r="AB67" s="407" t="str">
        <f t="shared" si="14"/>
        <v>►</v>
      </c>
      <c r="AC67" s="147" t="str">
        <f t="shared" si="48"/>
        <v>►</v>
      </c>
      <c r="AD67" s="685" t="str">
        <f t="shared" si="48"/>
        <v>►</v>
      </c>
      <c r="AE67" s="147" t="str">
        <f t="shared" si="48"/>
        <v>►</v>
      </c>
      <c r="AF67" s="147" t="str">
        <f t="shared" si="48"/>
        <v>►</v>
      </c>
      <c r="AG67" s="147" t="str">
        <f t="shared" si="48"/>
        <v>►</v>
      </c>
      <c r="AH67" s="147" t="str">
        <f t="shared" si="48"/>
        <v>►</v>
      </c>
      <c r="AI67" s="686"/>
      <c r="AJ67" s="146"/>
      <c r="AK67" s="119"/>
      <c r="AL67" s="119"/>
      <c r="AM67" s="118"/>
      <c r="AN67" s="117"/>
      <c r="AO67" s="116"/>
      <c r="AP67" s="285"/>
      <c r="AQ67" s="284"/>
      <c r="AR67" s="284"/>
      <c r="AS67" s="284"/>
      <c r="AT67" s="284"/>
      <c r="AU67" s="284"/>
      <c r="AV67" s="284"/>
      <c r="AW67" s="284"/>
      <c r="AX67" s="284"/>
      <c r="AY67" s="284"/>
      <c r="AZ67" s="284"/>
      <c r="BA67" s="282"/>
      <c r="BC67" s="407" t="str">
        <f t="shared" si="21"/>
        <v>►</v>
      </c>
      <c r="BD67" s="597" t="s">
        <v>790</v>
      </c>
      <c r="BF67" s="407" t="str">
        <f t="shared" si="22"/>
        <v>►</v>
      </c>
      <c r="BG67" s="597" t="s">
        <v>790</v>
      </c>
      <c r="BI67" s="9">
        <v>1</v>
      </c>
    </row>
    <row r="68" spans="1:61" ht="21">
      <c r="A68" s="407" t="str">
        <f t="shared" si="7"/>
        <v>►</v>
      </c>
      <c r="B68" s="147" t="str">
        <f t="shared" si="47"/>
        <v>►</v>
      </c>
      <c r="C68" s="685" t="str">
        <f t="shared" si="47"/>
        <v>►</v>
      </c>
      <c r="D68" s="147" t="str">
        <f t="shared" si="47"/>
        <v>►</v>
      </c>
      <c r="E68" s="147" t="str">
        <f t="shared" si="47"/>
        <v>►</v>
      </c>
      <c r="F68" s="147" t="str">
        <f t="shared" si="47"/>
        <v>►</v>
      </c>
      <c r="G68" s="147" t="str">
        <f t="shared" si="47"/>
        <v>►</v>
      </c>
      <c r="I68" s="146"/>
      <c r="J68" s="119"/>
      <c r="K68" s="119"/>
      <c r="L68" s="118"/>
      <c r="M68" s="117"/>
      <c r="N68" s="116"/>
      <c r="O68" s="285"/>
      <c r="P68" s="284"/>
      <c r="Q68" s="284"/>
      <c r="R68" s="284"/>
      <c r="S68" s="284"/>
      <c r="T68" s="284"/>
      <c r="U68" s="284"/>
      <c r="V68" s="284"/>
      <c r="W68" s="284"/>
      <c r="X68" s="284"/>
      <c r="Y68" s="284"/>
      <c r="Z68" s="282"/>
      <c r="AA68" s="686"/>
      <c r="AB68" s="407" t="str">
        <f t="shared" si="14"/>
        <v>►</v>
      </c>
      <c r="AC68" s="147" t="str">
        <f t="shared" si="48"/>
        <v>►</v>
      </c>
      <c r="AD68" s="685" t="str">
        <f t="shared" si="48"/>
        <v>►</v>
      </c>
      <c r="AE68" s="147" t="str">
        <f t="shared" si="48"/>
        <v>►</v>
      </c>
      <c r="AF68" s="147" t="str">
        <f t="shared" si="48"/>
        <v>►</v>
      </c>
      <c r="AG68" s="147" t="str">
        <f t="shared" si="48"/>
        <v>►</v>
      </c>
      <c r="AH68" s="147" t="str">
        <f t="shared" si="48"/>
        <v>►</v>
      </c>
      <c r="AI68" s="686"/>
      <c r="AJ68" s="146"/>
      <c r="AK68" s="119"/>
      <c r="AL68" s="119"/>
      <c r="AM68" s="118"/>
      <c r="AN68" s="117"/>
      <c r="AO68" s="116"/>
      <c r="AP68" s="285"/>
      <c r="AQ68" s="284"/>
      <c r="AR68" s="284"/>
      <c r="AS68" s="284"/>
      <c r="AT68" s="284"/>
      <c r="AU68" s="284"/>
      <c r="AV68" s="284"/>
      <c r="AW68" s="284"/>
      <c r="AX68" s="284"/>
      <c r="AY68" s="284"/>
      <c r="AZ68" s="284"/>
      <c r="BA68" s="282"/>
      <c r="BC68" s="407" t="str">
        <f t="shared" si="21"/>
        <v>►</v>
      </c>
      <c r="BD68" s="387" t="s">
        <v>791</v>
      </c>
      <c r="BE68" t="s">
        <v>505</v>
      </c>
      <c r="BF68" s="407" t="str">
        <f t="shared" si="22"/>
        <v>►</v>
      </c>
      <c r="BG68" s="387" t="s">
        <v>791</v>
      </c>
      <c r="BI68" s="9">
        <v>1</v>
      </c>
    </row>
    <row r="69" spans="1:61" ht="21">
      <c r="A69" s="407" t="str">
        <f t="shared" si="7"/>
        <v>►</v>
      </c>
      <c r="B69" s="147" t="str">
        <f t="shared" si="47"/>
        <v>►</v>
      </c>
      <c r="C69" s="685" t="str">
        <f t="shared" si="47"/>
        <v>►</v>
      </c>
      <c r="D69" s="147" t="str">
        <f t="shared" si="47"/>
        <v>►</v>
      </c>
      <c r="E69" s="147" t="str">
        <f t="shared" si="47"/>
        <v>►</v>
      </c>
      <c r="F69" s="147" t="str">
        <f t="shared" si="47"/>
        <v>►</v>
      </c>
      <c r="G69" s="147" t="str">
        <f t="shared" si="47"/>
        <v>►</v>
      </c>
      <c r="I69" s="146"/>
      <c r="J69" s="119"/>
      <c r="K69" s="119"/>
      <c r="L69" s="118"/>
      <c r="M69" s="117"/>
      <c r="N69" s="116"/>
      <c r="O69" s="285"/>
      <c r="P69" s="284"/>
      <c r="Q69" s="284"/>
      <c r="R69" s="284"/>
      <c r="S69" s="284"/>
      <c r="T69" s="284"/>
      <c r="U69" s="284"/>
      <c r="V69" s="284"/>
      <c r="W69" s="284"/>
      <c r="X69" s="284"/>
      <c r="Y69" s="284"/>
      <c r="Z69" s="282"/>
      <c r="AA69" s="686"/>
      <c r="AB69" s="407" t="str">
        <f t="shared" si="14"/>
        <v>►</v>
      </c>
      <c r="AC69" s="147" t="str">
        <f t="shared" si="48"/>
        <v>►</v>
      </c>
      <c r="AD69" s="685" t="str">
        <f t="shared" si="48"/>
        <v>►</v>
      </c>
      <c r="AE69" s="147" t="str">
        <f t="shared" si="48"/>
        <v>►</v>
      </c>
      <c r="AF69" s="147" t="str">
        <f t="shared" si="48"/>
        <v>►</v>
      </c>
      <c r="AG69" s="147" t="str">
        <f t="shared" si="48"/>
        <v>►</v>
      </c>
      <c r="AH69" s="147" t="str">
        <f t="shared" si="48"/>
        <v>►</v>
      </c>
      <c r="AI69" s="686"/>
      <c r="AJ69" s="146"/>
      <c r="AK69" s="119"/>
      <c r="AL69" s="119"/>
      <c r="AM69" s="118"/>
      <c r="AN69" s="117"/>
      <c r="AO69" s="116"/>
      <c r="AP69" s="285"/>
      <c r="AQ69" s="284"/>
      <c r="AR69" s="284"/>
      <c r="AS69" s="284"/>
      <c r="AT69" s="284"/>
      <c r="AU69" s="284"/>
      <c r="AV69" s="284"/>
      <c r="AW69" s="284"/>
      <c r="AX69" s="284"/>
      <c r="AY69" s="284"/>
      <c r="AZ69" s="284"/>
      <c r="BA69" s="282"/>
      <c r="BC69" s="407" t="str">
        <f t="shared" si="21"/>
        <v>►</v>
      </c>
      <c r="BD69" s="593">
        <v>1</v>
      </c>
      <c r="BF69" s="407" t="str">
        <f t="shared" si="22"/>
        <v>►</v>
      </c>
      <c r="BG69" s="593">
        <v>1</v>
      </c>
      <c r="BI69" s="9">
        <v>1</v>
      </c>
    </row>
    <row r="70" spans="1:61" ht="21">
      <c r="A70" s="407" t="str">
        <f t="shared" si="7"/>
        <v>►</v>
      </c>
      <c r="B70" s="147" t="str">
        <f t="shared" si="47"/>
        <v>►</v>
      </c>
      <c r="C70" s="685" t="str">
        <f t="shared" si="47"/>
        <v>►</v>
      </c>
      <c r="D70" s="147" t="str">
        <f t="shared" si="47"/>
        <v>►</v>
      </c>
      <c r="E70" s="147" t="str">
        <f t="shared" si="47"/>
        <v>►</v>
      </c>
      <c r="F70" s="147" t="str">
        <f t="shared" si="47"/>
        <v>►</v>
      </c>
      <c r="G70" s="147" t="str">
        <f t="shared" si="47"/>
        <v>►</v>
      </c>
      <c r="I70" s="146"/>
      <c r="J70" s="119"/>
      <c r="K70" s="119"/>
      <c r="L70" s="118"/>
      <c r="M70" s="117"/>
      <c r="N70" s="116"/>
      <c r="O70" s="285"/>
      <c r="P70" s="284"/>
      <c r="Q70" s="284"/>
      <c r="R70" s="284"/>
      <c r="S70" s="284"/>
      <c r="T70" s="284"/>
      <c r="U70" s="284"/>
      <c r="V70" s="284"/>
      <c r="W70" s="284"/>
      <c r="X70" s="284"/>
      <c r="Y70" s="284"/>
      <c r="Z70" s="282"/>
      <c r="AA70" s="686"/>
      <c r="AB70" s="407" t="str">
        <f t="shared" si="14"/>
        <v>►</v>
      </c>
      <c r="AC70" s="147" t="str">
        <f t="shared" si="48"/>
        <v>►</v>
      </c>
      <c r="AD70" s="685" t="str">
        <f t="shared" si="48"/>
        <v>►</v>
      </c>
      <c r="AE70" s="147" t="str">
        <f t="shared" si="48"/>
        <v>►</v>
      </c>
      <c r="AF70" s="147" t="str">
        <f t="shared" si="48"/>
        <v>►</v>
      </c>
      <c r="AG70" s="147" t="str">
        <f t="shared" si="48"/>
        <v>►</v>
      </c>
      <c r="AH70" s="147" t="str">
        <f t="shared" si="48"/>
        <v>►</v>
      </c>
      <c r="AI70" s="686"/>
      <c r="AJ70" s="146"/>
      <c r="AK70" s="119"/>
      <c r="AL70" s="119"/>
      <c r="AM70" s="118"/>
      <c r="AN70" s="117"/>
      <c r="AO70" s="116"/>
      <c r="AP70" s="285"/>
      <c r="AQ70" s="284"/>
      <c r="AR70" s="284"/>
      <c r="AS70" s="284"/>
      <c r="AT70" s="284"/>
      <c r="AU70" s="284"/>
      <c r="AV70" s="284"/>
      <c r="AW70" s="284"/>
      <c r="AX70" s="284"/>
      <c r="AY70" s="284"/>
      <c r="AZ70" s="284"/>
      <c r="BA70" s="282"/>
      <c r="BC70" s="407" t="str">
        <f t="shared" si="21"/>
        <v>►</v>
      </c>
      <c r="BD70" s="594" t="s">
        <v>792</v>
      </c>
      <c r="BF70" s="407" t="str">
        <f t="shared" si="22"/>
        <v>►</v>
      </c>
      <c r="BG70" s="594" t="s">
        <v>792</v>
      </c>
      <c r="BI70" s="9">
        <v>1</v>
      </c>
    </row>
    <row r="71" spans="1:61" ht="15.75" customHeight="1">
      <c r="A71" s="407" t="str">
        <f t="shared" si="7"/>
        <v>►</v>
      </c>
      <c r="B71" s="147" t="str">
        <f t="shared" si="47"/>
        <v>►</v>
      </c>
      <c r="C71" s="685" t="str">
        <f t="shared" si="47"/>
        <v>►</v>
      </c>
      <c r="D71" s="147" t="str">
        <f t="shared" si="47"/>
        <v>►</v>
      </c>
      <c r="E71" s="147" t="str">
        <f t="shared" si="47"/>
        <v>►</v>
      </c>
      <c r="F71" s="147" t="str">
        <f t="shared" si="47"/>
        <v>►</v>
      </c>
      <c r="G71" s="147" t="str">
        <f t="shared" si="47"/>
        <v>►</v>
      </c>
      <c r="I71" s="146"/>
      <c r="J71" s="119"/>
      <c r="K71" s="119"/>
      <c r="L71" s="118"/>
      <c r="M71" s="117"/>
      <c r="N71" s="116"/>
      <c r="O71" s="285"/>
      <c r="P71" s="284"/>
      <c r="Q71" s="284"/>
      <c r="R71" s="284"/>
      <c r="S71" s="284"/>
      <c r="T71" s="284"/>
      <c r="U71" s="284"/>
      <c r="V71" s="284"/>
      <c r="W71" s="284"/>
      <c r="X71" s="284"/>
      <c r="Y71" s="284"/>
      <c r="Z71" s="282"/>
      <c r="AA71" s="686"/>
      <c r="AB71" s="407" t="str">
        <f t="shared" si="14"/>
        <v>►</v>
      </c>
      <c r="AC71" s="147" t="str">
        <f t="shared" si="48"/>
        <v>►</v>
      </c>
      <c r="AD71" s="685" t="str">
        <f t="shared" si="48"/>
        <v>►</v>
      </c>
      <c r="AE71" s="147" t="str">
        <f t="shared" si="48"/>
        <v>►</v>
      </c>
      <c r="AF71" s="147" t="str">
        <f t="shared" si="48"/>
        <v>►</v>
      </c>
      <c r="AG71" s="147" t="str">
        <f t="shared" si="48"/>
        <v>►</v>
      </c>
      <c r="AH71" s="147" t="str">
        <f t="shared" si="48"/>
        <v>►</v>
      </c>
      <c r="AI71" s="686"/>
      <c r="AJ71" s="146"/>
      <c r="AK71" s="119"/>
      <c r="AL71" s="119"/>
      <c r="AM71" s="118"/>
      <c r="AN71" s="117"/>
      <c r="AO71" s="116"/>
      <c r="AP71" s="285"/>
      <c r="AQ71" s="284"/>
      <c r="AR71" s="284"/>
      <c r="AS71" s="284"/>
      <c r="AT71" s="284"/>
      <c r="AU71" s="284"/>
      <c r="AV71" s="284"/>
      <c r="AW71" s="284"/>
      <c r="AX71" s="284"/>
      <c r="AY71" s="284"/>
      <c r="AZ71" s="284"/>
      <c r="BA71" s="282"/>
      <c r="BC71" s="407" t="str">
        <f t="shared" si="21"/>
        <v>►</v>
      </c>
      <c r="BD71" s="387" t="s">
        <v>793</v>
      </c>
      <c r="BE71" t="s">
        <v>505</v>
      </c>
      <c r="BF71" s="407" t="str">
        <f t="shared" si="22"/>
        <v>►</v>
      </c>
      <c r="BG71" s="387" t="s">
        <v>793</v>
      </c>
      <c r="BI71" s="9">
        <v>1</v>
      </c>
    </row>
    <row r="72" spans="1:61" ht="18.75" customHeight="1">
      <c r="A72" s="407" t="str">
        <f t="shared" si="7"/>
        <v>►</v>
      </c>
      <c r="B72" s="147" t="str">
        <f t="shared" si="47"/>
        <v>►</v>
      </c>
      <c r="C72" s="685" t="str">
        <f t="shared" si="47"/>
        <v>►</v>
      </c>
      <c r="D72" s="147" t="str">
        <f t="shared" si="47"/>
        <v>►</v>
      </c>
      <c r="E72" s="147" t="str">
        <f t="shared" si="47"/>
        <v>►</v>
      </c>
      <c r="F72" s="147" t="str">
        <f t="shared" si="47"/>
        <v>►</v>
      </c>
      <c r="G72" s="147" t="str">
        <f t="shared" si="47"/>
        <v>►</v>
      </c>
      <c r="I72" s="146"/>
      <c r="J72" s="119"/>
      <c r="K72" s="119"/>
      <c r="L72" s="118"/>
      <c r="M72" s="117"/>
      <c r="N72" s="116"/>
      <c r="O72" s="687"/>
      <c r="P72" s="280"/>
      <c r="Q72" s="280"/>
      <c r="R72" s="280"/>
      <c r="S72" s="280"/>
      <c r="T72" s="280"/>
      <c r="U72" s="280"/>
      <c r="V72" s="280"/>
      <c r="W72" s="280"/>
      <c r="X72" s="280"/>
      <c r="Y72" s="280"/>
      <c r="Z72" s="279"/>
      <c r="AA72" s="686"/>
      <c r="AB72" s="407" t="str">
        <f t="shared" si="14"/>
        <v>►</v>
      </c>
      <c r="AC72" s="147" t="str">
        <f t="shared" si="48"/>
        <v>►</v>
      </c>
      <c r="AD72" s="685" t="str">
        <f t="shared" si="48"/>
        <v>►</v>
      </c>
      <c r="AE72" s="147" t="str">
        <f t="shared" si="48"/>
        <v>►</v>
      </c>
      <c r="AF72" s="147" t="str">
        <f t="shared" si="48"/>
        <v>►</v>
      </c>
      <c r="AG72" s="147" t="str">
        <f t="shared" si="48"/>
        <v>►</v>
      </c>
      <c r="AH72" s="147" t="str">
        <f t="shared" si="48"/>
        <v>►</v>
      </c>
      <c r="AI72" s="686"/>
      <c r="AJ72" s="146"/>
      <c r="AK72" s="119"/>
      <c r="AL72" s="119"/>
      <c r="AM72" s="118"/>
      <c r="AN72" s="117"/>
      <c r="AO72" s="116"/>
      <c r="AP72" s="687"/>
      <c r="AQ72" s="280"/>
      <c r="AR72" s="280"/>
      <c r="AS72" s="280"/>
      <c r="AT72" s="280"/>
      <c r="AU72" s="280"/>
      <c r="AV72" s="280"/>
      <c r="AW72" s="280"/>
      <c r="AX72" s="280"/>
      <c r="AY72" s="280"/>
      <c r="AZ72" s="280"/>
      <c r="BA72" s="279"/>
      <c r="BC72" s="407" t="str">
        <f t="shared" si="21"/>
        <v>►</v>
      </c>
      <c r="BD72" s="593">
        <v>1</v>
      </c>
      <c r="BF72" s="407" t="str">
        <f t="shared" si="22"/>
        <v>►</v>
      </c>
      <c r="BG72" s="593">
        <v>1</v>
      </c>
      <c r="BI72" s="9">
        <v>1</v>
      </c>
    </row>
    <row r="73" spans="1:61" ht="18.75">
      <c r="A73" s="407" t="str">
        <f t="shared" si="7"/>
        <v>►</v>
      </c>
      <c r="B73" s="147" t="str">
        <f t="shared" si="47"/>
        <v>►</v>
      </c>
      <c r="C73" s="685" t="str">
        <f t="shared" si="47"/>
        <v>►</v>
      </c>
      <c r="D73" s="147" t="str">
        <f t="shared" si="47"/>
        <v>►</v>
      </c>
      <c r="E73" s="147" t="str">
        <f t="shared" si="47"/>
        <v>►</v>
      </c>
      <c r="F73" s="147" t="str">
        <f t="shared" si="47"/>
        <v>►</v>
      </c>
      <c r="G73" s="147" t="str">
        <f t="shared" si="47"/>
        <v>►</v>
      </c>
      <c r="I73" s="146"/>
      <c r="J73" s="119"/>
      <c r="K73" s="119"/>
      <c r="L73" s="118"/>
      <c r="M73" s="117"/>
      <c r="N73" s="116"/>
      <c r="O73" s="687"/>
      <c r="P73" s="280"/>
      <c r="Q73" s="280"/>
      <c r="R73" s="280"/>
      <c r="S73" s="280"/>
      <c r="T73" s="280"/>
      <c r="U73" s="280"/>
      <c r="V73" s="280"/>
      <c r="W73" s="280"/>
      <c r="X73" s="280"/>
      <c r="Y73" s="280"/>
      <c r="Z73" s="279"/>
      <c r="AA73" s="686"/>
      <c r="AB73" s="407" t="str">
        <f t="shared" si="14"/>
        <v>►</v>
      </c>
      <c r="AC73" s="147" t="str">
        <f t="shared" si="48"/>
        <v>►</v>
      </c>
      <c r="AD73" s="685" t="str">
        <f t="shared" si="48"/>
        <v>►</v>
      </c>
      <c r="AE73" s="147" t="str">
        <f t="shared" si="48"/>
        <v>►</v>
      </c>
      <c r="AF73" s="147" t="str">
        <f t="shared" si="48"/>
        <v>►</v>
      </c>
      <c r="AG73" s="147" t="str">
        <f t="shared" si="48"/>
        <v>►</v>
      </c>
      <c r="AH73" s="147" t="str">
        <f t="shared" si="48"/>
        <v>►</v>
      </c>
      <c r="AI73" s="686"/>
      <c r="AJ73" s="146"/>
      <c r="AK73" s="119"/>
      <c r="AL73" s="119"/>
      <c r="AM73" s="118"/>
      <c r="AN73" s="117"/>
      <c r="AO73" s="116"/>
      <c r="AP73" s="687"/>
      <c r="AQ73" s="280"/>
      <c r="AR73" s="280"/>
      <c r="AS73" s="280"/>
      <c r="AT73" s="280"/>
      <c r="AU73" s="280"/>
      <c r="AV73" s="280"/>
      <c r="AW73" s="280"/>
      <c r="AX73" s="280"/>
      <c r="AY73" s="280"/>
      <c r="AZ73" s="280"/>
      <c r="BA73" s="279"/>
      <c r="BC73" s="407" t="str">
        <f t="shared" si="21"/>
        <v>►</v>
      </c>
      <c r="BD73" s="593"/>
      <c r="BF73" s="407" t="str">
        <f t="shared" si="22"/>
        <v>►</v>
      </c>
      <c r="BG73" s="593"/>
      <c r="BI73" s="9">
        <v>1</v>
      </c>
    </row>
    <row r="74" spans="1:61" ht="15.75">
      <c r="A74" s="407" t="str">
        <f t="shared" ref="A74:A137" si="49">IF(ISBLANK(I74),"►",I74)</f>
        <v>►</v>
      </c>
      <c r="B74" s="147" t="str">
        <f t="shared" si="47"/>
        <v>►</v>
      </c>
      <c r="C74" s="685" t="str">
        <f t="shared" si="47"/>
        <v>►</v>
      </c>
      <c r="D74" s="147" t="str">
        <f t="shared" si="47"/>
        <v>►</v>
      </c>
      <c r="E74" s="147" t="str">
        <f t="shared" si="47"/>
        <v>►</v>
      </c>
      <c r="F74" s="147" t="str">
        <f t="shared" si="47"/>
        <v>►</v>
      </c>
      <c r="G74" s="147" t="str">
        <f t="shared" si="47"/>
        <v>►</v>
      </c>
      <c r="I74" s="274"/>
      <c r="J74" s="119"/>
      <c r="K74" s="119"/>
      <c r="L74" s="118"/>
      <c r="M74" s="117"/>
      <c r="N74" s="116"/>
      <c r="O74" s="277"/>
      <c r="P74" s="122"/>
      <c r="Q74" s="122"/>
      <c r="R74" s="122"/>
      <c r="S74" s="122"/>
      <c r="T74" s="122"/>
      <c r="U74" s="122"/>
      <c r="V74" s="122"/>
      <c r="W74" s="122"/>
      <c r="X74" s="122"/>
      <c r="Y74" s="122"/>
      <c r="Z74" s="121"/>
      <c r="AA74" s="686"/>
      <c r="AB74" s="407" t="str">
        <f t="shared" ref="AB74:AB137" si="50">IF(ISBLANK(AJ74),"►",AJ74)</f>
        <v>►</v>
      </c>
      <c r="AC74" s="147" t="str">
        <f t="shared" si="48"/>
        <v>►</v>
      </c>
      <c r="AD74" s="685" t="str">
        <f t="shared" si="48"/>
        <v>►</v>
      </c>
      <c r="AE74" s="147" t="str">
        <f t="shared" si="48"/>
        <v>►</v>
      </c>
      <c r="AF74" s="147" t="str">
        <f t="shared" si="48"/>
        <v>►</v>
      </c>
      <c r="AG74" s="147" t="str">
        <f t="shared" si="48"/>
        <v>►</v>
      </c>
      <c r="AH74" s="147" t="str">
        <f t="shared" si="48"/>
        <v>►</v>
      </c>
      <c r="AI74" s="686"/>
      <c r="AJ74" s="274"/>
      <c r="AK74" s="119"/>
      <c r="AL74" s="119"/>
      <c r="AM74" s="118"/>
      <c r="AN74" s="117"/>
      <c r="AO74" s="116"/>
      <c r="AP74" s="277"/>
      <c r="AQ74" s="122"/>
      <c r="AR74" s="122"/>
      <c r="AS74" s="122"/>
      <c r="AT74" s="122"/>
      <c r="AU74" s="122"/>
      <c r="AV74" s="122"/>
      <c r="AW74" s="122"/>
      <c r="AX74" s="122"/>
      <c r="AY74" s="122"/>
      <c r="AZ74" s="122"/>
      <c r="BA74" s="121"/>
      <c r="BC74" s="407" t="str">
        <f t="shared" ref="BC74:BC137" si="51">A74</f>
        <v>►</v>
      </c>
      <c r="BD74" s="593"/>
      <c r="BF74" s="407" t="str">
        <f t="shared" ref="BF74:BF137" si="52">AB74</f>
        <v>►</v>
      </c>
      <c r="BG74" s="593"/>
      <c r="BI74" s="9">
        <v>1</v>
      </c>
    </row>
    <row r="75" spans="1:61" ht="15.75">
      <c r="A75" s="407" t="str">
        <f t="shared" si="49"/>
        <v>►</v>
      </c>
      <c r="B75" s="147" t="str">
        <f t="shared" si="47"/>
        <v>►</v>
      </c>
      <c r="C75" s="685" t="str">
        <f t="shared" si="47"/>
        <v>►</v>
      </c>
      <c r="D75" s="147" t="str">
        <f t="shared" si="47"/>
        <v>►</v>
      </c>
      <c r="E75" s="147" t="str">
        <f t="shared" si="47"/>
        <v>►</v>
      </c>
      <c r="F75" s="147" t="str">
        <f t="shared" si="47"/>
        <v>►</v>
      </c>
      <c r="G75" s="147" t="str">
        <f t="shared" si="47"/>
        <v>►</v>
      </c>
      <c r="I75" s="274"/>
      <c r="J75" s="113"/>
      <c r="K75" s="113"/>
      <c r="L75" s="113"/>
      <c r="M75" s="113"/>
      <c r="N75" s="113"/>
      <c r="O75" s="113"/>
      <c r="P75" s="113"/>
      <c r="Q75" s="113"/>
      <c r="R75" s="113"/>
      <c r="S75" s="113"/>
      <c r="T75" s="113"/>
      <c r="U75" s="113"/>
      <c r="V75" s="113"/>
      <c r="W75" s="113"/>
      <c r="X75" s="113"/>
      <c r="Y75" s="113"/>
      <c r="Z75" s="115"/>
      <c r="AA75" s="686"/>
      <c r="AB75" s="407" t="str">
        <f t="shared" si="50"/>
        <v>►</v>
      </c>
      <c r="AC75" s="147" t="str">
        <f t="shared" si="48"/>
        <v>►</v>
      </c>
      <c r="AD75" s="685" t="str">
        <f t="shared" si="48"/>
        <v>►</v>
      </c>
      <c r="AE75" s="147" t="str">
        <f t="shared" si="48"/>
        <v>►</v>
      </c>
      <c r="AF75" s="147" t="str">
        <f t="shared" si="48"/>
        <v>►</v>
      </c>
      <c r="AG75" s="147" t="str">
        <f t="shared" si="48"/>
        <v>►</v>
      </c>
      <c r="AH75" s="147" t="str">
        <f t="shared" si="48"/>
        <v>►</v>
      </c>
      <c r="AI75" s="686"/>
      <c r="AJ75" s="274"/>
      <c r="AK75" s="113"/>
      <c r="AL75" s="113"/>
      <c r="AM75" s="113"/>
      <c r="AN75" s="113"/>
      <c r="AO75" s="113"/>
      <c r="AP75" s="113"/>
      <c r="AQ75" s="113"/>
      <c r="AR75" s="113"/>
      <c r="AS75" s="113"/>
      <c r="AT75" s="113"/>
      <c r="AU75" s="113"/>
      <c r="AV75" s="113"/>
      <c r="AW75" s="113"/>
      <c r="AX75" s="113"/>
      <c r="AY75" s="113"/>
      <c r="AZ75" s="113"/>
      <c r="BA75" s="115"/>
      <c r="BC75" s="407" t="str">
        <f t="shared" si="51"/>
        <v>►</v>
      </c>
      <c r="BD75" s="593"/>
      <c r="BF75" s="407" t="str">
        <f t="shared" si="52"/>
        <v>►</v>
      </c>
      <c r="BG75" s="593"/>
      <c r="BI75" s="9">
        <v>1</v>
      </c>
    </row>
    <row r="76" spans="1:61" ht="16.5" thickBot="1">
      <c r="A76" s="407" t="str">
        <f t="shared" si="49"/>
        <v>►</v>
      </c>
      <c r="B76" s="147" t="str">
        <f t="shared" si="47"/>
        <v>►</v>
      </c>
      <c r="C76" s="685" t="str">
        <f t="shared" si="47"/>
        <v>►</v>
      </c>
      <c r="D76" s="147" t="str">
        <f t="shared" si="47"/>
        <v>►</v>
      </c>
      <c r="E76" s="147" t="str">
        <f t="shared" si="47"/>
        <v>►</v>
      </c>
      <c r="F76" s="147" t="str">
        <f t="shared" si="47"/>
        <v>►</v>
      </c>
      <c r="G76" s="147" t="str">
        <f t="shared" si="47"/>
        <v>►</v>
      </c>
      <c r="I76" s="273"/>
      <c r="J76" s="272"/>
      <c r="K76" s="272"/>
      <c r="L76" s="272"/>
      <c r="M76" s="272"/>
      <c r="N76" s="272"/>
      <c r="O76" s="272"/>
      <c r="P76" s="272"/>
      <c r="Q76" s="272"/>
      <c r="R76" s="272"/>
      <c r="S76" s="272"/>
      <c r="T76" s="272"/>
      <c r="U76" s="272"/>
      <c r="V76" s="272"/>
      <c r="W76" s="272"/>
      <c r="X76" s="272"/>
      <c r="Y76" s="272"/>
      <c r="Z76" s="271"/>
      <c r="AA76" s="686"/>
      <c r="AB76" s="407" t="str">
        <f t="shared" si="50"/>
        <v>►</v>
      </c>
      <c r="AC76" s="147" t="str">
        <f t="shared" si="48"/>
        <v>►</v>
      </c>
      <c r="AD76" s="685" t="str">
        <f t="shared" si="48"/>
        <v>►</v>
      </c>
      <c r="AE76" s="147" t="str">
        <f t="shared" si="48"/>
        <v>►</v>
      </c>
      <c r="AF76" s="147" t="str">
        <f t="shared" si="48"/>
        <v>►</v>
      </c>
      <c r="AG76" s="147" t="str">
        <f t="shared" si="48"/>
        <v>►</v>
      </c>
      <c r="AH76" s="147" t="str">
        <f t="shared" si="48"/>
        <v>►</v>
      </c>
      <c r="AI76" s="686"/>
      <c r="AJ76" s="273"/>
      <c r="AK76" s="272"/>
      <c r="AL76" s="272"/>
      <c r="AM76" s="272"/>
      <c r="AN76" s="272"/>
      <c r="AO76" s="272"/>
      <c r="AP76" s="272"/>
      <c r="AQ76" s="272"/>
      <c r="AR76" s="272"/>
      <c r="AS76" s="272"/>
      <c r="AT76" s="272"/>
      <c r="AU76" s="272"/>
      <c r="AV76" s="272"/>
      <c r="AW76" s="272"/>
      <c r="AX76" s="272"/>
      <c r="AY76" s="272"/>
      <c r="AZ76" s="272"/>
      <c r="BA76" s="271"/>
      <c r="BC76" s="407" t="str">
        <f t="shared" si="51"/>
        <v>►</v>
      </c>
      <c r="BD76" s="593"/>
      <c r="BF76" s="407" t="str">
        <f t="shared" si="52"/>
        <v>►</v>
      </c>
      <c r="BG76" s="593"/>
      <c r="BI76" s="9">
        <v>1</v>
      </c>
    </row>
    <row r="77" spans="1:61" ht="16.5" thickBot="1">
      <c r="A77" s="407" t="str">
        <f t="shared" si="49"/>
        <v>A</v>
      </c>
      <c r="B77" s="681" t="s">
        <v>956</v>
      </c>
      <c r="C77" s="681" t="s">
        <v>956</v>
      </c>
      <c r="D77" s="681" t="s">
        <v>956</v>
      </c>
      <c r="E77" s="681" t="s">
        <v>956</v>
      </c>
      <c r="F77" s="681" t="s">
        <v>956</v>
      </c>
      <c r="G77" s="681" t="s">
        <v>956</v>
      </c>
      <c r="I77" s="684" t="s">
        <v>338</v>
      </c>
      <c r="J77" s="683" t="s">
        <v>956</v>
      </c>
      <c r="K77" s="683" t="s">
        <v>956</v>
      </c>
      <c r="L77" s="683" t="s">
        <v>956</v>
      </c>
      <c r="M77" s="683" t="s">
        <v>956</v>
      </c>
      <c r="N77" s="683" t="s">
        <v>956</v>
      </c>
      <c r="O77" s="683" t="s">
        <v>956</v>
      </c>
      <c r="P77" s="683" t="s">
        <v>956</v>
      </c>
      <c r="Q77" s="683" t="s">
        <v>956</v>
      </c>
      <c r="R77" s="683" t="s">
        <v>956</v>
      </c>
      <c r="S77" s="683" t="s">
        <v>956</v>
      </c>
      <c r="T77" s="683" t="s">
        <v>956</v>
      </c>
      <c r="U77" s="683" t="s">
        <v>956</v>
      </c>
      <c r="V77" s="683" t="s">
        <v>956</v>
      </c>
      <c r="W77" s="683" t="s">
        <v>956</v>
      </c>
      <c r="X77" s="683" t="s">
        <v>956</v>
      </c>
      <c r="Y77" s="683" t="s">
        <v>956</v>
      </c>
      <c r="Z77" s="683" t="s">
        <v>956</v>
      </c>
      <c r="AA77" s="686"/>
      <c r="AB77" s="407" t="str">
        <f t="shared" si="50"/>
        <v>A</v>
      </c>
      <c r="AC77" s="681" t="s">
        <v>956</v>
      </c>
      <c r="AD77" s="681" t="s">
        <v>956</v>
      </c>
      <c r="AE77" s="681" t="s">
        <v>956</v>
      </c>
      <c r="AF77" s="681" t="s">
        <v>956</v>
      </c>
      <c r="AG77" s="681" t="s">
        <v>956</v>
      </c>
      <c r="AH77" s="681" t="s">
        <v>956</v>
      </c>
      <c r="AI77" s="686"/>
      <c r="AJ77" s="684" t="s">
        <v>338</v>
      </c>
      <c r="AK77" s="683" t="s">
        <v>956</v>
      </c>
      <c r="AL77" s="683" t="s">
        <v>956</v>
      </c>
      <c r="AM77" s="683" t="s">
        <v>956</v>
      </c>
      <c r="AN77" s="683" t="s">
        <v>956</v>
      </c>
      <c r="AO77" s="683" t="s">
        <v>956</v>
      </c>
      <c r="AP77" s="683" t="s">
        <v>956</v>
      </c>
      <c r="AQ77" s="683" t="s">
        <v>956</v>
      </c>
      <c r="AR77" s="683" t="s">
        <v>956</v>
      </c>
      <c r="AS77" s="683" t="s">
        <v>956</v>
      </c>
      <c r="AT77" s="683" t="s">
        <v>956</v>
      </c>
      <c r="AU77" s="683" t="s">
        <v>956</v>
      </c>
      <c r="AV77" s="683" t="s">
        <v>956</v>
      </c>
      <c r="AW77" s="683" t="s">
        <v>956</v>
      </c>
      <c r="AX77" s="683" t="s">
        <v>956</v>
      </c>
      <c r="AY77" s="683" t="s">
        <v>956</v>
      </c>
      <c r="AZ77" s="683" t="s">
        <v>956</v>
      </c>
      <c r="BA77" s="683" t="s">
        <v>956</v>
      </c>
      <c r="BC77" s="407" t="str">
        <f t="shared" si="51"/>
        <v>A</v>
      </c>
      <c r="BD77" s="593"/>
      <c r="BF77" s="407" t="str">
        <f t="shared" si="52"/>
        <v>A</v>
      </c>
      <c r="BG77" s="593"/>
      <c r="BI77" s="9">
        <v>1</v>
      </c>
    </row>
    <row r="78" spans="1:61" ht="28.5">
      <c r="A78" s="407" t="str">
        <f t="shared" si="49"/>
        <v>►</v>
      </c>
      <c r="B78" s="408" t="str">
        <f t="shared" ref="B78:B96" si="53">IF(A78="►","►",IF(A78="A",IF(AND(ISTEXT(J78),ISTEXT(J78)),J78,IF(ISTEXT(J78),J78,IF(ISBLANK(J78),J78,J78)))))</f>
        <v>►</v>
      </c>
      <c r="C78" s="715" t="str">
        <f t="shared" ref="C78:C96" si="54">IF(B78="►","►",IFERROR(LEFT(B78,SEARCH(".",B78)-1),0))</f>
        <v>►</v>
      </c>
      <c r="D78" s="408" t="str">
        <f t="shared" ref="D78:D96" si="55">IF(B78="►","►",IFERROR(MID(B78,SEARCH(".",B78)+1,SEARCH(".",B78,SEARCH(".",B78)+1)-SEARCH(".",B78)-1),0))</f>
        <v>►</v>
      </c>
      <c r="E78" s="408" t="str">
        <f t="shared" ref="E78:E96" si="56">IF(B78="►","►",IFERROR(MID(B78,SEARCH(".",B78,SEARCH(".",B78)+1)+1,SEARCH(".",B78,SEARCH(".",B78,SEARCH(".",B78)+1)+1)-SEARCH(".",B78,SEARCH(".",B78)+1)-1),0))</f>
        <v>►</v>
      </c>
      <c r="F78" s="408" t="str">
        <f t="shared" ref="F78:F96" si="57">IF(B78="►","►",IFERROR(MID(J78,SEARCH(".",B78,SEARCH(".",B78,SEARCH(".",B78)+1)+1)+1,SEARCH(".",B78,SEARCH(".",B78,SEARCH(".",B78,SEARCH(".",B78)+1)+1)+1)-SEARCH(".",B78,SEARCH(".",B78,SEARCH(".",B78)+1)+1)-1),0))</f>
        <v>►</v>
      </c>
      <c r="G78" s="408" t="str">
        <f t="shared" ref="G78:G96" si="58">IF(B78="►","►",IFERROR(MID(B78,SEARCH("♦",SUBSTITUTE(B78,".","♦",LEN(B78)-LEN(SUBSTITUTE(B78,".",""))))+1,999),""))</f>
        <v>►</v>
      </c>
      <c r="I78" s="259"/>
      <c r="J78" s="258"/>
      <c r="K78" s="258"/>
      <c r="L78" s="257"/>
      <c r="M78" s="256"/>
      <c r="N78" s="255"/>
      <c r="O78" s="714"/>
      <c r="P78" s="713"/>
      <c r="Q78" s="712"/>
      <c r="R78" s="712"/>
      <c r="S78" s="712"/>
      <c r="T78" s="712"/>
      <c r="U78" s="712"/>
      <c r="V78" s="712"/>
      <c r="W78" s="712"/>
      <c r="X78" s="712"/>
      <c r="Y78" s="712"/>
      <c r="Z78" s="711"/>
      <c r="AA78" s="686"/>
      <c r="AB78" s="407" t="str">
        <f t="shared" si="50"/>
        <v>►</v>
      </c>
      <c r="AC78" s="408" t="str">
        <f t="shared" ref="AC78:AC96" si="59">IF(AB78="►","►",IF(AB78="A",IF(AND(ISTEXT(AK78),ISTEXT(AK78)),AK78,IF(ISTEXT(AK78),AK78,IF(ISBLANK(AK78),AK78,AK78)))))</f>
        <v>►</v>
      </c>
      <c r="AD78" s="715" t="str">
        <f t="shared" ref="AD78:AD96" si="60">IF(AC78="►","►",IFERROR(LEFT(AC78,SEARCH(".",AC78)-1),0))</f>
        <v>►</v>
      </c>
      <c r="AE78" s="408" t="str">
        <f t="shared" ref="AE78:AE96" si="61">IF(AC78="►","►",IFERROR(MID(AC78,SEARCH(".",AC78)+1,SEARCH(".",AC78,SEARCH(".",AC78)+1)-SEARCH(".",AC78)-1),0))</f>
        <v>►</v>
      </c>
      <c r="AF78" s="408" t="str">
        <f t="shared" ref="AF78:AF96" si="62">IF(AC78="►","►",IFERROR(MID(AC78,SEARCH(".",AC78,SEARCH(".",AC78)+1)+1,SEARCH(".",AC78,SEARCH(".",AC78,SEARCH(".",AC78)+1)+1)-SEARCH(".",AC78,SEARCH(".",AC78)+1)-1),0))</f>
        <v>►</v>
      </c>
      <c r="AG78" s="408" t="str">
        <f t="shared" ref="AG78:AG96" si="63">IF(AC78="►","►",IFERROR(MID(AK78,SEARCH(".",AC78,SEARCH(".",AC78,SEARCH(".",AC78)+1)+1)+1,SEARCH(".",AC78,SEARCH(".",AC78,SEARCH(".",AC78,SEARCH(".",AC78)+1)+1)+1)-SEARCH(".",AC78,SEARCH(".",AC78,SEARCH(".",AC78)+1)+1)-1),0))</f>
        <v>►</v>
      </c>
      <c r="AH78" s="408" t="str">
        <f t="shared" ref="AH78:AH96" si="64">IF(AC78="►","►",IFERROR(MID(AC78,SEARCH("♦",SUBSTITUTE(AC78,".","♦",LEN(AC78)-LEN(SUBSTITUTE(AC78,".",""))))+1,999),""))</f>
        <v>►</v>
      </c>
      <c r="AI78" s="686"/>
      <c r="AJ78" s="259"/>
      <c r="AK78" s="258"/>
      <c r="AL78" s="258"/>
      <c r="AM78" s="257"/>
      <c r="AN78" s="256"/>
      <c r="AO78" s="255"/>
      <c r="AP78" s="714"/>
      <c r="AQ78" s="713"/>
      <c r="AR78" s="712"/>
      <c r="AS78" s="712"/>
      <c r="AT78" s="712"/>
      <c r="AU78" s="712"/>
      <c r="AV78" s="712"/>
      <c r="AW78" s="712"/>
      <c r="AX78" s="712"/>
      <c r="AY78" s="712"/>
      <c r="AZ78" s="712"/>
      <c r="BA78" s="711"/>
      <c r="BC78" s="407" t="str">
        <f t="shared" si="51"/>
        <v>►</v>
      </c>
      <c r="BD78" s="593"/>
      <c r="BF78" s="407" t="str">
        <f t="shared" si="52"/>
        <v>►</v>
      </c>
      <c r="BG78" s="593"/>
      <c r="BI78" s="9">
        <v>1</v>
      </c>
    </row>
    <row r="79" spans="1:61" ht="28.5">
      <c r="A79" s="407" t="str">
        <f t="shared" si="49"/>
        <v>►</v>
      </c>
      <c r="B79" s="147" t="str">
        <f t="shared" si="53"/>
        <v>►</v>
      </c>
      <c r="C79" s="685" t="str">
        <f t="shared" si="54"/>
        <v>►</v>
      </c>
      <c r="D79" s="147" t="str">
        <f t="shared" si="55"/>
        <v>►</v>
      </c>
      <c r="E79" s="147" t="str">
        <f t="shared" si="56"/>
        <v>►</v>
      </c>
      <c r="F79" s="147" t="str">
        <f t="shared" si="57"/>
        <v>►</v>
      </c>
      <c r="G79" s="147" t="str">
        <f t="shared" si="58"/>
        <v>►</v>
      </c>
      <c r="I79" s="342"/>
      <c r="J79" s="204"/>
      <c r="K79" s="204"/>
      <c r="L79" s="203"/>
      <c r="M79" s="202"/>
      <c r="N79" s="201"/>
      <c r="O79" s="710"/>
      <c r="P79" s="709"/>
      <c r="Q79" s="708"/>
      <c r="R79" s="708"/>
      <c r="S79" s="708"/>
      <c r="T79" s="708"/>
      <c r="U79" s="708"/>
      <c r="V79" s="708"/>
      <c r="W79" s="708"/>
      <c r="X79" s="708"/>
      <c r="Y79" s="708"/>
      <c r="Z79" s="707"/>
      <c r="AA79" s="686"/>
      <c r="AB79" s="407" t="str">
        <f t="shared" si="50"/>
        <v>►</v>
      </c>
      <c r="AC79" s="147" t="str">
        <f t="shared" si="59"/>
        <v>►</v>
      </c>
      <c r="AD79" s="685" t="str">
        <f t="shared" si="60"/>
        <v>►</v>
      </c>
      <c r="AE79" s="147" t="str">
        <f t="shared" si="61"/>
        <v>►</v>
      </c>
      <c r="AF79" s="147" t="str">
        <f t="shared" si="62"/>
        <v>►</v>
      </c>
      <c r="AG79" s="147" t="str">
        <f t="shared" si="63"/>
        <v>►</v>
      </c>
      <c r="AH79" s="147" t="str">
        <f t="shared" si="64"/>
        <v>►</v>
      </c>
      <c r="AI79" s="686"/>
      <c r="AJ79" s="342"/>
      <c r="AK79" s="204"/>
      <c r="AL79" s="204"/>
      <c r="AM79" s="203"/>
      <c r="AN79" s="202"/>
      <c r="AO79" s="201"/>
      <c r="AP79" s="710"/>
      <c r="AQ79" s="709"/>
      <c r="AR79" s="708"/>
      <c r="AS79" s="708"/>
      <c r="AT79" s="708"/>
      <c r="AU79" s="708"/>
      <c r="AV79" s="708"/>
      <c r="AW79" s="708"/>
      <c r="AX79" s="708"/>
      <c r="AY79" s="708"/>
      <c r="AZ79" s="708"/>
      <c r="BA79" s="707"/>
      <c r="BC79" s="407" t="str">
        <f t="shared" si="51"/>
        <v>►</v>
      </c>
      <c r="BD79" s="593"/>
      <c r="BF79" s="407" t="str">
        <f t="shared" si="52"/>
        <v>►</v>
      </c>
      <c r="BG79" s="593"/>
      <c r="BI79" s="9">
        <v>1</v>
      </c>
    </row>
    <row r="80" spans="1:61" ht="15.75">
      <c r="A80" s="407" t="str">
        <f t="shared" si="49"/>
        <v>►</v>
      </c>
      <c r="B80" s="147" t="str">
        <f t="shared" si="53"/>
        <v>►</v>
      </c>
      <c r="C80" s="685" t="str">
        <f t="shared" si="54"/>
        <v>►</v>
      </c>
      <c r="D80" s="147" t="str">
        <f t="shared" si="55"/>
        <v>►</v>
      </c>
      <c r="E80" s="147" t="str">
        <f t="shared" si="56"/>
        <v>►</v>
      </c>
      <c r="F80" s="147" t="str">
        <f t="shared" si="57"/>
        <v>►</v>
      </c>
      <c r="G80" s="147" t="str">
        <f t="shared" si="58"/>
        <v>►</v>
      </c>
      <c r="I80" s="134"/>
      <c r="J80" s="204"/>
      <c r="K80" s="204"/>
      <c r="L80" s="203"/>
      <c r="M80" s="202"/>
      <c r="N80" s="201"/>
      <c r="O80" s="706"/>
      <c r="P80" s="706"/>
      <c r="Q80" s="337"/>
      <c r="R80" s="336"/>
      <c r="S80" s="232"/>
      <c r="T80" s="232"/>
      <c r="U80" s="232"/>
      <c r="V80" s="232"/>
      <c r="W80" s="232"/>
      <c r="X80" s="232"/>
      <c r="Y80" s="232"/>
      <c r="Z80" s="231"/>
      <c r="AA80" s="686"/>
      <c r="AB80" s="407" t="str">
        <f t="shared" si="50"/>
        <v>►</v>
      </c>
      <c r="AC80" s="147" t="str">
        <f t="shared" si="59"/>
        <v>►</v>
      </c>
      <c r="AD80" s="685" t="str">
        <f t="shared" si="60"/>
        <v>►</v>
      </c>
      <c r="AE80" s="147" t="str">
        <f t="shared" si="61"/>
        <v>►</v>
      </c>
      <c r="AF80" s="147" t="str">
        <f t="shared" si="62"/>
        <v>►</v>
      </c>
      <c r="AG80" s="147" t="str">
        <f t="shared" si="63"/>
        <v>►</v>
      </c>
      <c r="AH80" s="147" t="str">
        <f t="shared" si="64"/>
        <v>►</v>
      </c>
      <c r="AI80" s="686"/>
      <c r="AJ80" s="134"/>
      <c r="AK80" s="204"/>
      <c r="AL80" s="204"/>
      <c r="AM80" s="203"/>
      <c r="AN80" s="202"/>
      <c r="AO80" s="201"/>
      <c r="AP80" s="706"/>
      <c r="AQ80" s="706"/>
      <c r="AR80" s="337"/>
      <c r="AS80" s="336"/>
      <c r="AT80" s="232"/>
      <c r="AU80" s="232"/>
      <c r="AV80" s="232"/>
      <c r="AW80" s="232"/>
      <c r="AX80" s="232"/>
      <c r="AY80" s="232"/>
      <c r="AZ80" s="232"/>
      <c r="BA80" s="231"/>
      <c r="BC80" s="407" t="str">
        <f t="shared" si="51"/>
        <v>►</v>
      </c>
      <c r="BD80" s="593"/>
      <c r="BF80" s="407" t="str">
        <f t="shared" si="52"/>
        <v>►</v>
      </c>
      <c r="BG80" s="593"/>
      <c r="BI80" s="9">
        <v>1</v>
      </c>
    </row>
    <row r="81" spans="1:61" ht="18.75">
      <c r="A81" s="407" t="str">
        <f t="shared" si="49"/>
        <v>►</v>
      </c>
      <c r="B81" s="147" t="str">
        <f t="shared" si="53"/>
        <v>►</v>
      </c>
      <c r="C81" s="685" t="str">
        <f t="shared" si="54"/>
        <v>►</v>
      </c>
      <c r="D81" s="147" t="str">
        <f t="shared" si="55"/>
        <v>►</v>
      </c>
      <c r="E81" s="147" t="str">
        <f t="shared" si="56"/>
        <v>►</v>
      </c>
      <c r="F81" s="147" t="str">
        <f t="shared" si="57"/>
        <v>►</v>
      </c>
      <c r="G81" s="147" t="str">
        <f t="shared" si="58"/>
        <v>►</v>
      </c>
      <c r="I81" s="134"/>
      <c r="J81" s="204"/>
      <c r="K81" s="204"/>
      <c r="L81" s="203"/>
      <c r="M81" s="202"/>
      <c r="N81" s="201"/>
      <c r="O81" s="224"/>
      <c r="P81" s="334"/>
      <c r="Q81" s="323"/>
      <c r="R81" s="323"/>
      <c r="S81" s="323"/>
      <c r="T81" s="323"/>
      <c r="U81" s="211"/>
      <c r="V81" s="223"/>
      <c r="W81" s="705"/>
      <c r="X81" s="705"/>
      <c r="Y81" s="705"/>
      <c r="Z81" s="704"/>
      <c r="AA81" s="686"/>
      <c r="AB81" s="407" t="str">
        <f t="shared" si="50"/>
        <v>►</v>
      </c>
      <c r="AC81" s="147" t="str">
        <f t="shared" si="59"/>
        <v>►</v>
      </c>
      <c r="AD81" s="685" t="str">
        <f t="shared" si="60"/>
        <v>►</v>
      </c>
      <c r="AE81" s="147" t="str">
        <f t="shared" si="61"/>
        <v>►</v>
      </c>
      <c r="AF81" s="147" t="str">
        <f t="shared" si="62"/>
        <v>►</v>
      </c>
      <c r="AG81" s="147" t="str">
        <f t="shared" si="63"/>
        <v>►</v>
      </c>
      <c r="AH81" s="147" t="str">
        <f t="shared" si="64"/>
        <v>►</v>
      </c>
      <c r="AI81" s="686"/>
      <c r="AJ81" s="134"/>
      <c r="AK81" s="204"/>
      <c r="AL81" s="204"/>
      <c r="AM81" s="203"/>
      <c r="AN81" s="202"/>
      <c r="AO81" s="201"/>
      <c r="AP81" s="224"/>
      <c r="AQ81" s="334"/>
      <c r="AR81" s="323"/>
      <c r="AS81" s="323"/>
      <c r="AT81" s="323"/>
      <c r="AU81" s="323"/>
      <c r="AV81" s="211"/>
      <c r="AW81" s="223"/>
      <c r="AX81" s="705"/>
      <c r="AY81" s="705"/>
      <c r="AZ81" s="705"/>
      <c r="BA81" s="704"/>
      <c r="BC81" s="407" t="str">
        <f t="shared" si="51"/>
        <v>►</v>
      </c>
      <c r="BD81" s="593"/>
      <c r="BF81" s="407" t="str">
        <f t="shared" si="52"/>
        <v>►</v>
      </c>
      <c r="BG81" s="593"/>
      <c r="BI81" s="9">
        <v>1</v>
      </c>
    </row>
    <row r="82" spans="1:61" ht="18.75">
      <c r="A82" s="407" t="str">
        <f t="shared" si="49"/>
        <v>►</v>
      </c>
      <c r="B82" s="147" t="str">
        <f t="shared" si="53"/>
        <v>►</v>
      </c>
      <c r="C82" s="685" t="str">
        <f t="shared" si="54"/>
        <v>►</v>
      </c>
      <c r="D82" s="147" t="str">
        <f t="shared" si="55"/>
        <v>►</v>
      </c>
      <c r="E82" s="147" t="str">
        <f t="shared" si="56"/>
        <v>►</v>
      </c>
      <c r="F82" s="147" t="str">
        <f t="shared" si="57"/>
        <v>►</v>
      </c>
      <c r="G82" s="147" t="str">
        <f t="shared" si="58"/>
        <v>►</v>
      </c>
      <c r="I82" s="134"/>
      <c r="J82" s="204"/>
      <c r="K82" s="204"/>
      <c r="L82" s="203"/>
      <c r="M82" s="202"/>
      <c r="N82" s="201"/>
      <c r="O82" s="216"/>
      <c r="P82" s="327"/>
      <c r="Q82" s="324"/>
      <c r="R82" s="324"/>
      <c r="S82" s="324"/>
      <c r="T82" s="324"/>
      <c r="U82" s="215"/>
      <c r="V82" s="28"/>
      <c r="W82" s="705"/>
      <c r="X82" s="705"/>
      <c r="Y82" s="705"/>
      <c r="Z82" s="704"/>
      <c r="AA82" s="686"/>
      <c r="AB82" s="407" t="str">
        <f t="shared" si="50"/>
        <v>►</v>
      </c>
      <c r="AC82" s="147" t="str">
        <f t="shared" si="59"/>
        <v>►</v>
      </c>
      <c r="AD82" s="685" t="str">
        <f t="shared" si="60"/>
        <v>►</v>
      </c>
      <c r="AE82" s="147" t="str">
        <f t="shared" si="61"/>
        <v>►</v>
      </c>
      <c r="AF82" s="147" t="str">
        <f t="shared" si="62"/>
        <v>►</v>
      </c>
      <c r="AG82" s="147" t="str">
        <f t="shared" si="63"/>
        <v>►</v>
      </c>
      <c r="AH82" s="147" t="str">
        <f t="shared" si="64"/>
        <v>►</v>
      </c>
      <c r="AI82" s="686"/>
      <c r="AJ82" s="134"/>
      <c r="AK82" s="204"/>
      <c r="AL82" s="204"/>
      <c r="AM82" s="203"/>
      <c r="AN82" s="202"/>
      <c r="AO82" s="201"/>
      <c r="AP82" s="216"/>
      <c r="AQ82" s="327"/>
      <c r="AR82" s="324"/>
      <c r="AS82" s="324"/>
      <c r="AT82" s="324"/>
      <c r="AU82" s="324"/>
      <c r="AV82" s="215"/>
      <c r="AW82" s="28"/>
      <c r="AX82" s="705"/>
      <c r="AY82" s="705"/>
      <c r="AZ82" s="705"/>
      <c r="BA82" s="704"/>
      <c r="BC82" s="407" t="str">
        <f t="shared" si="51"/>
        <v>►</v>
      </c>
      <c r="BD82" s="593"/>
      <c r="BF82" s="407" t="str">
        <f t="shared" si="52"/>
        <v>►</v>
      </c>
      <c r="BG82" s="593"/>
      <c r="BI82" s="9">
        <v>1</v>
      </c>
    </row>
    <row r="83" spans="1:61" ht="15.75">
      <c r="A83" s="407" t="str">
        <f t="shared" si="49"/>
        <v>►</v>
      </c>
      <c r="B83" s="147" t="str">
        <f t="shared" si="53"/>
        <v>►</v>
      </c>
      <c r="C83" s="685" t="str">
        <f t="shared" si="54"/>
        <v>►</v>
      </c>
      <c r="D83" s="147" t="str">
        <f t="shared" si="55"/>
        <v>►</v>
      </c>
      <c r="E83" s="147" t="str">
        <f t="shared" si="56"/>
        <v>►</v>
      </c>
      <c r="F83" s="147" t="str">
        <f t="shared" si="57"/>
        <v>►</v>
      </c>
      <c r="G83" s="147" t="str">
        <f t="shared" si="58"/>
        <v>►</v>
      </c>
      <c r="I83" s="134"/>
      <c r="J83" s="204"/>
      <c r="K83" s="204"/>
      <c r="L83" s="203"/>
      <c r="M83" s="202"/>
      <c r="N83" s="201"/>
      <c r="O83" s="325"/>
      <c r="P83" s="324"/>
      <c r="Q83" s="323"/>
      <c r="R83" s="320"/>
      <c r="S83" s="199"/>
      <c r="T83" s="319"/>
      <c r="U83" s="198"/>
      <c r="V83" s="197"/>
      <c r="W83" s="703"/>
      <c r="X83" s="703"/>
      <c r="Y83" s="703"/>
      <c r="Z83" s="702"/>
      <c r="AA83" s="686"/>
      <c r="AB83" s="407" t="str">
        <f t="shared" si="50"/>
        <v>►</v>
      </c>
      <c r="AC83" s="147" t="str">
        <f t="shared" si="59"/>
        <v>►</v>
      </c>
      <c r="AD83" s="685" t="str">
        <f t="shared" si="60"/>
        <v>►</v>
      </c>
      <c r="AE83" s="147" t="str">
        <f t="shared" si="61"/>
        <v>►</v>
      </c>
      <c r="AF83" s="147" t="str">
        <f t="shared" si="62"/>
        <v>►</v>
      </c>
      <c r="AG83" s="147" t="str">
        <f t="shared" si="63"/>
        <v>►</v>
      </c>
      <c r="AH83" s="147" t="str">
        <f t="shared" si="64"/>
        <v>►</v>
      </c>
      <c r="AI83" s="686"/>
      <c r="AJ83" s="134"/>
      <c r="AK83" s="204"/>
      <c r="AL83" s="204"/>
      <c r="AM83" s="203"/>
      <c r="AN83" s="202"/>
      <c r="AO83" s="201"/>
      <c r="AP83" s="325"/>
      <c r="AQ83" s="324"/>
      <c r="AR83" s="323"/>
      <c r="AS83" s="320"/>
      <c r="AT83" s="199"/>
      <c r="AU83" s="319"/>
      <c r="AV83" s="198"/>
      <c r="AW83" s="197"/>
      <c r="AX83" s="703"/>
      <c r="AY83" s="703"/>
      <c r="AZ83" s="703"/>
      <c r="BA83" s="702"/>
      <c r="BC83" s="407" t="str">
        <f t="shared" si="51"/>
        <v>►</v>
      </c>
      <c r="BD83" s="593"/>
      <c r="BF83" s="407" t="str">
        <f t="shared" si="52"/>
        <v>►</v>
      </c>
      <c r="BG83" s="593"/>
      <c r="BI83" s="9">
        <v>1</v>
      </c>
    </row>
    <row r="84" spans="1:61" ht="15.75">
      <c r="A84" s="407" t="str">
        <f t="shared" si="49"/>
        <v>►</v>
      </c>
      <c r="B84" s="147" t="str">
        <f t="shared" si="53"/>
        <v>►</v>
      </c>
      <c r="C84" s="685" t="str">
        <f t="shared" si="54"/>
        <v>►</v>
      </c>
      <c r="D84" s="147" t="str">
        <f t="shared" si="55"/>
        <v>►</v>
      </c>
      <c r="E84" s="147" t="str">
        <f t="shared" si="56"/>
        <v>►</v>
      </c>
      <c r="F84" s="147" t="str">
        <f t="shared" si="57"/>
        <v>►</v>
      </c>
      <c r="G84" s="147" t="str">
        <f t="shared" si="58"/>
        <v>►</v>
      </c>
      <c r="I84" s="134"/>
      <c r="J84" s="204"/>
      <c r="K84" s="204"/>
      <c r="L84" s="203"/>
      <c r="M84" s="202"/>
      <c r="N84" s="201"/>
      <c r="O84" s="200"/>
      <c r="P84" s="104"/>
      <c r="Q84" s="320"/>
      <c r="R84" s="320"/>
      <c r="S84" s="199"/>
      <c r="T84" s="319"/>
      <c r="U84" s="198"/>
      <c r="V84" s="197"/>
      <c r="W84" s="703"/>
      <c r="X84" s="703"/>
      <c r="Y84" s="703"/>
      <c r="Z84" s="702"/>
      <c r="AA84" s="686"/>
      <c r="AB84" s="407" t="str">
        <f t="shared" si="50"/>
        <v>►</v>
      </c>
      <c r="AC84" s="147" t="str">
        <f t="shared" si="59"/>
        <v>►</v>
      </c>
      <c r="AD84" s="685" t="str">
        <f t="shared" si="60"/>
        <v>►</v>
      </c>
      <c r="AE84" s="147" t="str">
        <f t="shared" si="61"/>
        <v>►</v>
      </c>
      <c r="AF84" s="147" t="str">
        <f t="shared" si="62"/>
        <v>►</v>
      </c>
      <c r="AG84" s="147" t="str">
        <f t="shared" si="63"/>
        <v>►</v>
      </c>
      <c r="AH84" s="147" t="str">
        <f t="shared" si="64"/>
        <v>►</v>
      </c>
      <c r="AI84" s="686"/>
      <c r="AJ84" s="134"/>
      <c r="AK84" s="204"/>
      <c r="AL84" s="204"/>
      <c r="AM84" s="203"/>
      <c r="AN84" s="202"/>
      <c r="AO84" s="201"/>
      <c r="AP84" s="200"/>
      <c r="AQ84" s="104"/>
      <c r="AR84" s="320"/>
      <c r="AS84" s="320"/>
      <c r="AT84" s="199"/>
      <c r="AU84" s="319"/>
      <c r="AV84" s="198"/>
      <c r="AW84" s="197"/>
      <c r="AX84" s="703"/>
      <c r="AY84" s="703"/>
      <c r="AZ84" s="703"/>
      <c r="BA84" s="702"/>
      <c r="BC84" s="407" t="str">
        <f t="shared" si="51"/>
        <v>►</v>
      </c>
      <c r="BD84" s="593"/>
      <c r="BF84" s="407" t="str">
        <f t="shared" si="52"/>
        <v>►</v>
      </c>
      <c r="BG84" s="593"/>
      <c r="BI84" s="9">
        <v>1</v>
      </c>
    </row>
    <row r="85" spans="1:61" ht="15.75">
      <c r="A85" s="407" t="str">
        <f t="shared" si="49"/>
        <v>►</v>
      </c>
      <c r="B85" s="147" t="str">
        <f t="shared" si="53"/>
        <v>►</v>
      </c>
      <c r="C85" s="685" t="str">
        <f t="shared" si="54"/>
        <v>►</v>
      </c>
      <c r="D85" s="147" t="str">
        <f t="shared" si="55"/>
        <v>►</v>
      </c>
      <c r="E85" s="147" t="str">
        <f t="shared" si="56"/>
        <v>►</v>
      </c>
      <c r="F85" s="147" t="str">
        <f t="shared" si="57"/>
        <v>►</v>
      </c>
      <c r="G85" s="147" t="str">
        <f t="shared" si="58"/>
        <v>►</v>
      </c>
      <c r="I85" s="134"/>
      <c r="J85" s="190"/>
      <c r="K85" s="189"/>
      <c r="L85" s="188"/>
      <c r="M85" s="187"/>
      <c r="N85" s="186"/>
      <c r="O85" s="185"/>
      <c r="P85" s="184"/>
      <c r="Q85" s="184"/>
      <c r="R85" s="183"/>
      <c r="S85" s="183"/>
      <c r="T85" s="183"/>
      <c r="U85" s="183"/>
      <c r="V85" s="183"/>
      <c r="W85" s="183"/>
      <c r="X85" s="183"/>
      <c r="Y85" s="183"/>
      <c r="Z85" s="182"/>
      <c r="AA85" s="686"/>
      <c r="AB85" s="407" t="str">
        <f t="shared" si="50"/>
        <v>►</v>
      </c>
      <c r="AC85" s="147" t="str">
        <f t="shared" si="59"/>
        <v>►</v>
      </c>
      <c r="AD85" s="685" t="str">
        <f t="shared" si="60"/>
        <v>►</v>
      </c>
      <c r="AE85" s="147" t="str">
        <f t="shared" si="61"/>
        <v>►</v>
      </c>
      <c r="AF85" s="147" t="str">
        <f t="shared" si="62"/>
        <v>►</v>
      </c>
      <c r="AG85" s="147" t="str">
        <f t="shared" si="63"/>
        <v>►</v>
      </c>
      <c r="AH85" s="147" t="str">
        <f t="shared" si="64"/>
        <v>►</v>
      </c>
      <c r="AI85" s="686"/>
      <c r="AJ85" s="134"/>
      <c r="AK85" s="190"/>
      <c r="AL85" s="189"/>
      <c r="AM85" s="188"/>
      <c r="AN85" s="187"/>
      <c r="AO85" s="186"/>
      <c r="AP85" s="185"/>
      <c r="AQ85" s="184"/>
      <c r="AR85" s="184"/>
      <c r="AS85" s="183"/>
      <c r="AT85" s="183"/>
      <c r="AU85" s="183"/>
      <c r="AV85" s="183"/>
      <c r="AW85" s="183"/>
      <c r="AX85" s="183"/>
      <c r="AY85" s="183"/>
      <c r="AZ85" s="183"/>
      <c r="BA85" s="182"/>
      <c r="BC85" s="407" t="str">
        <f t="shared" si="51"/>
        <v>►</v>
      </c>
      <c r="BD85" s="593"/>
      <c r="BF85" s="407" t="str">
        <f t="shared" si="52"/>
        <v>►</v>
      </c>
      <c r="BG85" s="593"/>
      <c r="BI85" s="9">
        <v>1</v>
      </c>
    </row>
    <row r="86" spans="1:61" ht="15.75">
      <c r="A86" s="407" t="str">
        <f t="shared" si="49"/>
        <v>►</v>
      </c>
      <c r="B86" s="147" t="str">
        <f t="shared" si="53"/>
        <v>►</v>
      </c>
      <c r="C86" s="685" t="str">
        <f t="shared" si="54"/>
        <v>►</v>
      </c>
      <c r="D86" s="147" t="str">
        <f t="shared" si="55"/>
        <v>►</v>
      </c>
      <c r="E86" s="147" t="str">
        <f t="shared" si="56"/>
        <v>►</v>
      </c>
      <c r="F86" s="147" t="str">
        <f t="shared" si="57"/>
        <v>►</v>
      </c>
      <c r="G86" s="147" t="str">
        <f t="shared" si="58"/>
        <v>►</v>
      </c>
      <c r="I86" s="134"/>
      <c r="J86" s="119"/>
      <c r="K86" s="119"/>
      <c r="L86" s="118"/>
      <c r="M86" s="117"/>
      <c r="N86" s="116"/>
      <c r="O86" s="701"/>
      <c r="P86" s="701"/>
      <c r="Q86" s="700"/>
      <c r="R86" s="177"/>
      <c r="S86" s="176"/>
      <c r="T86" s="699"/>
      <c r="U86" s="175"/>
      <c r="V86" s="698"/>
      <c r="W86" s="697"/>
      <c r="X86" s="696"/>
      <c r="Y86" s="695"/>
      <c r="Z86" s="174"/>
      <c r="AA86" s="686"/>
      <c r="AB86" s="407" t="str">
        <f t="shared" si="50"/>
        <v>►</v>
      </c>
      <c r="AC86" s="147" t="str">
        <f t="shared" si="59"/>
        <v>►</v>
      </c>
      <c r="AD86" s="685" t="str">
        <f t="shared" si="60"/>
        <v>►</v>
      </c>
      <c r="AE86" s="147" t="str">
        <f t="shared" si="61"/>
        <v>►</v>
      </c>
      <c r="AF86" s="147" t="str">
        <f t="shared" si="62"/>
        <v>►</v>
      </c>
      <c r="AG86" s="147" t="str">
        <f t="shared" si="63"/>
        <v>►</v>
      </c>
      <c r="AH86" s="147" t="str">
        <f t="shared" si="64"/>
        <v>►</v>
      </c>
      <c r="AI86" s="686"/>
      <c r="AJ86" s="134"/>
      <c r="AK86" s="119"/>
      <c r="AL86" s="119"/>
      <c r="AM86" s="118"/>
      <c r="AN86" s="117"/>
      <c r="AO86" s="116"/>
      <c r="AP86" s="701"/>
      <c r="AQ86" s="701"/>
      <c r="AR86" s="700"/>
      <c r="AS86" s="177"/>
      <c r="AT86" s="176"/>
      <c r="AU86" s="699"/>
      <c r="AV86" s="175"/>
      <c r="AW86" s="698"/>
      <c r="AX86" s="697"/>
      <c r="AY86" s="696"/>
      <c r="AZ86" s="695"/>
      <c r="BA86" s="174"/>
      <c r="BC86" s="407" t="str">
        <f t="shared" si="51"/>
        <v>►</v>
      </c>
      <c r="BD86" s="593"/>
      <c r="BF86" s="407" t="str">
        <f t="shared" si="52"/>
        <v>►</v>
      </c>
      <c r="BG86" s="593"/>
      <c r="BI86" s="9">
        <v>1</v>
      </c>
    </row>
    <row r="87" spans="1:61" ht="15.75">
      <c r="A87" s="407" t="str">
        <f t="shared" si="49"/>
        <v>►</v>
      </c>
      <c r="B87" s="147" t="str">
        <f t="shared" si="53"/>
        <v>►</v>
      </c>
      <c r="C87" s="685" t="str">
        <f t="shared" si="54"/>
        <v>►</v>
      </c>
      <c r="D87" s="147" t="str">
        <f t="shared" si="55"/>
        <v>►</v>
      </c>
      <c r="E87" s="147" t="str">
        <f t="shared" si="56"/>
        <v>►</v>
      </c>
      <c r="F87" s="147" t="str">
        <f t="shared" si="57"/>
        <v>►</v>
      </c>
      <c r="G87" s="147" t="str">
        <f t="shared" si="58"/>
        <v>►</v>
      </c>
      <c r="I87" s="134"/>
      <c r="J87" s="119"/>
      <c r="K87" s="119"/>
      <c r="L87" s="118"/>
      <c r="M87" s="117"/>
      <c r="N87" s="116"/>
      <c r="O87" s="689"/>
      <c r="P87" s="689"/>
      <c r="Q87" s="688"/>
      <c r="R87" s="165"/>
      <c r="S87" s="164"/>
      <c r="T87" s="694"/>
      <c r="U87" s="163"/>
      <c r="V87" s="693"/>
      <c r="W87" s="692"/>
      <c r="X87" s="691"/>
      <c r="Y87" s="690"/>
      <c r="Z87" s="162"/>
      <c r="AA87" s="686"/>
      <c r="AB87" s="407" t="str">
        <f t="shared" si="50"/>
        <v>►</v>
      </c>
      <c r="AC87" s="147" t="str">
        <f t="shared" si="59"/>
        <v>►</v>
      </c>
      <c r="AD87" s="685" t="str">
        <f t="shared" si="60"/>
        <v>►</v>
      </c>
      <c r="AE87" s="147" t="str">
        <f t="shared" si="61"/>
        <v>►</v>
      </c>
      <c r="AF87" s="147" t="str">
        <f t="shared" si="62"/>
        <v>►</v>
      </c>
      <c r="AG87" s="147" t="str">
        <f t="shared" si="63"/>
        <v>►</v>
      </c>
      <c r="AH87" s="147" t="str">
        <f t="shared" si="64"/>
        <v>►</v>
      </c>
      <c r="AI87" s="686"/>
      <c r="AJ87" s="134"/>
      <c r="AK87" s="119"/>
      <c r="AL87" s="119"/>
      <c r="AM87" s="118"/>
      <c r="AN87" s="117"/>
      <c r="AO87" s="116"/>
      <c r="AP87" s="689"/>
      <c r="AQ87" s="689"/>
      <c r="AR87" s="688"/>
      <c r="AS87" s="165"/>
      <c r="AT87" s="164"/>
      <c r="AU87" s="694"/>
      <c r="AV87" s="163"/>
      <c r="AW87" s="693"/>
      <c r="AX87" s="692"/>
      <c r="AY87" s="691"/>
      <c r="AZ87" s="690"/>
      <c r="BA87" s="162"/>
      <c r="BC87" s="407" t="str">
        <f t="shared" si="51"/>
        <v>►</v>
      </c>
      <c r="BD87" s="593"/>
      <c r="BF87" s="407" t="str">
        <f t="shared" si="52"/>
        <v>►</v>
      </c>
      <c r="BG87" s="593"/>
      <c r="BI87" s="9">
        <v>1</v>
      </c>
    </row>
    <row r="88" spans="1:61" ht="21">
      <c r="A88" s="407" t="str">
        <f t="shared" si="49"/>
        <v>►</v>
      </c>
      <c r="B88" s="147" t="str">
        <f t="shared" si="53"/>
        <v>►</v>
      </c>
      <c r="C88" s="685" t="str">
        <f t="shared" si="54"/>
        <v>►</v>
      </c>
      <c r="D88" s="147" t="str">
        <f t="shared" si="55"/>
        <v>►</v>
      </c>
      <c r="E88" s="147" t="str">
        <f t="shared" si="56"/>
        <v>►</v>
      </c>
      <c r="F88" s="147" t="str">
        <f t="shared" si="57"/>
        <v>►</v>
      </c>
      <c r="G88" s="147" t="str">
        <f t="shared" si="58"/>
        <v>►</v>
      </c>
      <c r="I88" s="134"/>
      <c r="J88" s="119"/>
      <c r="K88" s="119"/>
      <c r="L88" s="118"/>
      <c r="M88" s="117"/>
      <c r="N88" s="116"/>
      <c r="O88" s="689"/>
      <c r="P88" s="689"/>
      <c r="Q88" s="688"/>
      <c r="R88" s="145"/>
      <c r="S88" s="296"/>
      <c r="T88" s="295"/>
      <c r="U88" s="144"/>
      <c r="V88" s="294"/>
      <c r="W88" s="293"/>
      <c r="X88" s="292"/>
      <c r="Y88" s="291"/>
      <c r="Z88" s="290"/>
      <c r="AA88" s="686"/>
      <c r="AB88" s="407" t="str">
        <f t="shared" si="50"/>
        <v>►</v>
      </c>
      <c r="AC88" s="147" t="str">
        <f t="shared" si="59"/>
        <v>►</v>
      </c>
      <c r="AD88" s="685" t="str">
        <f t="shared" si="60"/>
        <v>►</v>
      </c>
      <c r="AE88" s="147" t="str">
        <f t="shared" si="61"/>
        <v>►</v>
      </c>
      <c r="AF88" s="147" t="str">
        <f t="shared" si="62"/>
        <v>►</v>
      </c>
      <c r="AG88" s="147" t="str">
        <f t="shared" si="63"/>
        <v>►</v>
      </c>
      <c r="AH88" s="147" t="str">
        <f t="shared" si="64"/>
        <v>►</v>
      </c>
      <c r="AI88" s="686"/>
      <c r="AJ88" s="134"/>
      <c r="AK88" s="119"/>
      <c r="AL88" s="119"/>
      <c r="AM88" s="118"/>
      <c r="AN88" s="117"/>
      <c r="AO88" s="116"/>
      <c r="AP88" s="689"/>
      <c r="AQ88" s="689"/>
      <c r="AR88" s="688"/>
      <c r="AS88" s="145"/>
      <c r="AT88" s="296"/>
      <c r="AU88" s="295"/>
      <c r="AV88" s="144"/>
      <c r="AW88" s="294"/>
      <c r="AX88" s="293"/>
      <c r="AY88" s="292"/>
      <c r="AZ88" s="291"/>
      <c r="BA88" s="290"/>
      <c r="BC88" s="407" t="str">
        <f t="shared" si="51"/>
        <v>►</v>
      </c>
      <c r="BD88" s="593"/>
      <c r="BF88" s="407" t="str">
        <f t="shared" si="52"/>
        <v>►</v>
      </c>
      <c r="BG88" s="593"/>
      <c r="BI88" s="9">
        <v>1</v>
      </c>
    </row>
    <row r="89" spans="1:61" ht="21">
      <c r="A89" s="407" t="str">
        <f t="shared" si="49"/>
        <v>►</v>
      </c>
      <c r="B89" s="147" t="str">
        <f t="shared" si="53"/>
        <v>►</v>
      </c>
      <c r="C89" s="685" t="str">
        <f t="shared" si="54"/>
        <v>►</v>
      </c>
      <c r="D89" s="147" t="str">
        <f t="shared" si="55"/>
        <v>►</v>
      </c>
      <c r="E89" s="147" t="str">
        <f t="shared" si="56"/>
        <v>►</v>
      </c>
      <c r="F89" s="147" t="str">
        <f t="shared" si="57"/>
        <v>►</v>
      </c>
      <c r="G89" s="147" t="str">
        <f t="shared" si="58"/>
        <v>►</v>
      </c>
      <c r="I89" s="146"/>
      <c r="J89" s="119"/>
      <c r="K89" s="119"/>
      <c r="L89" s="118"/>
      <c r="M89" s="117"/>
      <c r="N89" s="116"/>
      <c r="O89" s="689"/>
      <c r="P89" s="689"/>
      <c r="Q89" s="688"/>
      <c r="R89" s="150"/>
      <c r="S89" s="296"/>
      <c r="T89" s="295"/>
      <c r="U89" s="144"/>
      <c r="V89" s="294"/>
      <c r="W89" s="293"/>
      <c r="X89" s="292"/>
      <c r="Y89" s="291"/>
      <c r="Z89" s="290"/>
      <c r="AA89" s="686"/>
      <c r="AB89" s="407" t="str">
        <f t="shared" si="50"/>
        <v>►</v>
      </c>
      <c r="AC89" s="147" t="str">
        <f t="shared" si="59"/>
        <v>►</v>
      </c>
      <c r="AD89" s="685" t="str">
        <f t="shared" si="60"/>
        <v>►</v>
      </c>
      <c r="AE89" s="147" t="str">
        <f t="shared" si="61"/>
        <v>►</v>
      </c>
      <c r="AF89" s="147" t="str">
        <f t="shared" si="62"/>
        <v>►</v>
      </c>
      <c r="AG89" s="147" t="str">
        <f t="shared" si="63"/>
        <v>►</v>
      </c>
      <c r="AH89" s="147" t="str">
        <f t="shared" si="64"/>
        <v>►</v>
      </c>
      <c r="AI89" s="686"/>
      <c r="AJ89" s="146"/>
      <c r="AK89" s="119"/>
      <c r="AL89" s="119"/>
      <c r="AM89" s="118"/>
      <c r="AN89" s="117"/>
      <c r="AO89" s="116"/>
      <c r="AP89" s="689"/>
      <c r="AQ89" s="689"/>
      <c r="AR89" s="688"/>
      <c r="AS89" s="150"/>
      <c r="AT89" s="296"/>
      <c r="AU89" s="295"/>
      <c r="AV89" s="144"/>
      <c r="AW89" s="294"/>
      <c r="AX89" s="293"/>
      <c r="AY89" s="292"/>
      <c r="AZ89" s="291"/>
      <c r="BA89" s="290"/>
      <c r="BC89" s="407" t="str">
        <f t="shared" si="51"/>
        <v>►</v>
      </c>
      <c r="BD89" s="593"/>
      <c r="BF89" s="407" t="str">
        <f t="shared" si="52"/>
        <v>►</v>
      </c>
      <c r="BG89" s="593"/>
      <c r="BI89" s="9">
        <v>1</v>
      </c>
    </row>
    <row r="90" spans="1:61" ht="21">
      <c r="A90" s="407" t="str">
        <f t="shared" si="49"/>
        <v>►</v>
      </c>
      <c r="B90" s="147" t="str">
        <f t="shared" si="53"/>
        <v>►</v>
      </c>
      <c r="C90" s="685" t="str">
        <f t="shared" si="54"/>
        <v>►</v>
      </c>
      <c r="D90" s="147" t="str">
        <f t="shared" si="55"/>
        <v>►</v>
      </c>
      <c r="E90" s="147" t="str">
        <f t="shared" si="56"/>
        <v>►</v>
      </c>
      <c r="F90" s="147" t="str">
        <f t="shared" si="57"/>
        <v>►</v>
      </c>
      <c r="G90" s="147" t="str">
        <f t="shared" si="58"/>
        <v>►</v>
      </c>
      <c r="I90" s="146"/>
      <c r="J90" s="119"/>
      <c r="K90" s="119"/>
      <c r="L90" s="118"/>
      <c r="M90" s="117"/>
      <c r="N90" s="116"/>
      <c r="O90" s="689"/>
      <c r="P90" s="689"/>
      <c r="Q90" s="688"/>
      <c r="R90" s="145"/>
      <c r="S90" s="296"/>
      <c r="T90" s="295"/>
      <c r="U90" s="144"/>
      <c r="V90" s="294"/>
      <c r="W90" s="293"/>
      <c r="X90" s="292"/>
      <c r="Y90" s="291"/>
      <c r="Z90" s="298"/>
      <c r="AA90" s="686"/>
      <c r="AB90" s="407" t="str">
        <f t="shared" si="50"/>
        <v>►</v>
      </c>
      <c r="AC90" s="147" t="str">
        <f t="shared" si="59"/>
        <v>►</v>
      </c>
      <c r="AD90" s="685" t="str">
        <f t="shared" si="60"/>
        <v>►</v>
      </c>
      <c r="AE90" s="147" t="str">
        <f t="shared" si="61"/>
        <v>►</v>
      </c>
      <c r="AF90" s="147" t="str">
        <f t="shared" si="62"/>
        <v>►</v>
      </c>
      <c r="AG90" s="147" t="str">
        <f t="shared" si="63"/>
        <v>►</v>
      </c>
      <c r="AH90" s="147" t="str">
        <f t="shared" si="64"/>
        <v>►</v>
      </c>
      <c r="AI90" s="686"/>
      <c r="AJ90" s="146"/>
      <c r="AK90" s="119"/>
      <c r="AL90" s="119"/>
      <c r="AM90" s="118"/>
      <c r="AN90" s="117"/>
      <c r="AO90" s="116"/>
      <c r="AP90" s="689"/>
      <c r="AQ90" s="689"/>
      <c r="AR90" s="688"/>
      <c r="AS90" s="145"/>
      <c r="AT90" s="296"/>
      <c r="AU90" s="295"/>
      <c r="AV90" s="144"/>
      <c r="AW90" s="294"/>
      <c r="AX90" s="293"/>
      <c r="AY90" s="292"/>
      <c r="AZ90" s="291"/>
      <c r="BA90" s="298"/>
      <c r="BC90" s="407" t="str">
        <f t="shared" si="51"/>
        <v>►</v>
      </c>
      <c r="BD90" s="593"/>
      <c r="BF90" s="407" t="str">
        <f t="shared" si="52"/>
        <v>►</v>
      </c>
      <c r="BG90" s="593"/>
      <c r="BI90" s="9">
        <v>1</v>
      </c>
    </row>
    <row r="91" spans="1:61" ht="21">
      <c r="A91" s="407" t="str">
        <f t="shared" si="49"/>
        <v>►</v>
      </c>
      <c r="B91" s="147" t="str">
        <f t="shared" si="53"/>
        <v>►</v>
      </c>
      <c r="C91" s="685" t="str">
        <f t="shared" si="54"/>
        <v>►</v>
      </c>
      <c r="D91" s="147" t="str">
        <f t="shared" si="55"/>
        <v>►</v>
      </c>
      <c r="E91" s="147" t="str">
        <f t="shared" si="56"/>
        <v>►</v>
      </c>
      <c r="F91" s="147" t="str">
        <f t="shared" si="57"/>
        <v>►</v>
      </c>
      <c r="G91" s="147" t="str">
        <f t="shared" si="58"/>
        <v>►</v>
      </c>
      <c r="I91" s="146"/>
      <c r="J91" s="119"/>
      <c r="K91" s="119"/>
      <c r="L91" s="118"/>
      <c r="M91" s="117"/>
      <c r="N91" s="116"/>
      <c r="O91" s="689"/>
      <c r="P91" s="689"/>
      <c r="Q91" s="688"/>
      <c r="R91" s="150"/>
      <c r="S91" s="296"/>
      <c r="T91" s="295"/>
      <c r="U91" s="144"/>
      <c r="V91" s="294"/>
      <c r="W91" s="293"/>
      <c r="X91" s="292"/>
      <c r="Y91" s="291"/>
      <c r="Z91" s="298"/>
      <c r="AA91" s="686"/>
      <c r="AB91" s="407" t="str">
        <f t="shared" si="50"/>
        <v>►</v>
      </c>
      <c r="AC91" s="147" t="str">
        <f t="shared" si="59"/>
        <v>►</v>
      </c>
      <c r="AD91" s="685" t="str">
        <f t="shared" si="60"/>
        <v>►</v>
      </c>
      <c r="AE91" s="147" t="str">
        <f t="shared" si="61"/>
        <v>►</v>
      </c>
      <c r="AF91" s="147" t="str">
        <f t="shared" si="62"/>
        <v>►</v>
      </c>
      <c r="AG91" s="147" t="str">
        <f t="shared" si="63"/>
        <v>►</v>
      </c>
      <c r="AH91" s="147" t="str">
        <f t="shared" si="64"/>
        <v>►</v>
      </c>
      <c r="AI91" s="686"/>
      <c r="AJ91" s="146"/>
      <c r="AK91" s="119"/>
      <c r="AL91" s="119"/>
      <c r="AM91" s="118"/>
      <c r="AN91" s="117"/>
      <c r="AO91" s="116"/>
      <c r="AP91" s="689"/>
      <c r="AQ91" s="689"/>
      <c r="AR91" s="688"/>
      <c r="AS91" s="150"/>
      <c r="AT91" s="296"/>
      <c r="AU91" s="295"/>
      <c r="AV91" s="144"/>
      <c r="AW91" s="294"/>
      <c r="AX91" s="293"/>
      <c r="AY91" s="292"/>
      <c r="AZ91" s="291"/>
      <c r="BA91" s="298"/>
      <c r="BC91" s="407" t="str">
        <f t="shared" si="51"/>
        <v>►</v>
      </c>
      <c r="BD91" s="593"/>
      <c r="BF91" s="407" t="str">
        <f t="shared" si="52"/>
        <v>►</v>
      </c>
      <c r="BG91" s="593"/>
      <c r="BI91" s="9">
        <v>1</v>
      </c>
    </row>
    <row r="92" spans="1:61" ht="21">
      <c r="A92" s="407" t="str">
        <f t="shared" si="49"/>
        <v>►</v>
      </c>
      <c r="B92" s="147" t="str">
        <f t="shared" si="53"/>
        <v>►</v>
      </c>
      <c r="C92" s="685" t="str">
        <f t="shared" si="54"/>
        <v>►</v>
      </c>
      <c r="D92" s="147" t="str">
        <f t="shared" si="55"/>
        <v>►</v>
      </c>
      <c r="E92" s="147" t="str">
        <f t="shared" si="56"/>
        <v>►</v>
      </c>
      <c r="F92" s="147" t="str">
        <f t="shared" si="57"/>
        <v>►</v>
      </c>
      <c r="G92" s="147" t="str">
        <f t="shared" si="58"/>
        <v>►</v>
      </c>
      <c r="I92" s="146"/>
      <c r="J92" s="119"/>
      <c r="K92" s="119"/>
      <c r="L92" s="118"/>
      <c r="M92" s="117"/>
      <c r="N92" s="116"/>
      <c r="O92" s="689"/>
      <c r="P92" s="689"/>
      <c r="Q92" s="688"/>
      <c r="R92" s="145"/>
      <c r="S92" s="296"/>
      <c r="T92" s="295"/>
      <c r="U92" s="144"/>
      <c r="V92" s="294"/>
      <c r="W92" s="293"/>
      <c r="X92" s="292"/>
      <c r="Y92" s="291"/>
      <c r="Z92" s="290"/>
      <c r="AA92" s="686"/>
      <c r="AB92" s="407" t="str">
        <f t="shared" si="50"/>
        <v>►</v>
      </c>
      <c r="AC92" s="147" t="str">
        <f t="shared" si="59"/>
        <v>►</v>
      </c>
      <c r="AD92" s="685" t="str">
        <f t="shared" si="60"/>
        <v>►</v>
      </c>
      <c r="AE92" s="147" t="str">
        <f t="shared" si="61"/>
        <v>►</v>
      </c>
      <c r="AF92" s="147" t="str">
        <f t="shared" si="62"/>
        <v>►</v>
      </c>
      <c r="AG92" s="147" t="str">
        <f t="shared" si="63"/>
        <v>►</v>
      </c>
      <c r="AH92" s="147" t="str">
        <f t="shared" si="64"/>
        <v>►</v>
      </c>
      <c r="AI92" s="686"/>
      <c r="AJ92" s="146"/>
      <c r="AK92" s="119"/>
      <c r="AL92" s="119"/>
      <c r="AM92" s="118"/>
      <c r="AN92" s="117"/>
      <c r="AO92" s="116"/>
      <c r="AP92" s="689"/>
      <c r="AQ92" s="689"/>
      <c r="AR92" s="688"/>
      <c r="AS92" s="145"/>
      <c r="AT92" s="296"/>
      <c r="AU92" s="295"/>
      <c r="AV92" s="144"/>
      <c r="AW92" s="294"/>
      <c r="AX92" s="293"/>
      <c r="AY92" s="292"/>
      <c r="AZ92" s="291"/>
      <c r="BA92" s="290"/>
      <c r="BC92" s="407" t="str">
        <f t="shared" si="51"/>
        <v>►</v>
      </c>
      <c r="BD92" s="593"/>
      <c r="BF92" s="407" t="str">
        <f t="shared" si="52"/>
        <v>►</v>
      </c>
      <c r="BG92" s="593"/>
      <c r="BI92" s="9">
        <v>1</v>
      </c>
    </row>
    <row r="93" spans="1:61" ht="21">
      <c r="A93" s="407" t="str">
        <f t="shared" si="49"/>
        <v>►</v>
      </c>
      <c r="B93" s="147" t="str">
        <f t="shared" si="53"/>
        <v>►</v>
      </c>
      <c r="C93" s="685" t="str">
        <f t="shared" si="54"/>
        <v>►</v>
      </c>
      <c r="D93" s="147" t="str">
        <f t="shared" si="55"/>
        <v>►</v>
      </c>
      <c r="E93" s="147" t="str">
        <f t="shared" si="56"/>
        <v>►</v>
      </c>
      <c r="F93" s="147" t="str">
        <f t="shared" si="57"/>
        <v>►</v>
      </c>
      <c r="G93" s="147" t="str">
        <f t="shared" si="58"/>
        <v>►</v>
      </c>
      <c r="I93" s="146"/>
      <c r="J93" s="119"/>
      <c r="K93" s="119"/>
      <c r="L93" s="118"/>
      <c r="M93" s="117"/>
      <c r="N93" s="116"/>
      <c r="O93" s="689"/>
      <c r="P93" s="689"/>
      <c r="Q93" s="688"/>
      <c r="R93" s="150"/>
      <c r="S93" s="296"/>
      <c r="T93" s="295"/>
      <c r="U93" s="144"/>
      <c r="V93" s="294"/>
      <c r="W93" s="293"/>
      <c r="X93" s="292"/>
      <c r="Y93" s="291"/>
      <c r="Z93" s="290"/>
      <c r="AA93" s="686"/>
      <c r="AB93" s="407" t="str">
        <f t="shared" si="50"/>
        <v>►</v>
      </c>
      <c r="AC93" s="147" t="str">
        <f t="shared" si="59"/>
        <v>►</v>
      </c>
      <c r="AD93" s="685" t="str">
        <f t="shared" si="60"/>
        <v>►</v>
      </c>
      <c r="AE93" s="147" t="str">
        <f t="shared" si="61"/>
        <v>►</v>
      </c>
      <c r="AF93" s="147" t="str">
        <f t="shared" si="62"/>
        <v>►</v>
      </c>
      <c r="AG93" s="147" t="str">
        <f t="shared" si="63"/>
        <v>►</v>
      </c>
      <c r="AH93" s="147" t="str">
        <f t="shared" si="64"/>
        <v>►</v>
      </c>
      <c r="AI93" s="686"/>
      <c r="AJ93" s="146"/>
      <c r="AK93" s="119"/>
      <c r="AL93" s="119"/>
      <c r="AM93" s="118"/>
      <c r="AN93" s="117"/>
      <c r="AO93" s="116"/>
      <c r="AP93" s="689"/>
      <c r="AQ93" s="689"/>
      <c r="AR93" s="688"/>
      <c r="AS93" s="150"/>
      <c r="AT93" s="296"/>
      <c r="AU93" s="295"/>
      <c r="AV93" s="144"/>
      <c r="AW93" s="294"/>
      <c r="AX93" s="293"/>
      <c r="AY93" s="292"/>
      <c r="AZ93" s="291"/>
      <c r="BA93" s="290"/>
      <c r="BC93" s="407" t="str">
        <f t="shared" si="51"/>
        <v>►</v>
      </c>
      <c r="BD93" s="593"/>
      <c r="BF93" s="407" t="str">
        <f t="shared" si="52"/>
        <v>►</v>
      </c>
      <c r="BG93" s="593"/>
      <c r="BI93" s="9">
        <v>1</v>
      </c>
    </row>
    <row r="94" spans="1:61" ht="21">
      <c r="A94" s="407" t="str">
        <f t="shared" si="49"/>
        <v>►</v>
      </c>
      <c r="B94" s="147" t="str">
        <f t="shared" si="53"/>
        <v>►</v>
      </c>
      <c r="C94" s="685" t="str">
        <f t="shared" si="54"/>
        <v>►</v>
      </c>
      <c r="D94" s="147" t="str">
        <f t="shared" si="55"/>
        <v>►</v>
      </c>
      <c r="E94" s="147" t="str">
        <f t="shared" si="56"/>
        <v>►</v>
      </c>
      <c r="F94" s="147" t="str">
        <f t="shared" si="57"/>
        <v>►</v>
      </c>
      <c r="G94" s="147" t="str">
        <f t="shared" si="58"/>
        <v>►</v>
      </c>
      <c r="I94" s="146"/>
      <c r="J94" s="119"/>
      <c r="K94" s="119"/>
      <c r="L94" s="118"/>
      <c r="M94" s="117"/>
      <c r="N94" s="116"/>
      <c r="O94" s="689"/>
      <c r="P94" s="689"/>
      <c r="Q94" s="688"/>
      <c r="R94" s="145"/>
      <c r="S94" s="296"/>
      <c r="T94" s="295"/>
      <c r="U94" s="144"/>
      <c r="V94" s="294"/>
      <c r="W94" s="293"/>
      <c r="X94" s="292"/>
      <c r="Y94" s="291"/>
      <c r="Z94" s="290"/>
      <c r="AA94" s="686"/>
      <c r="AB94" s="407" t="str">
        <f t="shared" si="50"/>
        <v>►</v>
      </c>
      <c r="AC94" s="147" t="str">
        <f t="shared" si="59"/>
        <v>►</v>
      </c>
      <c r="AD94" s="685" t="str">
        <f t="shared" si="60"/>
        <v>►</v>
      </c>
      <c r="AE94" s="147" t="str">
        <f t="shared" si="61"/>
        <v>►</v>
      </c>
      <c r="AF94" s="147" t="str">
        <f t="shared" si="62"/>
        <v>►</v>
      </c>
      <c r="AG94" s="147" t="str">
        <f t="shared" si="63"/>
        <v>►</v>
      </c>
      <c r="AH94" s="147" t="str">
        <f t="shared" si="64"/>
        <v>►</v>
      </c>
      <c r="AI94" s="686"/>
      <c r="AJ94" s="146"/>
      <c r="AK94" s="119"/>
      <c r="AL94" s="119"/>
      <c r="AM94" s="118"/>
      <c r="AN94" s="117"/>
      <c r="AO94" s="116"/>
      <c r="AP94" s="689"/>
      <c r="AQ94" s="689"/>
      <c r="AR94" s="688"/>
      <c r="AS94" s="145"/>
      <c r="AT94" s="296"/>
      <c r="AU94" s="295"/>
      <c r="AV94" s="144"/>
      <c r="AW94" s="294"/>
      <c r="AX94" s="293"/>
      <c r="AY94" s="292"/>
      <c r="AZ94" s="291"/>
      <c r="BA94" s="290"/>
      <c r="BC94" s="407" t="str">
        <f t="shared" si="51"/>
        <v>►</v>
      </c>
      <c r="BD94" s="593"/>
      <c r="BF94" s="407" t="str">
        <f t="shared" si="52"/>
        <v>►</v>
      </c>
      <c r="BG94" s="593"/>
      <c r="BI94" s="9">
        <v>1</v>
      </c>
    </row>
    <row r="95" spans="1:61" ht="15.75">
      <c r="A95" s="407" t="str">
        <f t="shared" si="49"/>
        <v>►</v>
      </c>
      <c r="B95" s="147" t="str">
        <f t="shared" si="53"/>
        <v>►</v>
      </c>
      <c r="C95" s="685" t="str">
        <f t="shared" si="54"/>
        <v>►</v>
      </c>
      <c r="D95" s="147" t="str">
        <f t="shared" si="55"/>
        <v>►</v>
      </c>
      <c r="E95" s="147" t="str">
        <f t="shared" si="56"/>
        <v>►</v>
      </c>
      <c r="F95" s="147" t="str">
        <f t="shared" si="57"/>
        <v>►</v>
      </c>
      <c r="G95" s="147" t="str">
        <f t="shared" si="58"/>
        <v>►</v>
      </c>
      <c r="I95" s="134"/>
      <c r="J95" s="119"/>
      <c r="K95" s="119"/>
      <c r="L95" s="118"/>
      <c r="M95" s="117"/>
      <c r="N95" s="116"/>
      <c r="O95" s="132"/>
      <c r="P95" s="132"/>
      <c r="Q95" s="132"/>
      <c r="R95" s="132"/>
      <c r="S95" s="132"/>
      <c r="T95" s="132"/>
      <c r="U95" s="132"/>
      <c r="V95" s="132"/>
      <c r="W95" s="132"/>
      <c r="X95" s="133"/>
      <c r="Y95" s="132"/>
      <c r="Z95" s="131"/>
      <c r="AA95" s="686"/>
      <c r="AB95" s="407" t="str">
        <f t="shared" si="50"/>
        <v>►</v>
      </c>
      <c r="AC95" s="147" t="str">
        <f t="shared" si="59"/>
        <v>►</v>
      </c>
      <c r="AD95" s="685" t="str">
        <f t="shared" si="60"/>
        <v>►</v>
      </c>
      <c r="AE95" s="147" t="str">
        <f t="shared" si="61"/>
        <v>►</v>
      </c>
      <c r="AF95" s="147" t="str">
        <f t="shared" si="62"/>
        <v>►</v>
      </c>
      <c r="AG95" s="147" t="str">
        <f t="shared" si="63"/>
        <v>►</v>
      </c>
      <c r="AH95" s="147" t="str">
        <f t="shared" si="64"/>
        <v>►</v>
      </c>
      <c r="AI95" s="686"/>
      <c r="AJ95" s="134"/>
      <c r="AK95" s="119"/>
      <c r="AL95" s="119"/>
      <c r="AM95" s="118"/>
      <c r="AN95" s="117"/>
      <c r="AO95" s="116"/>
      <c r="AP95" s="132"/>
      <c r="AQ95" s="132"/>
      <c r="AR95" s="132"/>
      <c r="AS95" s="132"/>
      <c r="AT95" s="132"/>
      <c r="AU95" s="132"/>
      <c r="AV95" s="132"/>
      <c r="AW95" s="132"/>
      <c r="AX95" s="132"/>
      <c r="AY95" s="133"/>
      <c r="AZ95" s="132"/>
      <c r="BA95" s="131"/>
      <c r="BC95" s="407" t="str">
        <f t="shared" si="51"/>
        <v>►</v>
      </c>
      <c r="BD95" s="593"/>
      <c r="BF95" s="407" t="str">
        <f t="shared" si="52"/>
        <v>►</v>
      </c>
      <c r="BG95" s="593"/>
      <c r="BI95" s="9">
        <v>1</v>
      </c>
    </row>
    <row r="96" spans="1:61" ht="21">
      <c r="A96" s="407" t="str">
        <f t="shared" si="49"/>
        <v>►</v>
      </c>
      <c r="B96" s="147" t="str">
        <f t="shared" si="53"/>
        <v>►</v>
      </c>
      <c r="C96" s="685" t="str">
        <f t="shared" si="54"/>
        <v>►</v>
      </c>
      <c r="D96" s="147" t="str">
        <f t="shared" si="55"/>
        <v>►</v>
      </c>
      <c r="E96" s="147" t="str">
        <f t="shared" si="56"/>
        <v>►</v>
      </c>
      <c r="F96" s="147" t="str">
        <f t="shared" si="57"/>
        <v>►</v>
      </c>
      <c r="G96" s="147" t="str">
        <f t="shared" si="58"/>
        <v>►</v>
      </c>
      <c r="I96" s="146"/>
      <c r="J96" s="119"/>
      <c r="K96" s="119"/>
      <c r="L96" s="118"/>
      <c r="M96" s="117"/>
      <c r="N96" s="116"/>
      <c r="O96" s="288"/>
      <c r="P96" s="267"/>
      <c r="Q96" s="270"/>
      <c r="R96" s="270"/>
      <c r="S96" s="270"/>
      <c r="T96" s="270"/>
      <c r="U96" s="270"/>
      <c r="V96" s="270"/>
      <c r="W96" s="270"/>
      <c r="X96" s="270"/>
      <c r="Y96" s="270"/>
      <c r="Z96" s="287"/>
      <c r="AA96" s="686"/>
      <c r="AB96" s="407" t="str">
        <f t="shared" si="50"/>
        <v>►</v>
      </c>
      <c r="AC96" s="147" t="str">
        <f t="shared" si="59"/>
        <v>►</v>
      </c>
      <c r="AD96" s="685" t="str">
        <f t="shared" si="60"/>
        <v>►</v>
      </c>
      <c r="AE96" s="147" t="str">
        <f t="shared" si="61"/>
        <v>►</v>
      </c>
      <c r="AF96" s="147" t="str">
        <f t="shared" si="62"/>
        <v>►</v>
      </c>
      <c r="AG96" s="147" t="str">
        <f t="shared" si="63"/>
        <v>►</v>
      </c>
      <c r="AH96" s="147" t="str">
        <f t="shared" si="64"/>
        <v>►</v>
      </c>
      <c r="AI96" s="686"/>
      <c r="AJ96" s="146"/>
      <c r="AK96" s="119"/>
      <c r="AL96" s="119"/>
      <c r="AM96" s="118"/>
      <c r="AN96" s="117"/>
      <c r="AO96" s="116"/>
      <c r="AP96" s="288"/>
      <c r="AQ96" s="267"/>
      <c r="AR96" s="270"/>
      <c r="AS96" s="270"/>
      <c r="AT96" s="270"/>
      <c r="AU96" s="270"/>
      <c r="AV96" s="270"/>
      <c r="AW96" s="270"/>
      <c r="AX96" s="270"/>
      <c r="AY96" s="270"/>
      <c r="AZ96" s="270"/>
      <c r="BA96" s="287"/>
      <c r="BC96" s="407" t="str">
        <f t="shared" si="51"/>
        <v>►</v>
      </c>
      <c r="BD96" s="593"/>
      <c r="BF96" s="407" t="str">
        <f t="shared" si="52"/>
        <v>►</v>
      </c>
      <c r="BG96" s="593"/>
      <c r="BI96" s="9">
        <v>1</v>
      </c>
    </row>
    <row r="97" spans="1:61" ht="21">
      <c r="A97" s="407" t="str">
        <f t="shared" si="49"/>
        <v>►</v>
      </c>
      <c r="B97" s="147" t="str">
        <f t="shared" ref="B97:G97" si="65">B96</f>
        <v>►</v>
      </c>
      <c r="C97" s="685" t="str">
        <f t="shared" si="65"/>
        <v>►</v>
      </c>
      <c r="D97" s="147" t="str">
        <f t="shared" si="65"/>
        <v>►</v>
      </c>
      <c r="E97" s="147" t="str">
        <f t="shared" si="65"/>
        <v>►</v>
      </c>
      <c r="F97" s="147" t="str">
        <f t="shared" si="65"/>
        <v>►</v>
      </c>
      <c r="G97" s="147" t="str">
        <f t="shared" si="65"/>
        <v>►</v>
      </c>
      <c r="I97" s="146"/>
      <c r="J97" s="119"/>
      <c r="K97" s="119"/>
      <c r="L97" s="118"/>
      <c r="M97" s="117"/>
      <c r="N97" s="116"/>
      <c r="O97" s="285"/>
      <c r="P97" s="284"/>
      <c r="Q97" s="284"/>
      <c r="R97" s="284"/>
      <c r="S97" s="284"/>
      <c r="T97" s="284"/>
      <c r="U97" s="284"/>
      <c r="V97" s="284"/>
      <c r="W97" s="284"/>
      <c r="X97" s="284"/>
      <c r="Y97" s="284"/>
      <c r="Z97" s="282"/>
      <c r="AA97" s="686"/>
      <c r="AB97" s="407" t="str">
        <f t="shared" si="50"/>
        <v>►</v>
      </c>
      <c r="AC97" s="147" t="str">
        <f t="shared" ref="AC97:AH97" si="66">AC96</f>
        <v>►</v>
      </c>
      <c r="AD97" s="685" t="str">
        <f t="shared" si="66"/>
        <v>►</v>
      </c>
      <c r="AE97" s="147" t="str">
        <f t="shared" si="66"/>
        <v>►</v>
      </c>
      <c r="AF97" s="147" t="str">
        <f t="shared" si="66"/>
        <v>►</v>
      </c>
      <c r="AG97" s="147" t="str">
        <f t="shared" si="66"/>
        <v>►</v>
      </c>
      <c r="AH97" s="147" t="str">
        <f t="shared" si="66"/>
        <v>►</v>
      </c>
      <c r="AI97" s="686"/>
      <c r="AJ97" s="146"/>
      <c r="AK97" s="119"/>
      <c r="AL97" s="119"/>
      <c r="AM97" s="118"/>
      <c r="AN97" s="117"/>
      <c r="AO97" s="116"/>
      <c r="AP97" s="285"/>
      <c r="AQ97" s="284"/>
      <c r="AR97" s="284"/>
      <c r="AS97" s="284"/>
      <c r="AT97" s="284"/>
      <c r="AU97" s="284"/>
      <c r="AV97" s="284"/>
      <c r="AW97" s="284"/>
      <c r="AX97" s="284"/>
      <c r="AY97" s="284"/>
      <c r="AZ97" s="284"/>
      <c r="BA97" s="282"/>
      <c r="BC97" s="407" t="str">
        <f t="shared" si="51"/>
        <v>►</v>
      </c>
      <c r="BD97" s="593"/>
      <c r="BF97" s="407" t="str">
        <f t="shared" si="52"/>
        <v>►</v>
      </c>
      <c r="BG97" s="593"/>
      <c r="BI97" s="9">
        <v>1</v>
      </c>
    </row>
    <row r="98" spans="1:61" ht="21">
      <c r="A98" s="407" t="str">
        <f t="shared" si="49"/>
        <v>►</v>
      </c>
      <c r="B98" s="147" t="str">
        <f t="shared" ref="B98:G110" si="67">B96</f>
        <v>►</v>
      </c>
      <c r="C98" s="685" t="str">
        <f t="shared" si="67"/>
        <v>►</v>
      </c>
      <c r="D98" s="147" t="str">
        <f t="shared" si="67"/>
        <v>►</v>
      </c>
      <c r="E98" s="147" t="str">
        <f t="shared" si="67"/>
        <v>►</v>
      </c>
      <c r="F98" s="147" t="str">
        <f t="shared" si="67"/>
        <v>►</v>
      </c>
      <c r="G98" s="147" t="str">
        <f t="shared" si="67"/>
        <v>►</v>
      </c>
      <c r="I98" s="146"/>
      <c r="J98" s="119"/>
      <c r="K98" s="119"/>
      <c r="L98" s="118"/>
      <c r="M98" s="117"/>
      <c r="N98" s="116"/>
      <c r="O98" s="285"/>
      <c r="P98" s="284"/>
      <c r="Q98" s="284"/>
      <c r="R98" s="284"/>
      <c r="S98" s="284"/>
      <c r="T98" s="284"/>
      <c r="U98" s="284"/>
      <c r="V98" s="284"/>
      <c r="W98" s="284"/>
      <c r="X98" s="284"/>
      <c r="Y98" s="284"/>
      <c r="Z98" s="282"/>
      <c r="AA98" s="686"/>
      <c r="AB98" s="407" t="str">
        <f t="shared" si="50"/>
        <v>►</v>
      </c>
      <c r="AC98" s="147" t="str">
        <f t="shared" ref="AC98:AH110" si="68">AC96</f>
        <v>►</v>
      </c>
      <c r="AD98" s="685" t="str">
        <f t="shared" si="68"/>
        <v>►</v>
      </c>
      <c r="AE98" s="147" t="str">
        <f t="shared" si="68"/>
        <v>►</v>
      </c>
      <c r="AF98" s="147" t="str">
        <f t="shared" si="68"/>
        <v>►</v>
      </c>
      <c r="AG98" s="147" t="str">
        <f t="shared" si="68"/>
        <v>►</v>
      </c>
      <c r="AH98" s="147" t="str">
        <f t="shared" si="68"/>
        <v>►</v>
      </c>
      <c r="AI98" s="686"/>
      <c r="AJ98" s="146"/>
      <c r="AK98" s="119"/>
      <c r="AL98" s="119"/>
      <c r="AM98" s="118"/>
      <c r="AN98" s="117"/>
      <c r="AO98" s="116"/>
      <c r="AP98" s="285"/>
      <c r="AQ98" s="284"/>
      <c r="AR98" s="284"/>
      <c r="AS98" s="284"/>
      <c r="AT98" s="284"/>
      <c r="AU98" s="284"/>
      <c r="AV98" s="284"/>
      <c r="AW98" s="284"/>
      <c r="AX98" s="284"/>
      <c r="AY98" s="284"/>
      <c r="AZ98" s="284"/>
      <c r="BA98" s="282"/>
      <c r="BC98" s="407" t="str">
        <f t="shared" si="51"/>
        <v>►</v>
      </c>
      <c r="BD98" s="593"/>
      <c r="BF98" s="407" t="str">
        <f t="shared" si="52"/>
        <v>►</v>
      </c>
      <c r="BG98" s="593"/>
      <c r="BI98" s="9">
        <v>1</v>
      </c>
    </row>
    <row r="99" spans="1:61" ht="21">
      <c r="A99" s="407" t="str">
        <f t="shared" si="49"/>
        <v>►</v>
      </c>
      <c r="B99" s="147" t="str">
        <f t="shared" si="67"/>
        <v>►</v>
      </c>
      <c r="C99" s="685" t="str">
        <f t="shared" si="67"/>
        <v>►</v>
      </c>
      <c r="D99" s="147" t="str">
        <f t="shared" si="67"/>
        <v>►</v>
      </c>
      <c r="E99" s="147" t="str">
        <f t="shared" si="67"/>
        <v>►</v>
      </c>
      <c r="F99" s="147" t="str">
        <f t="shared" si="67"/>
        <v>►</v>
      </c>
      <c r="G99" s="147" t="str">
        <f t="shared" si="67"/>
        <v>►</v>
      </c>
      <c r="I99" s="146"/>
      <c r="J99" s="119"/>
      <c r="K99" s="119"/>
      <c r="L99" s="118"/>
      <c r="M99" s="117"/>
      <c r="N99" s="116"/>
      <c r="O99" s="285"/>
      <c r="P99" s="284"/>
      <c r="Q99" s="284"/>
      <c r="R99" s="284"/>
      <c r="S99" s="284"/>
      <c r="T99" s="284"/>
      <c r="U99" s="284"/>
      <c r="V99" s="284"/>
      <c r="W99" s="284"/>
      <c r="X99" s="284"/>
      <c r="Y99" s="284"/>
      <c r="Z99" s="282"/>
      <c r="AA99" s="686"/>
      <c r="AB99" s="407" t="str">
        <f t="shared" si="50"/>
        <v>►</v>
      </c>
      <c r="AC99" s="147" t="str">
        <f t="shared" si="68"/>
        <v>►</v>
      </c>
      <c r="AD99" s="685" t="str">
        <f t="shared" si="68"/>
        <v>►</v>
      </c>
      <c r="AE99" s="147" t="str">
        <f t="shared" si="68"/>
        <v>►</v>
      </c>
      <c r="AF99" s="147" t="str">
        <f t="shared" si="68"/>
        <v>►</v>
      </c>
      <c r="AG99" s="147" t="str">
        <f t="shared" si="68"/>
        <v>►</v>
      </c>
      <c r="AH99" s="147" t="str">
        <f t="shared" si="68"/>
        <v>►</v>
      </c>
      <c r="AI99" s="686"/>
      <c r="AJ99" s="146"/>
      <c r="AK99" s="119"/>
      <c r="AL99" s="119"/>
      <c r="AM99" s="118"/>
      <c r="AN99" s="117"/>
      <c r="AO99" s="116"/>
      <c r="AP99" s="285"/>
      <c r="AQ99" s="284"/>
      <c r="AR99" s="284"/>
      <c r="AS99" s="284"/>
      <c r="AT99" s="284"/>
      <c r="AU99" s="284"/>
      <c r="AV99" s="284"/>
      <c r="AW99" s="284"/>
      <c r="AX99" s="284"/>
      <c r="AY99" s="284"/>
      <c r="AZ99" s="284"/>
      <c r="BA99" s="282"/>
      <c r="BC99" s="407" t="str">
        <f t="shared" si="51"/>
        <v>►</v>
      </c>
      <c r="BD99" s="593"/>
      <c r="BF99" s="407" t="str">
        <f t="shared" si="52"/>
        <v>►</v>
      </c>
      <c r="BG99" s="593"/>
      <c r="BI99" s="9">
        <v>1</v>
      </c>
    </row>
    <row r="100" spans="1:61" ht="21">
      <c r="A100" s="407" t="str">
        <f t="shared" si="49"/>
        <v>►</v>
      </c>
      <c r="B100" s="147" t="str">
        <f t="shared" si="67"/>
        <v>►</v>
      </c>
      <c r="C100" s="685" t="str">
        <f t="shared" si="67"/>
        <v>►</v>
      </c>
      <c r="D100" s="147" t="str">
        <f t="shared" si="67"/>
        <v>►</v>
      </c>
      <c r="E100" s="147" t="str">
        <f t="shared" si="67"/>
        <v>►</v>
      </c>
      <c r="F100" s="147" t="str">
        <f t="shared" si="67"/>
        <v>►</v>
      </c>
      <c r="G100" s="147" t="str">
        <f t="shared" si="67"/>
        <v>►</v>
      </c>
      <c r="I100" s="146"/>
      <c r="J100" s="119"/>
      <c r="K100" s="119"/>
      <c r="L100" s="118"/>
      <c r="M100" s="117"/>
      <c r="N100" s="116"/>
      <c r="O100" s="285"/>
      <c r="P100" s="284"/>
      <c r="Q100" s="284"/>
      <c r="R100" s="284"/>
      <c r="S100" s="284"/>
      <c r="T100" s="284"/>
      <c r="U100" s="284"/>
      <c r="V100" s="284"/>
      <c r="W100" s="284"/>
      <c r="X100" s="284"/>
      <c r="Y100" s="284"/>
      <c r="Z100" s="282"/>
      <c r="AA100" s="686"/>
      <c r="AB100" s="407" t="str">
        <f t="shared" si="50"/>
        <v>►</v>
      </c>
      <c r="AC100" s="147" t="str">
        <f t="shared" si="68"/>
        <v>►</v>
      </c>
      <c r="AD100" s="685" t="str">
        <f t="shared" si="68"/>
        <v>►</v>
      </c>
      <c r="AE100" s="147" t="str">
        <f t="shared" si="68"/>
        <v>►</v>
      </c>
      <c r="AF100" s="147" t="str">
        <f t="shared" si="68"/>
        <v>►</v>
      </c>
      <c r="AG100" s="147" t="str">
        <f t="shared" si="68"/>
        <v>►</v>
      </c>
      <c r="AH100" s="147" t="str">
        <f t="shared" si="68"/>
        <v>►</v>
      </c>
      <c r="AI100" s="686"/>
      <c r="AJ100" s="146"/>
      <c r="AK100" s="119"/>
      <c r="AL100" s="119"/>
      <c r="AM100" s="118"/>
      <c r="AN100" s="117"/>
      <c r="AO100" s="116"/>
      <c r="AP100" s="285"/>
      <c r="AQ100" s="284"/>
      <c r="AR100" s="284"/>
      <c r="AS100" s="284"/>
      <c r="AT100" s="284"/>
      <c r="AU100" s="284"/>
      <c r="AV100" s="284"/>
      <c r="AW100" s="284"/>
      <c r="AX100" s="284"/>
      <c r="AY100" s="284"/>
      <c r="AZ100" s="284"/>
      <c r="BA100" s="282"/>
      <c r="BC100" s="407" t="str">
        <f t="shared" si="51"/>
        <v>►</v>
      </c>
      <c r="BD100" s="593"/>
      <c r="BF100" s="407" t="str">
        <f t="shared" si="52"/>
        <v>►</v>
      </c>
      <c r="BG100" s="593"/>
      <c r="BI100" s="9">
        <v>1</v>
      </c>
    </row>
    <row r="101" spans="1:61" ht="21">
      <c r="A101" s="407" t="str">
        <f t="shared" si="49"/>
        <v>►</v>
      </c>
      <c r="B101" s="147" t="str">
        <f t="shared" si="67"/>
        <v>►</v>
      </c>
      <c r="C101" s="685" t="str">
        <f t="shared" si="67"/>
        <v>►</v>
      </c>
      <c r="D101" s="147" t="str">
        <f t="shared" si="67"/>
        <v>►</v>
      </c>
      <c r="E101" s="147" t="str">
        <f t="shared" si="67"/>
        <v>►</v>
      </c>
      <c r="F101" s="147" t="str">
        <f t="shared" si="67"/>
        <v>►</v>
      </c>
      <c r="G101" s="147" t="str">
        <f t="shared" si="67"/>
        <v>►</v>
      </c>
      <c r="I101" s="146"/>
      <c r="J101" s="119"/>
      <c r="K101" s="119"/>
      <c r="L101" s="118"/>
      <c r="M101" s="117"/>
      <c r="N101" s="116"/>
      <c r="O101" s="285"/>
      <c r="P101" s="284"/>
      <c r="Q101" s="284"/>
      <c r="R101" s="284"/>
      <c r="S101" s="284"/>
      <c r="T101" s="284"/>
      <c r="U101" s="284"/>
      <c r="V101" s="284"/>
      <c r="W101" s="284"/>
      <c r="X101" s="284"/>
      <c r="Y101" s="284"/>
      <c r="Z101" s="282"/>
      <c r="AA101" s="686"/>
      <c r="AB101" s="407" t="str">
        <f t="shared" si="50"/>
        <v>►</v>
      </c>
      <c r="AC101" s="147" t="str">
        <f t="shared" si="68"/>
        <v>►</v>
      </c>
      <c r="AD101" s="685" t="str">
        <f t="shared" si="68"/>
        <v>►</v>
      </c>
      <c r="AE101" s="147" t="str">
        <f t="shared" si="68"/>
        <v>►</v>
      </c>
      <c r="AF101" s="147" t="str">
        <f t="shared" si="68"/>
        <v>►</v>
      </c>
      <c r="AG101" s="147" t="str">
        <f t="shared" si="68"/>
        <v>►</v>
      </c>
      <c r="AH101" s="147" t="str">
        <f t="shared" si="68"/>
        <v>►</v>
      </c>
      <c r="AI101" s="686"/>
      <c r="AJ101" s="146"/>
      <c r="AK101" s="119"/>
      <c r="AL101" s="119"/>
      <c r="AM101" s="118"/>
      <c r="AN101" s="117"/>
      <c r="AO101" s="116"/>
      <c r="AP101" s="285"/>
      <c r="AQ101" s="284"/>
      <c r="AR101" s="284"/>
      <c r="AS101" s="284"/>
      <c r="AT101" s="284"/>
      <c r="AU101" s="284"/>
      <c r="AV101" s="284"/>
      <c r="AW101" s="284"/>
      <c r="AX101" s="284"/>
      <c r="AY101" s="284"/>
      <c r="AZ101" s="284"/>
      <c r="BA101" s="282"/>
      <c r="BC101" s="407" t="str">
        <f t="shared" si="51"/>
        <v>►</v>
      </c>
      <c r="BD101" s="593"/>
      <c r="BF101" s="407" t="str">
        <f t="shared" si="52"/>
        <v>►</v>
      </c>
      <c r="BG101" s="593"/>
      <c r="BI101" s="9">
        <v>1</v>
      </c>
    </row>
    <row r="102" spans="1:61" ht="21">
      <c r="A102" s="407" t="str">
        <f t="shared" si="49"/>
        <v>►</v>
      </c>
      <c r="B102" s="147" t="str">
        <f t="shared" si="67"/>
        <v>►</v>
      </c>
      <c r="C102" s="685" t="str">
        <f t="shared" si="67"/>
        <v>►</v>
      </c>
      <c r="D102" s="147" t="str">
        <f t="shared" si="67"/>
        <v>►</v>
      </c>
      <c r="E102" s="147" t="str">
        <f t="shared" si="67"/>
        <v>►</v>
      </c>
      <c r="F102" s="147" t="str">
        <f t="shared" si="67"/>
        <v>►</v>
      </c>
      <c r="G102" s="147" t="str">
        <f t="shared" si="67"/>
        <v>►</v>
      </c>
      <c r="I102" s="146"/>
      <c r="J102" s="119"/>
      <c r="K102" s="119"/>
      <c r="L102" s="118"/>
      <c r="M102" s="117"/>
      <c r="N102" s="116"/>
      <c r="O102" s="285"/>
      <c r="P102" s="284"/>
      <c r="Q102" s="284"/>
      <c r="R102" s="284"/>
      <c r="S102" s="284"/>
      <c r="T102" s="284"/>
      <c r="U102" s="284"/>
      <c r="V102" s="284"/>
      <c r="W102" s="284"/>
      <c r="X102" s="284"/>
      <c r="Y102" s="284"/>
      <c r="Z102" s="282"/>
      <c r="AA102" s="686"/>
      <c r="AB102" s="407" t="str">
        <f t="shared" si="50"/>
        <v>►</v>
      </c>
      <c r="AC102" s="147" t="str">
        <f t="shared" si="68"/>
        <v>►</v>
      </c>
      <c r="AD102" s="685" t="str">
        <f t="shared" si="68"/>
        <v>►</v>
      </c>
      <c r="AE102" s="147" t="str">
        <f t="shared" si="68"/>
        <v>►</v>
      </c>
      <c r="AF102" s="147" t="str">
        <f t="shared" si="68"/>
        <v>►</v>
      </c>
      <c r="AG102" s="147" t="str">
        <f t="shared" si="68"/>
        <v>►</v>
      </c>
      <c r="AH102" s="147" t="str">
        <f t="shared" si="68"/>
        <v>►</v>
      </c>
      <c r="AI102" s="686"/>
      <c r="AJ102" s="146"/>
      <c r="AK102" s="119"/>
      <c r="AL102" s="119"/>
      <c r="AM102" s="118"/>
      <c r="AN102" s="117"/>
      <c r="AO102" s="116"/>
      <c r="AP102" s="285"/>
      <c r="AQ102" s="284"/>
      <c r="AR102" s="284"/>
      <c r="AS102" s="284"/>
      <c r="AT102" s="284"/>
      <c r="AU102" s="284"/>
      <c r="AV102" s="284"/>
      <c r="AW102" s="284"/>
      <c r="AX102" s="284"/>
      <c r="AY102" s="284"/>
      <c r="AZ102" s="284"/>
      <c r="BA102" s="282"/>
      <c r="BC102" s="407" t="str">
        <f t="shared" si="51"/>
        <v>►</v>
      </c>
      <c r="BD102" s="593"/>
      <c r="BF102" s="407" t="str">
        <f t="shared" si="52"/>
        <v>►</v>
      </c>
      <c r="BG102" s="593"/>
      <c r="BI102" s="9">
        <v>1</v>
      </c>
    </row>
    <row r="103" spans="1:61" ht="21">
      <c r="A103" s="407" t="str">
        <f t="shared" si="49"/>
        <v>►</v>
      </c>
      <c r="B103" s="147" t="str">
        <f t="shared" si="67"/>
        <v>►</v>
      </c>
      <c r="C103" s="685" t="str">
        <f t="shared" si="67"/>
        <v>►</v>
      </c>
      <c r="D103" s="147" t="str">
        <f t="shared" si="67"/>
        <v>►</v>
      </c>
      <c r="E103" s="147" t="str">
        <f t="shared" si="67"/>
        <v>►</v>
      </c>
      <c r="F103" s="147" t="str">
        <f t="shared" si="67"/>
        <v>►</v>
      </c>
      <c r="G103" s="147" t="str">
        <f t="shared" si="67"/>
        <v>►</v>
      </c>
      <c r="I103" s="146"/>
      <c r="J103" s="119"/>
      <c r="K103" s="119"/>
      <c r="L103" s="118"/>
      <c r="M103" s="117"/>
      <c r="N103" s="116"/>
      <c r="O103" s="285"/>
      <c r="P103" s="284"/>
      <c r="Q103" s="284"/>
      <c r="R103" s="284"/>
      <c r="S103" s="284"/>
      <c r="T103" s="284"/>
      <c r="U103" s="284"/>
      <c r="V103" s="284"/>
      <c r="W103" s="284"/>
      <c r="X103" s="284"/>
      <c r="Y103" s="284"/>
      <c r="Z103" s="282"/>
      <c r="AA103" s="686"/>
      <c r="AB103" s="407" t="str">
        <f t="shared" si="50"/>
        <v>►</v>
      </c>
      <c r="AC103" s="147" t="str">
        <f t="shared" si="68"/>
        <v>►</v>
      </c>
      <c r="AD103" s="685" t="str">
        <f t="shared" si="68"/>
        <v>►</v>
      </c>
      <c r="AE103" s="147" t="str">
        <f t="shared" si="68"/>
        <v>►</v>
      </c>
      <c r="AF103" s="147" t="str">
        <f t="shared" si="68"/>
        <v>►</v>
      </c>
      <c r="AG103" s="147" t="str">
        <f t="shared" si="68"/>
        <v>►</v>
      </c>
      <c r="AH103" s="147" t="str">
        <f t="shared" si="68"/>
        <v>►</v>
      </c>
      <c r="AI103" s="686"/>
      <c r="AJ103" s="146"/>
      <c r="AK103" s="119"/>
      <c r="AL103" s="119"/>
      <c r="AM103" s="118"/>
      <c r="AN103" s="117"/>
      <c r="AO103" s="116"/>
      <c r="AP103" s="285"/>
      <c r="AQ103" s="284"/>
      <c r="AR103" s="284"/>
      <c r="AS103" s="284"/>
      <c r="AT103" s="284"/>
      <c r="AU103" s="284"/>
      <c r="AV103" s="284"/>
      <c r="AW103" s="284"/>
      <c r="AX103" s="284"/>
      <c r="AY103" s="284"/>
      <c r="AZ103" s="284"/>
      <c r="BA103" s="282"/>
      <c r="BC103" s="407" t="str">
        <f t="shared" si="51"/>
        <v>►</v>
      </c>
      <c r="BD103" s="593"/>
      <c r="BF103" s="407" t="str">
        <f t="shared" si="52"/>
        <v>►</v>
      </c>
      <c r="BG103" s="593"/>
      <c r="BI103" s="9">
        <v>1</v>
      </c>
    </row>
    <row r="104" spans="1:61" ht="21">
      <c r="A104" s="407" t="str">
        <f t="shared" si="49"/>
        <v>►</v>
      </c>
      <c r="B104" s="147" t="str">
        <f t="shared" si="67"/>
        <v>►</v>
      </c>
      <c r="C104" s="685" t="str">
        <f t="shared" si="67"/>
        <v>►</v>
      </c>
      <c r="D104" s="147" t="str">
        <f t="shared" si="67"/>
        <v>►</v>
      </c>
      <c r="E104" s="147" t="str">
        <f t="shared" si="67"/>
        <v>►</v>
      </c>
      <c r="F104" s="147" t="str">
        <f t="shared" si="67"/>
        <v>►</v>
      </c>
      <c r="G104" s="147" t="str">
        <f t="shared" si="67"/>
        <v>►</v>
      </c>
      <c r="I104" s="146"/>
      <c r="J104" s="119"/>
      <c r="K104" s="119"/>
      <c r="L104" s="118"/>
      <c r="M104" s="117"/>
      <c r="N104" s="116"/>
      <c r="O104" s="285"/>
      <c r="P104" s="284"/>
      <c r="Q104" s="284"/>
      <c r="R104" s="284"/>
      <c r="S104" s="284"/>
      <c r="T104" s="284"/>
      <c r="U104" s="284"/>
      <c r="V104" s="284"/>
      <c r="W104" s="284"/>
      <c r="X104" s="284"/>
      <c r="Y104" s="284"/>
      <c r="Z104" s="282"/>
      <c r="AA104" s="686"/>
      <c r="AB104" s="407" t="str">
        <f t="shared" si="50"/>
        <v>►</v>
      </c>
      <c r="AC104" s="147" t="str">
        <f t="shared" si="68"/>
        <v>►</v>
      </c>
      <c r="AD104" s="685" t="str">
        <f t="shared" si="68"/>
        <v>►</v>
      </c>
      <c r="AE104" s="147" t="str">
        <f t="shared" si="68"/>
        <v>►</v>
      </c>
      <c r="AF104" s="147" t="str">
        <f t="shared" si="68"/>
        <v>►</v>
      </c>
      <c r="AG104" s="147" t="str">
        <f t="shared" si="68"/>
        <v>►</v>
      </c>
      <c r="AH104" s="147" t="str">
        <f t="shared" si="68"/>
        <v>►</v>
      </c>
      <c r="AI104" s="686"/>
      <c r="AJ104" s="146"/>
      <c r="AK104" s="119"/>
      <c r="AL104" s="119"/>
      <c r="AM104" s="118"/>
      <c r="AN104" s="117"/>
      <c r="AO104" s="116"/>
      <c r="AP104" s="285"/>
      <c r="AQ104" s="284"/>
      <c r="AR104" s="284"/>
      <c r="AS104" s="284"/>
      <c r="AT104" s="284"/>
      <c r="AU104" s="284"/>
      <c r="AV104" s="284"/>
      <c r="AW104" s="284"/>
      <c r="AX104" s="284"/>
      <c r="AY104" s="284"/>
      <c r="AZ104" s="284"/>
      <c r="BA104" s="282"/>
      <c r="BC104" s="407" t="str">
        <f t="shared" si="51"/>
        <v>►</v>
      </c>
      <c r="BD104" s="593"/>
      <c r="BF104" s="407" t="str">
        <f t="shared" si="52"/>
        <v>►</v>
      </c>
      <c r="BG104" s="593"/>
      <c r="BI104" s="9">
        <v>1</v>
      </c>
    </row>
    <row r="105" spans="1:61" ht="21">
      <c r="A105" s="407" t="str">
        <f t="shared" si="49"/>
        <v>►</v>
      </c>
      <c r="B105" s="147" t="str">
        <f t="shared" si="67"/>
        <v>►</v>
      </c>
      <c r="C105" s="685" t="str">
        <f t="shared" si="67"/>
        <v>►</v>
      </c>
      <c r="D105" s="147" t="str">
        <f t="shared" si="67"/>
        <v>►</v>
      </c>
      <c r="E105" s="147" t="str">
        <f t="shared" si="67"/>
        <v>►</v>
      </c>
      <c r="F105" s="147" t="str">
        <f t="shared" si="67"/>
        <v>►</v>
      </c>
      <c r="G105" s="147" t="str">
        <f t="shared" si="67"/>
        <v>►</v>
      </c>
      <c r="I105" s="146"/>
      <c r="J105" s="119"/>
      <c r="K105" s="119"/>
      <c r="L105" s="118"/>
      <c r="M105" s="117"/>
      <c r="N105" s="116"/>
      <c r="O105" s="285"/>
      <c r="P105" s="284"/>
      <c r="Q105" s="284"/>
      <c r="R105" s="284"/>
      <c r="S105" s="284"/>
      <c r="T105" s="284"/>
      <c r="U105" s="284"/>
      <c r="V105" s="284"/>
      <c r="W105" s="284"/>
      <c r="X105" s="284"/>
      <c r="Y105" s="284"/>
      <c r="Z105" s="282"/>
      <c r="AA105" s="686"/>
      <c r="AB105" s="407" t="str">
        <f t="shared" si="50"/>
        <v>►</v>
      </c>
      <c r="AC105" s="147" t="str">
        <f t="shared" si="68"/>
        <v>►</v>
      </c>
      <c r="AD105" s="685" t="str">
        <f t="shared" si="68"/>
        <v>►</v>
      </c>
      <c r="AE105" s="147" t="str">
        <f t="shared" si="68"/>
        <v>►</v>
      </c>
      <c r="AF105" s="147" t="str">
        <f t="shared" si="68"/>
        <v>►</v>
      </c>
      <c r="AG105" s="147" t="str">
        <f t="shared" si="68"/>
        <v>►</v>
      </c>
      <c r="AH105" s="147" t="str">
        <f t="shared" si="68"/>
        <v>►</v>
      </c>
      <c r="AI105" s="686"/>
      <c r="AJ105" s="146"/>
      <c r="AK105" s="119"/>
      <c r="AL105" s="119"/>
      <c r="AM105" s="118"/>
      <c r="AN105" s="117"/>
      <c r="AO105" s="116"/>
      <c r="AP105" s="285"/>
      <c r="AQ105" s="284"/>
      <c r="AR105" s="284"/>
      <c r="AS105" s="284"/>
      <c r="AT105" s="284"/>
      <c r="AU105" s="284"/>
      <c r="AV105" s="284"/>
      <c r="AW105" s="284"/>
      <c r="AX105" s="284"/>
      <c r="AY105" s="284"/>
      <c r="AZ105" s="284"/>
      <c r="BA105" s="282"/>
      <c r="BC105" s="407" t="str">
        <f t="shared" si="51"/>
        <v>►</v>
      </c>
      <c r="BD105" s="593"/>
      <c r="BF105" s="407" t="str">
        <f t="shared" si="52"/>
        <v>►</v>
      </c>
      <c r="BG105" s="593"/>
      <c r="BI105" s="9">
        <v>1</v>
      </c>
    </row>
    <row r="106" spans="1:61" ht="18.75">
      <c r="A106" s="407" t="str">
        <f t="shared" si="49"/>
        <v>►</v>
      </c>
      <c r="B106" s="147" t="str">
        <f t="shared" si="67"/>
        <v>►</v>
      </c>
      <c r="C106" s="685" t="str">
        <f t="shared" si="67"/>
        <v>►</v>
      </c>
      <c r="D106" s="147" t="str">
        <f t="shared" si="67"/>
        <v>►</v>
      </c>
      <c r="E106" s="147" t="str">
        <f t="shared" si="67"/>
        <v>►</v>
      </c>
      <c r="F106" s="147" t="str">
        <f t="shared" si="67"/>
        <v>►</v>
      </c>
      <c r="G106" s="147" t="str">
        <f t="shared" si="67"/>
        <v>►</v>
      </c>
      <c r="I106" s="146"/>
      <c r="J106" s="119"/>
      <c r="K106" s="119"/>
      <c r="L106" s="118"/>
      <c r="M106" s="117"/>
      <c r="N106" s="116"/>
      <c r="O106" s="687"/>
      <c r="P106" s="280"/>
      <c r="Q106" s="280"/>
      <c r="R106" s="280"/>
      <c r="S106" s="280"/>
      <c r="T106" s="280"/>
      <c r="U106" s="280"/>
      <c r="V106" s="280"/>
      <c r="W106" s="280"/>
      <c r="X106" s="280"/>
      <c r="Y106" s="280"/>
      <c r="Z106" s="279"/>
      <c r="AA106" s="686"/>
      <c r="AB106" s="407" t="str">
        <f t="shared" si="50"/>
        <v>►</v>
      </c>
      <c r="AC106" s="147" t="str">
        <f t="shared" si="68"/>
        <v>►</v>
      </c>
      <c r="AD106" s="685" t="str">
        <f t="shared" si="68"/>
        <v>►</v>
      </c>
      <c r="AE106" s="147" t="str">
        <f t="shared" si="68"/>
        <v>►</v>
      </c>
      <c r="AF106" s="147" t="str">
        <f t="shared" si="68"/>
        <v>►</v>
      </c>
      <c r="AG106" s="147" t="str">
        <f t="shared" si="68"/>
        <v>►</v>
      </c>
      <c r="AH106" s="147" t="str">
        <f t="shared" si="68"/>
        <v>►</v>
      </c>
      <c r="AI106" s="686"/>
      <c r="AJ106" s="146"/>
      <c r="AK106" s="119"/>
      <c r="AL106" s="119"/>
      <c r="AM106" s="118"/>
      <c r="AN106" s="117"/>
      <c r="AO106" s="116"/>
      <c r="AP106" s="687"/>
      <c r="AQ106" s="280"/>
      <c r="AR106" s="280"/>
      <c r="AS106" s="280"/>
      <c r="AT106" s="280"/>
      <c r="AU106" s="280"/>
      <c r="AV106" s="280"/>
      <c r="AW106" s="280"/>
      <c r="AX106" s="280"/>
      <c r="AY106" s="280"/>
      <c r="AZ106" s="280"/>
      <c r="BA106" s="279"/>
      <c r="BC106" s="407" t="str">
        <f t="shared" si="51"/>
        <v>►</v>
      </c>
      <c r="BD106" s="593"/>
      <c r="BF106" s="407" t="str">
        <f t="shared" si="52"/>
        <v>►</v>
      </c>
      <c r="BG106" s="593"/>
      <c r="BI106" s="9">
        <v>1</v>
      </c>
    </row>
    <row r="107" spans="1:61" ht="18.75">
      <c r="A107" s="407" t="str">
        <f t="shared" si="49"/>
        <v>►</v>
      </c>
      <c r="B107" s="147" t="str">
        <f t="shared" si="67"/>
        <v>►</v>
      </c>
      <c r="C107" s="685" t="str">
        <f t="shared" si="67"/>
        <v>►</v>
      </c>
      <c r="D107" s="147" t="str">
        <f t="shared" si="67"/>
        <v>►</v>
      </c>
      <c r="E107" s="147" t="str">
        <f t="shared" si="67"/>
        <v>►</v>
      </c>
      <c r="F107" s="147" t="str">
        <f t="shared" si="67"/>
        <v>►</v>
      </c>
      <c r="G107" s="147" t="str">
        <f t="shared" si="67"/>
        <v>►</v>
      </c>
      <c r="I107" s="146"/>
      <c r="J107" s="119"/>
      <c r="K107" s="119"/>
      <c r="L107" s="118"/>
      <c r="M107" s="117"/>
      <c r="N107" s="116"/>
      <c r="O107" s="687"/>
      <c r="P107" s="280"/>
      <c r="Q107" s="280"/>
      <c r="R107" s="280"/>
      <c r="S107" s="280"/>
      <c r="T107" s="280"/>
      <c r="U107" s="280"/>
      <c r="V107" s="280"/>
      <c r="W107" s="280"/>
      <c r="X107" s="280"/>
      <c r="Y107" s="280"/>
      <c r="Z107" s="279"/>
      <c r="AA107" s="686"/>
      <c r="AB107" s="407" t="str">
        <f t="shared" si="50"/>
        <v>►</v>
      </c>
      <c r="AC107" s="147" t="str">
        <f t="shared" si="68"/>
        <v>►</v>
      </c>
      <c r="AD107" s="685" t="str">
        <f t="shared" si="68"/>
        <v>►</v>
      </c>
      <c r="AE107" s="147" t="str">
        <f t="shared" si="68"/>
        <v>►</v>
      </c>
      <c r="AF107" s="147" t="str">
        <f t="shared" si="68"/>
        <v>►</v>
      </c>
      <c r="AG107" s="147" t="str">
        <f t="shared" si="68"/>
        <v>►</v>
      </c>
      <c r="AH107" s="147" t="str">
        <f t="shared" si="68"/>
        <v>►</v>
      </c>
      <c r="AI107" s="686"/>
      <c r="AJ107" s="146"/>
      <c r="AK107" s="119"/>
      <c r="AL107" s="119"/>
      <c r="AM107" s="118"/>
      <c r="AN107" s="117"/>
      <c r="AO107" s="116"/>
      <c r="AP107" s="687"/>
      <c r="AQ107" s="280"/>
      <c r="AR107" s="280"/>
      <c r="AS107" s="280"/>
      <c r="AT107" s="280"/>
      <c r="AU107" s="280"/>
      <c r="AV107" s="280"/>
      <c r="AW107" s="280"/>
      <c r="AX107" s="280"/>
      <c r="AY107" s="280"/>
      <c r="AZ107" s="280"/>
      <c r="BA107" s="279"/>
      <c r="BC107" s="407" t="str">
        <f t="shared" si="51"/>
        <v>►</v>
      </c>
      <c r="BD107" s="593"/>
      <c r="BF107" s="407" t="str">
        <f t="shared" si="52"/>
        <v>►</v>
      </c>
      <c r="BG107" s="593"/>
      <c r="BI107" s="9">
        <v>1</v>
      </c>
    </row>
    <row r="108" spans="1:61" ht="15.75">
      <c r="A108" s="407" t="str">
        <f t="shared" si="49"/>
        <v>►</v>
      </c>
      <c r="B108" s="147" t="str">
        <f t="shared" si="67"/>
        <v>►</v>
      </c>
      <c r="C108" s="685" t="str">
        <f t="shared" si="67"/>
        <v>►</v>
      </c>
      <c r="D108" s="147" t="str">
        <f t="shared" si="67"/>
        <v>►</v>
      </c>
      <c r="E108" s="147" t="str">
        <f t="shared" si="67"/>
        <v>►</v>
      </c>
      <c r="F108" s="147" t="str">
        <f t="shared" si="67"/>
        <v>►</v>
      </c>
      <c r="G108" s="147" t="str">
        <f t="shared" si="67"/>
        <v>►</v>
      </c>
      <c r="I108" s="274"/>
      <c r="J108" s="119"/>
      <c r="K108" s="119"/>
      <c r="L108" s="118"/>
      <c r="M108" s="117"/>
      <c r="N108" s="116"/>
      <c r="O108" s="277"/>
      <c r="P108" s="122"/>
      <c r="Q108" s="122"/>
      <c r="R108" s="122"/>
      <c r="S108" s="122"/>
      <c r="T108" s="122"/>
      <c r="U108" s="122"/>
      <c r="V108" s="122"/>
      <c r="W108" s="122"/>
      <c r="X108" s="122"/>
      <c r="Y108" s="122"/>
      <c r="Z108" s="121"/>
      <c r="AA108" s="686"/>
      <c r="AB108" s="407" t="str">
        <f t="shared" si="50"/>
        <v>►</v>
      </c>
      <c r="AC108" s="147" t="str">
        <f t="shared" si="68"/>
        <v>►</v>
      </c>
      <c r="AD108" s="685" t="str">
        <f t="shared" si="68"/>
        <v>►</v>
      </c>
      <c r="AE108" s="147" t="str">
        <f t="shared" si="68"/>
        <v>►</v>
      </c>
      <c r="AF108" s="147" t="str">
        <f t="shared" si="68"/>
        <v>►</v>
      </c>
      <c r="AG108" s="147" t="str">
        <f t="shared" si="68"/>
        <v>►</v>
      </c>
      <c r="AH108" s="147" t="str">
        <f t="shared" si="68"/>
        <v>►</v>
      </c>
      <c r="AI108" s="686"/>
      <c r="AJ108" s="274"/>
      <c r="AK108" s="119"/>
      <c r="AL108" s="119"/>
      <c r="AM108" s="118"/>
      <c r="AN108" s="117"/>
      <c r="AO108" s="116"/>
      <c r="AP108" s="277"/>
      <c r="AQ108" s="122"/>
      <c r="AR108" s="122"/>
      <c r="AS108" s="122"/>
      <c r="AT108" s="122"/>
      <c r="AU108" s="122"/>
      <c r="AV108" s="122"/>
      <c r="AW108" s="122"/>
      <c r="AX108" s="122"/>
      <c r="AY108" s="122"/>
      <c r="AZ108" s="122"/>
      <c r="BA108" s="121"/>
      <c r="BC108" s="407" t="str">
        <f t="shared" si="51"/>
        <v>►</v>
      </c>
      <c r="BD108" s="593"/>
      <c r="BF108" s="407" t="str">
        <f t="shared" si="52"/>
        <v>►</v>
      </c>
      <c r="BG108" s="593"/>
      <c r="BI108" s="9">
        <v>1</v>
      </c>
    </row>
    <row r="109" spans="1:61" ht="15.75">
      <c r="A109" s="407" t="str">
        <f t="shared" si="49"/>
        <v>►</v>
      </c>
      <c r="B109" s="147" t="str">
        <f t="shared" si="67"/>
        <v>►</v>
      </c>
      <c r="C109" s="685" t="str">
        <f t="shared" si="67"/>
        <v>►</v>
      </c>
      <c r="D109" s="147" t="str">
        <f t="shared" si="67"/>
        <v>►</v>
      </c>
      <c r="E109" s="147" t="str">
        <f t="shared" si="67"/>
        <v>►</v>
      </c>
      <c r="F109" s="147" t="str">
        <f t="shared" si="67"/>
        <v>►</v>
      </c>
      <c r="G109" s="147" t="str">
        <f t="shared" si="67"/>
        <v>►</v>
      </c>
      <c r="I109" s="274"/>
      <c r="J109" s="113"/>
      <c r="K109" s="113"/>
      <c r="L109" s="113"/>
      <c r="M109" s="113"/>
      <c r="N109" s="113"/>
      <c r="O109" s="113"/>
      <c r="P109" s="113"/>
      <c r="Q109" s="113"/>
      <c r="R109" s="113"/>
      <c r="S109" s="113"/>
      <c r="T109" s="113"/>
      <c r="U109" s="113"/>
      <c r="V109" s="113"/>
      <c r="W109" s="113"/>
      <c r="X109" s="113"/>
      <c r="Y109" s="113"/>
      <c r="Z109" s="115"/>
      <c r="AA109" s="686"/>
      <c r="AB109" s="407" t="str">
        <f t="shared" si="50"/>
        <v>►</v>
      </c>
      <c r="AC109" s="147" t="str">
        <f t="shared" si="68"/>
        <v>►</v>
      </c>
      <c r="AD109" s="685" t="str">
        <f t="shared" si="68"/>
        <v>►</v>
      </c>
      <c r="AE109" s="147" t="str">
        <f t="shared" si="68"/>
        <v>►</v>
      </c>
      <c r="AF109" s="147" t="str">
        <f t="shared" si="68"/>
        <v>►</v>
      </c>
      <c r="AG109" s="147" t="str">
        <f t="shared" si="68"/>
        <v>►</v>
      </c>
      <c r="AH109" s="147" t="str">
        <f t="shared" si="68"/>
        <v>►</v>
      </c>
      <c r="AI109" s="686"/>
      <c r="AJ109" s="274"/>
      <c r="AK109" s="113"/>
      <c r="AL109" s="113"/>
      <c r="AM109" s="113"/>
      <c r="AN109" s="113"/>
      <c r="AO109" s="113"/>
      <c r="AP109" s="113"/>
      <c r="AQ109" s="113"/>
      <c r="AR109" s="113"/>
      <c r="AS109" s="113"/>
      <c r="AT109" s="113"/>
      <c r="AU109" s="113"/>
      <c r="AV109" s="113"/>
      <c r="AW109" s="113"/>
      <c r="AX109" s="113"/>
      <c r="AY109" s="113"/>
      <c r="AZ109" s="113"/>
      <c r="BA109" s="115"/>
      <c r="BC109" s="407" t="str">
        <f t="shared" si="51"/>
        <v>►</v>
      </c>
      <c r="BD109" s="593"/>
      <c r="BF109" s="407" t="str">
        <f t="shared" si="52"/>
        <v>►</v>
      </c>
      <c r="BG109" s="593"/>
      <c r="BI109" s="9">
        <v>1</v>
      </c>
    </row>
    <row r="110" spans="1:61" ht="16.5" thickBot="1">
      <c r="A110" s="407" t="str">
        <f t="shared" si="49"/>
        <v>►</v>
      </c>
      <c r="B110" s="147" t="str">
        <f t="shared" si="67"/>
        <v>►</v>
      </c>
      <c r="C110" s="685" t="str">
        <f t="shared" si="67"/>
        <v>►</v>
      </c>
      <c r="D110" s="147" t="str">
        <f t="shared" si="67"/>
        <v>►</v>
      </c>
      <c r="E110" s="147" t="str">
        <f t="shared" si="67"/>
        <v>►</v>
      </c>
      <c r="F110" s="147" t="str">
        <f t="shared" si="67"/>
        <v>►</v>
      </c>
      <c r="G110" s="147" t="str">
        <f t="shared" si="67"/>
        <v>►</v>
      </c>
      <c r="I110" s="273"/>
      <c r="J110" s="272"/>
      <c r="K110" s="272"/>
      <c r="L110" s="272"/>
      <c r="M110" s="272"/>
      <c r="N110" s="272"/>
      <c r="O110" s="272"/>
      <c r="P110" s="272"/>
      <c r="Q110" s="272"/>
      <c r="R110" s="272"/>
      <c r="S110" s="272"/>
      <c r="T110" s="272"/>
      <c r="U110" s="272"/>
      <c r="V110" s="272"/>
      <c r="W110" s="272"/>
      <c r="X110" s="272"/>
      <c r="Y110" s="272"/>
      <c r="Z110" s="271"/>
      <c r="AA110" s="686"/>
      <c r="AB110" s="407" t="str">
        <f t="shared" si="50"/>
        <v>►</v>
      </c>
      <c r="AC110" s="147" t="str">
        <f t="shared" si="68"/>
        <v>►</v>
      </c>
      <c r="AD110" s="685" t="str">
        <f t="shared" si="68"/>
        <v>►</v>
      </c>
      <c r="AE110" s="147" t="str">
        <f t="shared" si="68"/>
        <v>►</v>
      </c>
      <c r="AF110" s="147" t="str">
        <f t="shared" si="68"/>
        <v>►</v>
      </c>
      <c r="AG110" s="147" t="str">
        <f t="shared" si="68"/>
        <v>►</v>
      </c>
      <c r="AH110" s="147" t="str">
        <f t="shared" si="68"/>
        <v>►</v>
      </c>
      <c r="AI110" s="686"/>
      <c r="AJ110" s="273"/>
      <c r="AK110" s="272"/>
      <c r="AL110" s="272"/>
      <c r="AM110" s="272"/>
      <c r="AN110" s="272"/>
      <c r="AO110" s="272"/>
      <c r="AP110" s="272"/>
      <c r="AQ110" s="272"/>
      <c r="AR110" s="272"/>
      <c r="AS110" s="272"/>
      <c r="AT110" s="272"/>
      <c r="AU110" s="272"/>
      <c r="AV110" s="272"/>
      <c r="AW110" s="272"/>
      <c r="AX110" s="272"/>
      <c r="AY110" s="272"/>
      <c r="AZ110" s="272"/>
      <c r="BA110" s="271"/>
      <c r="BC110" s="407" t="str">
        <f t="shared" si="51"/>
        <v>►</v>
      </c>
      <c r="BD110" s="593"/>
      <c r="BF110" s="407" t="str">
        <f t="shared" si="52"/>
        <v>►</v>
      </c>
      <c r="BG110" s="593"/>
      <c r="BI110" s="9">
        <v>1</v>
      </c>
    </row>
    <row r="111" spans="1:61" ht="16.5" thickBot="1">
      <c r="A111" s="407" t="str">
        <f t="shared" si="49"/>
        <v>A</v>
      </c>
      <c r="B111" s="681" t="s">
        <v>956</v>
      </c>
      <c r="C111" s="681" t="s">
        <v>956</v>
      </c>
      <c r="D111" s="681" t="s">
        <v>956</v>
      </c>
      <c r="E111" s="681" t="s">
        <v>956</v>
      </c>
      <c r="F111" s="681" t="s">
        <v>956</v>
      </c>
      <c r="G111" s="681" t="s">
        <v>956</v>
      </c>
      <c r="I111" s="684" t="s">
        <v>338</v>
      </c>
      <c r="J111" s="683" t="s">
        <v>956</v>
      </c>
      <c r="K111" s="683" t="s">
        <v>956</v>
      </c>
      <c r="L111" s="683" t="s">
        <v>956</v>
      </c>
      <c r="M111" s="683" t="s">
        <v>956</v>
      </c>
      <c r="N111" s="683" t="s">
        <v>956</v>
      </c>
      <c r="O111" s="683" t="s">
        <v>956</v>
      </c>
      <c r="P111" s="683" t="s">
        <v>956</v>
      </c>
      <c r="Q111" s="683" t="s">
        <v>956</v>
      </c>
      <c r="R111" s="683" t="s">
        <v>956</v>
      </c>
      <c r="S111" s="683" t="s">
        <v>956</v>
      </c>
      <c r="T111" s="683" t="s">
        <v>956</v>
      </c>
      <c r="U111" s="683" t="s">
        <v>956</v>
      </c>
      <c r="V111" s="683" t="s">
        <v>956</v>
      </c>
      <c r="W111" s="683" t="s">
        <v>956</v>
      </c>
      <c r="X111" s="683" t="s">
        <v>956</v>
      </c>
      <c r="Y111" s="683" t="s">
        <v>956</v>
      </c>
      <c r="Z111" s="683" t="s">
        <v>956</v>
      </c>
      <c r="AA111" s="686"/>
      <c r="AB111" s="407" t="str">
        <f t="shared" si="50"/>
        <v>A</v>
      </c>
      <c r="AC111" s="681" t="s">
        <v>956</v>
      </c>
      <c r="AD111" s="681" t="s">
        <v>956</v>
      </c>
      <c r="AE111" s="681" t="s">
        <v>956</v>
      </c>
      <c r="AF111" s="681" t="s">
        <v>956</v>
      </c>
      <c r="AG111" s="681" t="s">
        <v>956</v>
      </c>
      <c r="AH111" s="681" t="s">
        <v>956</v>
      </c>
      <c r="AI111" s="686"/>
      <c r="AJ111" s="684" t="s">
        <v>338</v>
      </c>
      <c r="AK111" s="683" t="s">
        <v>956</v>
      </c>
      <c r="AL111" s="683" t="s">
        <v>956</v>
      </c>
      <c r="AM111" s="683" t="s">
        <v>956</v>
      </c>
      <c r="AN111" s="683" t="s">
        <v>956</v>
      </c>
      <c r="AO111" s="683" t="s">
        <v>956</v>
      </c>
      <c r="AP111" s="683" t="s">
        <v>956</v>
      </c>
      <c r="AQ111" s="683" t="s">
        <v>956</v>
      </c>
      <c r="AR111" s="683" t="s">
        <v>956</v>
      </c>
      <c r="AS111" s="683" t="s">
        <v>956</v>
      </c>
      <c r="AT111" s="683" t="s">
        <v>956</v>
      </c>
      <c r="AU111" s="683" t="s">
        <v>956</v>
      </c>
      <c r="AV111" s="683" t="s">
        <v>956</v>
      </c>
      <c r="AW111" s="683" t="s">
        <v>956</v>
      </c>
      <c r="AX111" s="683" t="s">
        <v>956</v>
      </c>
      <c r="AY111" s="683" t="s">
        <v>956</v>
      </c>
      <c r="AZ111" s="683" t="s">
        <v>956</v>
      </c>
      <c r="BA111" s="683" t="s">
        <v>956</v>
      </c>
      <c r="BC111" s="407" t="str">
        <f t="shared" si="51"/>
        <v>A</v>
      </c>
      <c r="BD111" s="593"/>
      <c r="BF111" s="407" t="str">
        <f t="shared" si="52"/>
        <v>A</v>
      </c>
      <c r="BG111" s="593"/>
      <c r="BI111" s="9">
        <v>1</v>
      </c>
    </row>
    <row r="112" spans="1:61" ht="28.5">
      <c r="A112" s="407" t="str">
        <f t="shared" si="49"/>
        <v>►</v>
      </c>
      <c r="B112" s="408" t="str">
        <f t="shared" ref="B112:B130" si="69">IF(A112="►","►",IF(A112="A",IF(AND(ISTEXT(J112),ISTEXT(J112)),J112,IF(ISTEXT(J112),J112,IF(ISBLANK(J112),J112,J112)))))</f>
        <v>►</v>
      </c>
      <c r="C112" s="715" t="str">
        <f t="shared" ref="C112:C130" si="70">IF(B112="►","►",IFERROR(LEFT(B112,SEARCH(".",B112)-1),0))</f>
        <v>►</v>
      </c>
      <c r="D112" s="408" t="str">
        <f t="shared" ref="D112:D130" si="71">IF(B112="►","►",IFERROR(MID(B112,SEARCH(".",B112)+1,SEARCH(".",B112,SEARCH(".",B112)+1)-SEARCH(".",B112)-1),0))</f>
        <v>►</v>
      </c>
      <c r="E112" s="408" t="str">
        <f t="shared" ref="E112:E130" si="72">IF(B112="►","►",IFERROR(MID(B112,SEARCH(".",B112,SEARCH(".",B112)+1)+1,SEARCH(".",B112,SEARCH(".",B112,SEARCH(".",B112)+1)+1)-SEARCH(".",B112,SEARCH(".",B112)+1)-1),0))</f>
        <v>►</v>
      </c>
      <c r="F112" s="408" t="str">
        <f t="shared" ref="F112:F130" si="73">IF(B112="►","►",IFERROR(MID(J112,SEARCH(".",B112,SEARCH(".",B112,SEARCH(".",B112)+1)+1)+1,SEARCH(".",B112,SEARCH(".",B112,SEARCH(".",B112,SEARCH(".",B112)+1)+1)+1)-SEARCH(".",B112,SEARCH(".",B112,SEARCH(".",B112)+1)+1)-1),0))</f>
        <v>►</v>
      </c>
      <c r="G112" s="408" t="str">
        <f t="shared" ref="G112:G130" si="74">IF(B112="►","►",IFERROR(MID(B112,SEARCH("♦",SUBSTITUTE(B112,".","♦",LEN(B112)-LEN(SUBSTITUTE(B112,".",""))))+1,999),""))</f>
        <v>►</v>
      </c>
      <c r="I112" s="259"/>
      <c r="J112" s="258"/>
      <c r="K112" s="258"/>
      <c r="L112" s="257"/>
      <c r="M112" s="256"/>
      <c r="N112" s="255"/>
      <c r="O112" s="714"/>
      <c r="P112" s="713"/>
      <c r="Q112" s="712"/>
      <c r="R112" s="712"/>
      <c r="S112" s="712"/>
      <c r="T112" s="712"/>
      <c r="U112" s="712"/>
      <c r="V112" s="712"/>
      <c r="W112" s="712"/>
      <c r="X112" s="712"/>
      <c r="Y112" s="712"/>
      <c r="Z112" s="711"/>
      <c r="AA112" s="686"/>
      <c r="AB112" s="407" t="str">
        <f t="shared" si="50"/>
        <v>►</v>
      </c>
      <c r="AC112" s="408" t="str">
        <f t="shared" ref="AC112:AC130" si="75">IF(AB112="►","►",IF(AB112="A",IF(AND(ISTEXT(AK112),ISTEXT(AK112)),AK112,IF(ISTEXT(AK112),AK112,IF(ISBLANK(AK112),AK112,AK112)))))</f>
        <v>►</v>
      </c>
      <c r="AD112" s="715" t="str">
        <f t="shared" ref="AD112:AD130" si="76">IF(AC112="►","►",IFERROR(LEFT(AC112,SEARCH(".",AC112)-1),0))</f>
        <v>►</v>
      </c>
      <c r="AE112" s="408" t="str">
        <f t="shared" ref="AE112:AE130" si="77">IF(AC112="►","►",IFERROR(MID(AC112,SEARCH(".",AC112)+1,SEARCH(".",AC112,SEARCH(".",AC112)+1)-SEARCH(".",AC112)-1),0))</f>
        <v>►</v>
      </c>
      <c r="AF112" s="408" t="str">
        <f t="shared" ref="AF112:AF130" si="78">IF(AC112="►","►",IFERROR(MID(AC112,SEARCH(".",AC112,SEARCH(".",AC112)+1)+1,SEARCH(".",AC112,SEARCH(".",AC112,SEARCH(".",AC112)+1)+1)-SEARCH(".",AC112,SEARCH(".",AC112)+1)-1),0))</f>
        <v>►</v>
      </c>
      <c r="AG112" s="408" t="str">
        <f t="shared" ref="AG112:AG130" si="79">IF(AC112="►","►",IFERROR(MID(AK112,SEARCH(".",AC112,SEARCH(".",AC112,SEARCH(".",AC112)+1)+1)+1,SEARCH(".",AC112,SEARCH(".",AC112,SEARCH(".",AC112,SEARCH(".",AC112)+1)+1)+1)-SEARCH(".",AC112,SEARCH(".",AC112,SEARCH(".",AC112)+1)+1)-1),0))</f>
        <v>►</v>
      </c>
      <c r="AH112" s="408" t="str">
        <f t="shared" ref="AH112:AH130" si="80">IF(AC112="►","►",IFERROR(MID(AC112,SEARCH("♦",SUBSTITUTE(AC112,".","♦",LEN(AC112)-LEN(SUBSTITUTE(AC112,".",""))))+1,999),""))</f>
        <v>►</v>
      </c>
      <c r="AI112" s="686"/>
      <c r="AJ112" s="259"/>
      <c r="AK112" s="258"/>
      <c r="AL112" s="258"/>
      <c r="AM112" s="257"/>
      <c r="AN112" s="256"/>
      <c r="AO112" s="255"/>
      <c r="AP112" s="714"/>
      <c r="AQ112" s="713"/>
      <c r="AR112" s="712"/>
      <c r="AS112" s="712"/>
      <c r="AT112" s="712"/>
      <c r="AU112" s="712"/>
      <c r="AV112" s="712"/>
      <c r="AW112" s="712"/>
      <c r="AX112" s="712"/>
      <c r="AY112" s="712"/>
      <c r="AZ112" s="712"/>
      <c r="BA112" s="711"/>
      <c r="BC112" s="407" t="str">
        <f t="shared" si="51"/>
        <v>►</v>
      </c>
      <c r="BD112" s="593"/>
      <c r="BF112" s="407" t="str">
        <f t="shared" si="52"/>
        <v>►</v>
      </c>
      <c r="BG112" s="593"/>
      <c r="BI112" s="9">
        <v>1</v>
      </c>
    </row>
    <row r="113" spans="1:61" ht="28.5">
      <c r="A113" s="407" t="str">
        <f t="shared" si="49"/>
        <v>►</v>
      </c>
      <c r="B113" s="147" t="str">
        <f t="shared" si="69"/>
        <v>►</v>
      </c>
      <c r="C113" s="685" t="str">
        <f t="shared" si="70"/>
        <v>►</v>
      </c>
      <c r="D113" s="147" t="str">
        <f t="shared" si="71"/>
        <v>►</v>
      </c>
      <c r="E113" s="147" t="str">
        <f t="shared" si="72"/>
        <v>►</v>
      </c>
      <c r="F113" s="147" t="str">
        <f t="shared" si="73"/>
        <v>►</v>
      </c>
      <c r="G113" s="147" t="str">
        <f t="shared" si="74"/>
        <v>►</v>
      </c>
      <c r="I113" s="342"/>
      <c r="J113" s="204"/>
      <c r="K113" s="204"/>
      <c r="L113" s="203"/>
      <c r="M113" s="202"/>
      <c r="N113" s="201"/>
      <c r="O113" s="710"/>
      <c r="P113" s="709"/>
      <c r="Q113" s="708"/>
      <c r="R113" s="708"/>
      <c r="S113" s="708"/>
      <c r="T113" s="708"/>
      <c r="U113" s="708"/>
      <c r="V113" s="708"/>
      <c r="W113" s="708"/>
      <c r="X113" s="708"/>
      <c r="Y113" s="708"/>
      <c r="Z113" s="707"/>
      <c r="AA113" s="686"/>
      <c r="AB113" s="407" t="str">
        <f t="shared" si="50"/>
        <v>►</v>
      </c>
      <c r="AC113" s="147" t="str">
        <f t="shared" si="75"/>
        <v>►</v>
      </c>
      <c r="AD113" s="685" t="str">
        <f t="shared" si="76"/>
        <v>►</v>
      </c>
      <c r="AE113" s="147" t="str">
        <f t="shared" si="77"/>
        <v>►</v>
      </c>
      <c r="AF113" s="147" t="str">
        <f t="shared" si="78"/>
        <v>►</v>
      </c>
      <c r="AG113" s="147" t="str">
        <f t="shared" si="79"/>
        <v>►</v>
      </c>
      <c r="AH113" s="147" t="str">
        <f t="shared" si="80"/>
        <v>►</v>
      </c>
      <c r="AI113" s="686"/>
      <c r="AJ113" s="342"/>
      <c r="AK113" s="204"/>
      <c r="AL113" s="204"/>
      <c r="AM113" s="203"/>
      <c r="AN113" s="202"/>
      <c r="AO113" s="201"/>
      <c r="AP113" s="710"/>
      <c r="AQ113" s="709"/>
      <c r="AR113" s="708"/>
      <c r="AS113" s="708"/>
      <c r="AT113" s="708"/>
      <c r="AU113" s="708"/>
      <c r="AV113" s="708"/>
      <c r="AW113" s="708"/>
      <c r="AX113" s="708"/>
      <c r="AY113" s="708"/>
      <c r="AZ113" s="708"/>
      <c r="BA113" s="707"/>
      <c r="BC113" s="407" t="str">
        <f t="shared" si="51"/>
        <v>►</v>
      </c>
      <c r="BD113" s="593"/>
      <c r="BF113" s="407" t="str">
        <f t="shared" si="52"/>
        <v>►</v>
      </c>
      <c r="BG113" s="593"/>
      <c r="BI113" s="9">
        <v>1</v>
      </c>
    </row>
    <row r="114" spans="1:61" ht="15.75">
      <c r="A114" s="407" t="str">
        <f t="shared" si="49"/>
        <v>►</v>
      </c>
      <c r="B114" s="147" t="str">
        <f t="shared" si="69"/>
        <v>►</v>
      </c>
      <c r="C114" s="685" t="str">
        <f t="shared" si="70"/>
        <v>►</v>
      </c>
      <c r="D114" s="147" t="str">
        <f t="shared" si="71"/>
        <v>►</v>
      </c>
      <c r="E114" s="147" t="str">
        <f t="shared" si="72"/>
        <v>►</v>
      </c>
      <c r="F114" s="147" t="str">
        <f t="shared" si="73"/>
        <v>►</v>
      </c>
      <c r="G114" s="147" t="str">
        <f t="shared" si="74"/>
        <v>►</v>
      </c>
      <c r="I114" s="134"/>
      <c r="J114" s="204"/>
      <c r="K114" s="204"/>
      <c r="L114" s="203"/>
      <c r="M114" s="202"/>
      <c r="N114" s="201"/>
      <c r="O114" s="706"/>
      <c r="P114" s="706"/>
      <c r="Q114" s="337"/>
      <c r="R114" s="336"/>
      <c r="S114" s="232"/>
      <c r="T114" s="232"/>
      <c r="U114" s="232"/>
      <c r="V114" s="232"/>
      <c r="W114" s="232"/>
      <c r="X114" s="232"/>
      <c r="Y114" s="232"/>
      <c r="Z114" s="231"/>
      <c r="AA114" s="686"/>
      <c r="AB114" s="407" t="str">
        <f t="shared" si="50"/>
        <v>►</v>
      </c>
      <c r="AC114" s="147" t="str">
        <f t="shared" si="75"/>
        <v>►</v>
      </c>
      <c r="AD114" s="685" t="str">
        <f t="shared" si="76"/>
        <v>►</v>
      </c>
      <c r="AE114" s="147" t="str">
        <f t="shared" si="77"/>
        <v>►</v>
      </c>
      <c r="AF114" s="147" t="str">
        <f t="shared" si="78"/>
        <v>►</v>
      </c>
      <c r="AG114" s="147" t="str">
        <f t="shared" si="79"/>
        <v>►</v>
      </c>
      <c r="AH114" s="147" t="str">
        <f t="shared" si="80"/>
        <v>►</v>
      </c>
      <c r="AI114" s="686"/>
      <c r="AJ114" s="134"/>
      <c r="AK114" s="204"/>
      <c r="AL114" s="204"/>
      <c r="AM114" s="203"/>
      <c r="AN114" s="202"/>
      <c r="AO114" s="201"/>
      <c r="AP114" s="706"/>
      <c r="AQ114" s="706"/>
      <c r="AR114" s="337"/>
      <c r="AS114" s="336"/>
      <c r="AT114" s="232"/>
      <c r="AU114" s="232"/>
      <c r="AV114" s="232"/>
      <c r="AW114" s="232"/>
      <c r="AX114" s="232"/>
      <c r="AY114" s="232"/>
      <c r="AZ114" s="232"/>
      <c r="BA114" s="231"/>
      <c r="BC114" s="407" t="str">
        <f t="shared" si="51"/>
        <v>►</v>
      </c>
      <c r="BD114" s="593"/>
      <c r="BF114" s="407" t="str">
        <f t="shared" si="52"/>
        <v>►</v>
      </c>
      <c r="BG114" s="593"/>
      <c r="BI114" s="9">
        <v>1</v>
      </c>
    </row>
    <row r="115" spans="1:61" ht="18.75">
      <c r="A115" s="407" t="str">
        <f t="shared" si="49"/>
        <v>►</v>
      </c>
      <c r="B115" s="147" t="str">
        <f t="shared" si="69"/>
        <v>►</v>
      </c>
      <c r="C115" s="685" t="str">
        <f t="shared" si="70"/>
        <v>►</v>
      </c>
      <c r="D115" s="147" t="str">
        <f t="shared" si="71"/>
        <v>►</v>
      </c>
      <c r="E115" s="147" t="str">
        <f t="shared" si="72"/>
        <v>►</v>
      </c>
      <c r="F115" s="147" t="str">
        <f t="shared" si="73"/>
        <v>►</v>
      </c>
      <c r="G115" s="147" t="str">
        <f t="shared" si="74"/>
        <v>►</v>
      </c>
      <c r="I115" s="134"/>
      <c r="J115" s="204"/>
      <c r="K115" s="204"/>
      <c r="L115" s="203"/>
      <c r="M115" s="202"/>
      <c r="N115" s="201"/>
      <c r="O115" s="224"/>
      <c r="P115" s="334"/>
      <c r="Q115" s="323"/>
      <c r="R115" s="323"/>
      <c r="S115" s="323"/>
      <c r="T115" s="323"/>
      <c r="U115" s="211"/>
      <c r="V115" s="223"/>
      <c r="W115" s="705"/>
      <c r="X115" s="705"/>
      <c r="Y115" s="705"/>
      <c r="Z115" s="704"/>
      <c r="AA115" s="686"/>
      <c r="AB115" s="407" t="str">
        <f t="shared" si="50"/>
        <v>►</v>
      </c>
      <c r="AC115" s="147" t="str">
        <f t="shared" si="75"/>
        <v>►</v>
      </c>
      <c r="AD115" s="685" t="str">
        <f t="shared" si="76"/>
        <v>►</v>
      </c>
      <c r="AE115" s="147" t="str">
        <f t="shared" si="77"/>
        <v>►</v>
      </c>
      <c r="AF115" s="147" t="str">
        <f t="shared" si="78"/>
        <v>►</v>
      </c>
      <c r="AG115" s="147" t="str">
        <f t="shared" si="79"/>
        <v>►</v>
      </c>
      <c r="AH115" s="147" t="str">
        <f t="shared" si="80"/>
        <v>►</v>
      </c>
      <c r="AI115" s="686"/>
      <c r="AJ115" s="134"/>
      <c r="AK115" s="204"/>
      <c r="AL115" s="204"/>
      <c r="AM115" s="203"/>
      <c r="AN115" s="202"/>
      <c r="AO115" s="201"/>
      <c r="AP115" s="224"/>
      <c r="AQ115" s="334"/>
      <c r="AR115" s="323"/>
      <c r="AS115" s="323"/>
      <c r="AT115" s="323"/>
      <c r="AU115" s="323"/>
      <c r="AV115" s="211"/>
      <c r="AW115" s="223"/>
      <c r="AX115" s="705"/>
      <c r="AY115" s="705"/>
      <c r="AZ115" s="705"/>
      <c r="BA115" s="704"/>
      <c r="BC115" s="407" t="str">
        <f t="shared" si="51"/>
        <v>►</v>
      </c>
      <c r="BD115" s="593"/>
      <c r="BF115" s="407" t="str">
        <f t="shared" si="52"/>
        <v>►</v>
      </c>
      <c r="BG115" s="593"/>
      <c r="BI115" s="9">
        <v>1</v>
      </c>
    </row>
    <row r="116" spans="1:61" ht="18.75">
      <c r="A116" s="407" t="str">
        <f t="shared" si="49"/>
        <v>►</v>
      </c>
      <c r="B116" s="147" t="str">
        <f t="shared" si="69"/>
        <v>►</v>
      </c>
      <c r="C116" s="685" t="str">
        <f t="shared" si="70"/>
        <v>►</v>
      </c>
      <c r="D116" s="147" t="str">
        <f t="shared" si="71"/>
        <v>►</v>
      </c>
      <c r="E116" s="147" t="str">
        <f t="shared" si="72"/>
        <v>►</v>
      </c>
      <c r="F116" s="147" t="str">
        <f t="shared" si="73"/>
        <v>►</v>
      </c>
      <c r="G116" s="147" t="str">
        <f t="shared" si="74"/>
        <v>►</v>
      </c>
      <c r="I116" s="134"/>
      <c r="J116" s="204"/>
      <c r="K116" s="204"/>
      <c r="L116" s="203"/>
      <c r="M116" s="202"/>
      <c r="N116" s="201"/>
      <c r="O116" s="216"/>
      <c r="P116" s="327"/>
      <c r="Q116" s="324"/>
      <c r="R116" s="324"/>
      <c r="S116" s="324"/>
      <c r="T116" s="324"/>
      <c r="U116" s="215"/>
      <c r="V116" s="28"/>
      <c r="W116" s="705"/>
      <c r="X116" s="705"/>
      <c r="Y116" s="705"/>
      <c r="Z116" s="704"/>
      <c r="AA116" s="686"/>
      <c r="AB116" s="407" t="str">
        <f t="shared" si="50"/>
        <v>►</v>
      </c>
      <c r="AC116" s="147" t="str">
        <f t="shared" si="75"/>
        <v>►</v>
      </c>
      <c r="AD116" s="685" t="str">
        <f t="shared" si="76"/>
        <v>►</v>
      </c>
      <c r="AE116" s="147" t="str">
        <f t="shared" si="77"/>
        <v>►</v>
      </c>
      <c r="AF116" s="147" t="str">
        <f t="shared" si="78"/>
        <v>►</v>
      </c>
      <c r="AG116" s="147" t="str">
        <f t="shared" si="79"/>
        <v>►</v>
      </c>
      <c r="AH116" s="147" t="str">
        <f t="shared" si="80"/>
        <v>►</v>
      </c>
      <c r="AI116" s="686"/>
      <c r="AJ116" s="134"/>
      <c r="AK116" s="204"/>
      <c r="AL116" s="204"/>
      <c r="AM116" s="203"/>
      <c r="AN116" s="202"/>
      <c r="AO116" s="201"/>
      <c r="AP116" s="216"/>
      <c r="AQ116" s="327"/>
      <c r="AR116" s="324"/>
      <c r="AS116" s="324"/>
      <c r="AT116" s="324"/>
      <c r="AU116" s="324"/>
      <c r="AV116" s="215"/>
      <c r="AW116" s="28"/>
      <c r="AX116" s="705"/>
      <c r="AY116" s="705"/>
      <c r="AZ116" s="705"/>
      <c r="BA116" s="704"/>
      <c r="BC116" s="407" t="str">
        <f t="shared" si="51"/>
        <v>►</v>
      </c>
      <c r="BD116" s="593"/>
      <c r="BF116" s="407" t="str">
        <f t="shared" si="52"/>
        <v>►</v>
      </c>
      <c r="BG116" s="593"/>
      <c r="BI116" s="9">
        <v>1</v>
      </c>
    </row>
    <row r="117" spans="1:61" ht="15.75">
      <c r="A117" s="407" t="str">
        <f t="shared" si="49"/>
        <v>►</v>
      </c>
      <c r="B117" s="147" t="str">
        <f t="shared" si="69"/>
        <v>►</v>
      </c>
      <c r="C117" s="685" t="str">
        <f t="shared" si="70"/>
        <v>►</v>
      </c>
      <c r="D117" s="147" t="str">
        <f t="shared" si="71"/>
        <v>►</v>
      </c>
      <c r="E117" s="147" t="str">
        <f t="shared" si="72"/>
        <v>►</v>
      </c>
      <c r="F117" s="147" t="str">
        <f t="shared" si="73"/>
        <v>►</v>
      </c>
      <c r="G117" s="147" t="str">
        <f t="shared" si="74"/>
        <v>►</v>
      </c>
      <c r="I117" s="134"/>
      <c r="J117" s="204"/>
      <c r="K117" s="204"/>
      <c r="L117" s="203"/>
      <c r="M117" s="202"/>
      <c r="N117" s="201"/>
      <c r="O117" s="325"/>
      <c r="P117" s="324"/>
      <c r="Q117" s="323"/>
      <c r="R117" s="320"/>
      <c r="S117" s="199"/>
      <c r="T117" s="319"/>
      <c r="U117" s="198"/>
      <c r="V117" s="197"/>
      <c r="W117" s="703"/>
      <c r="X117" s="703"/>
      <c r="Y117" s="703"/>
      <c r="Z117" s="702"/>
      <c r="AA117" s="686"/>
      <c r="AB117" s="407" t="str">
        <f t="shared" si="50"/>
        <v>►</v>
      </c>
      <c r="AC117" s="147" t="str">
        <f t="shared" si="75"/>
        <v>►</v>
      </c>
      <c r="AD117" s="685" t="str">
        <f t="shared" si="76"/>
        <v>►</v>
      </c>
      <c r="AE117" s="147" t="str">
        <f t="shared" si="77"/>
        <v>►</v>
      </c>
      <c r="AF117" s="147" t="str">
        <f t="shared" si="78"/>
        <v>►</v>
      </c>
      <c r="AG117" s="147" t="str">
        <f t="shared" si="79"/>
        <v>►</v>
      </c>
      <c r="AH117" s="147" t="str">
        <f t="shared" si="80"/>
        <v>►</v>
      </c>
      <c r="AI117" s="686"/>
      <c r="AJ117" s="134"/>
      <c r="AK117" s="204"/>
      <c r="AL117" s="204"/>
      <c r="AM117" s="203"/>
      <c r="AN117" s="202"/>
      <c r="AO117" s="201"/>
      <c r="AP117" s="325"/>
      <c r="AQ117" s="324"/>
      <c r="AR117" s="323"/>
      <c r="AS117" s="320"/>
      <c r="AT117" s="199"/>
      <c r="AU117" s="319"/>
      <c r="AV117" s="198"/>
      <c r="AW117" s="197"/>
      <c r="AX117" s="703"/>
      <c r="AY117" s="703"/>
      <c r="AZ117" s="703"/>
      <c r="BA117" s="702"/>
      <c r="BC117" s="407" t="str">
        <f t="shared" si="51"/>
        <v>►</v>
      </c>
      <c r="BD117" s="593"/>
      <c r="BF117" s="407" t="str">
        <f t="shared" si="52"/>
        <v>►</v>
      </c>
      <c r="BG117" s="593"/>
      <c r="BI117" s="9">
        <v>1</v>
      </c>
    </row>
    <row r="118" spans="1:61" ht="15.75">
      <c r="A118" s="407" t="str">
        <f t="shared" si="49"/>
        <v>►</v>
      </c>
      <c r="B118" s="147" t="str">
        <f t="shared" si="69"/>
        <v>►</v>
      </c>
      <c r="C118" s="685" t="str">
        <f t="shared" si="70"/>
        <v>►</v>
      </c>
      <c r="D118" s="147" t="str">
        <f t="shared" si="71"/>
        <v>►</v>
      </c>
      <c r="E118" s="147" t="str">
        <f t="shared" si="72"/>
        <v>►</v>
      </c>
      <c r="F118" s="147" t="str">
        <f t="shared" si="73"/>
        <v>►</v>
      </c>
      <c r="G118" s="147" t="str">
        <f t="shared" si="74"/>
        <v>►</v>
      </c>
      <c r="I118" s="134"/>
      <c r="J118" s="204"/>
      <c r="K118" s="204"/>
      <c r="L118" s="203"/>
      <c r="M118" s="202"/>
      <c r="N118" s="201"/>
      <c r="O118" s="200"/>
      <c r="P118" s="104"/>
      <c r="Q118" s="320"/>
      <c r="R118" s="320"/>
      <c r="S118" s="199"/>
      <c r="T118" s="319"/>
      <c r="U118" s="198"/>
      <c r="V118" s="197"/>
      <c r="W118" s="703"/>
      <c r="X118" s="703"/>
      <c r="Y118" s="703"/>
      <c r="Z118" s="702"/>
      <c r="AA118" s="686"/>
      <c r="AB118" s="407" t="str">
        <f t="shared" si="50"/>
        <v>►</v>
      </c>
      <c r="AC118" s="147" t="str">
        <f t="shared" si="75"/>
        <v>►</v>
      </c>
      <c r="AD118" s="685" t="str">
        <f t="shared" si="76"/>
        <v>►</v>
      </c>
      <c r="AE118" s="147" t="str">
        <f t="shared" si="77"/>
        <v>►</v>
      </c>
      <c r="AF118" s="147" t="str">
        <f t="shared" si="78"/>
        <v>►</v>
      </c>
      <c r="AG118" s="147" t="str">
        <f t="shared" si="79"/>
        <v>►</v>
      </c>
      <c r="AH118" s="147" t="str">
        <f t="shared" si="80"/>
        <v>►</v>
      </c>
      <c r="AI118" s="686"/>
      <c r="AJ118" s="134"/>
      <c r="AK118" s="204"/>
      <c r="AL118" s="204"/>
      <c r="AM118" s="203"/>
      <c r="AN118" s="202"/>
      <c r="AO118" s="201"/>
      <c r="AP118" s="200"/>
      <c r="AQ118" s="104"/>
      <c r="AR118" s="320"/>
      <c r="AS118" s="320"/>
      <c r="AT118" s="199"/>
      <c r="AU118" s="319"/>
      <c r="AV118" s="198"/>
      <c r="AW118" s="197"/>
      <c r="AX118" s="703"/>
      <c r="AY118" s="703"/>
      <c r="AZ118" s="703"/>
      <c r="BA118" s="702"/>
      <c r="BC118" s="407" t="str">
        <f t="shared" si="51"/>
        <v>►</v>
      </c>
      <c r="BD118" s="593"/>
      <c r="BF118" s="407" t="str">
        <f t="shared" si="52"/>
        <v>►</v>
      </c>
      <c r="BG118" s="593"/>
      <c r="BI118" s="9">
        <v>1</v>
      </c>
    </row>
    <row r="119" spans="1:61" ht="15.75">
      <c r="A119" s="407" t="str">
        <f t="shared" si="49"/>
        <v>►</v>
      </c>
      <c r="B119" s="147" t="str">
        <f t="shared" si="69"/>
        <v>►</v>
      </c>
      <c r="C119" s="685" t="str">
        <f t="shared" si="70"/>
        <v>►</v>
      </c>
      <c r="D119" s="147" t="str">
        <f t="shared" si="71"/>
        <v>►</v>
      </c>
      <c r="E119" s="147" t="str">
        <f t="shared" si="72"/>
        <v>►</v>
      </c>
      <c r="F119" s="147" t="str">
        <f t="shared" si="73"/>
        <v>►</v>
      </c>
      <c r="G119" s="147" t="str">
        <f t="shared" si="74"/>
        <v>►</v>
      </c>
      <c r="I119" s="134"/>
      <c r="J119" s="190"/>
      <c r="K119" s="189"/>
      <c r="L119" s="188"/>
      <c r="M119" s="187"/>
      <c r="N119" s="186"/>
      <c r="O119" s="185"/>
      <c r="P119" s="184"/>
      <c r="Q119" s="184"/>
      <c r="R119" s="183"/>
      <c r="S119" s="183"/>
      <c r="T119" s="183"/>
      <c r="U119" s="183"/>
      <c r="V119" s="183"/>
      <c r="W119" s="183"/>
      <c r="X119" s="183"/>
      <c r="Y119" s="183"/>
      <c r="Z119" s="182"/>
      <c r="AA119" s="686"/>
      <c r="AB119" s="407" t="str">
        <f t="shared" si="50"/>
        <v>►</v>
      </c>
      <c r="AC119" s="147" t="str">
        <f t="shared" si="75"/>
        <v>►</v>
      </c>
      <c r="AD119" s="685" t="str">
        <f t="shared" si="76"/>
        <v>►</v>
      </c>
      <c r="AE119" s="147" t="str">
        <f t="shared" si="77"/>
        <v>►</v>
      </c>
      <c r="AF119" s="147" t="str">
        <f t="shared" si="78"/>
        <v>►</v>
      </c>
      <c r="AG119" s="147" t="str">
        <f t="shared" si="79"/>
        <v>►</v>
      </c>
      <c r="AH119" s="147" t="str">
        <f t="shared" si="80"/>
        <v>►</v>
      </c>
      <c r="AI119" s="686"/>
      <c r="AJ119" s="134"/>
      <c r="AK119" s="190"/>
      <c r="AL119" s="189"/>
      <c r="AM119" s="188"/>
      <c r="AN119" s="187"/>
      <c r="AO119" s="186"/>
      <c r="AP119" s="185"/>
      <c r="AQ119" s="184"/>
      <c r="AR119" s="184"/>
      <c r="AS119" s="183"/>
      <c r="AT119" s="183"/>
      <c r="AU119" s="183"/>
      <c r="AV119" s="183"/>
      <c r="AW119" s="183"/>
      <c r="AX119" s="183"/>
      <c r="AY119" s="183"/>
      <c r="AZ119" s="183"/>
      <c r="BA119" s="182"/>
      <c r="BC119" s="407" t="str">
        <f t="shared" si="51"/>
        <v>►</v>
      </c>
      <c r="BD119" s="593"/>
      <c r="BF119" s="407" t="str">
        <f t="shared" si="52"/>
        <v>►</v>
      </c>
      <c r="BG119" s="593"/>
      <c r="BI119" s="9">
        <v>1</v>
      </c>
    </row>
    <row r="120" spans="1:61" ht="27" customHeight="1">
      <c r="A120" s="407" t="str">
        <f t="shared" si="49"/>
        <v>►</v>
      </c>
      <c r="B120" s="147" t="str">
        <f t="shared" si="69"/>
        <v>►</v>
      </c>
      <c r="C120" s="685" t="str">
        <f t="shared" si="70"/>
        <v>►</v>
      </c>
      <c r="D120" s="147" t="str">
        <f t="shared" si="71"/>
        <v>►</v>
      </c>
      <c r="E120" s="147" t="str">
        <f t="shared" si="72"/>
        <v>►</v>
      </c>
      <c r="F120" s="147" t="str">
        <f t="shared" si="73"/>
        <v>►</v>
      </c>
      <c r="G120" s="147" t="str">
        <f t="shared" si="74"/>
        <v>►</v>
      </c>
      <c r="I120" s="134"/>
      <c r="J120" s="119"/>
      <c r="K120" s="119"/>
      <c r="L120" s="118"/>
      <c r="M120" s="117"/>
      <c r="N120" s="116"/>
      <c r="O120" s="701"/>
      <c r="P120" s="701"/>
      <c r="Q120" s="700"/>
      <c r="R120" s="177"/>
      <c r="S120" s="176"/>
      <c r="T120" s="699"/>
      <c r="U120" s="175"/>
      <c r="V120" s="698"/>
      <c r="W120" s="697"/>
      <c r="X120" s="696"/>
      <c r="Y120" s="695"/>
      <c r="Z120" s="174"/>
      <c r="AA120" s="686"/>
      <c r="AB120" s="407" t="str">
        <f t="shared" si="50"/>
        <v>►</v>
      </c>
      <c r="AC120" s="147" t="str">
        <f t="shared" si="75"/>
        <v>►</v>
      </c>
      <c r="AD120" s="685" t="str">
        <f t="shared" si="76"/>
        <v>►</v>
      </c>
      <c r="AE120" s="147" t="str">
        <f t="shared" si="77"/>
        <v>►</v>
      </c>
      <c r="AF120" s="147" t="str">
        <f t="shared" si="78"/>
        <v>►</v>
      </c>
      <c r="AG120" s="147" t="str">
        <f t="shared" si="79"/>
        <v>►</v>
      </c>
      <c r="AH120" s="147" t="str">
        <f t="shared" si="80"/>
        <v>►</v>
      </c>
      <c r="AI120" s="686"/>
      <c r="AJ120" s="134"/>
      <c r="AK120" s="119"/>
      <c r="AL120" s="119"/>
      <c r="AM120" s="118"/>
      <c r="AN120" s="117"/>
      <c r="AO120" s="116"/>
      <c r="AP120" s="701"/>
      <c r="AQ120" s="701"/>
      <c r="AR120" s="700"/>
      <c r="AS120" s="177"/>
      <c r="AT120" s="176"/>
      <c r="AU120" s="699"/>
      <c r="AV120" s="175"/>
      <c r="AW120" s="698"/>
      <c r="AX120" s="697"/>
      <c r="AY120" s="696"/>
      <c r="AZ120" s="695"/>
      <c r="BA120" s="174"/>
      <c r="BC120" s="407" t="str">
        <f t="shared" si="51"/>
        <v>►</v>
      </c>
      <c r="BD120" s="593"/>
      <c r="BF120" s="407" t="str">
        <f t="shared" si="52"/>
        <v>►</v>
      </c>
      <c r="BG120" s="593"/>
      <c r="BI120" s="9">
        <v>1</v>
      </c>
    </row>
    <row r="121" spans="1:61" ht="15.75">
      <c r="A121" s="407" t="str">
        <f t="shared" si="49"/>
        <v>►</v>
      </c>
      <c r="B121" s="147" t="str">
        <f t="shared" si="69"/>
        <v>►</v>
      </c>
      <c r="C121" s="685" t="str">
        <f t="shared" si="70"/>
        <v>►</v>
      </c>
      <c r="D121" s="147" t="str">
        <f t="shared" si="71"/>
        <v>►</v>
      </c>
      <c r="E121" s="147" t="str">
        <f t="shared" si="72"/>
        <v>►</v>
      </c>
      <c r="F121" s="147" t="str">
        <f t="shared" si="73"/>
        <v>►</v>
      </c>
      <c r="G121" s="147" t="str">
        <f t="shared" si="74"/>
        <v>►</v>
      </c>
      <c r="I121" s="134"/>
      <c r="J121" s="119"/>
      <c r="K121" s="119"/>
      <c r="L121" s="118"/>
      <c r="M121" s="117"/>
      <c r="N121" s="116"/>
      <c r="O121" s="689"/>
      <c r="P121" s="689"/>
      <c r="Q121" s="688"/>
      <c r="R121" s="165"/>
      <c r="S121" s="164"/>
      <c r="T121" s="694"/>
      <c r="U121" s="163"/>
      <c r="V121" s="693"/>
      <c r="W121" s="692"/>
      <c r="X121" s="691"/>
      <c r="Y121" s="690"/>
      <c r="Z121" s="162"/>
      <c r="AA121" s="686"/>
      <c r="AB121" s="407" t="str">
        <f t="shared" si="50"/>
        <v>►</v>
      </c>
      <c r="AC121" s="147" t="str">
        <f t="shared" si="75"/>
        <v>►</v>
      </c>
      <c r="AD121" s="685" t="str">
        <f t="shared" si="76"/>
        <v>►</v>
      </c>
      <c r="AE121" s="147" t="str">
        <f t="shared" si="77"/>
        <v>►</v>
      </c>
      <c r="AF121" s="147" t="str">
        <f t="shared" si="78"/>
        <v>►</v>
      </c>
      <c r="AG121" s="147" t="str">
        <f t="shared" si="79"/>
        <v>►</v>
      </c>
      <c r="AH121" s="147" t="str">
        <f t="shared" si="80"/>
        <v>►</v>
      </c>
      <c r="AI121" s="686"/>
      <c r="AJ121" s="134"/>
      <c r="AK121" s="119"/>
      <c r="AL121" s="119"/>
      <c r="AM121" s="118"/>
      <c r="AN121" s="117"/>
      <c r="AO121" s="116"/>
      <c r="AP121" s="689"/>
      <c r="AQ121" s="689"/>
      <c r="AR121" s="688"/>
      <c r="AS121" s="165"/>
      <c r="AT121" s="164"/>
      <c r="AU121" s="694"/>
      <c r="AV121" s="163"/>
      <c r="AW121" s="693"/>
      <c r="AX121" s="692"/>
      <c r="AY121" s="691"/>
      <c r="AZ121" s="690"/>
      <c r="BA121" s="162"/>
      <c r="BC121" s="407" t="str">
        <f t="shared" si="51"/>
        <v>►</v>
      </c>
      <c r="BD121" s="593"/>
      <c r="BF121" s="407" t="str">
        <f t="shared" si="52"/>
        <v>►</v>
      </c>
      <c r="BG121" s="593"/>
      <c r="BI121" s="9">
        <v>1</v>
      </c>
    </row>
    <row r="122" spans="1:61" ht="21">
      <c r="A122" s="407" t="str">
        <f t="shared" si="49"/>
        <v>►</v>
      </c>
      <c r="B122" s="147" t="str">
        <f t="shared" si="69"/>
        <v>►</v>
      </c>
      <c r="C122" s="685" t="str">
        <f t="shared" si="70"/>
        <v>►</v>
      </c>
      <c r="D122" s="147" t="str">
        <f t="shared" si="71"/>
        <v>►</v>
      </c>
      <c r="E122" s="147" t="str">
        <f t="shared" si="72"/>
        <v>►</v>
      </c>
      <c r="F122" s="147" t="str">
        <f t="shared" si="73"/>
        <v>►</v>
      </c>
      <c r="G122" s="147" t="str">
        <f t="shared" si="74"/>
        <v>►</v>
      </c>
      <c r="I122" s="134"/>
      <c r="J122" s="119"/>
      <c r="K122" s="119"/>
      <c r="L122" s="118"/>
      <c r="M122" s="117"/>
      <c r="N122" s="116"/>
      <c r="O122" s="689"/>
      <c r="P122" s="689"/>
      <c r="Q122" s="688"/>
      <c r="R122" s="145"/>
      <c r="S122" s="296"/>
      <c r="T122" s="295"/>
      <c r="U122" s="144"/>
      <c r="V122" s="294"/>
      <c r="W122" s="293"/>
      <c r="X122" s="292"/>
      <c r="Y122" s="291"/>
      <c r="Z122" s="290"/>
      <c r="AA122" s="686"/>
      <c r="AB122" s="407" t="str">
        <f t="shared" si="50"/>
        <v>►</v>
      </c>
      <c r="AC122" s="147" t="str">
        <f t="shared" si="75"/>
        <v>►</v>
      </c>
      <c r="AD122" s="685" t="str">
        <f t="shared" si="76"/>
        <v>►</v>
      </c>
      <c r="AE122" s="147" t="str">
        <f t="shared" si="77"/>
        <v>►</v>
      </c>
      <c r="AF122" s="147" t="str">
        <f t="shared" si="78"/>
        <v>►</v>
      </c>
      <c r="AG122" s="147" t="str">
        <f t="shared" si="79"/>
        <v>►</v>
      </c>
      <c r="AH122" s="147" t="str">
        <f t="shared" si="80"/>
        <v>►</v>
      </c>
      <c r="AI122" s="686"/>
      <c r="AJ122" s="134"/>
      <c r="AK122" s="119"/>
      <c r="AL122" s="119"/>
      <c r="AM122" s="118"/>
      <c r="AN122" s="117"/>
      <c r="AO122" s="116"/>
      <c r="AP122" s="689"/>
      <c r="AQ122" s="689"/>
      <c r="AR122" s="688"/>
      <c r="AS122" s="145"/>
      <c r="AT122" s="296"/>
      <c r="AU122" s="295"/>
      <c r="AV122" s="144"/>
      <c r="AW122" s="294"/>
      <c r="AX122" s="293"/>
      <c r="AY122" s="292"/>
      <c r="AZ122" s="291"/>
      <c r="BA122" s="290"/>
      <c r="BC122" s="407" t="str">
        <f t="shared" si="51"/>
        <v>►</v>
      </c>
      <c r="BD122" s="593"/>
      <c r="BF122" s="407" t="str">
        <f t="shared" si="52"/>
        <v>►</v>
      </c>
      <c r="BG122" s="593"/>
      <c r="BI122" s="9">
        <v>1</v>
      </c>
    </row>
    <row r="123" spans="1:61" ht="21">
      <c r="A123" s="407" t="str">
        <f t="shared" si="49"/>
        <v>►</v>
      </c>
      <c r="B123" s="147" t="str">
        <f t="shared" si="69"/>
        <v>►</v>
      </c>
      <c r="C123" s="685" t="str">
        <f t="shared" si="70"/>
        <v>►</v>
      </c>
      <c r="D123" s="147" t="str">
        <f t="shared" si="71"/>
        <v>►</v>
      </c>
      <c r="E123" s="147" t="str">
        <f t="shared" si="72"/>
        <v>►</v>
      </c>
      <c r="F123" s="147" t="str">
        <f t="shared" si="73"/>
        <v>►</v>
      </c>
      <c r="G123" s="147" t="str">
        <f t="shared" si="74"/>
        <v>►</v>
      </c>
      <c r="I123" s="146"/>
      <c r="J123" s="119"/>
      <c r="K123" s="119"/>
      <c r="L123" s="118"/>
      <c r="M123" s="117"/>
      <c r="N123" s="116"/>
      <c r="O123" s="689"/>
      <c r="P123" s="689"/>
      <c r="Q123" s="688"/>
      <c r="R123" s="150"/>
      <c r="S123" s="296"/>
      <c r="T123" s="295"/>
      <c r="U123" s="144"/>
      <c r="V123" s="294"/>
      <c r="W123" s="293"/>
      <c r="X123" s="292"/>
      <c r="Y123" s="291"/>
      <c r="Z123" s="290"/>
      <c r="AA123" s="686"/>
      <c r="AB123" s="407" t="str">
        <f t="shared" si="50"/>
        <v>►</v>
      </c>
      <c r="AC123" s="147" t="str">
        <f t="shared" si="75"/>
        <v>►</v>
      </c>
      <c r="AD123" s="685" t="str">
        <f t="shared" si="76"/>
        <v>►</v>
      </c>
      <c r="AE123" s="147" t="str">
        <f t="shared" si="77"/>
        <v>►</v>
      </c>
      <c r="AF123" s="147" t="str">
        <f t="shared" si="78"/>
        <v>►</v>
      </c>
      <c r="AG123" s="147" t="str">
        <f t="shared" si="79"/>
        <v>►</v>
      </c>
      <c r="AH123" s="147" t="str">
        <f t="shared" si="80"/>
        <v>►</v>
      </c>
      <c r="AI123" s="686"/>
      <c r="AJ123" s="146"/>
      <c r="AK123" s="119"/>
      <c r="AL123" s="119"/>
      <c r="AM123" s="118"/>
      <c r="AN123" s="117"/>
      <c r="AO123" s="116"/>
      <c r="AP123" s="689"/>
      <c r="AQ123" s="689"/>
      <c r="AR123" s="688"/>
      <c r="AS123" s="150"/>
      <c r="AT123" s="296"/>
      <c r="AU123" s="295"/>
      <c r="AV123" s="144"/>
      <c r="AW123" s="294"/>
      <c r="AX123" s="293"/>
      <c r="AY123" s="292"/>
      <c r="AZ123" s="291"/>
      <c r="BA123" s="290"/>
      <c r="BC123" s="407" t="str">
        <f t="shared" si="51"/>
        <v>►</v>
      </c>
      <c r="BD123" s="593"/>
      <c r="BF123" s="407" t="str">
        <f t="shared" si="52"/>
        <v>►</v>
      </c>
      <c r="BG123" s="593"/>
      <c r="BI123" s="9">
        <v>1</v>
      </c>
    </row>
    <row r="124" spans="1:61" ht="21">
      <c r="A124" s="407" t="str">
        <f t="shared" si="49"/>
        <v>►</v>
      </c>
      <c r="B124" s="147" t="str">
        <f t="shared" si="69"/>
        <v>►</v>
      </c>
      <c r="C124" s="685" t="str">
        <f t="shared" si="70"/>
        <v>►</v>
      </c>
      <c r="D124" s="147" t="str">
        <f t="shared" si="71"/>
        <v>►</v>
      </c>
      <c r="E124" s="147" t="str">
        <f t="shared" si="72"/>
        <v>►</v>
      </c>
      <c r="F124" s="147" t="str">
        <f t="shared" si="73"/>
        <v>►</v>
      </c>
      <c r="G124" s="147" t="str">
        <f t="shared" si="74"/>
        <v>►</v>
      </c>
      <c r="I124" s="146"/>
      <c r="J124" s="119"/>
      <c r="K124" s="119"/>
      <c r="L124" s="118"/>
      <c r="M124" s="117"/>
      <c r="N124" s="116"/>
      <c r="O124" s="689"/>
      <c r="P124" s="689"/>
      <c r="Q124" s="688"/>
      <c r="R124" s="145"/>
      <c r="S124" s="296"/>
      <c r="T124" s="295"/>
      <c r="U124" s="144"/>
      <c r="V124" s="294"/>
      <c r="W124" s="293"/>
      <c r="X124" s="292"/>
      <c r="Y124" s="291"/>
      <c r="Z124" s="298"/>
      <c r="AA124" s="686"/>
      <c r="AB124" s="407" t="str">
        <f t="shared" si="50"/>
        <v>►</v>
      </c>
      <c r="AC124" s="147" t="str">
        <f t="shared" si="75"/>
        <v>►</v>
      </c>
      <c r="AD124" s="685" t="str">
        <f t="shared" si="76"/>
        <v>►</v>
      </c>
      <c r="AE124" s="147" t="str">
        <f t="shared" si="77"/>
        <v>►</v>
      </c>
      <c r="AF124" s="147" t="str">
        <f t="shared" si="78"/>
        <v>►</v>
      </c>
      <c r="AG124" s="147" t="str">
        <f t="shared" si="79"/>
        <v>►</v>
      </c>
      <c r="AH124" s="147" t="str">
        <f t="shared" si="80"/>
        <v>►</v>
      </c>
      <c r="AI124" s="686"/>
      <c r="AJ124" s="146"/>
      <c r="AK124" s="119"/>
      <c r="AL124" s="119"/>
      <c r="AM124" s="118"/>
      <c r="AN124" s="117"/>
      <c r="AO124" s="116"/>
      <c r="AP124" s="689"/>
      <c r="AQ124" s="689"/>
      <c r="AR124" s="688"/>
      <c r="AS124" s="145"/>
      <c r="AT124" s="296"/>
      <c r="AU124" s="295"/>
      <c r="AV124" s="144"/>
      <c r="AW124" s="294"/>
      <c r="AX124" s="293"/>
      <c r="AY124" s="292"/>
      <c r="AZ124" s="291"/>
      <c r="BA124" s="298"/>
      <c r="BC124" s="407" t="str">
        <f t="shared" si="51"/>
        <v>►</v>
      </c>
      <c r="BD124" s="593"/>
      <c r="BF124" s="407" t="str">
        <f t="shared" si="52"/>
        <v>►</v>
      </c>
      <c r="BG124" s="593"/>
      <c r="BI124" s="9">
        <v>1</v>
      </c>
    </row>
    <row r="125" spans="1:61" ht="21">
      <c r="A125" s="407" t="str">
        <f t="shared" si="49"/>
        <v>►</v>
      </c>
      <c r="B125" s="147" t="str">
        <f t="shared" si="69"/>
        <v>►</v>
      </c>
      <c r="C125" s="685" t="str">
        <f t="shared" si="70"/>
        <v>►</v>
      </c>
      <c r="D125" s="147" t="str">
        <f t="shared" si="71"/>
        <v>►</v>
      </c>
      <c r="E125" s="147" t="str">
        <f t="shared" si="72"/>
        <v>►</v>
      </c>
      <c r="F125" s="147" t="str">
        <f t="shared" si="73"/>
        <v>►</v>
      </c>
      <c r="G125" s="147" t="str">
        <f t="shared" si="74"/>
        <v>►</v>
      </c>
      <c r="I125" s="146"/>
      <c r="J125" s="119"/>
      <c r="K125" s="119"/>
      <c r="L125" s="118"/>
      <c r="M125" s="117"/>
      <c r="N125" s="116"/>
      <c r="O125" s="689"/>
      <c r="P125" s="689"/>
      <c r="Q125" s="688"/>
      <c r="R125" s="150"/>
      <c r="S125" s="296"/>
      <c r="T125" s="295"/>
      <c r="U125" s="144"/>
      <c r="V125" s="294"/>
      <c r="W125" s="293"/>
      <c r="X125" s="292"/>
      <c r="Y125" s="291"/>
      <c r="Z125" s="298"/>
      <c r="AA125" s="686"/>
      <c r="AB125" s="407" t="str">
        <f t="shared" si="50"/>
        <v>►</v>
      </c>
      <c r="AC125" s="147" t="str">
        <f t="shared" si="75"/>
        <v>►</v>
      </c>
      <c r="AD125" s="685" t="str">
        <f t="shared" si="76"/>
        <v>►</v>
      </c>
      <c r="AE125" s="147" t="str">
        <f t="shared" si="77"/>
        <v>►</v>
      </c>
      <c r="AF125" s="147" t="str">
        <f t="shared" si="78"/>
        <v>►</v>
      </c>
      <c r="AG125" s="147" t="str">
        <f t="shared" si="79"/>
        <v>►</v>
      </c>
      <c r="AH125" s="147" t="str">
        <f t="shared" si="80"/>
        <v>►</v>
      </c>
      <c r="AI125" s="686"/>
      <c r="AJ125" s="146"/>
      <c r="AK125" s="119"/>
      <c r="AL125" s="119"/>
      <c r="AM125" s="118"/>
      <c r="AN125" s="117"/>
      <c r="AO125" s="116"/>
      <c r="AP125" s="689"/>
      <c r="AQ125" s="689"/>
      <c r="AR125" s="688"/>
      <c r="AS125" s="150"/>
      <c r="AT125" s="296"/>
      <c r="AU125" s="295"/>
      <c r="AV125" s="144"/>
      <c r="AW125" s="294"/>
      <c r="AX125" s="293"/>
      <c r="AY125" s="292"/>
      <c r="AZ125" s="291"/>
      <c r="BA125" s="298"/>
      <c r="BC125" s="407" t="str">
        <f t="shared" si="51"/>
        <v>►</v>
      </c>
      <c r="BD125" s="593"/>
      <c r="BF125" s="407" t="str">
        <f t="shared" si="52"/>
        <v>►</v>
      </c>
      <c r="BG125" s="593"/>
      <c r="BI125" s="9">
        <v>1</v>
      </c>
    </row>
    <row r="126" spans="1:61" ht="15.75" customHeight="1">
      <c r="A126" s="407" t="str">
        <f t="shared" si="49"/>
        <v>►</v>
      </c>
      <c r="B126" s="147" t="str">
        <f t="shared" si="69"/>
        <v>►</v>
      </c>
      <c r="C126" s="685" t="str">
        <f t="shared" si="70"/>
        <v>►</v>
      </c>
      <c r="D126" s="147" t="str">
        <f t="shared" si="71"/>
        <v>►</v>
      </c>
      <c r="E126" s="147" t="str">
        <f t="shared" si="72"/>
        <v>►</v>
      </c>
      <c r="F126" s="147" t="str">
        <f t="shared" si="73"/>
        <v>►</v>
      </c>
      <c r="G126" s="147" t="str">
        <f t="shared" si="74"/>
        <v>►</v>
      </c>
      <c r="I126" s="146"/>
      <c r="J126" s="119"/>
      <c r="K126" s="119"/>
      <c r="L126" s="118"/>
      <c r="M126" s="117"/>
      <c r="N126" s="116"/>
      <c r="O126" s="689"/>
      <c r="P126" s="689"/>
      <c r="Q126" s="688"/>
      <c r="R126" s="145"/>
      <c r="S126" s="296"/>
      <c r="T126" s="295"/>
      <c r="U126" s="144"/>
      <c r="V126" s="294"/>
      <c r="W126" s="293"/>
      <c r="X126" s="292"/>
      <c r="Y126" s="291"/>
      <c r="Z126" s="290"/>
      <c r="AA126" s="686"/>
      <c r="AB126" s="407" t="str">
        <f t="shared" si="50"/>
        <v>►</v>
      </c>
      <c r="AC126" s="147" t="str">
        <f t="shared" si="75"/>
        <v>►</v>
      </c>
      <c r="AD126" s="685" t="str">
        <f t="shared" si="76"/>
        <v>►</v>
      </c>
      <c r="AE126" s="147" t="str">
        <f t="shared" si="77"/>
        <v>►</v>
      </c>
      <c r="AF126" s="147" t="str">
        <f t="shared" si="78"/>
        <v>►</v>
      </c>
      <c r="AG126" s="147" t="str">
        <f t="shared" si="79"/>
        <v>►</v>
      </c>
      <c r="AH126" s="147" t="str">
        <f t="shared" si="80"/>
        <v>►</v>
      </c>
      <c r="AI126" s="686"/>
      <c r="AJ126" s="146"/>
      <c r="AK126" s="119"/>
      <c r="AL126" s="119"/>
      <c r="AM126" s="118"/>
      <c r="AN126" s="117"/>
      <c r="AO126" s="116"/>
      <c r="AP126" s="689"/>
      <c r="AQ126" s="689"/>
      <c r="AR126" s="688"/>
      <c r="AS126" s="145"/>
      <c r="AT126" s="296"/>
      <c r="AU126" s="295"/>
      <c r="AV126" s="144"/>
      <c r="AW126" s="294"/>
      <c r="AX126" s="293"/>
      <c r="AY126" s="292"/>
      <c r="AZ126" s="291"/>
      <c r="BA126" s="290"/>
      <c r="BC126" s="407" t="str">
        <f t="shared" si="51"/>
        <v>►</v>
      </c>
      <c r="BD126" s="593"/>
      <c r="BF126" s="407" t="str">
        <f t="shared" si="52"/>
        <v>►</v>
      </c>
      <c r="BG126" s="593"/>
      <c r="BI126" s="9">
        <v>1</v>
      </c>
    </row>
    <row r="127" spans="1:61" ht="21">
      <c r="A127" s="407" t="str">
        <f t="shared" si="49"/>
        <v>►</v>
      </c>
      <c r="B127" s="147" t="str">
        <f t="shared" si="69"/>
        <v>►</v>
      </c>
      <c r="C127" s="685" t="str">
        <f t="shared" si="70"/>
        <v>►</v>
      </c>
      <c r="D127" s="147" t="str">
        <f t="shared" si="71"/>
        <v>►</v>
      </c>
      <c r="E127" s="147" t="str">
        <f t="shared" si="72"/>
        <v>►</v>
      </c>
      <c r="F127" s="147" t="str">
        <f t="shared" si="73"/>
        <v>►</v>
      </c>
      <c r="G127" s="147" t="str">
        <f t="shared" si="74"/>
        <v>►</v>
      </c>
      <c r="I127" s="146"/>
      <c r="J127" s="119"/>
      <c r="K127" s="119"/>
      <c r="L127" s="118"/>
      <c r="M127" s="117"/>
      <c r="N127" s="116"/>
      <c r="O127" s="689"/>
      <c r="P127" s="689"/>
      <c r="Q127" s="688"/>
      <c r="R127" s="150"/>
      <c r="S127" s="296"/>
      <c r="T127" s="295"/>
      <c r="U127" s="144"/>
      <c r="V127" s="294"/>
      <c r="W127" s="293"/>
      <c r="X127" s="292"/>
      <c r="Y127" s="291"/>
      <c r="Z127" s="290"/>
      <c r="AA127" s="686"/>
      <c r="AB127" s="407" t="str">
        <f t="shared" si="50"/>
        <v>►</v>
      </c>
      <c r="AC127" s="147" t="str">
        <f t="shared" si="75"/>
        <v>►</v>
      </c>
      <c r="AD127" s="685" t="str">
        <f t="shared" si="76"/>
        <v>►</v>
      </c>
      <c r="AE127" s="147" t="str">
        <f t="shared" si="77"/>
        <v>►</v>
      </c>
      <c r="AF127" s="147" t="str">
        <f t="shared" si="78"/>
        <v>►</v>
      </c>
      <c r="AG127" s="147" t="str">
        <f t="shared" si="79"/>
        <v>►</v>
      </c>
      <c r="AH127" s="147" t="str">
        <f t="shared" si="80"/>
        <v>►</v>
      </c>
      <c r="AI127" s="686"/>
      <c r="AJ127" s="146"/>
      <c r="AK127" s="119"/>
      <c r="AL127" s="119"/>
      <c r="AM127" s="118"/>
      <c r="AN127" s="117"/>
      <c r="AO127" s="116"/>
      <c r="AP127" s="689"/>
      <c r="AQ127" s="689"/>
      <c r="AR127" s="688"/>
      <c r="AS127" s="150"/>
      <c r="AT127" s="296"/>
      <c r="AU127" s="295"/>
      <c r="AV127" s="144"/>
      <c r="AW127" s="294"/>
      <c r="AX127" s="293"/>
      <c r="AY127" s="292"/>
      <c r="AZ127" s="291"/>
      <c r="BA127" s="290"/>
      <c r="BC127" s="407" t="str">
        <f t="shared" si="51"/>
        <v>►</v>
      </c>
      <c r="BD127" s="593"/>
      <c r="BF127" s="407" t="str">
        <f t="shared" si="52"/>
        <v>►</v>
      </c>
      <c r="BG127" s="593"/>
      <c r="BI127" s="9">
        <v>1</v>
      </c>
    </row>
    <row r="128" spans="1:61" ht="21">
      <c r="A128" s="407" t="str">
        <f t="shared" si="49"/>
        <v>►</v>
      </c>
      <c r="B128" s="147" t="str">
        <f t="shared" si="69"/>
        <v>►</v>
      </c>
      <c r="C128" s="685" t="str">
        <f t="shared" si="70"/>
        <v>►</v>
      </c>
      <c r="D128" s="147" t="str">
        <f t="shared" si="71"/>
        <v>►</v>
      </c>
      <c r="E128" s="147" t="str">
        <f t="shared" si="72"/>
        <v>►</v>
      </c>
      <c r="F128" s="147" t="str">
        <f t="shared" si="73"/>
        <v>►</v>
      </c>
      <c r="G128" s="147" t="str">
        <f t="shared" si="74"/>
        <v>►</v>
      </c>
      <c r="I128" s="146"/>
      <c r="J128" s="119"/>
      <c r="K128" s="119"/>
      <c r="L128" s="118"/>
      <c r="M128" s="117"/>
      <c r="N128" s="116"/>
      <c r="O128" s="689"/>
      <c r="P128" s="689"/>
      <c r="Q128" s="688"/>
      <c r="R128" s="145"/>
      <c r="S128" s="296"/>
      <c r="T128" s="295"/>
      <c r="U128" s="144"/>
      <c r="V128" s="294"/>
      <c r="W128" s="293"/>
      <c r="X128" s="292"/>
      <c r="Y128" s="291"/>
      <c r="Z128" s="290"/>
      <c r="AA128" s="686"/>
      <c r="AB128" s="407" t="str">
        <f t="shared" si="50"/>
        <v>►</v>
      </c>
      <c r="AC128" s="147" t="str">
        <f t="shared" si="75"/>
        <v>►</v>
      </c>
      <c r="AD128" s="685" t="str">
        <f t="shared" si="76"/>
        <v>►</v>
      </c>
      <c r="AE128" s="147" t="str">
        <f t="shared" si="77"/>
        <v>►</v>
      </c>
      <c r="AF128" s="147" t="str">
        <f t="shared" si="78"/>
        <v>►</v>
      </c>
      <c r="AG128" s="147" t="str">
        <f t="shared" si="79"/>
        <v>►</v>
      </c>
      <c r="AH128" s="147" t="str">
        <f t="shared" si="80"/>
        <v>►</v>
      </c>
      <c r="AI128" s="686"/>
      <c r="AJ128" s="146"/>
      <c r="AK128" s="119"/>
      <c r="AL128" s="119"/>
      <c r="AM128" s="118"/>
      <c r="AN128" s="117"/>
      <c r="AO128" s="116"/>
      <c r="AP128" s="689"/>
      <c r="AQ128" s="689"/>
      <c r="AR128" s="688"/>
      <c r="AS128" s="145"/>
      <c r="AT128" s="296"/>
      <c r="AU128" s="295"/>
      <c r="AV128" s="144"/>
      <c r="AW128" s="294"/>
      <c r="AX128" s="293"/>
      <c r="AY128" s="292"/>
      <c r="AZ128" s="291"/>
      <c r="BA128" s="290"/>
      <c r="BC128" s="407" t="str">
        <f t="shared" si="51"/>
        <v>►</v>
      </c>
      <c r="BD128" s="593"/>
      <c r="BF128" s="407" t="str">
        <f t="shared" si="52"/>
        <v>►</v>
      </c>
      <c r="BG128" s="593"/>
      <c r="BI128" s="9">
        <v>1</v>
      </c>
    </row>
    <row r="129" spans="1:61" ht="15.75">
      <c r="A129" s="407" t="str">
        <f t="shared" si="49"/>
        <v>►</v>
      </c>
      <c r="B129" s="147" t="str">
        <f t="shared" si="69"/>
        <v>►</v>
      </c>
      <c r="C129" s="685" t="str">
        <f t="shared" si="70"/>
        <v>►</v>
      </c>
      <c r="D129" s="147" t="str">
        <f t="shared" si="71"/>
        <v>►</v>
      </c>
      <c r="E129" s="147" t="str">
        <f t="shared" si="72"/>
        <v>►</v>
      </c>
      <c r="F129" s="147" t="str">
        <f t="shared" si="73"/>
        <v>►</v>
      </c>
      <c r="G129" s="147" t="str">
        <f t="shared" si="74"/>
        <v>►</v>
      </c>
      <c r="I129" s="134"/>
      <c r="J129" s="119"/>
      <c r="K129" s="119"/>
      <c r="L129" s="118"/>
      <c r="M129" s="117"/>
      <c r="N129" s="116"/>
      <c r="O129" s="132"/>
      <c r="P129" s="132"/>
      <c r="Q129" s="132"/>
      <c r="R129" s="132"/>
      <c r="S129" s="132"/>
      <c r="T129" s="132"/>
      <c r="U129" s="132"/>
      <c r="V129" s="132"/>
      <c r="W129" s="132"/>
      <c r="X129" s="133"/>
      <c r="Y129" s="132"/>
      <c r="Z129" s="131"/>
      <c r="AA129" s="686"/>
      <c r="AB129" s="407" t="str">
        <f t="shared" si="50"/>
        <v>►</v>
      </c>
      <c r="AC129" s="147" t="str">
        <f t="shared" si="75"/>
        <v>►</v>
      </c>
      <c r="AD129" s="685" t="str">
        <f t="shared" si="76"/>
        <v>►</v>
      </c>
      <c r="AE129" s="147" t="str">
        <f t="shared" si="77"/>
        <v>►</v>
      </c>
      <c r="AF129" s="147" t="str">
        <f t="shared" si="78"/>
        <v>►</v>
      </c>
      <c r="AG129" s="147" t="str">
        <f t="shared" si="79"/>
        <v>►</v>
      </c>
      <c r="AH129" s="147" t="str">
        <f t="shared" si="80"/>
        <v>►</v>
      </c>
      <c r="AI129" s="686"/>
      <c r="AJ129" s="134"/>
      <c r="AK129" s="119"/>
      <c r="AL129" s="119"/>
      <c r="AM129" s="118"/>
      <c r="AN129" s="117"/>
      <c r="AO129" s="116"/>
      <c r="AP129" s="132"/>
      <c r="AQ129" s="132"/>
      <c r="AR129" s="132"/>
      <c r="AS129" s="132"/>
      <c r="AT129" s="132"/>
      <c r="AU129" s="132"/>
      <c r="AV129" s="132"/>
      <c r="AW129" s="132"/>
      <c r="AX129" s="132"/>
      <c r="AY129" s="133"/>
      <c r="AZ129" s="132"/>
      <c r="BA129" s="131"/>
      <c r="BC129" s="407" t="str">
        <f t="shared" si="51"/>
        <v>►</v>
      </c>
      <c r="BD129" s="593"/>
      <c r="BF129" s="407" t="str">
        <f t="shared" si="52"/>
        <v>►</v>
      </c>
      <c r="BG129" s="593"/>
      <c r="BI129" s="9">
        <v>1</v>
      </c>
    </row>
    <row r="130" spans="1:61" ht="21">
      <c r="A130" s="407" t="str">
        <f t="shared" si="49"/>
        <v>►</v>
      </c>
      <c r="B130" s="147" t="str">
        <f t="shared" si="69"/>
        <v>►</v>
      </c>
      <c r="C130" s="685" t="str">
        <f t="shared" si="70"/>
        <v>►</v>
      </c>
      <c r="D130" s="147" t="str">
        <f t="shared" si="71"/>
        <v>►</v>
      </c>
      <c r="E130" s="147" t="str">
        <f t="shared" si="72"/>
        <v>►</v>
      </c>
      <c r="F130" s="147" t="str">
        <f t="shared" si="73"/>
        <v>►</v>
      </c>
      <c r="G130" s="147" t="str">
        <f t="shared" si="74"/>
        <v>►</v>
      </c>
      <c r="I130" s="146"/>
      <c r="J130" s="119"/>
      <c r="K130" s="119"/>
      <c r="L130" s="118"/>
      <c r="M130" s="117"/>
      <c r="N130" s="116"/>
      <c r="O130" s="288"/>
      <c r="P130" s="267"/>
      <c r="Q130" s="270"/>
      <c r="R130" s="270"/>
      <c r="S130" s="270"/>
      <c r="T130" s="270"/>
      <c r="U130" s="270"/>
      <c r="V130" s="270"/>
      <c r="W130" s="270"/>
      <c r="X130" s="270"/>
      <c r="Y130" s="270"/>
      <c r="Z130" s="287"/>
      <c r="AA130" s="686"/>
      <c r="AB130" s="407" t="str">
        <f t="shared" si="50"/>
        <v>►</v>
      </c>
      <c r="AC130" s="147" t="str">
        <f t="shared" si="75"/>
        <v>►</v>
      </c>
      <c r="AD130" s="685" t="str">
        <f t="shared" si="76"/>
        <v>►</v>
      </c>
      <c r="AE130" s="147" t="str">
        <f t="shared" si="77"/>
        <v>►</v>
      </c>
      <c r="AF130" s="147" t="str">
        <f t="shared" si="78"/>
        <v>►</v>
      </c>
      <c r="AG130" s="147" t="str">
        <f t="shared" si="79"/>
        <v>►</v>
      </c>
      <c r="AH130" s="147" t="str">
        <f t="shared" si="80"/>
        <v>►</v>
      </c>
      <c r="AI130" s="686"/>
      <c r="AJ130" s="146"/>
      <c r="AK130" s="119"/>
      <c r="AL130" s="119"/>
      <c r="AM130" s="118"/>
      <c r="AN130" s="117"/>
      <c r="AO130" s="116"/>
      <c r="AP130" s="288"/>
      <c r="AQ130" s="267"/>
      <c r="AR130" s="270"/>
      <c r="AS130" s="270"/>
      <c r="AT130" s="270"/>
      <c r="AU130" s="270"/>
      <c r="AV130" s="270"/>
      <c r="AW130" s="270"/>
      <c r="AX130" s="270"/>
      <c r="AY130" s="270"/>
      <c r="AZ130" s="270"/>
      <c r="BA130" s="287"/>
      <c r="BC130" s="407" t="str">
        <f t="shared" si="51"/>
        <v>►</v>
      </c>
      <c r="BD130" s="593"/>
      <c r="BF130" s="407" t="str">
        <f t="shared" si="52"/>
        <v>►</v>
      </c>
      <c r="BG130" s="593"/>
      <c r="BI130" s="9">
        <v>1</v>
      </c>
    </row>
    <row r="131" spans="1:61" ht="21.75" thickBot="1">
      <c r="A131" s="407" t="str">
        <f t="shared" si="49"/>
        <v>►</v>
      </c>
      <c r="B131" s="147" t="str">
        <f t="shared" ref="B131:G131" si="81">B130</f>
        <v>►</v>
      </c>
      <c r="C131" s="685" t="str">
        <f t="shared" si="81"/>
        <v>►</v>
      </c>
      <c r="D131" s="147" t="str">
        <f t="shared" si="81"/>
        <v>►</v>
      </c>
      <c r="E131" s="147" t="str">
        <f t="shared" si="81"/>
        <v>►</v>
      </c>
      <c r="F131" s="147" t="str">
        <f t="shared" si="81"/>
        <v>►</v>
      </c>
      <c r="G131" s="147" t="str">
        <f t="shared" si="81"/>
        <v>►</v>
      </c>
      <c r="I131" s="146"/>
      <c r="J131" s="119"/>
      <c r="K131" s="119"/>
      <c r="L131" s="118"/>
      <c r="M131" s="117"/>
      <c r="N131" s="116"/>
      <c r="O131" s="285"/>
      <c r="P131" s="284"/>
      <c r="Q131" s="284"/>
      <c r="R131" s="284"/>
      <c r="S131" s="284"/>
      <c r="T131" s="284"/>
      <c r="U131" s="284"/>
      <c r="V131" s="284"/>
      <c r="W131" s="284"/>
      <c r="X131" s="284"/>
      <c r="Y131" s="284"/>
      <c r="Z131" s="282"/>
      <c r="AA131" s="686"/>
      <c r="AB131" s="407" t="str">
        <f t="shared" si="50"/>
        <v>►</v>
      </c>
      <c r="AC131" s="147" t="str">
        <f t="shared" ref="AC131:AH131" si="82">AC130</f>
        <v>►</v>
      </c>
      <c r="AD131" s="685" t="str">
        <f t="shared" si="82"/>
        <v>►</v>
      </c>
      <c r="AE131" s="147" t="str">
        <f t="shared" si="82"/>
        <v>►</v>
      </c>
      <c r="AF131" s="147" t="str">
        <f t="shared" si="82"/>
        <v>►</v>
      </c>
      <c r="AG131" s="147" t="str">
        <f t="shared" si="82"/>
        <v>►</v>
      </c>
      <c r="AH131" s="147" t="str">
        <f t="shared" si="82"/>
        <v>►</v>
      </c>
      <c r="AI131" s="686"/>
      <c r="AJ131" s="146"/>
      <c r="AK131" s="119"/>
      <c r="AL131" s="119"/>
      <c r="AM131" s="118"/>
      <c r="AN131" s="117"/>
      <c r="AO131" s="116"/>
      <c r="AP131" s="285"/>
      <c r="AQ131" s="284"/>
      <c r="AR131" s="284"/>
      <c r="AS131" s="284"/>
      <c r="AT131" s="284"/>
      <c r="AU131" s="284"/>
      <c r="AV131" s="284"/>
      <c r="AW131" s="284"/>
      <c r="AX131" s="284"/>
      <c r="AY131" s="284"/>
      <c r="AZ131" s="284"/>
      <c r="BA131" s="282"/>
      <c r="BC131" s="407" t="str">
        <f t="shared" si="51"/>
        <v>►</v>
      </c>
      <c r="BD131" s="598"/>
      <c r="BF131" s="407" t="str">
        <f t="shared" si="52"/>
        <v>►</v>
      </c>
      <c r="BG131" s="598"/>
      <c r="BI131" s="9">
        <v>1</v>
      </c>
    </row>
    <row r="132" spans="1:61" ht="21">
      <c r="A132" s="407" t="str">
        <f t="shared" si="49"/>
        <v>►</v>
      </c>
      <c r="B132" s="147" t="str">
        <f t="shared" ref="B132:G144" si="83">B130</f>
        <v>►</v>
      </c>
      <c r="C132" s="685" t="str">
        <f t="shared" si="83"/>
        <v>►</v>
      </c>
      <c r="D132" s="147" t="str">
        <f t="shared" si="83"/>
        <v>►</v>
      </c>
      <c r="E132" s="147" t="str">
        <f t="shared" si="83"/>
        <v>►</v>
      </c>
      <c r="F132" s="147" t="str">
        <f t="shared" si="83"/>
        <v>►</v>
      </c>
      <c r="G132" s="147" t="str">
        <f t="shared" si="83"/>
        <v>►</v>
      </c>
      <c r="I132" s="146"/>
      <c r="J132" s="119"/>
      <c r="K132" s="119"/>
      <c r="L132" s="118"/>
      <c r="M132" s="117"/>
      <c r="N132" s="116"/>
      <c r="O132" s="285"/>
      <c r="P132" s="284"/>
      <c r="Q132" s="284"/>
      <c r="R132" s="284"/>
      <c r="S132" s="284"/>
      <c r="T132" s="284"/>
      <c r="U132" s="284"/>
      <c r="V132" s="284"/>
      <c r="W132" s="284"/>
      <c r="X132" s="284"/>
      <c r="Y132" s="284"/>
      <c r="Z132" s="282"/>
      <c r="AA132" s="686"/>
      <c r="AB132" s="407" t="str">
        <f t="shared" si="50"/>
        <v>►</v>
      </c>
      <c r="AC132" s="147" t="str">
        <f t="shared" ref="AC132:AH144" si="84">AC130</f>
        <v>►</v>
      </c>
      <c r="AD132" s="685" t="str">
        <f t="shared" si="84"/>
        <v>►</v>
      </c>
      <c r="AE132" s="147" t="str">
        <f t="shared" si="84"/>
        <v>►</v>
      </c>
      <c r="AF132" s="147" t="str">
        <f t="shared" si="84"/>
        <v>►</v>
      </c>
      <c r="AG132" s="147" t="str">
        <f t="shared" si="84"/>
        <v>►</v>
      </c>
      <c r="AH132" s="147" t="str">
        <f t="shared" si="84"/>
        <v>►</v>
      </c>
      <c r="AI132" s="686"/>
      <c r="AJ132" s="146"/>
      <c r="AK132" s="119"/>
      <c r="AL132" s="119"/>
      <c r="AM132" s="118"/>
      <c r="AN132" s="117"/>
      <c r="AO132" s="116"/>
      <c r="AP132" s="285"/>
      <c r="AQ132" s="284"/>
      <c r="AR132" s="284"/>
      <c r="AS132" s="284"/>
      <c r="AT132" s="284"/>
      <c r="AU132" s="284"/>
      <c r="AV132" s="284"/>
      <c r="AW132" s="284"/>
      <c r="AX132" s="284"/>
      <c r="AY132" s="284"/>
      <c r="AZ132" s="284"/>
      <c r="BA132" s="282"/>
      <c r="BC132" s="407" t="str">
        <f t="shared" si="51"/>
        <v>►</v>
      </c>
      <c r="BD132" s="362"/>
      <c r="BF132" s="407" t="str">
        <f t="shared" si="52"/>
        <v>►</v>
      </c>
      <c r="BG132" s="362"/>
      <c r="BI132" s="9">
        <v>1</v>
      </c>
    </row>
    <row r="133" spans="1:61" ht="21">
      <c r="A133" s="407" t="str">
        <f t="shared" si="49"/>
        <v>►</v>
      </c>
      <c r="B133" s="147" t="str">
        <f t="shared" si="83"/>
        <v>►</v>
      </c>
      <c r="C133" s="685" t="str">
        <f t="shared" si="83"/>
        <v>►</v>
      </c>
      <c r="D133" s="147" t="str">
        <f t="shared" si="83"/>
        <v>►</v>
      </c>
      <c r="E133" s="147" t="str">
        <f t="shared" si="83"/>
        <v>►</v>
      </c>
      <c r="F133" s="147" t="str">
        <f t="shared" si="83"/>
        <v>►</v>
      </c>
      <c r="G133" s="147" t="str">
        <f t="shared" si="83"/>
        <v>►</v>
      </c>
      <c r="I133" s="146"/>
      <c r="J133" s="119"/>
      <c r="K133" s="119"/>
      <c r="L133" s="118"/>
      <c r="M133" s="117"/>
      <c r="N133" s="116"/>
      <c r="O133" s="285"/>
      <c r="P133" s="284"/>
      <c r="Q133" s="284"/>
      <c r="R133" s="284"/>
      <c r="S133" s="284"/>
      <c r="T133" s="284"/>
      <c r="U133" s="284"/>
      <c r="V133" s="284"/>
      <c r="W133" s="284"/>
      <c r="X133" s="284"/>
      <c r="Y133" s="284"/>
      <c r="Z133" s="282"/>
      <c r="AA133" s="686"/>
      <c r="AB133" s="407" t="str">
        <f t="shared" si="50"/>
        <v>►</v>
      </c>
      <c r="AC133" s="147" t="str">
        <f t="shared" si="84"/>
        <v>►</v>
      </c>
      <c r="AD133" s="685" t="str">
        <f t="shared" si="84"/>
        <v>►</v>
      </c>
      <c r="AE133" s="147" t="str">
        <f t="shared" si="84"/>
        <v>►</v>
      </c>
      <c r="AF133" s="147" t="str">
        <f t="shared" si="84"/>
        <v>►</v>
      </c>
      <c r="AG133" s="147" t="str">
        <f t="shared" si="84"/>
        <v>►</v>
      </c>
      <c r="AH133" s="147" t="str">
        <f t="shared" si="84"/>
        <v>►</v>
      </c>
      <c r="AI133" s="686"/>
      <c r="AJ133" s="146"/>
      <c r="AK133" s="119"/>
      <c r="AL133" s="119"/>
      <c r="AM133" s="118"/>
      <c r="AN133" s="117"/>
      <c r="AO133" s="116"/>
      <c r="AP133" s="285"/>
      <c r="AQ133" s="284"/>
      <c r="AR133" s="284"/>
      <c r="AS133" s="284"/>
      <c r="AT133" s="284"/>
      <c r="AU133" s="284"/>
      <c r="AV133" s="284"/>
      <c r="AW133" s="284"/>
      <c r="AX133" s="284"/>
      <c r="AY133" s="284"/>
      <c r="AZ133" s="284"/>
      <c r="BA133" s="282"/>
      <c r="BC133" s="407" t="str">
        <f t="shared" si="51"/>
        <v>►</v>
      </c>
      <c r="BD133" s="599"/>
      <c r="BF133" s="407" t="str">
        <f t="shared" si="52"/>
        <v>►</v>
      </c>
      <c r="BG133" s="599"/>
      <c r="BI133" s="9">
        <v>1</v>
      </c>
    </row>
    <row r="134" spans="1:61" ht="21">
      <c r="A134" s="407" t="str">
        <f t="shared" si="49"/>
        <v>►</v>
      </c>
      <c r="B134" s="147" t="str">
        <f t="shared" si="83"/>
        <v>►</v>
      </c>
      <c r="C134" s="685" t="str">
        <f t="shared" si="83"/>
        <v>►</v>
      </c>
      <c r="D134" s="147" t="str">
        <f t="shared" si="83"/>
        <v>►</v>
      </c>
      <c r="E134" s="147" t="str">
        <f t="shared" si="83"/>
        <v>►</v>
      </c>
      <c r="F134" s="147" t="str">
        <f t="shared" si="83"/>
        <v>►</v>
      </c>
      <c r="G134" s="147" t="str">
        <f t="shared" si="83"/>
        <v>►</v>
      </c>
      <c r="I134" s="146"/>
      <c r="J134" s="119"/>
      <c r="K134" s="119"/>
      <c r="L134" s="118"/>
      <c r="M134" s="117"/>
      <c r="N134" s="116"/>
      <c r="O134" s="285"/>
      <c r="P134" s="284"/>
      <c r="Q134" s="284"/>
      <c r="R134" s="284"/>
      <c r="S134" s="284"/>
      <c r="T134" s="284"/>
      <c r="U134" s="284"/>
      <c r="V134" s="284"/>
      <c r="W134" s="284"/>
      <c r="X134" s="284"/>
      <c r="Y134" s="284"/>
      <c r="Z134" s="282"/>
      <c r="AA134" s="686"/>
      <c r="AB134" s="407" t="str">
        <f t="shared" si="50"/>
        <v>►</v>
      </c>
      <c r="AC134" s="147" t="str">
        <f t="shared" si="84"/>
        <v>►</v>
      </c>
      <c r="AD134" s="685" t="str">
        <f t="shared" si="84"/>
        <v>►</v>
      </c>
      <c r="AE134" s="147" t="str">
        <f t="shared" si="84"/>
        <v>►</v>
      </c>
      <c r="AF134" s="147" t="str">
        <f t="shared" si="84"/>
        <v>►</v>
      </c>
      <c r="AG134" s="147" t="str">
        <f t="shared" si="84"/>
        <v>►</v>
      </c>
      <c r="AH134" s="147" t="str">
        <f t="shared" si="84"/>
        <v>►</v>
      </c>
      <c r="AI134" s="686"/>
      <c r="AJ134" s="146"/>
      <c r="AK134" s="119"/>
      <c r="AL134" s="119"/>
      <c r="AM134" s="118"/>
      <c r="AN134" s="117"/>
      <c r="AO134" s="116"/>
      <c r="AP134" s="285"/>
      <c r="AQ134" s="284"/>
      <c r="AR134" s="284"/>
      <c r="AS134" s="284"/>
      <c r="AT134" s="284"/>
      <c r="AU134" s="284"/>
      <c r="AV134" s="284"/>
      <c r="AW134" s="284"/>
      <c r="AX134" s="284"/>
      <c r="AY134" s="284"/>
      <c r="AZ134" s="284"/>
      <c r="BA134" s="282"/>
      <c r="BC134" s="407" t="str">
        <f t="shared" si="51"/>
        <v>►</v>
      </c>
      <c r="BD134" s="600"/>
      <c r="BF134" s="407" t="str">
        <f t="shared" si="52"/>
        <v>►</v>
      </c>
      <c r="BG134" s="600"/>
      <c r="BI134" s="9">
        <v>1</v>
      </c>
    </row>
    <row r="135" spans="1:61" ht="21">
      <c r="A135" s="407" t="str">
        <f t="shared" si="49"/>
        <v>►</v>
      </c>
      <c r="B135" s="147" t="str">
        <f t="shared" si="83"/>
        <v>►</v>
      </c>
      <c r="C135" s="685" t="str">
        <f t="shared" si="83"/>
        <v>►</v>
      </c>
      <c r="D135" s="147" t="str">
        <f t="shared" si="83"/>
        <v>►</v>
      </c>
      <c r="E135" s="147" t="str">
        <f t="shared" si="83"/>
        <v>►</v>
      </c>
      <c r="F135" s="147" t="str">
        <f t="shared" si="83"/>
        <v>►</v>
      </c>
      <c r="G135" s="147" t="str">
        <f t="shared" si="83"/>
        <v>►</v>
      </c>
      <c r="I135" s="146"/>
      <c r="J135" s="119"/>
      <c r="K135" s="119"/>
      <c r="L135" s="118"/>
      <c r="M135" s="117"/>
      <c r="N135" s="116"/>
      <c r="O135" s="285"/>
      <c r="P135" s="284"/>
      <c r="Q135" s="284"/>
      <c r="R135" s="284"/>
      <c r="S135" s="284"/>
      <c r="T135" s="284"/>
      <c r="U135" s="284"/>
      <c r="V135" s="284"/>
      <c r="W135" s="284"/>
      <c r="X135" s="284"/>
      <c r="Y135" s="284"/>
      <c r="Z135" s="282"/>
      <c r="AA135" s="686"/>
      <c r="AB135" s="407" t="str">
        <f t="shared" si="50"/>
        <v>►</v>
      </c>
      <c r="AC135" s="147" t="str">
        <f t="shared" si="84"/>
        <v>►</v>
      </c>
      <c r="AD135" s="685" t="str">
        <f t="shared" si="84"/>
        <v>►</v>
      </c>
      <c r="AE135" s="147" t="str">
        <f t="shared" si="84"/>
        <v>►</v>
      </c>
      <c r="AF135" s="147" t="str">
        <f t="shared" si="84"/>
        <v>►</v>
      </c>
      <c r="AG135" s="147" t="str">
        <f t="shared" si="84"/>
        <v>►</v>
      </c>
      <c r="AH135" s="147" t="str">
        <f t="shared" si="84"/>
        <v>►</v>
      </c>
      <c r="AI135" s="686"/>
      <c r="AJ135" s="146"/>
      <c r="AK135" s="119"/>
      <c r="AL135" s="119"/>
      <c r="AM135" s="118"/>
      <c r="AN135" s="117"/>
      <c r="AO135" s="116"/>
      <c r="AP135" s="285"/>
      <c r="AQ135" s="284"/>
      <c r="AR135" s="284"/>
      <c r="AS135" s="284"/>
      <c r="AT135" s="284"/>
      <c r="AU135" s="284"/>
      <c r="AV135" s="284"/>
      <c r="AW135" s="284"/>
      <c r="AX135" s="284"/>
      <c r="AY135" s="284"/>
      <c r="AZ135" s="284"/>
      <c r="BA135" s="282"/>
      <c r="BC135" s="407" t="str">
        <f t="shared" si="51"/>
        <v>►</v>
      </c>
      <c r="BD135" s="600"/>
      <c r="BF135" s="407" t="str">
        <f t="shared" si="52"/>
        <v>►</v>
      </c>
      <c r="BG135" s="600"/>
      <c r="BI135" s="9">
        <v>1</v>
      </c>
    </row>
    <row r="136" spans="1:61" ht="21">
      <c r="A136" s="407" t="str">
        <f t="shared" si="49"/>
        <v>►</v>
      </c>
      <c r="B136" s="147" t="str">
        <f t="shared" si="83"/>
        <v>►</v>
      </c>
      <c r="C136" s="685" t="str">
        <f t="shared" si="83"/>
        <v>►</v>
      </c>
      <c r="D136" s="147" t="str">
        <f t="shared" si="83"/>
        <v>►</v>
      </c>
      <c r="E136" s="147" t="str">
        <f t="shared" si="83"/>
        <v>►</v>
      </c>
      <c r="F136" s="147" t="str">
        <f t="shared" si="83"/>
        <v>►</v>
      </c>
      <c r="G136" s="147" t="str">
        <f t="shared" si="83"/>
        <v>►</v>
      </c>
      <c r="I136" s="146"/>
      <c r="J136" s="119"/>
      <c r="K136" s="119"/>
      <c r="L136" s="118"/>
      <c r="M136" s="117"/>
      <c r="N136" s="116"/>
      <c r="O136" s="285"/>
      <c r="P136" s="284"/>
      <c r="Q136" s="284"/>
      <c r="R136" s="284"/>
      <c r="S136" s="284"/>
      <c r="T136" s="284"/>
      <c r="U136" s="284"/>
      <c r="V136" s="284"/>
      <c r="W136" s="284"/>
      <c r="X136" s="284"/>
      <c r="Y136" s="284"/>
      <c r="Z136" s="282"/>
      <c r="AA136" s="686"/>
      <c r="AB136" s="407" t="str">
        <f t="shared" si="50"/>
        <v>►</v>
      </c>
      <c r="AC136" s="147" t="str">
        <f t="shared" si="84"/>
        <v>►</v>
      </c>
      <c r="AD136" s="685" t="str">
        <f t="shared" si="84"/>
        <v>►</v>
      </c>
      <c r="AE136" s="147" t="str">
        <f t="shared" si="84"/>
        <v>►</v>
      </c>
      <c r="AF136" s="147" t="str">
        <f t="shared" si="84"/>
        <v>►</v>
      </c>
      <c r="AG136" s="147" t="str">
        <f t="shared" si="84"/>
        <v>►</v>
      </c>
      <c r="AH136" s="147" t="str">
        <f t="shared" si="84"/>
        <v>►</v>
      </c>
      <c r="AI136" s="686"/>
      <c r="AJ136" s="146"/>
      <c r="AK136" s="119"/>
      <c r="AL136" s="119"/>
      <c r="AM136" s="118"/>
      <c r="AN136" s="117"/>
      <c r="AO136" s="116"/>
      <c r="AP136" s="285"/>
      <c r="AQ136" s="284"/>
      <c r="AR136" s="284"/>
      <c r="AS136" s="284"/>
      <c r="AT136" s="284"/>
      <c r="AU136" s="284"/>
      <c r="AV136" s="284"/>
      <c r="AW136" s="284"/>
      <c r="AX136" s="284"/>
      <c r="AY136" s="284"/>
      <c r="AZ136" s="284"/>
      <c r="BA136" s="282"/>
      <c r="BC136" s="407" t="str">
        <f t="shared" si="51"/>
        <v>►</v>
      </c>
      <c r="BD136" s="600"/>
      <c r="BF136" s="407" t="str">
        <f t="shared" si="52"/>
        <v>►</v>
      </c>
      <c r="BG136" s="600"/>
      <c r="BI136" s="9">
        <v>1</v>
      </c>
    </row>
    <row r="137" spans="1:61" ht="21">
      <c r="A137" s="407" t="str">
        <f t="shared" si="49"/>
        <v>►</v>
      </c>
      <c r="B137" s="147" t="str">
        <f t="shared" si="83"/>
        <v>►</v>
      </c>
      <c r="C137" s="685" t="str">
        <f t="shared" si="83"/>
        <v>►</v>
      </c>
      <c r="D137" s="147" t="str">
        <f t="shared" si="83"/>
        <v>►</v>
      </c>
      <c r="E137" s="147" t="str">
        <f t="shared" si="83"/>
        <v>►</v>
      </c>
      <c r="F137" s="147" t="str">
        <f t="shared" si="83"/>
        <v>►</v>
      </c>
      <c r="G137" s="147" t="str">
        <f t="shared" si="83"/>
        <v>►</v>
      </c>
      <c r="I137" s="146"/>
      <c r="J137" s="119"/>
      <c r="K137" s="119"/>
      <c r="L137" s="118"/>
      <c r="M137" s="117"/>
      <c r="N137" s="116"/>
      <c r="O137" s="285"/>
      <c r="P137" s="284"/>
      <c r="Q137" s="284"/>
      <c r="R137" s="284"/>
      <c r="S137" s="284"/>
      <c r="T137" s="284"/>
      <c r="U137" s="284"/>
      <c r="V137" s="284"/>
      <c r="W137" s="284"/>
      <c r="X137" s="284"/>
      <c r="Y137" s="284"/>
      <c r="Z137" s="282"/>
      <c r="AA137" s="686"/>
      <c r="AB137" s="407" t="str">
        <f t="shared" si="50"/>
        <v>►</v>
      </c>
      <c r="AC137" s="147" t="str">
        <f t="shared" si="84"/>
        <v>►</v>
      </c>
      <c r="AD137" s="685" t="str">
        <f t="shared" si="84"/>
        <v>►</v>
      </c>
      <c r="AE137" s="147" t="str">
        <f t="shared" si="84"/>
        <v>►</v>
      </c>
      <c r="AF137" s="147" t="str">
        <f t="shared" si="84"/>
        <v>►</v>
      </c>
      <c r="AG137" s="147" t="str">
        <f t="shared" si="84"/>
        <v>►</v>
      </c>
      <c r="AH137" s="147" t="str">
        <f t="shared" si="84"/>
        <v>►</v>
      </c>
      <c r="AI137" s="686"/>
      <c r="AJ137" s="146"/>
      <c r="AK137" s="119"/>
      <c r="AL137" s="119"/>
      <c r="AM137" s="118"/>
      <c r="AN137" s="117"/>
      <c r="AO137" s="116"/>
      <c r="AP137" s="285"/>
      <c r="AQ137" s="284"/>
      <c r="AR137" s="284"/>
      <c r="AS137" s="284"/>
      <c r="AT137" s="284"/>
      <c r="AU137" s="284"/>
      <c r="AV137" s="284"/>
      <c r="AW137" s="284"/>
      <c r="AX137" s="284"/>
      <c r="AY137" s="284"/>
      <c r="AZ137" s="284"/>
      <c r="BA137" s="282"/>
      <c r="BC137" s="407" t="str">
        <f t="shared" si="51"/>
        <v>►</v>
      </c>
      <c r="BD137" s="600"/>
      <c r="BF137" s="407" t="str">
        <f t="shared" si="52"/>
        <v>►</v>
      </c>
      <c r="BG137" s="600"/>
      <c r="BI137" s="9">
        <v>1</v>
      </c>
    </row>
    <row r="138" spans="1:61" ht="21">
      <c r="A138" s="407" t="str">
        <f t="shared" ref="A138:A201" si="85">IF(ISBLANK(I138),"►",I138)</f>
        <v>►</v>
      </c>
      <c r="B138" s="147" t="str">
        <f t="shared" si="83"/>
        <v>►</v>
      </c>
      <c r="C138" s="685" t="str">
        <f t="shared" si="83"/>
        <v>►</v>
      </c>
      <c r="D138" s="147" t="str">
        <f t="shared" si="83"/>
        <v>►</v>
      </c>
      <c r="E138" s="147" t="str">
        <f t="shared" si="83"/>
        <v>►</v>
      </c>
      <c r="F138" s="147" t="str">
        <f t="shared" si="83"/>
        <v>►</v>
      </c>
      <c r="G138" s="147" t="str">
        <f t="shared" si="83"/>
        <v>►</v>
      </c>
      <c r="I138" s="146"/>
      <c r="J138" s="119"/>
      <c r="K138" s="119"/>
      <c r="L138" s="118"/>
      <c r="M138" s="117"/>
      <c r="N138" s="116"/>
      <c r="O138" s="285"/>
      <c r="P138" s="284"/>
      <c r="Q138" s="284"/>
      <c r="R138" s="284"/>
      <c r="S138" s="284"/>
      <c r="T138" s="284"/>
      <c r="U138" s="284"/>
      <c r="V138" s="284"/>
      <c r="W138" s="284"/>
      <c r="X138" s="284"/>
      <c r="Y138" s="284"/>
      <c r="Z138" s="282"/>
      <c r="AA138" s="686"/>
      <c r="AB138" s="407" t="str">
        <f t="shared" ref="AB138:AB201" si="86">IF(ISBLANK(AJ138),"►",AJ138)</f>
        <v>►</v>
      </c>
      <c r="AC138" s="147" t="str">
        <f t="shared" si="84"/>
        <v>►</v>
      </c>
      <c r="AD138" s="685" t="str">
        <f t="shared" si="84"/>
        <v>►</v>
      </c>
      <c r="AE138" s="147" t="str">
        <f t="shared" si="84"/>
        <v>►</v>
      </c>
      <c r="AF138" s="147" t="str">
        <f t="shared" si="84"/>
        <v>►</v>
      </c>
      <c r="AG138" s="147" t="str">
        <f t="shared" si="84"/>
        <v>►</v>
      </c>
      <c r="AH138" s="147" t="str">
        <f t="shared" si="84"/>
        <v>►</v>
      </c>
      <c r="AI138" s="686"/>
      <c r="AJ138" s="146"/>
      <c r="AK138" s="119"/>
      <c r="AL138" s="119"/>
      <c r="AM138" s="118"/>
      <c r="AN138" s="117"/>
      <c r="AO138" s="116"/>
      <c r="AP138" s="285"/>
      <c r="AQ138" s="284"/>
      <c r="AR138" s="284"/>
      <c r="AS138" s="284"/>
      <c r="AT138" s="284"/>
      <c r="AU138" s="284"/>
      <c r="AV138" s="284"/>
      <c r="AW138" s="284"/>
      <c r="AX138" s="284"/>
      <c r="AY138" s="284"/>
      <c r="AZ138" s="284"/>
      <c r="BA138" s="282"/>
      <c r="BC138" s="407" t="str">
        <f t="shared" ref="BC138:BC201" si="87">A138</f>
        <v>►</v>
      </c>
      <c r="BD138" s="600"/>
      <c r="BF138" s="407" t="str">
        <f t="shared" ref="BF138:BF201" si="88">AB138</f>
        <v>►</v>
      </c>
      <c r="BG138" s="600"/>
      <c r="BI138" s="9">
        <v>1</v>
      </c>
    </row>
    <row r="139" spans="1:61" ht="21">
      <c r="A139" s="407" t="str">
        <f t="shared" si="85"/>
        <v>►</v>
      </c>
      <c r="B139" s="147" t="str">
        <f t="shared" si="83"/>
        <v>►</v>
      </c>
      <c r="C139" s="685" t="str">
        <f t="shared" si="83"/>
        <v>►</v>
      </c>
      <c r="D139" s="147" t="str">
        <f t="shared" si="83"/>
        <v>►</v>
      </c>
      <c r="E139" s="147" t="str">
        <f t="shared" si="83"/>
        <v>►</v>
      </c>
      <c r="F139" s="147" t="str">
        <f t="shared" si="83"/>
        <v>►</v>
      </c>
      <c r="G139" s="147" t="str">
        <f t="shared" si="83"/>
        <v>►</v>
      </c>
      <c r="I139" s="146"/>
      <c r="J139" s="119"/>
      <c r="K139" s="119"/>
      <c r="L139" s="118"/>
      <c r="M139" s="117"/>
      <c r="N139" s="116"/>
      <c r="O139" s="285"/>
      <c r="P139" s="284"/>
      <c r="Q139" s="284"/>
      <c r="R139" s="284"/>
      <c r="S139" s="284"/>
      <c r="T139" s="284"/>
      <c r="U139" s="284"/>
      <c r="V139" s="284"/>
      <c r="W139" s="284"/>
      <c r="X139" s="284"/>
      <c r="Y139" s="284"/>
      <c r="Z139" s="282"/>
      <c r="AA139" s="686"/>
      <c r="AB139" s="407" t="str">
        <f t="shared" si="86"/>
        <v>►</v>
      </c>
      <c r="AC139" s="147" t="str">
        <f t="shared" si="84"/>
        <v>►</v>
      </c>
      <c r="AD139" s="685" t="str">
        <f t="shared" si="84"/>
        <v>►</v>
      </c>
      <c r="AE139" s="147" t="str">
        <f t="shared" si="84"/>
        <v>►</v>
      </c>
      <c r="AF139" s="147" t="str">
        <f t="shared" si="84"/>
        <v>►</v>
      </c>
      <c r="AG139" s="147" t="str">
        <f t="shared" si="84"/>
        <v>►</v>
      </c>
      <c r="AH139" s="147" t="str">
        <f t="shared" si="84"/>
        <v>►</v>
      </c>
      <c r="AI139" s="686"/>
      <c r="AJ139" s="146"/>
      <c r="AK139" s="119"/>
      <c r="AL139" s="119"/>
      <c r="AM139" s="118"/>
      <c r="AN139" s="117"/>
      <c r="AO139" s="116"/>
      <c r="AP139" s="285"/>
      <c r="AQ139" s="284"/>
      <c r="AR139" s="284"/>
      <c r="AS139" s="284"/>
      <c r="AT139" s="284"/>
      <c r="AU139" s="284"/>
      <c r="AV139" s="284"/>
      <c r="AW139" s="284"/>
      <c r="AX139" s="284"/>
      <c r="AY139" s="284"/>
      <c r="AZ139" s="284"/>
      <c r="BA139" s="282"/>
      <c r="BC139" s="407" t="str">
        <f t="shared" si="87"/>
        <v>►</v>
      </c>
      <c r="BD139" s="600"/>
      <c r="BF139" s="407" t="str">
        <f t="shared" si="88"/>
        <v>►</v>
      </c>
      <c r="BG139" s="600"/>
      <c r="BI139" s="9">
        <v>1</v>
      </c>
    </row>
    <row r="140" spans="1:61" ht="18.75">
      <c r="A140" s="407" t="str">
        <f t="shared" si="85"/>
        <v>►</v>
      </c>
      <c r="B140" s="147" t="str">
        <f t="shared" si="83"/>
        <v>►</v>
      </c>
      <c r="C140" s="685" t="str">
        <f t="shared" si="83"/>
        <v>►</v>
      </c>
      <c r="D140" s="147" t="str">
        <f t="shared" si="83"/>
        <v>►</v>
      </c>
      <c r="E140" s="147" t="str">
        <f t="shared" si="83"/>
        <v>►</v>
      </c>
      <c r="F140" s="147" t="str">
        <f t="shared" si="83"/>
        <v>►</v>
      </c>
      <c r="G140" s="147" t="str">
        <f t="shared" si="83"/>
        <v>►</v>
      </c>
      <c r="I140" s="146"/>
      <c r="J140" s="119"/>
      <c r="K140" s="119"/>
      <c r="L140" s="118"/>
      <c r="M140" s="117"/>
      <c r="N140" s="116"/>
      <c r="O140" s="687"/>
      <c r="P140" s="280"/>
      <c r="Q140" s="280"/>
      <c r="R140" s="280"/>
      <c r="S140" s="280"/>
      <c r="T140" s="280"/>
      <c r="U140" s="280"/>
      <c r="V140" s="280"/>
      <c r="W140" s="280"/>
      <c r="X140" s="280"/>
      <c r="Y140" s="280"/>
      <c r="Z140" s="279"/>
      <c r="AA140" s="686"/>
      <c r="AB140" s="407" t="str">
        <f t="shared" si="86"/>
        <v>►</v>
      </c>
      <c r="AC140" s="147" t="str">
        <f t="shared" si="84"/>
        <v>►</v>
      </c>
      <c r="AD140" s="685" t="str">
        <f t="shared" si="84"/>
        <v>►</v>
      </c>
      <c r="AE140" s="147" t="str">
        <f t="shared" si="84"/>
        <v>►</v>
      </c>
      <c r="AF140" s="147" t="str">
        <f t="shared" si="84"/>
        <v>►</v>
      </c>
      <c r="AG140" s="147" t="str">
        <f t="shared" si="84"/>
        <v>►</v>
      </c>
      <c r="AH140" s="147" t="str">
        <f t="shared" si="84"/>
        <v>►</v>
      </c>
      <c r="AI140" s="686"/>
      <c r="AJ140" s="146"/>
      <c r="AK140" s="119"/>
      <c r="AL140" s="119"/>
      <c r="AM140" s="118"/>
      <c r="AN140" s="117"/>
      <c r="AO140" s="116"/>
      <c r="AP140" s="687"/>
      <c r="AQ140" s="280"/>
      <c r="AR140" s="280"/>
      <c r="AS140" s="280"/>
      <c r="AT140" s="280"/>
      <c r="AU140" s="280"/>
      <c r="AV140" s="280"/>
      <c r="AW140" s="280"/>
      <c r="AX140" s="280"/>
      <c r="AY140" s="280"/>
      <c r="AZ140" s="280"/>
      <c r="BA140" s="279"/>
      <c r="BC140" s="407" t="str">
        <f t="shared" si="87"/>
        <v>►</v>
      </c>
      <c r="BD140" s="599"/>
      <c r="BF140" s="407" t="str">
        <f t="shared" si="88"/>
        <v>►</v>
      </c>
      <c r="BG140" s="599"/>
      <c r="BI140" s="9">
        <v>1</v>
      </c>
    </row>
    <row r="141" spans="1:61" ht="18.75">
      <c r="A141" s="407" t="str">
        <f t="shared" si="85"/>
        <v>►</v>
      </c>
      <c r="B141" s="147" t="str">
        <f t="shared" si="83"/>
        <v>►</v>
      </c>
      <c r="C141" s="685" t="str">
        <f t="shared" si="83"/>
        <v>►</v>
      </c>
      <c r="D141" s="147" t="str">
        <f t="shared" si="83"/>
        <v>►</v>
      </c>
      <c r="E141" s="147" t="str">
        <f t="shared" si="83"/>
        <v>►</v>
      </c>
      <c r="F141" s="147" t="str">
        <f t="shared" si="83"/>
        <v>►</v>
      </c>
      <c r="G141" s="147" t="str">
        <f t="shared" si="83"/>
        <v>►</v>
      </c>
      <c r="I141" s="146"/>
      <c r="J141" s="119"/>
      <c r="K141" s="119"/>
      <c r="L141" s="118"/>
      <c r="M141" s="117"/>
      <c r="N141" s="116"/>
      <c r="O141" s="687"/>
      <c r="P141" s="280"/>
      <c r="Q141" s="280"/>
      <c r="R141" s="280"/>
      <c r="S141" s="280"/>
      <c r="T141" s="280"/>
      <c r="U141" s="280"/>
      <c r="V141" s="280"/>
      <c r="W141" s="280"/>
      <c r="X141" s="280"/>
      <c r="Y141" s="280"/>
      <c r="Z141" s="279"/>
      <c r="AA141" s="686"/>
      <c r="AB141" s="407" t="str">
        <f t="shared" si="86"/>
        <v>►</v>
      </c>
      <c r="AC141" s="147" t="str">
        <f t="shared" si="84"/>
        <v>►</v>
      </c>
      <c r="AD141" s="685" t="str">
        <f t="shared" si="84"/>
        <v>►</v>
      </c>
      <c r="AE141" s="147" t="str">
        <f t="shared" si="84"/>
        <v>►</v>
      </c>
      <c r="AF141" s="147" t="str">
        <f t="shared" si="84"/>
        <v>►</v>
      </c>
      <c r="AG141" s="147" t="str">
        <f t="shared" si="84"/>
        <v>►</v>
      </c>
      <c r="AH141" s="147" t="str">
        <f t="shared" si="84"/>
        <v>►</v>
      </c>
      <c r="AI141" s="686"/>
      <c r="AJ141" s="146"/>
      <c r="AK141" s="119"/>
      <c r="AL141" s="119"/>
      <c r="AM141" s="118"/>
      <c r="AN141" s="117"/>
      <c r="AO141" s="116"/>
      <c r="AP141" s="687"/>
      <c r="AQ141" s="280"/>
      <c r="AR141" s="280"/>
      <c r="AS141" s="280"/>
      <c r="AT141" s="280"/>
      <c r="AU141" s="280"/>
      <c r="AV141" s="280"/>
      <c r="AW141" s="280"/>
      <c r="AX141" s="280"/>
      <c r="AY141" s="280"/>
      <c r="AZ141" s="280"/>
      <c r="BA141" s="279"/>
      <c r="BC141" s="407" t="str">
        <f t="shared" si="87"/>
        <v>►</v>
      </c>
      <c r="BD141" s="599"/>
      <c r="BF141" s="407" t="str">
        <f t="shared" si="88"/>
        <v>►</v>
      </c>
      <c r="BG141" s="599"/>
      <c r="BI141" s="9">
        <v>1</v>
      </c>
    </row>
    <row r="142" spans="1:61" ht="15.75">
      <c r="A142" s="407" t="str">
        <f t="shared" si="85"/>
        <v>►</v>
      </c>
      <c r="B142" s="147" t="str">
        <f t="shared" si="83"/>
        <v>►</v>
      </c>
      <c r="C142" s="685" t="str">
        <f t="shared" si="83"/>
        <v>►</v>
      </c>
      <c r="D142" s="147" t="str">
        <f t="shared" si="83"/>
        <v>►</v>
      </c>
      <c r="E142" s="147" t="str">
        <f t="shared" si="83"/>
        <v>►</v>
      </c>
      <c r="F142" s="147" t="str">
        <f t="shared" si="83"/>
        <v>►</v>
      </c>
      <c r="G142" s="147" t="str">
        <f t="shared" si="83"/>
        <v>►</v>
      </c>
      <c r="I142" s="274"/>
      <c r="J142" s="119"/>
      <c r="K142" s="119"/>
      <c r="L142" s="118"/>
      <c r="M142" s="117"/>
      <c r="N142" s="116"/>
      <c r="O142" s="277"/>
      <c r="P142" s="122"/>
      <c r="Q142" s="122"/>
      <c r="R142" s="122"/>
      <c r="S142" s="122"/>
      <c r="T142" s="122"/>
      <c r="U142" s="122"/>
      <c r="V142" s="122"/>
      <c r="W142" s="122"/>
      <c r="X142" s="122"/>
      <c r="Y142" s="122"/>
      <c r="Z142" s="121"/>
      <c r="AA142" s="686"/>
      <c r="AB142" s="407" t="str">
        <f t="shared" si="86"/>
        <v>►</v>
      </c>
      <c r="AC142" s="147" t="str">
        <f t="shared" si="84"/>
        <v>►</v>
      </c>
      <c r="AD142" s="685" t="str">
        <f t="shared" si="84"/>
        <v>►</v>
      </c>
      <c r="AE142" s="147" t="str">
        <f t="shared" si="84"/>
        <v>►</v>
      </c>
      <c r="AF142" s="147" t="str">
        <f t="shared" si="84"/>
        <v>►</v>
      </c>
      <c r="AG142" s="147" t="str">
        <f t="shared" si="84"/>
        <v>►</v>
      </c>
      <c r="AH142" s="147" t="str">
        <f t="shared" si="84"/>
        <v>►</v>
      </c>
      <c r="AI142" s="686"/>
      <c r="AJ142" s="274"/>
      <c r="AK142" s="119"/>
      <c r="AL142" s="119"/>
      <c r="AM142" s="118"/>
      <c r="AN142" s="117"/>
      <c r="AO142" s="116"/>
      <c r="AP142" s="277"/>
      <c r="AQ142" s="122"/>
      <c r="AR142" s="122"/>
      <c r="AS142" s="122"/>
      <c r="AT142" s="122"/>
      <c r="AU142" s="122"/>
      <c r="AV142" s="122"/>
      <c r="AW142" s="122"/>
      <c r="AX142" s="122"/>
      <c r="AY142" s="122"/>
      <c r="AZ142" s="122"/>
      <c r="BA142" s="121"/>
      <c r="BC142" s="407" t="str">
        <f t="shared" si="87"/>
        <v>►</v>
      </c>
      <c r="BD142" s="599"/>
      <c r="BF142" s="407" t="str">
        <f t="shared" si="88"/>
        <v>►</v>
      </c>
      <c r="BG142" s="599"/>
      <c r="BI142" s="9">
        <v>1</v>
      </c>
    </row>
    <row r="143" spans="1:61" ht="15.75">
      <c r="A143" s="407" t="str">
        <f t="shared" si="85"/>
        <v>►</v>
      </c>
      <c r="B143" s="147" t="str">
        <f t="shared" si="83"/>
        <v>►</v>
      </c>
      <c r="C143" s="685" t="str">
        <f t="shared" si="83"/>
        <v>►</v>
      </c>
      <c r="D143" s="147" t="str">
        <f t="shared" si="83"/>
        <v>►</v>
      </c>
      <c r="E143" s="147" t="str">
        <f t="shared" si="83"/>
        <v>►</v>
      </c>
      <c r="F143" s="147" t="str">
        <f t="shared" si="83"/>
        <v>►</v>
      </c>
      <c r="G143" s="147" t="str">
        <f t="shared" si="83"/>
        <v>►</v>
      </c>
      <c r="I143" s="274"/>
      <c r="J143" s="113"/>
      <c r="K143" s="113"/>
      <c r="L143" s="113"/>
      <c r="M143" s="113"/>
      <c r="N143" s="113"/>
      <c r="O143" s="113"/>
      <c r="P143" s="113"/>
      <c r="Q143" s="113"/>
      <c r="R143" s="113"/>
      <c r="S143" s="113"/>
      <c r="T143" s="113"/>
      <c r="U143" s="113"/>
      <c r="V143" s="113"/>
      <c r="W143" s="113"/>
      <c r="X143" s="113"/>
      <c r="Y143" s="113"/>
      <c r="Z143" s="115"/>
      <c r="AA143" s="686"/>
      <c r="AB143" s="407" t="str">
        <f t="shared" si="86"/>
        <v>►</v>
      </c>
      <c r="AC143" s="147" t="str">
        <f t="shared" si="84"/>
        <v>►</v>
      </c>
      <c r="AD143" s="685" t="str">
        <f t="shared" si="84"/>
        <v>►</v>
      </c>
      <c r="AE143" s="147" t="str">
        <f t="shared" si="84"/>
        <v>►</v>
      </c>
      <c r="AF143" s="147" t="str">
        <f t="shared" si="84"/>
        <v>►</v>
      </c>
      <c r="AG143" s="147" t="str">
        <f t="shared" si="84"/>
        <v>►</v>
      </c>
      <c r="AH143" s="147" t="str">
        <f t="shared" si="84"/>
        <v>►</v>
      </c>
      <c r="AI143" s="686"/>
      <c r="AJ143" s="274"/>
      <c r="AK143" s="113"/>
      <c r="AL143" s="113"/>
      <c r="AM143" s="113"/>
      <c r="AN143" s="113"/>
      <c r="AO143" s="113"/>
      <c r="AP143" s="113"/>
      <c r="AQ143" s="113"/>
      <c r="AR143" s="113"/>
      <c r="AS143" s="113"/>
      <c r="AT143" s="113"/>
      <c r="AU143" s="113"/>
      <c r="AV143" s="113"/>
      <c r="AW143" s="113"/>
      <c r="AX143" s="113"/>
      <c r="AY143" s="113"/>
      <c r="AZ143" s="113"/>
      <c r="BA143" s="115"/>
      <c r="BC143" s="407" t="str">
        <f t="shared" si="87"/>
        <v>►</v>
      </c>
      <c r="BD143" s="599"/>
      <c r="BF143" s="407" t="str">
        <f t="shared" si="88"/>
        <v>►</v>
      </c>
      <c r="BG143" s="599"/>
      <c r="BI143" s="9">
        <v>1</v>
      </c>
    </row>
    <row r="144" spans="1:61" ht="16.5" thickBot="1">
      <c r="A144" s="407" t="str">
        <f t="shared" si="85"/>
        <v>►</v>
      </c>
      <c r="B144" s="147" t="str">
        <f t="shared" si="83"/>
        <v>►</v>
      </c>
      <c r="C144" s="685" t="str">
        <f t="shared" si="83"/>
        <v>►</v>
      </c>
      <c r="D144" s="147" t="str">
        <f t="shared" si="83"/>
        <v>►</v>
      </c>
      <c r="E144" s="147" t="str">
        <f t="shared" si="83"/>
        <v>►</v>
      </c>
      <c r="F144" s="147" t="str">
        <f t="shared" si="83"/>
        <v>►</v>
      </c>
      <c r="G144" s="147" t="str">
        <f t="shared" si="83"/>
        <v>►</v>
      </c>
      <c r="I144" s="273"/>
      <c r="J144" s="272"/>
      <c r="K144" s="272"/>
      <c r="L144" s="272"/>
      <c r="M144" s="272"/>
      <c r="N144" s="272"/>
      <c r="O144" s="272"/>
      <c r="P144" s="272"/>
      <c r="Q144" s="272"/>
      <c r="R144" s="272"/>
      <c r="S144" s="272"/>
      <c r="T144" s="272"/>
      <c r="U144" s="272"/>
      <c r="V144" s="272"/>
      <c r="W144" s="272"/>
      <c r="X144" s="272"/>
      <c r="Y144" s="272"/>
      <c r="Z144" s="271"/>
      <c r="AA144" s="686"/>
      <c r="AB144" s="407" t="str">
        <f t="shared" si="86"/>
        <v>►</v>
      </c>
      <c r="AC144" s="147" t="str">
        <f t="shared" si="84"/>
        <v>►</v>
      </c>
      <c r="AD144" s="685" t="str">
        <f t="shared" si="84"/>
        <v>►</v>
      </c>
      <c r="AE144" s="147" t="str">
        <f t="shared" si="84"/>
        <v>►</v>
      </c>
      <c r="AF144" s="147" t="str">
        <f t="shared" si="84"/>
        <v>►</v>
      </c>
      <c r="AG144" s="147" t="str">
        <f t="shared" si="84"/>
        <v>►</v>
      </c>
      <c r="AH144" s="147" t="str">
        <f t="shared" si="84"/>
        <v>►</v>
      </c>
      <c r="AI144" s="686"/>
      <c r="AJ144" s="273"/>
      <c r="AK144" s="272"/>
      <c r="AL144" s="272"/>
      <c r="AM144" s="272"/>
      <c r="AN144" s="272"/>
      <c r="AO144" s="272"/>
      <c r="AP144" s="272"/>
      <c r="AQ144" s="272"/>
      <c r="AR144" s="272"/>
      <c r="AS144" s="272"/>
      <c r="AT144" s="272"/>
      <c r="AU144" s="272"/>
      <c r="AV144" s="272"/>
      <c r="AW144" s="272"/>
      <c r="AX144" s="272"/>
      <c r="AY144" s="272"/>
      <c r="AZ144" s="272"/>
      <c r="BA144" s="271"/>
      <c r="BC144" s="407" t="str">
        <f t="shared" si="87"/>
        <v>►</v>
      </c>
      <c r="BD144" s="599"/>
      <c r="BF144" s="407" t="str">
        <f t="shared" si="88"/>
        <v>►</v>
      </c>
      <c r="BG144" s="599"/>
      <c r="BI144" s="9">
        <v>1</v>
      </c>
    </row>
    <row r="145" spans="1:61" ht="16.5" thickBot="1">
      <c r="A145" s="407" t="str">
        <f t="shared" si="85"/>
        <v>A</v>
      </c>
      <c r="B145" s="681" t="s">
        <v>956</v>
      </c>
      <c r="C145" s="681" t="s">
        <v>956</v>
      </c>
      <c r="D145" s="681" t="s">
        <v>956</v>
      </c>
      <c r="E145" s="681" t="s">
        <v>956</v>
      </c>
      <c r="F145" s="681" t="s">
        <v>956</v>
      </c>
      <c r="G145" s="681" t="s">
        <v>956</v>
      </c>
      <c r="I145" s="684" t="s">
        <v>338</v>
      </c>
      <c r="J145" s="683" t="s">
        <v>956</v>
      </c>
      <c r="K145" s="683" t="s">
        <v>956</v>
      </c>
      <c r="L145" s="683" t="s">
        <v>956</v>
      </c>
      <c r="M145" s="683" t="s">
        <v>956</v>
      </c>
      <c r="N145" s="683" t="s">
        <v>956</v>
      </c>
      <c r="O145" s="683" t="s">
        <v>956</v>
      </c>
      <c r="P145" s="683" t="s">
        <v>956</v>
      </c>
      <c r="Q145" s="683" t="s">
        <v>956</v>
      </c>
      <c r="R145" s="683" t="s">
        <v>956</v>
      </c>
      <c r="S145" s="683" t="s">
        <v>956</v>
      </c>
      <c r="T145" s="683" t="s">
        <v>956</v>
      </c>
      <c r="U145" s="683" t="s">
        <v>956</v>
      </c>
      <c r="V145" s="683" t="s">
        <v>956</v>
      </c>
      <c r="W145" s="683" t="s">
        <v>956</v>
      </c>
      <c r="X145" s="683" t="s">
        <v>956</v>
      </c>
      <c r="Y145" s="683" t="s">
        <v>956</v>
      </c>
      <c r="Z145" s="683" t="s">
        <v>956</v>
      </c>
      <c r="AA145" s="686"/>
      <c r="AB145" s="407" t="str">
        <f t="shared" si="86"/>
        <v>A</v>
      </c>
      <c r="AC145" s="681" t="s">
        <v>956</v>
      </c>
      <c r="AD145" s="681" t="s">
        <v>956</v>
      </c>
      <c r="AE145" s="681" t="s">
        <v>956</v>
      </c>
      <c r="AF145" s="681" t="s">
        <v>956</v>
      </c>
      <c r="AG145" s="681" t="s">
        <v>956</v>
      </c>
      <c r="AH145" s="681" t="s">
        <v>956</v>
      </c>
      <c r="AI145" s="686"/>
      <c r="AJ145" s="684" t="s">
        <v>338</v>
      </c>
      <c r="AK145" s="683" t="s">
        <v>956</v>
      </c>
      <c r="AL145" s="683" t="s">
        <v>956</v>
      </c>
      <c r="AM145" s="683" t="s">
        <v>956</v>
      </c>
      <c r="AN145" s="683" t="s">
        <v>956</v>
      </c>
      <c r="AO145" s="683" t="s">
        <v>956</v>
      </c>
      <c r="AP145" s="683" t="s">
        <v>956</v>
      </c>
      <c r="AQ145" s="683" t="s">
        <v>956</v>
      </c>
      <c r="AR145" s="683" t="s">
        <v>956</v>
      </c>
      <c r="AS145" s="683" t="s">
        <v>956</v>
      </c>
      <c r="AT145" s="683" t="s">
        <v>956</v>
      </c>
      <c r="AU145" s="683" t="s">
        <v>956</v>
      </c>
      <c r="AV145" s="683" t="s">
        <v>956</v>
      </c>
      <c r="AW145" s="683" t="s">
        <v>956</v>
      </c>
      <c r="AX145" s="683" t="s">
        <v>956</v>
      </c>
      <c r="AY145" s="683" t="s">
        <v>956</v>
      </c>
      <c r="AZ145" s="683" t="s">
        <v>956</v>
      </c>
      <c r="BA145" s="683" t="s">
        <v>956</v>
      </c>
      <c r="BC145" s="407" t="str">
        <f t="shared" si="87"/>
        <v>A</v>
      </c>
      <c r="BD145" s="599"/>
      <c r="BF145" s="407" t="str">
        <f t="shared" si="88"/>
        <v>A</v>
      </c>
      <c r="BG145" s="599"/>
      <c r="BI145" s="9">
        <v>1</v>
      </c>
    </row>
    <row r="146" spans="1:61" ht="28.5">
      <c r="A146" s="407" t="str">
        <f t="shared" si="85"/>
        <v>►</v>
      </c>
      <c r="B146" s="408" t="str">
        <f t="shared" ref="B146:B164" si="89">IF(A146="►","►",IF(A146="A",IF(AND(ISTEXT(J146),ISTEXT(J146)),J146,IF(ISTEXT(J146),J146,IF(ISBLANK(J146),J146,J146)))))</f>
        <v>►</v>
      </c>
      <c r="C146" s="715" t="str">
        <f t="shared" ref="C146:C164" si="90">IF(B146="►","►",IFERROR(LEFT(B146,SEARCH(".",B146)-1),0))</f>
        <v>►</v>
      </c>
      <c r="D146" s="408" t="str">
        <f t="shared" ref="D146:D164" si="91">IF(B146="►","►",IFERROR(MID(B146,SEARCH(".",B146)+1,SEARCH(".",B146,SEARCH(".",B146)+1)-SEARCH(".",B146)-1),0))</f>
        <v>►</v>
      </c>
      <c r="E146" s="408" t="str">
        <f t="shared" ref="E146:E164" si="92">IF(B146="►","►",IFERROR(MID(B146,SEARCH(".",B146,SEARCH(".",B146)+1)+1,SEARCH(".",B146,SEARCH(".",B146,SEARCH(".",B146)+1)+1)-SEARCH(".",B146,SEARCH(".",B146)+1)-1),0))</f>
        <v>►</v>
      </c>
      <c r="F146" s="408" t="str">
        <f t="shared" ref="F146:F164" si="93">IF(B146="►","►",IFERROR(MID(J146,SEARCH(".",B146,SEARCH(".",B146,SEARCH(".",B146)+1)+1)+1,SEARCH(".",B146,SEARCH(".",B146,SEARCH(".",B146,SEARCH(".",B146)+1)+1)+1)-SEARCH(".",B146,SEARCH(".",B146,SEARCH(".",B146)+1)+1)-1),0))</f>
        <v>►</v>
      </c>
      <c r="G146" s="408" t="str">
        <f t="shared" ref="G146:G164" si="94">IF(B146="►","►",IFERROR(MID(B146,SEARCH("♦",SUBSTITUTE(B146,".","♦",LEN(B146)-LEN(SUBSTITUTE(B146,".",""))))+1,999),""))</f>
        <v>►</v>
      </c>
      <c r="I146" s="259"/>
      <c r="J146" s="258"/>
      <c r="K146" s="258"/>
      <c r="L146" s="257"/>
      <c r="M146" s="256"/>
      <c r="N146" s="255"/>
      <c r="O146" s="714"/>
      <c r="P146" s="713"/>
      <c r="Q146" s="712"/>
      <c r="R146" s="712"/>
      <c r="S146" s="712"/>
      <c r="T146" s="712"/>
      <c r="U146" s="712"/>
      <c r="V146" s="712"/>
      <c r="W146" s="712"/>
      <c r="X146" s="712"/>
      <c r="Y146" s="712"/>
      <c r="Z146" s="711"/>
      <c r="AA146" s="686"/>
      <c r="AB146" s="407" t="str">
        <f t="shared" si="86"/>
        <v>►</v>
      </c>
      <c r="AC146" s="408" t="str">
        <f t="shared" ref="AC146:AC164" si="95">IF(AB146="►","►",IF(AB146="A",IF(AND(ISTEXT(AK146),ISTEXT(AK146)),AK146,IF(ISTEXT(AK146),AK146,IF(ISBLANK(AK146),AK146,AK146)))))</f>
        <v>►</v>
      </c>
      <c r="AD146" s="715" t="str">
        <f t="shared" ref="AD146:AD164" si="96">IF(AC146="►","►",IFERROR(LEFT(AC146,SEARCH(".",AC146)-1),0))</f>
        <v>►</v>
      </c>
      <c r="AE146" s="408" t="str">
        <f t="shared" ref="AE146:AE164" si="97">IF(AC146="►","►",IFERROR(MID(AC146,SEARCH(".",AC146)+1,SEARCH(".",AC146,SEARCH(".",AC146)+1)-SEARCH(".",AC146)-1),0))</f>
        <v>►</v>
      </c>
      <c r="AF146" s="408" t="str">
        <f t="shared" ref="AF146:AF164" si="98">IF(AC146="►","►",IFERROR(MID(AC146,SEARCH(".",AC146,SEARCH(".",AC146)+1)+1,SEARCH(".",AC146,SEARCH(".",AC146,SEARCH(".",AC146)+1)+1)-SEARCH(".",AC146,SEARCH(".",AC146)+1)-1),0))</f>
        <v>►</v>
      </c>
      <c r="AG146" s="408" t="str">
        <f t="shared" ref="AG146:AG164" si="99">IF(AC146="►","►",IFERROR(MID(AK146,SEARCH(".",AC146,SEARCH(".",AC146,SEARCH(".",AC146)+1)+1)+1,SEARCH(".",AC146,SEARCH(".",AC146,SEARCH(".",AC146,SEARCH(".",AC146)+1)+1)+1)-SEARCH(".",AC146,SEARCH(".",AC146,SEARCH(".",AC146)+1)+1)-1),0))</f>
        <v>►</v>
      </c>
      <c r="AH146" s="408" t="str">
        <f t="shared" ref="AH146:AH164" si="100">IF(AC146="►","►",IFERROR(MID(AC146,SEARCH("♦",SUBSTITUTE(AC146,".","♦",LEN(AC146)-LEN(SUBSTITUTE(AC146,".",""))))+1,999),""))</f>
        <v>►</v>
      </c>
      <c r="AI146" s="686"/>
      <c r="AJ146" s="259"/>
      <c r="AK146" s="258"/>
      <c r="AL146" s="258"/>
      <c r="AM146" s="257"/>
      <c r="AN146" s="256"/>
      <c r="AO146" s="255"/>
      <c r="AP146" s="714"/>
      <c r="AQ146" s="713"/>
      <c r="AR146" s="712"/>
      <c r="AS146" s="712"/>
      <c r="AT146" s="712"/>
      <c r="AU146" s="712"/>
      <c r="AV146" s="712"/>
      <c r="AW146" s="712"/>
      <c r="AX146" s="712"/>
      <c r="AY146" s="712"/>
      <c r="AZ146" s="712"/>
      <c r="BA146" s="711"/>
      <c r="BC146" s="407" t="str">
        <f t="shared" si="87"/>
        <v>►</v>
      </c>
      <c r="BD146" s="599"/>
      <c r="BF146" s="407" t="str">
        <f t="shared" si="88"/>
        <v>►</v>
      </c>
      <c r="BG146" s="599"/>
      <c r="BI146" s="9">
        <v>1</v>
      </c>
    </row>
    <row r="147" spans="1:61" ht="28.5">
      <c r="A147" s="407" t="str">
        <f t="shared" si="85"/>
        <v>►</v>
      </c>
      <c r="B147" s="147" t="str">
        <f t="shared" si="89"/>
        <v>►</v>
      </c>
      <c r="C147" s="685" t="str">
        <f t="shared" si="90"/>
        <v>►</v>
      </c>
      <c r="D147" s="147" t="str">
        <f t="shared" si="91"/>
        <v>►</v>
      </c>
      <c r="E147" s="147" t="str">
        <f t="shared" si="92"/>
        <v>►</v>
      </c>
      <c r="F147" s="147" t="str">
        <f t="shared" si="93"/>
        <v>►</v>
      </c>
      <c r="G147" s="147" t="str">
        <f t="shared" si="94"/>
        <v>►</v>
      </c>
      <c r="I147" s="342"/>
      <c r="J147" s="204"/>
      <c r="K147" s="204"/>
      <c r="L147" s="203"/>
      <c r="M147" s="202"/>
      <c r="N147" s="201"/>
      <c r="O147" s="710"/>
      <c r="P147" s="709"/>
      <c r="Q147" s="708"/>
      <c r="R147" s="708"/>
      <c r="S147" s="708"/>
      <c r="T147" s="708"/>
      <c r="U147" s="708"/>
      <c r="V147" s="708"/>
      <c r="W147" s="708"/>
      <c r="X147" s="708"/>
      <c r="Y147" s="708"/>
      <c r="Z147" s="707"/>
      <c r="AA147" s="686"/>
      <c r="AB147" s="407" t="str">
        <f t="shared" si="86"/>
        <v>►</v>
      </c>
      <c r="AC147" s="147" t="str">
        <f t="shared" si="95"/>
        <v>►</v>
      </c>
      <c r="AD147" s="685" t="str">
        <f t="shared" si="96"/>
        <v>►</v>
      </c>
      <c r="AE147" s="147" t="str">
        <f t="shared" si="97"/>
        <v>►</v>
      </c>
      <c r="AF147" s="147" t="str">
        <f t="shared" si="98"/>
        <v>►</v>
      </c>
      <c r="AG147" s="147" t="str">
        <f t="shared" si="99"/>
        <v>►</v>
      </c>
      <c r="AH147" s="147" t="str">
        <f t="shared" si="100"/>
        <v>►</v>
      </c>
      <c r="AI147" s="686"/>
      <c r="AJ147" s="342"/>
      <c r="AK147" s="204"/>
      <c r="AL147" s="204"/>
      <c r="AM147" s="203"/>
      <c r="AN147" s="202"/>
      <c r="AO147" s="201"/>
      <c r="AP147" s="710"/>
      <c r="AQ147" s="709"/>
      <c r="AR147" s="708"/>
      <c r="AS147" s="708"/>
      <c r="AT147" s="708"/>
      <c r="AU147" s="708"/>
      <c r="AV147" s="708"/>
      <c r="AW147" s="708"/>
      <c r="AX147" s="708"/>
      <c r="AY147" s="708"/>
      <c r="AZ147" s="708"/>
      <c r="BA147" s="707"/>
      <c r="BC147" s="407" t="str">
        <f t="shared" si="87"/>
        <v>►</v>
      </c>
      <c r="BD147" s="599"/>
      <c r="BF147" s="407" t="str">
        <f t="shared" si="88"/>
        <v>►</v>
      </c>
      <c r="BG147" s="599"/>
      <c r="BI147" s="9">
        <v>1</v>
      </c>
    </row>
    <row r="148" spans="1:61" ht="15.75">
      <c r="A148" s="407" t="str">
        <f t="shared" si="85"/>
        <v>►</v>
      </c>
      <c r="B148" s="147" t="str">
        <f t="shared" si="89"/>
        <v>►</v>
      </c>
      <c r="C148" s="685" t="str">
        <f t="shared" si="90"/>
        <v>►</v>
      </c>
      <c r="D148" s="147" t="str">
        <f t="shared" si="91"/>
        <v>►</v>
      </c>
      <c r="E148" s="147" t="str">
        <f t="shared" si="92"/>
        <v>►</v>
      </c>
      <c r="F148" s="147" t="str">
        <f t="shared" si="93"/>
        <v>►</v>
      </c>
      <c r="G148" s="147" t="str">
        <f t="shared" si="94"/>
        <v>►</v>
      </c>
      <c r="I148" s="134"/>
      <c r="J148" s="204"/>
      <c r="K148" s="204"/>
      <c r="L148" s="203"/>
      <c r="M148" s="202"/>
      <c r="N148" s="201"/>
      <c r="O148" s="706"/>
      <c r="P148" s="706"/>
      <c r="Q148" s="337"/>
      <c r="R148" s="336"/>
      <c r="S148" s="232"/>
      <c r="T148" s="232"/>
      <c r="U148" s="232"/>
      <c r="V148" s="232"/>
      <c r="W148" s="232"/>
      <c r="X148" s="232"/>
      <c r="Y148" s="232"/>
      <c r="Z148" s="231"/>
      <c r="AA148" s="686"/>
      <c r="AB148" s="407" t="str">
        <f t="shared" si="86"/>
        <v>►</v>
      </c>
      <c r="AC148" s="147" t="str">
        <f t="shared" si="95"/>
        <v>►</v>
      </c>
      <c r="AD148" s="685" t="str">
        <f t="shared" si="96"/>
        <v>►</v>
      </c>
      <c r="AE148" s="147" t="str">
        <f t="shared" si="97"/>
        <v>►</v>
      </c>
      <c r="AF148" s="147" t="str">
        <f t="shared" si="98"/>
        <v>►</v>
      </c>
      <c r="AG148" s="147" t="str">
        <f t="shared" si="99"/>
        <v>►</v>
      </c>
      <c r="AH148" s="147" t="str">
        <f t="shared" si="100"/>
        <v>►</v>
      </c>
      <c r="AI148" s="686"/>
      <c r="AJ148" s="134"/>
      <c r="AK148" s="204"/>
      <c r="AL148" s="204"/>
      <c r="AM148" s="203"/>
      <c r="AN148" s="202"/>
      <c r="AO148" s="201"/>
      <c r="AP148" s="706"/>
      <c r="AQ148" s="706"/>
      <c r="AR148" s="337"/>
      <c r="AS148" s="336"/>
      <c r="AT148" s="232"/>
      <c r="AU148" s="232"/>
      <c r="AV148" s="232"/>
      <c r="AW148" s="232"/>
      <c r="AX148" s="232"/>
      <c r="AY148" s="232"/>
      <c r="AZ148" s="232"/>
      <c r="BA148" s="231"/>
      <c r="BC148" s="407" t="str">
        <f t="shared" si="87"/>
        <v>►</v>
      </c>
      <c r="BD148" s="599">
        <v>1</v>
      </c>
      <c r="BF148" s="407" t="str">
        <f t="shared" si="88"/>
        <v>►</v>
      </c>
      <c r="BG148" s="599">
        <v>1</v>
      </c>
      <c r="BI148" s="9">
        <v>1</v>
      </c>
    </row>
    <row r="149" spans="1:61" ht="18.75">
      <c r="A149" s="407" t="str">
        <f t="shared" si="85"/>
        <v>►</v>
      </c>
      <c r="B149" s="147" t="str">
        <f t="shared" si="89"/>
        <v>►</v>
      </c>
      <c r="C149" s="685" t="str">
        <f t="shared" si="90"/>
        <v>►</v>
      </c>
      <c r="D149" s="147" t="str">
        <f t="shared" si="91"/>
        <v>►</v>
      </c>
      <c r="E149" s="147" t="str">
        <f t="shared" si="92"/>
        <v>►</v>
      </c>
      <c r="F149" s="147" t="str">
        <f t="shared" si="93"/>
        <v>►</v>
      </c>
      <c r="G149" s="147" t="str">
        <f t="shared" si="94"/>
        <v>►</v>
      </c>
      <c r="I149" s="134"/>
      <c r="J149" s="204"/>
      <c r="K149" s="204"/>
      <c r="L149" s="203"/>
      <c r="M149" s="202"/>
      <c r="N149" s="201"/>
      <c r="O149" s="224"/>
      <c r="P149" s="334"/>
      <c r="Q149" s="323"/>
      <c r="R149" s="323"/>
      <c r="S149" s="323"/>
      <c r="T149" s="323"/>
      <c r="U149" s="211"/>
      <c r="V149" s="223"/>
      <c r="W149" s="705"/>
      <c r="X149" s="705"/>
      <c r="Y149" s="705"/>
      <c r="Z149" s="704"/>
      <c r="AA149" s="686"/>
      <c r="AB149" s="407" t="str">
        <f t="shared" si="86"/>
        <v>►</v>
      </c>
      <c r="AC149" s="147" t="str">
        <f t="shared" si="95"/>
        <v>►</v>
      </c>
      <c r="AD149" s="685" t="str">
        <f t="shared" si="96"/>
        <v>►</v>
      </c>
      <c r="AE149" s="147" t="str">
        <f t="shared" si="97"/>
        <v>►</v>
      </c>
      <c r="AF149" s="147" t="str">
        <f t="shared" si="98"/>
        <v>►</v>
      </c>
      <c r="AG149" s="147" t="str">
        <f t="shared" si="99"/>
        <v>►</v>
      </c>
      <c r="AH149" s="147" t="str">
        <f t="shared" si="100"/>
        <v>►</v>
      </c>
      <c r="AI149" s="686"/>
      <c r="AJ149" s="134"/>
      <c r="AK149" s="204"/>
      <c r="AL149" s="204"/>
      <c r="AM149" s="203"/>
      <c r="AN149" s="202"/>
      <c r="AO149" s="201"/>
      <c r="AP149" s="224"/>
      <c r="AQ149" s="334"/>
      <c r="AR149" s="323"/>
      <c r="AS149" s="323"/>
      <c r="AT149" s="323"/>
      <c r="AU149" s="323"/>
      <c r="AV149" s="211"/>
      <c r="AW149" s="223"/>
      <c r="AX149" s="705"/>
      <c r="AY149" s="705"/>
      <c r="AZ149" s="705"/>
      <c r="BA149" s="704"/>
      <c r="BC149" s="407" t="str">
        <f t="shared" si="87"/>
        <v>►</v>
      </c>
      <c r="BD149" s="599">
        <v>1</v>
      </c>
      <c r="BF149" s="407" t="str">
        <f t="shared" si="88"/>
        <v>►</v>
      </c>
      <c r="BG149" s="599">
        <v>1</v>
      </c>
      <c r="BI149" s="9">
        <v>1</v>
      </c>
    </row>
    <row r="150" spans="1:61" ht="18.75">
      <c r="A150" s="407" t="str">
        <f t="shared" si="85"/>
        <v>►</v>
      </c>
      <c r="B150" s="147" t="str">
        <f t="shared" si="89"/>
        <v>►</v>
      </c>
      <c r="C150" s="685" t="str">
        <f t="shared" si="90"/>
        <v>►</v>
      </c>
      <c r="D150" s="147" t="str">
        <f t="shared" si="91"/>
        <v>►</v>
      </c>
      <c r="E150" s="147" t="str">
        <f t="shared" si="92"/>
        <v>►</v>
      </c>
      <c r="F150" s="147" t="str">
        <f t="shared" si="93"/>
        <v>►</v>
      </c>
      <c r="G150" s="147" t="str">
        <f t="shared" si="94"/>
        <v>►</v>
      </c>
      <c r="I150" s="134"/>
      <c r="J150" s="204"/>
      <c r="K150" s="204"/>
      <c r="L150" s="203"/>
      <c r="M150" s="202"/>
      <c r="N150" s="201"/>
      <c r="O150" s="216"/>
      <c r="P150" s="327"/>
      <c r="Q150" s="324"/>
      <c r="R150" s="324"/>
      <c r="S150" s="324"/>
      <c r="T150" s="324"/>
      <c r="U150" s="215"/>
      <c r="V150" s="28"/>
      <c r="W150" s="705"/>
      <c r="X150" s="705"/>
      <c r="Y150" s="705"/>
      <c r="Z150" s="704"/>
      <c r="AA150" s="686"/>
      <c r="AB150" s="407" t="str">
        <f t="shared" si="86"/>
        <v>►</v>
      </c>
      <c r="AC150" s="147" t="str">
        <f t="shared" si="95"/>
        <v>►</v>
      </c>
      <c r="AD150" s="685" t="str">
        <f t="shared" si="96"/>
        <v>►</v>
      </c>
      <c r="AE150" s="147" t="str">
        <f t="shared" si="97"/>
        <v>►</v>
      </c>
      <c r="AF150" s="147" t="str">
        <f t="shared" si="98"/>
        <v>►</v>
      </c>
      <c r="AG150" s="147" t="str">
        <f t="shared" si="99"/>
        <v>►</v>
      </c>
      <c r="AH150" s="147" t="str">
        <f t="shared" si="100"/>
        <v>►</v>
      </c>
      <c r="AI150" s="686"/>
      <c r="AJ150" s="134"/>
      <c r="AK150" s="204"/>
      <c r="AL150" s="204"/>
      <c r="AM150" s="203"/>
      <c r="AN150" s="202"/>
      <c r="AO150" s="201"/>
      <c r="AP150" s="216"/>
      <c r="AQ150" s="327"/>
      <c r="AR150" s="324"/>
      <c r="AS150" s="324"/>
      <c r="AT150" s="324"/>
      <c r="AU150" s="324"/>
      <c r="AV150" s="215"/>
      <c r="AW150" s="28"/>
      <c r="AX150" s="705"/>
      <c r="AY150" s="705"/>
      <c r="AZ150" s="705"/>
      <c r="BA150" s="704"/>
      <c r="BC150" s="407" t="str">
        <f t="shared" si="87"/>
        <v>►</v>
      </c>
      <c r="BD150" s="599">
        <v>1</v>
      </c>
      <c r="BF150" s="407" t="str">
        <f t="shared" si="88"/>
        <v>►</v>
      </c>
      <c r="BG150" s="599">
        <v>1</v>
      </c>
      <c r="BI150" s="9">
        <v>1</v>
      </c>
    </row>
    <row r="151" spans="1:61" ht="15.75">
      <c r="A151" s="407" t="str">
        <f t="shared" si="85"/>
        <v>►</v>
      </c>
      <c r="B151" s="147" t="str">
        <f t="shared" si="89"/>
        <v>►</v>
      </c>
      <c r="C151" s="685" t="str">
        <f t="shared" si="90"/>
        <v>►</v>
      </c>
      <c r="D151" s="147" t="str">
        <f t="shared" si="91"/>
        <v>►</v>
      </c>
      <c r="E151" s="147" t="str">
        <f t="shared" si="92"/>
        <v>►</v>
      </c>
      <c r="F151" s="147" t="str">
        <f t="shared" si="93"/>
        <v>►</v>
      </c>
      <c r="G151" s="147" t="str">
        <f t="shared" si="94"/>
        <v>►</v>
      </c>
      <c r="I151" s="134"/>
      <c r="J151" s="204"/>
      <c r="K151" s="204"/>
      <c r="L151" s="203"/>
      <c r="M151" s="202"/>
      <c r="N151" s="201"/>
      <c r="O151" s="325"/>
      <c r="P151" s="324"/>
      <c r="Q151" s="323"/>
      <c r="R151" s="320"/>
      <c r="S151" s="199"/>
      <c r="T151" s="319"/>
      <c r="U151" s="198"/>
      <c r="V151" s="197"/>
      <c r="W151" s="703"/>
      <c r="X151" s="703"/>
      <c r="Y151" s="703"/>
      <c r="Z151" s="702"/>
      <c r="AA151" s="686"/>
      <c r="AB151" s="407" t="str">
        <f t="shared" si="86"/>
        <v>►</v>
      </c>
      <c r="AC151" s="147" t="str">
        <f t="shared" si="95"/>
        <v>►</v>
      </c>
      <c r="AD151" s="685" t="str">
        <f t="shared" si="96"/>
        <v>►</v>
      </c>
      <c r="AE151" s="147" t="str">
        <f t="shared" si="97"/>
        <v>►</v>
      </c>
      <c r="AF151" s="147" t="str">
        <f t="shared" si="98"/>
        <v>►</v>
      </c>
      <c r="AG151" s="147" t="str">
        <f t="shared" si="99"/>
        <v>►</v>
      </c>
      <c r="AH151" s="147" t="str">
        <f t="shared" si="100"/>
        <v>►</v>
      </c>
      <c r="AI151" s="686"/>
      <c r="AJ151" s="134"/>
      <c r="AK151" s="204"/>
      <c r="AL151" s="204"/>
      <c r="AM151" s="203"/>
      <c r="AN151" s="202"/>
      <c r="AO151" s="201"/>
      <c r="AP151" s="325"/>
      <c r="AQ151" s="324"/>
      <c r="AR151" s="323"/>
      <c r="AS151" s="320"/>
      <c r="AT151" s="199"/>
      <c r="AU151" s="319"/>
      <c r="AV151" s="198"/>
      <c r="AW151" s="197"/>
      <c r="AX151" s="703"/>
      <c r="AY151" s="703"/>
      <c r="AZ151" s="703"/>
      <c r="BA151" s="702"/>
      <c r="BC151" s="407" t="str">
        <f t="shared" si="87"/>
        <v>►</v>
      </c>
      <c r="BD151" s="599">
        <v>1</v>
      </c>
      <c r="BF151" s="407" t="str">
        <f t="shared" si="88"/>
        <v>►</v>
      </c>
      <c r="BG151" s="599">
        <v>1</v>
      </c>
      <c r="BI151" s="9">
        <v>1</v>
      </c>
    </row>
    <row r="152" spans="1:61" ht="15.75">
      <c r="A152" s="407" t="str">
        <f t="shared" si="85"/>
        <v>►</v>
      </c>
      <c r="B152" s="147" t="str">
        <f t="shared" si="89"/>
        <v>►</v>
      </c>
      <c r="C152" s="685" t="str">
        <f t="shared" si="90"/>
        <v>►</v>
      </c>
      <c r="D152" s="147" t="str">
        <f t="shared" si="91"/>
        <v>►</v>
      </c>
      <c r="E152" s="147" t="str">
        <f t="shared" si="92"/>
        <v>►</v>
      </c>
      <c r="F152" s="147" t="str">
        <f t="shared" si="93"/>
        <v>►</v>
      </c>
      <c r="G152" s="147" t="str">
        <f t="shared" si="94"/>
        <v>►</v>
      </c>
      <c r="I152" s="134"/>
      <c r="J152" s="204"/>
      <c r="K152" s="204"/>
      <c r="L152" s="203"/>
      <c r="M152" s="202"/>
      <c r="N152" s="201"/>
      <c r="O152" s="200"/>
      <c r="P152" s="104"/>
      <c r="Q152" s="320"/>
      <c r="R152" s="320"/>
      <c r="S152" s="199"/>
      <c r="T152" s="319"/>
      <c r="U152" s="198"/>
      <c r="V152" s="197"/>
      <c r="W152" s="703"/>
      <c r="X152" s="703"/>
      <c r="Y152" s="703"/>
      <c r="Z152" s="702"/>
      <c r="AA152" s="686"/>
      <c r="AB152" s="407" t="str">
        <f t="shared" si="86"/>
        <v>►</v>
      </c>
      <c r="AC152" s="147" t="str">
        <f t="shared" si="95"/>
        <v>►</v>
      </c>
      <c r="AD152" s="685" t="str">
        <f t="shared" si="96"/>
        <v>►</v>
      </c>
      <c r="AE152" s="147" t="str">
        <f t="shared" si="97"/>
        <v>►</v>
      </c>
      <c r="AF152" s="147" t="str">
        <f t="shared" si="98"/>
        <v>►</v>
      </c>
      <c r="AG152" s="147" t="str">
        <f t="shared" si="99"/>
        <v>►</v>
      </c>
      <c r="AH152" s="147" t="str">
        <f t="shared" si="100"/>
        <v>►</v>
      </c>
      <c r="AI152" s="686"/>
      <c r="AJ152" s="134"/>
      <c r="AK152" s="204"/>
      <c r="AL152" s="204"/>
      <c r="AM152" s="203"/>
      <c r="AN152" s="202"/>
      <c r="AO152" s="201"/>
      <c r="AP152" s="200"/>
      <c r="AQ152" s="104"/>
      <c r="AR152" s="320"/>
      <c r="AS152" s="320"/>
      <c r="AT152" s="199"/>
      <c r="AU152" s="319"/>
      <c r="AV152" s="198"/>
      <c r="AW152" s="197"/>
      <c r="AX152" s="703"/>
      <c r="AY152" s="703"/>
      <c r="AZ152" s="703"/>
      <c r="BA152" s="702"/>
      <c r="BC152" s="407" t="str">
        <f t="shared" si="87"/>
        <v>►</v>
      </c>
      <c r="BF152" s="407" t="str">
        <f t="shared" si="88"/>
        <v>►</v>
      </c>
      <c r="BI152" s="9">
        <v>1</v>
      </c>
    </row>
    <row r="153" spans="1:61" ht="15.75">
      <c r="A153" s="407" t="str">
        <f t="shared" si="85"/>
        <v>►</v>
      </c>
      <c r="B153" s="147" t="str">
        <f t="shared" si="89"/>
        <v>►</v>
      </c>
      <c r="C153" s="685" t="str">
        <f t="shared" si="90"/>
        <v>►</v>
      </c>
      <c r="D153" s="147" t="str">
        <f t="shared" si="91"/>
        <v>►</v>
      </c>
      <c r="E153" s="147" t="str">
        <f t="shared" si="92"/>
        <v>►</v>
      </c>
      <c r="F153" s="147" t="str">
        <f t="shared" si="93"/>
        <v>►</v>
      </c>
      <c r="G153" s="147" t="str">
        <f t="shared" si="94"/>
        <v>►</v>
      </c>
      <c r="I153" s="134"/>
      <c r="J153" s="190"/>
      <c r="K153" s="189"/>
      <c r="L153" s="188"/>
      <c r="M153" s="187"/>
      <c r="N153" s="186"/>
      <c r="O153" s="185"/>
      <c r="P153" s="184"/>
      <c r="Q153" s="184"/>
      <c r="R153" s="183"/>
      <c r="S153" s="183"/>
      <c r="T153" s="183"/>
      <c r="U153" s="183"/>
      <c r="V153" s="183"/>
      <c r="W153" s="183"/>
      <c r="X153" s="183"/>
      <c r="Y153" s="183"/>
      <c r="Z153" s="182"/>
      <c r="AA153" s="686"/>
      <c r="AB153" s="407" t="str">
        <f t="shared" si="86"/>
        <v>►</v>
      </c>
      <c r="AC153" s="147" t="str">
        <f t="shared" si="95"/>
        <v>►</v>
      </c>
      <c r="AD153" s="685" t="str">
        <f t="shared" si="96"/>
        <v>►</v>
      </c>
      <c r="AE153" s="147" t="str">
        <f t="shared" si="97"/>
        <v>►</v>
      </c>
      <c r="AF153" s="147" t="str">
        <f t="shared" si="98"/>
        <v>►</v>
      </c>
      <c r="AG153" s="147" t="str">
        <f t="shared" si="99"/>
        <v>►</v>
      </c>
      <c r="AH153" s="147" t="str">
        <f t="shared" si="100"/>
        <v>►</v>
      </c>
      <c r="AI153" s="686"/>
      <c r="AJ153" s="134"/>
      <c r="AK153" s="190"/>
      <c r="AL153" s="189"/>
      <c r="AM153" s="188"/>
      <c r="AN153" s="187"/>
      <c r="AO153" s="186"/>
      <c r="AP153" s="185"/>
      <c r="AQ153" s="184"/>
      <c r="AR153" s="184"/>
      <c r="AS153" s="183"/>
      <c r="AT153" s="183"/>
      <c r="AU153" s="183"/>
      <c r="AV153" s="183"/>
      <c r="AW153" s="183"/>
      <c r="AX153" s="183"/>
      <c r="AY153" s="183"/>
      <c r="AZ153" s="183"/>
      <c r="BA153" s="182"/>
      <c r="BC153" s="407" t="str">
        <f t="shared" si="87"/>
        <v>►</v>
      </c>
      <c r="BF153" s="407" t="str">
        <f t="shared" si="88"/>
        <v>►</v>
      </c>
      <c r="BI153" s="9">
        <v>1</v>
      </c>
    </row>
    <row r="154" spans="1:61" ht="15.75">
      <c r="A154" s="407" t="str">
        <f t="shared" si="85"/>
        <v>►</v>
      </c>
      <c r="B154" s="147" t="str">
        <f t="shared" si="89"/>
        <v>►</v>
      </c>
      <c r="C154" s="685" t="str">
        <f t="shared" si="90"/>
        <v>►</v>
      </c>
      <c r="D154" s="147" t="str">
        <f t="shared" si="91"/>
        <v>►</v>
      </c>
      <c r="E154" s="147" t="str">
        <f t="shared" si="92"/>
        <v>►</v>
      </c>
      <c r="F154" s="147" t="str">
        <f t="shared" si="93"/>
        <v>►</v>
      </c>
      <c r="G154" s="147" t="str">
        <f t="shared" si="94"/>
        <v>►</v>
      </c>
      <c r="I154" s="134"/>
      <c r="J154" s="119"/>
      <c r="K154" s="119"/>
      <c r="L154" s="118"/>
      <c r="M154" s="117"/>
      <c r="N154" s="116"/>
      <c r="O154" s="701"/>
      <c r="P154" s="701"/>
      <c r="Q154" s="700"/>
      <c r="R154" s="177"/>
      <c r="S154" s="176"/>
      <c r="T154" s="699"/>
      <c r="U154" s="175"/>
      <c r="V154" s="698"/>
      <c r="W154" s="697"/>
      <c r="X154" s="696"/>
      <c r="Y154" s="695"/>
      <c r="Z154" s="174"/>
      <c r="AA154" s="686"/>
      <c r="AB154" s="407" t="str">
        <f t="shared" si="86"/>
        <v>►</v>
      </c>
      <c r="AC154" s="147" t="str">
        <f t="shared" si="95"/>
        <v>►</v>
      </c>
      <c r="AD154" s="685" t="str">
        <f t="shared" si="96"/>
        <v>►</v>
      </c>
      <c r="AE154" s="147" t="str">
        <f t="shared" si="97"/>
        <v>►</v>
      </c>
      <c r="AF154" s="147" t="str">
        <f t="shared" si="98"/>
        <v>►</v>
      </c>
      <c r="AG154" s="147" t="str">
        <f t="shared" si="99"/>
        <v>►</v>
      </c>
      <c r="AH154" s="147" t="str">
        <f t="shared" si="100"/>
        <v>►</v>
      </c>
      <c r="AI154" s="686"/>
      <c r="AJ154" s="134"/>
      <c r="AK154" s="119"/>
      <c r="AL154" s="119"/>
      <c r="AM154" s="118"/>
      <c r="AN154" s="117"/>
      <c r="AO154" s="116"/>
      <c r="AP154" s="701"/>
      <c r="AQ154" s="701"/>
      <c r="AR154" s="700"/>
      <c r="AS154" s="177"/>
      <c r="AT154" s="176"/>
      <c r="AU154" s="699"/>
      <c r="AV154" s="175"/>
      <c r="AW154" s="698"/>
      <c r="AX154" s="697"/>
      <c r="AY154" s="696"/>
      <c r="AZ154" s="695"/>
      <c r="BA154" s="174"/>
      <c r="BC154" s="407" t="str">
        <f t="shared" si="87"/>
        <v>►</v>
      </c>
      <c r="BF154" s="407" t="str">
        <f t="shared" si="88"/>
        <v>►</v>
      </c>
      <c r="BI154" s="9">
        <v>1</v>
      </c>
    </row>
    <row r="155" spans="1:61" ht="15.75">
      <c r="A155" s="407" t="str">
        <f t="shared" si="85"/>
        <v>►</v>
      </c>
      <c r="B155" s="147" t="str">
        <f t="shared" si="89"/>
        <v>►</v>
      </c>
      <c r="C155" s="685" t="str">
        <f t="shared" si="90"/>
        <v>►</v>
      </c>
      <c r="D155" s="147" t="str">
        <f t="shared" si="91"/>
        <v>►</v>
      </c>
      <c r="E155" s="147" t="str">
        <f t="shared" si="92"/>
        <v>►</v>
      </c>
      <c r="F155" s="147" t="str">
        <f t="shared" si="93"/>
        <v>►</v>
      </c>
      <c r="G155" s="147" t="str">
        <f t="shared" si="94"/>
        <v>►</v>
      </c>
      <c r="I155" s="134"/>
      <c r="J155" s="119"/>
      <c r="K155" s="119"/>
      <c r="L155" s="118"/>
      <c r="M155" s="117"/>
      <c r="N155" s="116"/>
      <c r="O155" s="689"/>
      <c r="P155" s="689"/>
      <c r="Q155" s="688"/>
      <c r="R155" s="165"/>
      <c r="S155" s="164"/>
      <c r="T155" s="694"/>
      <c r="U155" s="163"/>
      <c r="V155" s="693"/>
      <c r="W155" s="692"/>
      <c r="X155" s="691"/>
      <c r="Y155" s="690"/>
      <c r="Z155" s="162"/>
      <c r="AA155" s="686"/>
      <c r="AB155" s="407" t="str">
        <f t="shared" si="86"/>
        <v>►</v>
      </c>
      <c r="AC155" s="147" t="str">
        <f t="shared" si="95"/>
        <v>►</v>
      </c>
      <c r="AD155" s="685" t="str">
        <f t="shared" si="96"/>
        <v>►</v>
      </c>
      <c r="AE155" s="147" t="str">
        <f t="shared" si="97"/>
        <v>►</v>
      </c>
      <c r="AF155" s="147" t="str">
        <f t="shared" si="98"/>
        <v>►</v>
      </c>
      <c r="AG155" s="147" t="str">
        <f t="shared" si="99"/>
        <v>►</v>
      </c>
      <c r="AH155" s="147" t="str">
        <f t="shared" si="100"/>
        <v>►</v>
      </c>
      <c r="AI155" s="686"/>
      <c r="AJ155" s="134"/>
      <c r="AK155" s="119"/>
      <c r="AL155" s="119"/>
      <c r="AM155" s="118"/>
      <c r="AN155" s="117"/>
      <c r="AO155" s="116"/>
      <c r="AP155" s="689"/>
      <c r="AQ155" s="689"/>
      <c r="AR155" s="688"/>
      <c r="AS155" s="165"/>
      <c r="AT155" s="164"/>
      <c r="AU155" s="694"/>
      <c r="AV155" s="163"/>
      <c r="AW155" s="693"/>
      <c r="AX155" s="692"/>
      <c r="AY155" s="691"/>
      <c r="AZ155" s="690"/>
      <c r="BA155" s="162"/>
      <c r="BC155" s="407" t="str">
        <f t="shared" si="87"/>
        <v>►</v>
      </c>
      <c r="BF155" s="407" t="str">
        <f t="shared" si="88"/>
        <v>►</v>
      </c>
      <c r="BI155" s="9">
        <v>1</v>
      </c>
    </row>
    <row r="156" spans="1:61" ht="21">
      <c r="A156" s="407" t="str">
        <f t="shared" si="85"/>
        <v>►</v>
      </c>
      <c r="B156" s="147" t="str">
        <f t="shared" si="89"/>
        <v>►</v>
      </c>
      <c r="C156" s="685" t="str">
        <f t="shared" si="90"/>
        <v>►</v>
      </c>
      <c r="D156" s="147" t="str">
        <f t="shared" si="91"/>
        <v>►</v>
      </c>
      <c r="E156" s="147" t="str">
        <f t="shared" si="92"/>
        <v>►</v>
      </c>
      <c r="F156" s="147" t="str">
        <f t="shared" si="93"/>
        <v>►</v>
      </c>
      <c r="G156" s="147" t="str">
        <f t="shared" si="94"/>
        <v>►</v>
      </c>
      <c r="I156" s="134"/>
      <c r="J156" s="119"/>
      <c r="K156" s="119"/>
      <c r="L156" s="118"/>
      <c r="M156" s="117"/>
      <c r="N156" s="116"/>
      <c r="O156" s="689"/>
      <c r="P156" s="689"/>
      <c r="Q156" s="688"/>
      <c r="R156" s="145"/>
      <c r="S156" s="296"/>
      <c r="T156" s="295"/>
      <c r="U156" s="144"/>
      <c r="V156" s="294"/>
      <c r="W156" s="293"/>
      <c r="X156" s="292"/>
      <c r="Y156" s="291"/>
      <c r="Z156" s="290"/>
      <c r="AA156" s="686"/>
      <c r="AB156" s="407" t="str">
        <f t="shared" si="86"/>
        <v>►</v>
      </c>
      <c r="AC156" s="147" t="str">
        <f t="shared" si="95"/>
        <v>►</v>
      </c>
      <c r="AD156" s="685" t="str">
        <f t="shared" si="96"/>
        <v>►</v>
      </c>
      <c r="AE156" s="147" t="str">
        <f t="shared" si="97"/>
        <v>►</v>
      </c>
      <c r="AF156" s="147" t="str">
        <f t="shared" si="98"/>
        <v>►</v>
      </c>
      <c r="AG156" s="147" t="str">
        <f t="shared" si="99"/>
        <v>►</v>
      </c>
      <c r="AH156" s="147" t="str">
        <f t="shared" si="100"/>
        <v>►</v>
      </c>
      <c r="AI156" s="686"/>
      <c r="AJ156" s="134"/>
      <c r="AK156" s="119"/>
      <c r="AL156" s="119"/>
      <c r="AM156" s="118"/>
      <c r="AN156" s="117"/>
      <c r="AO156" s="116"/>
      <c r="AP156" s="689"/>
      <c r="AQ156" s="689"/>
      <c r="AR156" s="688"/>
      <c r="AS156" s="145"/>
      <c r="AT156" s="296"/>
      <c r="AU156" s="295"/>
      <c r="AV156" s="144"/>
      <c r="AW156" s="294"/>
      <c r="AX156" s="293"/>
      <c r="AY156" s="292"/>
      <c r="AZ156" s="291"/>
      <c r="BA156" s="290"/>
      <c r="BC156" s="407" t="str">
        <f t="shared" si="87"/>
        <v>►</v>
      </c>
      <c r="BF156" s="407" t="str">
        <f t="shared" si="88"/>
        <v>►</v>
      </c>
      <c r="BI156" s="9">
        <v>1</v>
      </c>
    </row>
    <row r="157" spans="1:61" ht="21">
      <c r="A157" s="407" t="str">
        <f t="shared" si="85"/>
        <v>►</v>
      </c>
      <c r="B157" s="147" t="str">
        <f t="shared" si="89"/>
        <v>►</v>
      </c>
      <c r="C157" s="685" t="str">
        <f t="shared" si="90"/>
        <v>►</v>
      </c>
      <c r="D157" s="147" t="str">
        <f t="shared" si="91"/>
        <v>►</v>
      </c>
      <c r="E157" s="147" t="str">
        <f t="shared" si="92"/>
        <v>►</v>
      </c>
      <c r="F157" s="147" t="str">
        <f t="shared" si="93"/>
        <v>►</v>
      </c>
      <c r="G157" s="147" t="str">
        <f t="shared" si="94"/>
        <v>►</v>
      </c>
      <c r="I157" s="146"/>
      <c r="J157" s="119"/>
      <c r="K157" s="119"/>
      <c r="L157" s="118"/>
      <c r="M157" s="117"/>
      <c r="N157" s="116"/>
      <c r="O157" s="689"/>
      <c r="P157" s="689"/>
      <c r="Q157" s="688"/>
      <c r="R157" s="150"/>
      <c r="S157" s="296"/>
      <c r="T157" s="295"/>
      <c r="U157" s="144"/>
      <c r="V157" s="294"/>
      <c r="W157" s="293"/>
      <c r="X157" s="292"/>
      <c r="Y157" s="291"/>
      <c r="Z157" s="290"/>
      <c r="AA157" s="686"/>
      <c r="AB157" s="407" t="str">
        <f t="shared" si="86"/>
        <v>►</v>
      </c>
      <c r="AC157" s="147" t="str">
        <f t="shared" si="95"/>
        <v>►</v>
      </c>
      <c r="AD157" s="685" t="str">
        <f t="shared" si="96"/>
        <v>►</v>
      </c>
      <c r="AE157" s="147" t="str">
        <f t="shared" si="97"/>
        <v>►</v>
      </c>
      <c r="AF157" s="147" t="str">
        <f t="shared" si="98"/>
        <v>►</v>
      </c>
      <c r="AG157" s="147" t="str">
        <f t="shared" si="99"/>
        <v>►</v>
      </c>
      <c r="AH157" s="147" t="str">
        <f t="shared" si="100"/>
        <v>►</v>
      </c>
      <c r="AI157" s="686"/>
      <c r="AJ157" s="146"/>
      <c r="AK157" s="119"/>
      <c r="AL157" s="119"/>
      <c r="AM157" s="118"/>
      <c r="AN157" s="117"/>
      <c r="AO157" s="116"/>
      <c r="AP157" s="689"/>
      <c r="AQ157" s="689"/>
      <c r="AR157" s="688"/>
      <c r="AS157" s="150"/>
      <c r="AT157" s="296"/>
      <c r="AU157" s="295"/>
      <c r="AV157" s="144"/>
      <c r="AW157" s="294"/>
      <c r="AX157" s="293"/>
      <c r="AY157" s="292"/>
      <c r="AZ157" s="291"/>
      <c r="BA157" s="290"/>
      <c r="BC157" s="407" t="str">
        <f t="shared" si="87"/>
        <v>►</v>
      </c>
      <c r="BF157" s="407" t="str">
        <f t="shared" si="88"/>
        <v>►</v>
      </c>
      <c r="BI157" s="9">
        <v>1</v>
      </c>
    </row>
    <row r="158" spans="1:61" ht="21">
      <c r="A158" s="407" t="str">
        <f t="shared" si="85"/>
        <v>►</v>
      </c>
      <c r="B158" s="147" t="str">
        <f t="shared" si="89"/>
        <v>►</v>
      </c>
      <c r="C158" s="685" t="str">
        <f t="shared" si="90"/>
        <v>►</v>
      </c>
      <c r="D158" s="147" t="str">
        <f t="shared" si="91"/>
        <v>►</v>
      </c>
      <c r="E158" s="147" t="str">
        <f t="shared" si="92"/>
        <v>►</v>
      </c>
      <c r="F158" s="147" t="str">
        <f t="shared" si="93"/>
        <v>►</v>
      </c>
      <c r="G158" s="147" t="str">
        <f t="shared" si="94"/>
        <v>►</v>
      </c>
      <c r="I158" s="146"/>
      <c r="J158" s="119"/>
      <c r="K158" s="119"/>
      <c r="L158" s="118"/>
      <c r="M158" s="117"/>
      <c r="N158" s="116"/>
      <c r="O158" s="689"/>
      <c r="P158" s="689"/>
      <c r="Q158" s="688"/>
      <c r="R158" s="145"/>
      <c r="S158" s="296"/>
      <c r="T158" s="295"/>
      <c r="U158" s="144"/>
      <c r="V158" s="294"/>
      <c r="W158" s="293"/>
      <c r="X158" s="292"/>
      <c r="Y158" s="291"/>
      <c r="Z158" s="298"/>
      <c r="AA158" s="686"/>
      <c r="AB158" s="407" t="str">
        <f t="shared" si="86"/>
        <v>►</v>
      </c>
      <c r="AC158" s="147" t="str">
        <f t="shared" si="95"/>
        <v>►</v>
      </c>
      <c r="AD158" s="685" t="str">
        <f t="shared" si="96"/>
        <v>►</v>
      </c>
      <c r="AE158" s="147" t="str">
        <f t="shared" si="97"/>
        <v>►</v>
      </c>
      <c r="AF158" s="147" t="str">
        <f t="shared" si="98"/>
        <v>►</v>
      </c>
      <c r="AG158" s="147" t="str">
        <f t="shared" si="99"/>
        <v>►</v>
      </c>
      <c r="AH158" s="147" t="str">
        <f t="shared" si="100"/>
        <v>►</v>
      </c>
      <c r="AI158" s="686"/>
      <c r="AJ158" s="146"/>
      <c r="AK158" s="119"/>
      <c r="AL158" s="119"/>
      <c r="AM158" s="118"/>
      <c r="AN158" s="117"/>
      <c r="AO158" s="116"/>
      <c r="AP158" s="689"/>
      <c r="AQ158" s="689"/>
      <c r="AR158" s="688"/>
      <c r="AS158" s="145"/>
      <c r="AT158" s="296"/>
      <c r="AU158" s="295"/>
      <c r="AV158" s="144"/>
      <c r="AW158" s="294"/>
      <c r="AX158" s="293"/>
      <c r="AY158" s="292"/>
      <c r="AZ158" s="291"/>
      <c r="BA158" s="298"/>
      <c r="BC158" s="407" t="str">
        <f t="shared" si="87"/>
        <v>►</v>
      </c>
      <c r="BF158" s="407" t="str">
        <f t="shared" si="88"/>
        <v>►</v>
      </c>
      <c r="BI158" s="9">
        <v>1</v>
      </c>
    </row>
    <row r="159" spans="1:61" ht="21">
      <c r="A159" s="407" t="str">
        <f t="shared" si="85"/>
        <v>►</v>
      </c>
      <c r="B159" s="147" t="str">
        <f t="shared" si="89"/>
        <v>►</v>
      </c>
      <c r="C159" s="685" t="str">
        <f t="shared" si="90"/>
        <v>►</v>
      </c>
      <c r="D159" s="147" t="str">
        <f t="shared" si="91"/>
        <v>►</v>
      </c>
      <c r="E159" s="147" t="str">
        <f t="shared" si="92"/>
        <v>►</v>
      </c>
      <c r="F159" s="147" t="str">
        <f t="shared" si="93"/>
        <v>►</v>
      </c>
      <c r="G159" s="147" t="str">
        <f t="shared" si="94"/>
        <v>►</v>
      </c>
      <c r="I159" s="146"/>
      <c r="J159" s="119"/>
      <c r="K159" s="119"/>
      <c r="L159" s="118"/>
      <c r="M159" s="117"/>
      <c r="N159" s="116"/>
      <c r="O159" s="689"/>
      <c r="P159" s="689"/>
      <c r="Q159" s="688"/>
      <c r="R159" s="150"/>
      <c r="S159" s="296"/>
      <c r="T159" s="295"/>
      <c r="U159" s="144"/>
      <c r="V159" s="294"/>
      <c r="W159" s="293"/>
      <c r="X159" s="292"/>
      <c r="Y159" s="291"/>
      <c r="Z159" s="298"/>
      <c r="AA159" s="686"/>
      <c r="AB159" s="407" t="str">
        <f t="shared" si="86"/>
        <v>►</v>
      </c>
      <c r="AC159" s="147" t="str">
        <f t="shared" si="95"/>
        <v>►</v>
      </c>
      <c r="AD159" s="685" t="str">
        <f t="shared" si="96"/>
        <v>►</v>
      </c>
      <c r="AE159" s="147" t="str">
        <f t="shared" si="97"/>
        <v>►</v>
      </c>
      <c r="AF159" s="147" t="str">
        <f t="shared" si="98"/>
        <v>►</v>
      </c>
      <c r="AG159" s="147" t="str">
        <f t="shared" si="99"/>
        <v>►</v>
      </c>
      <c r="AH159" s="147" t="str">
        <f t="shared" si="100"/>
        <v>►</v>
      </c>
      <c r="AI159" s="686"/>
      <c r="AJ159" s="146"/>
      <c r="AK159" s="119"/>
      <c r="AL159" s="119"/>
      <c r="AM159" s="118"/>
      <c r="AN159" s="117"/>
      <c r="AO159" s="116"/>
      <c r="AP159" s="689"/>
      <c r="AQ159" s="689"/>
      <c r="AR159" s="688"/>
      <c r="AS159" s="150"/>
      <c r="AT159" s="296"/>
      <c r="AU159" s="295"/>
      <c r="AV159" s="144"/>
      <c r="AW159" s="294"/>
      <c r="AX159" s="293"/>
      <c r="AY159" s="292"/>
      <c r="AZ159" s="291"/>
      <c r="BA159" s="298"/>
      <c r="BC159" s="407" t="str">
        <f t="shared" si="87"/>
        <v>►</v>
      </c>
      <c r="BF159" s="407" t="str">
        <f t="shared" si="88"/>
        <v>►</v>
      </c>
      <c r="BI159" s="9">
        <v>1</v>
      </c>
    </row>
    <row r="160" spans="1:61" ht="21">
      <c r="A160" s="407" t="str">
        <f t="shared" si="85"/>
        <v>►</v>
      </c>
      <c r="B160" s="147" t="str">
        <f t="shared" si="89"/>
        <v>►</v>
      </c>
      <c r="C160" s="685" t="str">
        <f t="shared" si="90"/>
        <v>►</v>
      </c>
      <c r="D160" s="147" t="str">
        <f t="shared" si="91"/>
        <v>►</v>
      </c>
      <c r="E160" s="147" t="str">
        <f t="shared" si="92"/>
        <v>►</v>
      </c>
      <c r="F160" s="147" t="str">
        <f t="shared" si="93"/>
        <v>►</v>
      </c>
      <c r="G160" s="147" t="str">
        <f t="shared" si="94"/>
        <v>►</v>
      </c>
      <c r="I160" s="146"/>
      <c r="J160" s="119"/>
      <c r="K160" s="119"/>
      <c r="L160" s="118"/>
      <c r="M160" s="117"/>
      <c r="N160" s="116"/>
      <c r="O160" s="689"/>
      <c r="P160" s="689"/>
      <c r="Q160" s="688"/>
      <c r="R160" s="145"/>
      <c r="S160" s="296"/>
      <c r="T160" s="295"/>
      <c r="U160" s="144"/>
      <c r="V160" s="294"/>
      <c r="W160" s="293"/>
      <c r="X160" s="292"/>
      <c r="Y160" s="291"/>
      <c r="Z160" s="290"/>
      <c r="AA160" s="686"/>
      <c r="AB160" s="407" t="str">
        <f t="shared" si="86"/>
        <v>►</v>
      </c>
      <c r="AC160" s="147" t="str">
        <f t="shared" si="95"/>
        <v>►</v>
      </c>
      <c r="AD160" s="685" t="str">
        <f t="shared" si="96"/>
        <v>►</v>
      </c>
      <c r="AE160" s="147" t="str">
        <f t="shared" si="97"/>
        <v>►</v>
      </c>
      <c r="AF160" s="147" t="str">
        <f t="shared" si="98"/>
        <v>►</v>
      </c>
      <c r="AG160" s="147" t="str">
        <f t="shared" si="99"/>
        <v>►</v>
      </c>
      <c r="AH160" s="147" t="str">
        <f t="shared" si="100"/>
        <v>►</v>
      </c>
      <c r="AI160" s="686"/>
      <c r="AJ160" s="146"/>
      <c r="AK160" s="119"/>
      <c r="AL160" s="119"/>
      <c r="AM160" s="118"/>
      <c r="AN160" s="117"/>
      <c r="AO160" s="116"/>
      <c r="AP160" s="689"/>
      <c r="AQ160" s="689"/>
      <c r="AR160" s="688"/>
      <c r="AS160" s="145"/>
      <c r="AT160" s="296"/>
      <c r="AU160" s="295"/>
      <c r="AV160" s="144"/>
      <c r="AW160" s="294"/>
      <c r="AX160" s="293"/>
      <c r="AY160" s="292"/>
      <c r="AZ160" s="291"/>
      <c r="BA160" s="290"/>
      <c r="BC160" s="407" t="str">
        <f t="shared" si="87"/>
        <v>►</v>
      </c>
      <c r="BF160" s="407" t="str">
        <f t="shared" si="88"/>
        <v>►</v>
      </c>
      <c r="BI160" s="9">
        <v>1</v>
      </c>
    </row>
    <row r="161" spans="1:63" s="583" customFormat="1" ht="21">
      <c r="A161" s="407" t="str">
        <f t="shared" si="85"/>
        <v>►</v>
      </c>
      <c r="B161" s="147" t="str">
        <f t="shared" si="89"/>
        <v>►</v>
      </c>
      <c r="C161" s="685" t="str">
        <f t="shared" si="90"/>
        <v>►</v>
      </c>
      <c r="D161" s="147" t="str">
        <f t="shared" si="91"/>
        <v>►</v>
      </c>
      <c r="E161" s="147" t="str">
        <f t="shared" si="92"/>
        <v>►</v>
      </c>
      <c r="F161" s="147" t="str">
        <f t="shared" si="93"/>
        <v>►</v>
      </c>
      <c r="G161" s="147" t="str">
        <f t="shared" si="94"/>
        <v>►</v>
      </c>
      <c r="H161"/>
      <c r="I161" s="146"/>
      <c r="J161" s="119"/>
      <c r="K161" s="119"/>
      <c r="L161" s="118"/>
      <c r="M161" s="117"/>
      <c r="N161" s="116"/>
      <c r="O161" s="689"/>
      <c r="P161" s="689"/>
      <c r="Q161" s="688"/>
      <c r="R161" s="150"/>
      <c r="S161" s="296"/>
      <c r="T161" s="295"/>
      <c r="U161" s="144"/>
      <c r="V161" s="294"/>
      <c r="W161" s="293"/>
      <c r="X161" s="292"/>
      <c r="Y161" s="291"/>
      <c r="Z161" s="290"/>
      <c r="AA161" s="686"/>
      <c r="AB161" s="407" t="str">
        <f t="shared" si="86"/>
        <v>►</v>
      </c>
      <c r="AC161" s="147" t="str">
        <f t="shared" si="95"/>
        <v>►</v>
      </c>
      <c r="AD161" s="685" t="str">
        <f t="shared" si="96"/>
        <v>►</v>
      </c>
      <c r="AE161" s="147" t="str">
        <f t="shared" si="97"/>
        <v>►</v>
      </c>
      <c r="AF161" s="147" t="str">
        <f t="shared" si="98"/>
        <v>►</v>
      </c>
      <c r="AG161" s="147" t="str">
        <f t="shared" si="99"/>
        <v>►</v>
      </c>
      <c r="AH161" s="147" t="str">
        <f t="shared" si="100"/>
        <v>►</v>
      </c>
      <c r="AI161" s="686"/>
      <c r="AJ161" s="146"/>
      <c r="AK161" s="119"/>
      <c r="AL161" s="119"/>
      <c r="AM161" s="118"/>
      <c r="AN161" s="117"/>
      <c r="AO161" s="116"/>
      <c r="AP161" s="689"/>
      <c r="AQ161" s="689"/>
      <c r="AR161" s="688"/>
      <c r="AS161" s="150"/>
      <c r="AT161" s="296"/>
      <c r="AU161" s="295"/>
      <c r="AV161" s="144"/>
      <c r="AW161" s="294"/>
      <c r="AX161" s="293"/>
      <c r="AY161" s="292"/>
      <c r="AZ161" s="291"/>
      <c r="BA161" s="290"/>
      <c r="BB161"/>
      <c r="BC161" s="407" t="str">
        <f t="shared" si="87"/>
        <v>►</v>
      </c>
      <c r="BF161" s="407" t="str">
        <f t="shared" si="88"/>
        <v>►</v>
      </c>
      <c r="BI161" s="9">
        <v>1</v>
      </c>
      <c r="BJ161" s="1"/>
      <c r="BK161" s="1"/>
    </row>
    <row r="162" spans="1:63" s="583" customFormat="1" ht="21">
      <c r="A162" s="407" t="str">
        <f t="shared" si="85"/>
        <v>►</v>
      </c>
      <c r="B162" s="147" t="str">
        <f t="shared" si="89"/>
        <v>►</v>
      </c>
      <c r="C162" s="685" t="str">
        <f t="shared" si="90"/>
        <v>►</v>
      </c>
      <c r="D162" s="147" t="str">
        <f t="shared" si="91"/>
        <v>►</v>
      </c>
      <c r="E162" s="147" t="str">
        <f t="shared" si="92"/>
        <v>►</v>
      </c>
      <c r="F162" s="147" t="str">
        <f t="shared" si="93"/>
        <v>►</v>
      </c>
      <c r="G162" s="147" t="str">
        <f t="shared" si="94"/>
        <v>►</v>
      </c>
      <c r="H162"/>
      <c r="I162" s="146"/>
      <c r="J162" s="119"/>
      <c r="K162" s="119"/>
      <c r="L162" s="118"/>
      <c r="M162" s="117"/>
      <c r="N162" s="116"/>
      <c r="O162" s="689"/>
      <c r="P162" s="689"/>
      <c r="Q162" s="688"/>
      <c r="R162" s="145"/>
      <c r="S162" s="296"/>
      <c r="T162" s="295"/>
      <c r="U162" s="144"/>
      <c r="V162" s="294"/>
      <c r="W162" s="293"/>
      <c r="X162" s="292"/>
      <c r="Y162" s="291"/>
      <c r="Z162" s="290"/>
      <c r="AA162" s="686"/>
      <c r="AB162" s="407" t="str">
        <f t="shared" si="86"/>
        <v>►</v>
      </c>
      <c r="AC162" s="147" t="str">
        <f t="shared" si="95"/>
        <v>►</v>
      </c>
      <c r="AD162" s="685" t="str">
        <f t="shared" si="96"/>
        <v>►</v>
      </c>
      <c r="AE162" s="147" t="str">
        <f t="shared" si="97"/>
        <v>►</v>
      </c>
      <c r="AF162" s="147" t="str">
        <f t="shared" si="98"/>
        <v>►</v>
      </c>
      <c r="AG162" s="147" t="str">
        <f t="shared" si="99"/>
        <v>►</v>
      </c>
      <c r="AH162" s="147" t="str">
        <f t="shared" si="100"/>
        <v>►</v>
      </c>
      <c r="AI162" s="686"/>
      <c r="AJ162" s="146"/>
      <c r="AK162" s="119"/>
      <c r="AL162" s="119"/>
      <c r="AM162" s="118"/>
      <c r="AN162" s="117"/>
      <c r="AO162" s="116"/>
      <c r="AP162" s="689"/>
      <c r="AQ162" s="689"/>
      <c r="AR162" s="688"/>
      <c r="AS162" s="145"/>
      <c r="AT162" s="296"/>
      <c r="AU162" s="295"/>
      <c r="AV162" s="144"/>
      <c r="AW162" s="294"/>
      <c r="AX162" s="293"/>
      <c r="AY162" s="292"/>
      <c r="AZ162" s="291"/>
      <c r="BA162" s="290"/>
      <c r="BB162"/>
      <c r="BC162" s="407" t="str">
        <f t="shared" si="87"/>
        <v>►</v>
      </c>
      <c r="BF162" s="407" t="str">
        <f t="shared" si="88"/>
        <v>►</v>
      </c>
      <c r="BI162" s="9">
        <v>1</v>
      </c>
      <c r="BJ162" s="1"/>
      <c r="BK162" s="1"/>
    </row>
    <row r="163" spans="1:63" s="583" customFormat="1" ht="15.75">
      <c r="A163" s="407" t="str">
        <f t="shared" si="85"/>
        <v>►</v>
      </c>
      <c r="B163" s="147" t="str">
        <f t="shared" si="89"/>
        <v>►</v>
      </c>
      <c r="C163" s="685" t="str">
        <f t="shared" si="90"/>
        <v>►</v>
      </c>
      <c r="D163" s="147" t="str">
        <f t="shared" si="91"/>
        <v>►</v>
      </c>
      <c r="E163" s="147" t="str">
        <f t="shared" si="92"/>
        <v>►</v>
      </c>
      <c r="F163" s="147" t="str">
        <f t="shared" si="93"/>
        <v>►</v>
      </c>
      <c r="G163" s="147" t="str">
        <f t="shared" si="94"/>
        <v>►</v>
      </c>
      <c r="H163"/>
      <c r="I163" s="134"/>
      <c r="J163" s="119"/>
      <c r="K163" s="119"/>
      <c r="L163" s="118"/>
      <c r="M163" s="117"/>
      <c r="N163" s="116"/>
      <c r="O163" s="132"/>
      <c r="P163" s="132"/>
      <c r="Q163" s="132"/>
      <c r="R163" s="132"/>
      <c r="S163" s="132"/>
      <c r="T163" s="132"/>
      <c r="U163" s="132"/>
      <c r="V163" s="132"/>
      <c r="W163" s="132"/>
      <c r="X163" s="133"/>
      <c r="Y163" s="132"/>
      <c r="Z163" s="131"/>
      <c r="AA163" s="686"/>
      <c r="AB163" s="407" t="str">
        <f t="shared" si="86"/>
        <v>►</v>
      </c>
      <c r="AC163" s="147" t="str">
        <f t="shared" si="95"/>
        <v>►</v>
      </c>
      <c r="AD163" s="685" t="str">
        <f t="shared" si="96"/>
        <v>►</v>
      </c>
      <c r="AE163" s="147" t="str">
        <f t="shared" si="97"/>
        <v>►</v>
      </c>
      <c r="AF163" s="147" t="str">
        <f t="shared" si="98"/>
        <v>►</v>
      </c>
      <c r="AG163" s="147" t="str">
        <f t="shared" si="99"/>
        <v>►</v>
      </c>
      <c r="AH163" s="147" t="str">
        <f t="shared" si="100"/>
        <v>►</v>
      </c>
      <c r="AI163" s="686"/>
      <c r="AJ163" s="134"/>
      <c r="AK163" s="119"/>
      <c r="AL163" s="119"/>
      <c r="AM163" s="118"/>
      <c r="AN163" s="117"/>
      <c r="AO163" s="116"/>
      <c r="AP163" s="132"/>
      <c r="AQ163" s="132"/>
      <c r="AR163" s="132"/>
      <c r="AS163" s="132"/>
      <c r="AT163" s="132"/>
      <c r="AU163" s="132"/>
      <c r="AV163" s="132"/>
      <c r="AW163" s="132"/>
      <c r="AX163" s="132"/>
      <c r="AY163" s="133"/>
      <c r="AZ163" s="132"/>
      <c r="BA163" s="131"/>
      <c r="BB163"/>
      <c r="BC163" s="407" t="str">
        <f t="shared" si="87"/>
        <v>►</v>
      </c>
      <c r="BF163" s="407" t="str">
        <f t="shared" si="88"/>
        <v>►</v>
      </c>
      <c r="BI163" s="9">
        <v>1</v>
      </c>
      <c r="BJ163" s="1"/>
      <c r="BK163" s="1"/>
    </row>
    <row r="164" spans="1:63" s="583" customFormat="1" ht="21">
      <c r="A164" s="407" t="str">
        <f t="shared" si="85"/>
        <v>►</v>
      </c>
      <c r="B164" s="147" t="str">
        <f t="shared" si="89"/>
        <v>►</v>
      </c>
      <c r="C164" s="685" t="str">
        <f t="shared" si="90"/>
        <v>►</v>
      </c>
      <c r="D164" s="147" t="str">
        <f t="shared" si="91"/>
        <v>►</v>
      </c>
      <c r="E164" s="147" t="str">
        <f t="shared" si="92"/>
        <v>►</v>
      </c>
      <c r="F164" s="147" t="str">
        <f t="shared" si="93"/>
        <v>►</v>
      </c>
      <c r="G164" s="147" t="str">
        <f t="shared" si="94"/>
        <v>►</v>
      </c>
      <c r="H164"/>
      <c r="I164" s="146"/>
      <c r="J164" s="119"/>
      <c r="K164" s="119"/>
      <c r="L164" s="118"/>
      <c r="M164" s="117"/>
      <c r="N164" s="116"/>
      <c r="O164" s="288"/>
      <c r="P164" s="267"/>
      <c r="Q164" s="270"/>
      <c r="R164" s="270"/>
      <c r="S164" s="270"/>
      <c r="T164" s="270"/>
      <c r="U164" s="270"/>
      <c r="V164" s="270"/>
      <c r="W164" s="270"/>
      <c r="X164" s="270"/>
      <c r="Y164" s="270"/>
      <c r="Z164" s="287"/>
      <c r="AA164" s="686"/>
      <c r="AB164" s="407" t="str">
        <f t="shared" si="86"/>
        <v>►</v>
      </c>
      <c r="AC164" s="147" t="str">
        <f t="shared" si="95"/>
        <v>►</v>
      </c>
      <c r="AD164" s="685" t="str">
        <f t="shared" si="96"/>
        <v>►</v>
      </c>
      <c r="AE164" s="147" t="str">
        <f t="shared" si="97"/>
        <v>►</v>
      </c>
      <c r="AF164" s="147" t="str">
        <f t="shared" si="98"/>
        <v>►</v>
      </c>
      <c r="AG164" s="147" t="str">
        <f t="shared" si="99"/>
        <v>►</v>
      </c>
      <c r="AH164" s="147" t="str">
        <f t="shared" si="100"/>
        <v>►</v>
      </c>
      <c r="AI164" s="686"/>
      <c r="AJ164" s="146"/>
      <c r="AK164" s="119"/>
      <c r="AL164" s="119"/>
      <c r="AM164" s="118"/>
      <c r="AN164" s="117"/>
      <c r="AO164" s="116"/>
      <c r="AP164" s="288"/>
      <c r="AQ164" s="267"/>
      <c r="AR164" s="270"/>
      <c r="AS164" s="270"/>
      <c r="AT164" s="270"/>
      <c r="AU164" s="270"/>
      <c r="AV164" s="270"/>
      <c r="AW164" s="270"/>
      <c r="AX164" s="270"/>
      <c r="AY164" s="270"/>
      <c r="AZ164" s="270"/>
      <c r="BA164" s="287"/>
      <c r="BB164"/>
      <c r="BC164" s="407" t="str">
        <f t="shared" si="87"/>
        <v>►</v>
      </c>
      <c r="BF164" s="407" t="str">
        <f t="shared" si="88"/>
        <v>►</v>
      </c>
      <c r="BI164" s="9">
        <v>1</v>
      </c>
      <c r="BJ164" s="1"/>
      <c r="BK164" s="1"/>
    </row>
    <row r="165" spans="1:63" s="583" customFormat="1" ht="21">
      <c r="A165" s="407" t="str">
        <f t="shared" si="85"/>
        <v>►</v>
      </c>
      <c r="B165" s="147" t="str">
        <f t="shared" ref="B165:G165" si="101">B164</f>
        <v>►</v>
      </c>
      <c r="C165" s="685" t="str">
        <f t="shared" si="101"/>
        <v>►</v>
      </c>
      <c r="D165" s="147" t="str">
        <f t="shared" si="101"/>
        <v>►</v>
      </c>
      <c r="E165" s="147" t="str">
        <f t="shared" si="101"/>
        <v>►</v>
      </c>
      <c r="F165" s="147" t="str">
        <f t="shared" si="101"/>
        <v>►</v>
      </c>
      <c r="G165" s="147" t="str">
        <f t="shared" si="101"/>
        <v>►</v>
      </c>
      <c r="H165"/>
      <c r="I165" s="146"/>
      <c r="J165" s="119"/>
      <c r="K165" s="119"/>
      <c r="L165" s="118"/>
      <c r="M165" s="117"/>
      <c r="N165" s="116"/>
      <c r="O165" s="285"/>
      <c r="P165" s="284"/>
      <c r="Q165" s="284"/>
      <c r="R165" s="284"/>
      <c r="S165" s="284"/>
      <c r="T165" s="284"/>
      <c r="U165" s="284"/>
      <c r="V165" s="284"/>
      <c r="W165" s="284"/>
      <c r="X165" s="284"/>
      <c r="Y165" s="284"/>
      <c r="Z165" s="282"/>
      <c r="AA165" s="686"/>
      <c r="AB165" s="407" t="str">
        <f t="shared" si="86"/>
        <v>►</v>
      </c>
      <c r="AC165" s="147" t="str">
        <f t="shared" ref="AC165:AH165" si="102">AC164</f>
        <v>►</v>
      </c>
      <c r="AD165" s="685" t="str">
        <f t="shared" si="102"/>
        <v>►</v>
      </c>
      <c r="AE165" s="147" t="str">
        <f t="shared" si="102"/>
        <v>►</v>
      </c>
      <c r="AF165" s="147" t="str">
        <f t="shared" si="102"/>
        <v>►</v>
      </c>
      <c r="AG165" s="147" t="str">
        <f t="shared" si="102"/>
        <v>►</v>
      </c>
      <c r="AH165" s="147" t="str">
        <f t="shared" si="102"/>
        <v>►</v>
      </c>
      <c r="AI165" s="686"/>
      <c r="AJ165" s="146"/>
      <c r="AK165" s="119"/>
      <c r="AL165" s="119"/>
      <c r="AM165" s="118"/>
      <c r="AN165" s="117"/>
      <c r="AO165" s="116"/>
      <c r="AP165" s="285"/>
      <c r="AQ165" s="284"/>
      <c r="AR165" s="284"/>
      <c r="AS165" s="284"/>
      <c r="AT165" s="284"/>
      <c r="AU165" s="284"/>
      <c r="AV165" s="284"/>
      <c r="AW165" s="284"/>
      <c r="AX165" s="284"/>
      <c r="AY165" s="284"/>
      <c r="AZ165" s="284"/>
      <c r="BA165" s="282"/>
      <c r="BB165"/>
      <c r="BC165" s="407" t="str">
        <f t="shared" si="87"/>
        <v>►</v>
      </c>
      <c r="BF165" s="407" t="str">
        <f t="shared" si="88"/>
        <v>►</v>
      </c>
      <c r="BI165" s="9">
        <v>1</v>
      </c>
      <c r="BJ165" s="1"/>
      <c r="BK165" s="1"/>
    </row>
    <row r="166" spans="1:63" s="583" customFormat="1" ht="21">
      <c r="A166" s="407" t="str">
        <f t="shared" si="85"/>
        <v>►</v>
      </c>
      <c r="B166" s="147" t="str">
        <f t="shared" ref="B166:G178" si="103">B164</f>
        <v>►</v>
      </c>
      <c r="C166" s="685" t="str">
        <f t="shared" si="103"/>
        <v>►</v>
      </c>
      <c r="D166" s="147" t="str">
        <f t="shared" si="103"/>
        <v>►</v>
      </c>
      <c r="E166" s="147" t="str">
        <f t="shared" si="103"/>
        <v>►</v>
      </c>
      <c r="F166" s="147" t="str">
        <f t="shared" si="103"/>
        <v>►</v>
      </c>
      <c r="G166" s="147" t="str">
        <f t="shared" si="103"/>
        <v>►</v>
      </c>
      <c r="H166"/>
      <c r="I166" s="146"/>
      <c r="J166" s="119"/>
      <c r="K166" s="119"/>
      <c r="L166" s="118"/>
      <c r="M166" s="117"/>
      <c r="N166" s="116"/>
      <c r="O166" s="285"/>
      <c r="P166" s="284"/>
      <c r="Q166" s="284"/>
      <c r="R166" s="284"/>
      <c r="S166" s="284"/>
      <c r="T166" s="284"/>
      <c r="U166" s="284"/>
      <c r="V166" s="284"/>
      <c r="W166" s="284"/>
      <c r="X166" s="284"/>
      <c r="Y166" s="284"/>
      <c r="Z166" s="282"/>
      <c r="AA166" s="686"/>
      <c r="AB166" s="407" t="str">
        <f t="shared" si="86"/>
        <v>►</v>
      </c>
      <c r="AC166" s="147" t="str">
        <f t="shared" ref="AC166:AH178" si="104">AC164</f>
        <v>►</v>
      </c>
      <c r="AD166" s="685" t="str">
        <f t="shared" si="104"/>
        <v>►</v>
      </c>
      <c r="AE166" s="147" t="str">
        <f t="shared" si="104"/>
        <v>►</v>
      </c>
      <c r="AF166" s="147" t="str">
        <f t="shared" si="104"/>
        <v>►</v>
      </c>
      <c r="AG166" s="147" t="str">
        <f t="shared" si="104"/>
        <v>►</v>
      </c>
      <c r="AH166" s="147" t="str">
        <f t="shared" si="104"/>
        <v>►</v>
      </c>
      <c r="AI166" s="686"/>
      <c r="AJ166" s="146"/>
      <c r="AK166" s="119"/>
      <c r="AL166" s="119"/>
      <c r="AM166" s="118"/>
      <c r="AN166" s="117"/>
      <c r="AO166" s="116"/>
      <c r="AP166" s="285"/>
      <c r="AQ166" s="284"/>
      <c r="AR166" s="284"/>
      <c r="AS166" s="284"/>
      <c r="AT166" s="284"/>
      <c r="AU166" s="284"/>
      <c r="AV166" s="284"/>
      <c r="AW166" s="284"/>
      <c r="AX166" s="284"/>
      <c r="AY166" s="284"/>
      <c r="AZ166" s="284"/>
      <c r="BA166" s="282"/>
      <c r="BB166"/>
      <c r="BC166" s="407" t="str">
        <f t="shared" si="87"/>
        <v>►</v>
      </c>
      <c r="BF166" s="407" t="str">
        <f t="shared" si="88"/>
        <v>►</v>
      </c>
      <c r="BI166" s="9">
        <v>1</v>
      </c>
      <c r="BJ166" s="1"/>
      <c r="BK166" s="1"/>
    </row>
    <row r="167" spans="1:63" s="583" customFormat="1" ht="21">
      <c r="A167" s="407" t="str">
        <f t="shared" si="85"/>
        <v>►</v>
      </c>
      <c r="B167" s="147" t="str">
        <f t="shared" si="103"/>
        <v>►</v>
      </c>
      <c r="C167" s="685" t="str">
        <f t="shared" si="103"/>
        <v>►</v>
      </c>
      <c r="D167" s="147" t="str">
        <f t="shared" si="103"/>
        <v>►</v>
      </c>
      <c r="E167" s="147" t="str">
        <f t="shared" si="103"/>
        <v>►</v>
      </c>
      <c r="F167" s="147" t="str">
        <f t="shared" si="103"/>
        <v>►</v>
      </c>
      <c r="G167" s="147" t="str">
        <f t="shared" si="103"/>
        <v>►</v>
      </c>
      <c r="H167"/>
      <c r="I167" s="146"/>
      <c r="J167" s="119"/>
      <c r="K167" s="119"/>
      <c r="L167" s="118"/>
      <c r="M167" s="117"/>
      <c r="N167" s="116"/>
      <c r="O167" s="285"/>
      <c r="P167" s="284"/>
      <c r="Q167" s="284"/>
      <c r="R167" s="284"/>
      <c r="S167" s="284"/>
      <c r="T167" s="284"/>
      <c r="U167" s="284"/>
      <c r="V167" s="284"/>
      <c r="W167" s="284"/>
      <c r="X167" s="284"/>
      <c r="Y167" s="284"/>
      <c r="Z167" s="282"/>
      <c r="AA167" s="686"/>
      <c r="AB167" s="407" t="str">
        <f t="shared" si="86"/>
        <v>►</v>
      </c>
      <c r="AC167" s="147" t="str">
        <f t="shared" si="104"/>
        <v>►</v>
      </c>
      <c r="AD167" s="685" t="str">
        <f t="shared" si="104"/>
        <v>►</v>
      </c>
      <c r="AE167" s="147" t="str">
        <f t="shared" si="104"/>
        <v>►</v>
      </c>
      <c r="AF167" s="147" t="str">
        <f t="shared" si="104"/>
        <v>►</v>
      </c>
      <c r="AG167" s="147" t="str">
        <f t="shared" si="104"/>
        <v>►</v>
      </c>
      <c r="AH167" s="147" t="str">
        <f t="shared" si="104"/>
        <v>►</v>
      </c>
      <c r="AI167" s="686"/>
      <c r="AJ167" s="146"/>
      <c r="AK167" s="119"/>
      <c r="AL167" s="119"/>
      <c r="AM167" s="118"/>
      <c r="AN167" s="117"/>
      <c r="AO167" s="116"/>
      <c r="AP167" s="285"/>
      <c r="AQ167" s="284"/>
      <c r="AR167" s="284"/>
      <c r="AS167" s="284"/>
      <c r="AT167" s="284"/>
      <c r="AU167" s="284"/>
      <c r="AV167" s="284"/>
      <c r="AW167" s="284"/>
      <c r="AX167" s="284"/>
      <c r="AY167" s="284"/>
      <c r="AZ167" s="284"/>
      <c r="BA167" s="282"/>
      <c r="BB167"/>
      <c r="BC167" s="407" t="str">
        <f t="shared" si="87"/>
        <v>►</v>
      </c>
      <c r="BF167" s="407" t="str">
        <f t="shared" si="88"/>
        <v>►</v>
      </c>
      <c r="BI167" s="9">
        <v>1</v>
      </c>
      <c r="BJ167" s="1"/>
      <c r="BK167" s="1"/>
    </row>
    <row r="168" spans="1:63" s="583" customFormat="1" ht="21">
      <c r="A168" s="407" t="str">
        <f t="shared" si="85"/>
        <v>►</v>
      </c>
      <c r="B168" s="147" t="str">
        <f t="shared" si="103"/>
        <v>►</v>
      </c>
      <c r="C168" s="685" t="str">
        <f t="shared" si="103"/>
        <v>►</v>
      </c>
      <c r="D168" s="147" t="str">
        <f t="shared" si="103"/>
        <v>►</v>
      </c>
      <c r="E168" s="147" t="str">
        <f t="shared" si="103"/>
        <v>►</v>
      </c>
      <c r="F168" s="147" t="str">
        <f t="shared" si="103"/>
        <v>►</v>
      </c>
      <c r="G168" s="147" t="str">
        <f t="shared" si="103"/>
        <v>►</v>
      </c>
      <c r="H168"/>
      <c r="I168" s="146"/>
      <c r="J168" s="119"/>
      <c r="K168" s="119"/>
      <c r="L168" s="118"/>
      <c r="M168" s="117"/>
      <c r="N168" s="116"/>
      <c r="O168" s="285"/>
      <c r="P168" s="284"/>
      <c r="Q168" s="284"/>
      <c r="R168" s="284"/>
      <c r="S168" s="284"/>
      <c r="T168" s="284"/>
      <c r="U168" s="284"/>
      <c r="V168" s="284"/>
      <c r="W168" s="284"/>
      <c r="X168" s="284"/>
      <c r="Y168" s="284"/>
      <c r="Z168" s="282"/>
      <c r="AA168" s="686"/>
      <c r="AB168" s="407" t="str">
        <f t="shared" si="86"/>
        <v>►</v>
      </c>
      <c r="AC168" s="147" t="str">
        <f t="shared" si="104"/>
        <v>►</v>
      </c>
      <c r="AD168" s="685" t="str">
        <f t="shared" si="104"/>
        <v>►</v>
      </c>
      <c r="AE168" s="147" t="str">
        <f t="shared" si="104"/>
        <v>►</v>
      </c>
      <c r="AF168" s="147" t="str">
        <f t="shared" si="104"/>
        <v>►</v>
      </c>
      <c r="AG168" s="147" t="str">
        <f t="shared" si="104"/>
        <v>►</v>
      </c>
      <c r="AH168" s="147" t="str">
        <f t="shared" si="104"/>
        <v>►</v>
      </c>
      <c r="AI168" s="686"/>
      <c r="AJ168" s="146"/>
      <c r="AK168" s="119"/>
      <c r="AL168" s="119"/>
      <c r="AM168" s="118"/>
      <c r="AN168" s="117"/>
      <c r="AO168" s="116"/>
      <c r="AP168" s="285"/>
      <c r="AQ168" s="284"/>
      <c r="AR168" s="284"/>
      <c r="AS168" s="284"/>
      <c r="AT168" s="284"/>
      <c r="AU168" s="284"/>
      <c r="AV168" s="284"/>
      <c r="AW168" s="284"/>
      <c r="AX168" s="284"/>
      <c r="AY168" s="284"/>
      <c r="AZ168" s="284"/>
      <c r="BA168" s="282"/>
      <c r="BB168"/>
      <c r="BC168" s="407" t="str">
        <f t="shared" si="87"/>
        <v>►</v>
      </c>
      <c r="BF168" s="407" t="str">
        <f t="shared" si="88"/>
        <v>►</v>
      </c>
      <c r="BI168" s="9">
        <v>1</v>
      </c>
      <c r="BJ168" s="1"/>
      <c r="BK168" s="1"/>
    </row>
    <row r="169" spans="1:63" s="583" customFormat="1" ht="21">
      <c r="A169" s="407" t="str">
        <f t="shared" si="85"/>
        <v>►</v>
      </c>
      <c r="B169" s="147" t="str">
        <f t="shared" si="103"/>
        <v>►</v>
      </c>
      <c r="C169" s="685" t="str">
        <f t="shared" si="103"/>
        <v>►</v>
      </c>
      <c r="D169" s="147" t="str">
        <f t="shared" si="103"/>
        <v>►</v>
      </c>
      <c r="E169" s="147" t="str">
        <f t="shared" si="103"/>
        <v>►</v>
      </c>
      <c r="F169" s="147" t="str">
        <f t="shared" si="103"/>
        <v>►</v>
      </c>
      <c r="G169" s="147" t="str">
        <f t="shared" si="103"/>
        <v>►</v>
      </c>
      <c r="H169"/>
      <c r="I169" s="146"/>
      <c r="J169" s="119"/>
      <c r="K169" s="119"/>
      <c r="L169" s="118"/>
      <c r="M169" s="117"/>
      <c r="N169" s="116"/>
      <c r="O169" s="285"/>
      <c r="P169" s="284"/>
      <c r="Q169" s="284"/>
      <c r="R169" s="284"/>
      <c r="S169" s="284"/>
      <c r="T169" s="284"/>
      <c r="U169" s="284"/>
      <c r="V169" s="284"/>
      <c r="W169" s="284"/>
      <c r="X169" s="284"/>
      <c r="Y169" s="284"/>
      <c r="Z169" s="282"/>
      <c r="AA169" s="686"/>
      <c r="AB169" s="407" t="str">
        <f t="shared" si="86"/>
        <v>►</v>
      </c>
      <c r="AC169" s="147" t="str">
        <f t="shared" si="104"/>
        <v>►</v>
      </c>
      <c r="AD169" s="685" t="str">
        <f t="shared" si="104"/>
        <v>►</v>
      </c>
      <c r="AE169" s="147" t="str">
        <f t="shared" si="104"/>
        <v>►</v>
      </c>
      <c r="AF169" s="147" t="str">
        <f t="shared" si="104"/>
        <v>►</v>
      </c>
      <c r="AG169" s="147" t="str">
        <f t="shared" si="104"/>
        <v>►</v>
      </c>
      <c r="AH169" s="147" t="str">
        <f t="shared" si="104"/>
        <v>►</v>
      </c>
      <c r="AI169" s="686"/>
      <c r="AJ169" s="146"/>
      <c r="AK169" s="119"/>
      <c r="AL169" s="119"/>
      <c r="AM169" s="118"/>
      <c r="AN169" s="117"/>
      <c r="AO169" s="116"/>
      <c r="AP169" s="285"/>
      <c r="AQ169" s="284"/>
      <c r="AR169" s="284"/>
      <c r="AS169" s="284"/>
      <c r="AT169" s="284"/>
      <c r="AU169" s="284"/>
      <c r="AV169" s="284"/>
      <c r="AW169" s="284"/>
      <c r="AX169" s="284"/>
      <c r="AY169" s="284"/>
      <c r="AZ169" s="284"/>
      <c r="BA169" s="282"/>
      <c r="BB169"/>
      <c r="BC169" s="407" t="str">
        <f t="shared" si="87"/>
        <v>►</v>
      </c>
      <c r="BF169" s="407" t="str">
        <f t="shared" si="88"/>
        <v>►</v>
      </c>
      <c r="BI169" s="9">
        <v>1</v>
      </c>
      <c r="BJ169" s="1"/>
      <c r="BK169" s="1"/>
    </row>
    <row r="170" spans="1:63" s="583" customFormat="1" ht="21">
      <c r="A170" s="407" t="str">
        <f t="shared" si="85"/>
        <v>►</v>
      </c>
      <c r="B170" s="147" t="str">
        <f t="shared" si="103"/>
        <v>►</v>
      </c>
      <c r="C170" s="685" t="str">
        <f t="shared" si="103"/>
        <v>►</v>
      </c>
      <c r="D170" s="147" t="str">
        <f t="shared" si="103"/>
        <v>►</v>
      </c>
      <c r="E170" s="147" t="str">
        <f t="shared" si="103"/>
        <v>►</v>
      </c>
      <c r="F170" s="147" t="str">
        <f t="shared" si="103"/>
        <v>►</v>
      </c>
      <c r="G170" s="147" t="str">
        <f t="shared" si="103"/>
        <v>►</v>
      </c>
      <c r="H170"/>
      <c r="I170" s="146"/>
      <c r="J170" s="119"/>
      <c r="K170" s="119"/>
      <c r="L170" s="118"/>
      <c r="M170" s="117"/>
      <c r="N170" s="116"/>
      <c r="O170" s="285"/>
      <c r="P170" s="284"/>
      <c r="Q170" s="284"/>
      <c r="R170" s="284"/>
      <c r="S170" s="284"/>
      <c r="T170" s="284"/>
      <c r="U170" s="284"/>
      <c r="V170" s="284"/>
      <c r="W170" s="284"/>
      <c r="X170" s="284"/>
      <c r="Y170" s="284"/>
      <c r="Z170" s="282"/>
      <c r="AA170" s="686"/>
      <c r="AB170" s="407" t="str">
        <f t="shared" si="86"/>
        <v>►</v>
      </c>
      <c r="AC170" s="147" t="str">
        <f t="shared" si="104"/>
        <v>►</v>
      </c>
      <c r="AD170" s="685" t="str">
        <f t="shared" si="104"/>
        <v>►</v>
      </c>
      <c r="AE170" s="147" t="str">
        <f t="shared" si="104"/>
        <v>►</v>
      </c>
      <c r="AF170" s="147" t="str">
        <f t="shared" si="104"/>
        <v>►</v>
      </c>
      <c r="AG170" s="147" t="str">
        <f t="shared" si="104"/>
        <v>►</v>
      </c>
      <c r="AH170" s="147" t="str">
        <f t="shared" si="104"/>
        <v>►</v>
      </c>
      <c r="AI170" s="686"/>
      <c r="AJ170" s="146"/>
      <c r="AK170" s="119"/>
      <c r="AL170" s="119"/>
      <c r="AM170" s="118"/>
      <c r="AN170" s="117"/>
      <c r="AO170" s="116"/>
      <c r="AP170" s="285"/>
      <c r="AQ170" s="284"/>
      <c r="AR170" s="284"/>
      <c r="AS170" s="284"/>
      <c r="AT170" s="284"/>
      <c r="AU170" s="284"/>
      <c r="AV170" s="284"/>
      <c r="AW170" s="284"/>
      <c r="AX170" s="284"/>
      <c r="AY170" s="284"/>
      <c r="AZ170" s="284"/>
      <c r="BA170" s="282"/>
      <c r="BB170"/>
      <c r="BC170" s="407" t="str">
        <f t="shared" si="87"/>
        <v>►</v>
      </c>
      <c r="BF170" s="407" t="str">
        <f t="shared" si="88"/>
        <v>►</v>
      </c>
      <c r="BI170" s="9">
        <v>1</v>
      </c>
      <c r="BJ170" s="1"/>
      <c r="BK170" s="1"/>
    </row>
    <row r="171" spans="1:63" s="583" customFormat="1" ht="21">
      <c r="A171" s="407" t="str">
        <f t="shared" si="85"/>
        <v>►</v>
      </c>
      <c r="B171" s="147" t="str">
        <f t="shared" si="103"/>
        <v>►</v>
      </c>
      <c r="C171" s="685" t="str">
        <f t="shared" si="103"/>
        <v>►</v>
      </c>
      <c r="D171" s="147" t="str">
        <f t="shared" si="103"/>
        <v>►</v>
      </c>
      <c r="E171" s="147" t="str">
        <f t="shared" si="103"/>
        <v>►</v>
      </c>
      <c r="F171" s="147" t="str">
        <f t="shared" si="103"/>
        <v>►</v>
      </c>
      <c r="G171" s="147" t="str">
        <f t="shared" si="103"/>
        <v>►</v>
      </c>
      <c r="H171"/>
      <c r="I171" s="146"/>
      <c r="J171" s="119"/>
      <c r="K171" s="119"/>
      <c r="L171" s="118"/>
      <c r="M171" s="117"/>
      <c r="N171" s="116"/>
      <c r="O171" s="285"/>
      <c r="P171" s="284"/>
      <c r="Q171" s="284"/>
      <c r="R171" s="284"/>
      <c r="S171" s="284"/>
      <c r="T171" s="284"/>
      <c r="U171" s="284"/>
      <c r="V171" s="284"/>
      <c r="W171" s="284"/>
      <c r="X171" s="284"/>
      <c r="Y171" s="284"/>
      <c r="Z171" s="282"/>
      <c r="AA171" s="686"/>
      <c r="AB171" s="407" t="str">
        <f t="shared" si="86"/>
        <v>►</v>
      </c>
      <c r="AC171" s="147" t="str">
        <f t="shared" si="104"/>
        <v>►</v>
      </c>
      <c r="AD171" s="685" t="str">
        <f t="shared" si="104"/>
        <v>►</v>
      </c>
      <c r="AE171" s="147" t="str">
        <f t="shared" si="104"/>
        <v>►</v>
      </c>
      <c r="AF171" s="147" t="str">
        <f t="shared" si="104"/>
        <v>►</v>
      </c>
      <c r="AG171" s="147" t="str">
        <f t="shared" si="104"/>
        <v>►</v>
      </c>
      <c r="AH171" s="147" t="str">
        <f t="shared" si="104"/>
        <v>►</v>
      </c>
      <c r="AI171" s="686"/>
      <c r="AJ171" s="146"/>
      <c r="AK171" s="119"/>
      <c r="AL171" s="119"/>
      <c r="AM171" s="118"/>
      <c r="AN171" s="117"/>
      <c r="AO171" s="116"/>
      <c r="AP171" s="285"/>
      <c r="AQ171" s="284"/>
      <c r="AR171" s="284"/>
      <c r="AS171" s="284"/>
      <c r="AT171" s="284"/>
      <c r="AU171" s="284"/>
      <c r="AV171" s="284"/>
      <c r="AW171" s="284"/>
      <c r="AX171" s="284"/>
      <c r="AY171" s="284"/>
      <c r="AZ171" s="284"/>
      <c r="BA171" s="282"/>
      <c r="BB171"/>
      <c r="BC171" s="407" t="str">
        <f t="shared" si="87"/>
        <v>►</v>
      </c>
      <c r="BF171" s="407" t="str">
        <f t="shared" si="88"/>
        <v>►</v>
      </c>
      <c r="BI171" s="9">
        <v>1</v>
      </c>
      <c r="BJ171" s="1"/>
      <c r="BK171" s="1"/>
    </row>
    <row r="172" spans="1:63" s="583" customFormat="1" ht="21">
      <c r="A172" s="407" t="str">
        <f t="shared" si="85"/>
        <v>►</v>
      </c>
      <c r="B172" s="147" t="str">
        <f t="shared" si="103"/>
        <v>►</v>
      </c>
      <c r="C172" s="685" t="str">
        <f t="shared" si="103"/>
        <v>►</v>
      </c>
      <c r="D172" s="147" t="str">
        <f t="shared" si="103"/>
        <v>►</v>
      </c>
      <c r="E172" s="147" t="str">
        <f t="shared" si="103"/>
        <v>►</v>
      </c>
      <c r="F172" s="147" t="str">
        <f t="shared" si="103"/>
        <v>►</v>
      </c>
      <c r="G172" s="147" t="str">
        <f t="shared" si="103"/>
        <v>►</v>
      </c>
      <c r="H172"/>
      <c r="I172" s="146"/>
      <c r="J172" s="119"/>
      <c r="K172" s="119"/>
      <c r="L172" s="118"/>
      <c r="M172" s="117"/>
      <c r="N172" s="116"/>
      <c r="O172" s="285"/>
      <c r="P172" s="284"/>
      <c r="Q172" s="284"/>
      <c r="R172" s="284"/>
      <c r="S172" s="284"/>
      <c r="T172" s="284"/>
      <c r="U172" s="284"/>
      <c r="V172" s="284"/>
      <c r="W172" s="284"/>
      <c r="X172" s="284"/>
      <c r="Y172" s="284"/>
      <c r="Z172" s="282"/>
      <c r="AA172" s="686"/>
      <c r="AB172" s="407" t="str">
        <f t="shared" si="86"/>
        <v>►</v>
      </c>
      <c r="AC172" s="147" t="str">
        <f t="shared" si="104"/>
        <v>►</v>
      </c>
      <c r="AD172" s="685" t="str">
        <f t="shared" si="104"/>
        <v>►</v>
      </c>
      <c r="AE172" s="147" t="str">
        <f t="shared" si="104"/>
        <v>►</v>
      </c>
      <c r="AF172" s="147" t="str">
        <f t="shared" si="104"/>
        <v>►</v>
      </c>
      <c r="AG172" s="147" t="str">
        <f t="shared" si="104"/>
        <v>►</v>
      </c>
      <c r="AH172" s="147" t="str">
        <f t="shared" si="104"/>
        <v>►</v>
      </c>
      <c r="AI172" s="686"/>
      <c r="AJ172" s="146"/>
      <c r="AK172" s="119"/>
      <c r="AL172" s="119"/>
      <c r="AM172" s="118"/>
      <c r="AN172" s="117"/>
      <c r="AO172" s="116"/>
      <c r="AP172" s="285"/>
      <c r="AQ172" s="284"/>
      <c r="AR172" s="284"/>
      <c r="AS172" s="284"/>
      <c r="AT172" s="284"/>
      <c r="AU172" s="284"/>
      <c r="AV172" s="284"/>
      <c r="AW172" s="284"/>
      <c r="AX172" s="284"/>
      <c r="AY172" s="284"/>
      <c r="AZ172" s="284"/>
      <c r="BA172" s="282"/>
      <c r="BB172"/>
      <c r="BC172" s="407" t="str">
        <f t="shared" si="87"/>
        <v>►</v>
      </c>
      <c r="BF172" s="407" t="str">
        <f t="shared" si="88"/>
        <v>►</v>
      </c>
      <c r="BI172" s="9">
        <v>1</v>
      </c>
      <c r="BJ172" s="1"/>
      <c r="BK172" s="1"/>
    </row>
    <row r="173" spans="1:63" s="583" customFormat="1" ht="21">
      <c r="A173" s="407" t="str">
        <f t="shared" si="85"/>
        <v>►</v>
      </c>
      <c r="B173" s="147" t="str">
        <f t="shared" si="103"/>
        <v>►</v>
      </c>
      <c r="C173" s="685" t="str">
        <f t="shared" si="103"/>
        <v>►</v>
      </c>
      <c r="D173" s="147" t="str">
        <f t="shared" si="103"/>
        <v>►</v>
      </c>
      <c r="E173" s="147" t="str">
        <f t="shared" si="103"/>
        <v>►</v>
      </c>
      <c r="F173" s="147" t="str">
        <f t="shared" si="103"/>
        <v>►</v>
      </c>
      <c r="G173" s="147" t="str">
        <f t="shared" si="103"/>
        <v>►</v>
      </c>
      <c r="H173"/>
      <c r="I173" s="146"/>
      <c r="J173" s="119"/>
      <c r="K173" s="119"/>
      <c r="L173" s="118"/>
      <c r="M173" s="117"/>
      <c r="N173" s="116"/>
      <c r="O173" s="285"/>
      <c r="P173" s="284"/>
      <c r="Q173" s="284"/>
      <c r="R173" s="284"/>
      <c r="S173" s="284"/>
      <c r="T173" s="284"/>
      <c r="U173" s="284"/>
      <c r="V173" s="284"/>
      <c r="W173" s="284"/>
      <c r="X173" s="284"/>
      <c r="Y173" s="284"/>
      <c r="Z173" s="282"/>
      <c r="AA173" s="686"/>
      <c r="AB173" s="407" t="str">
        <f t="shared" si="86"/>
        <v>►</v>
      </c>
      <c r="AC173" s="147" t="str">
        <f t="shared" si="104"/>
        <v>►</v>
      </c>
      <c r="AD173" s="685" t="str">
        <f t="shared" si="104"/>
        <v>►</v>
      </c>
      <c r="AE173" s="147" t="str">
        <f t="shared" si="104"/>
        <v>►</v>
      </c>
      <c r="AF173" s="147" t="str">
        <f t="shared" si="104"/>
        <v>►</v>
      </c>
      <c r="AG173" s="147" t="str">
        <f t="shared" si="104"/>
        <v>►</v>
      </c>
      <c r="AH173" s="147" t="str">
        <f t="shared" si="104"/>
        <v>►</v>
      </c>
      <c r="AI173" s="686"/>
      <c r="AJ173" s="146"/>
      <c r="AK173" s="119"/>
      <c r="AL173" s="119"/>
      <c r="AM173" s="118"/>
      <c r="AN173" s="117"/>
      <c r="AO173" s="116"/>
      <c r="AP173" s="285"/>
      <c r="AQ173" s="284"/>
      <c r="AR173" s="284"/>
      <c r="AS173" s="284"/>
      <c r="AT173" s="284"/>
      <c r="AU173" s="284"/>
      <c r="AV173" s="284"/>
      <c r="AW173" s="284"/>
      <c r="AX173" s="284"/>
      <c r="AY173" s="284"/>
      <c r="AZ173" s="284"/>
      <c r="BA173" s="282"/>
      <c r="BB173"/>
      <c r="BC173" s="407" t="str">
        <f t="shared" si="87"/>
        <v>►</v>
      </c>
      <c r="BF173" s="407" t="str">
        <f t="shared" si="88"/>
        <v>►</v>
      </c>
      <c r="BI173" s="9">
        <v>1</v>
      </c>
      <c r="BJ173" s="1"/>
      <c r="BK173" s="1"/>
    </row>
    <row r="174" spans="1:63" s="583" customFormat="1" ht="18.75">
      <c r="A174" s="407" t="str">
        <f t="shared" si="85"/>
        <v>►</v>
      </c>
      <c r="B174" s="147" t="str">
        <f t="shared" si="103"/>
        <v>►</v>
      </c>
      <c r="C174" s="685" t="str">
        <f t="shared" si="103"/>
        <v>►</v>
      </c>
      <c r="D174" s="147" t="str">
        <f t="shared" si="103"/>
        <v>►</v>
      </c>
      <c r="E174" s="147" t="str">
        <f t="shared" si="103"/>
        <v>►</v>
      </c>
      <c r="F174" s="147" t="str">
        <f t="shared" si="103"/>
        <v>►</v>
      </c>
      <c r="G174" s="147" t="str">
        <f t="shared" si="103"/>
        <v>►</v>
      </c>
      <c r="H174"/>
      <c r="I174" s="146"/>
      <c r="J174" s="119"/>
      <c r="K174" s="119"/>
      <c r="L174" s="118"/>
      <c r="M174" s="117"/>
      <c r="N174" s="116"/>
      <c r="O174" s="687"/>
      <c r="P174" s="280"/>
      <c r="Q174" s="280"/>
      <c r="R174" s="280"/>
      <c r="S174" s="280"/>
      <c r="T174" s="280"/>
      <c r="U174" s="280"/>
      <c r="V174" s="280"/>
      <c r="W174" s="280"/>
      <c r="X174" s="280"/>
      <c r="Y174" s="280"/>
      <c r="Z174" s="279"/>
      <c r="AA174" s="686"/>
      <c r="AB174" s="407" t="str">
        <f t="shared" si="86"/>
        <v>►</v>
      </c>
      <c r="AC174" s="147" t="str">
        <f t="shared" si="104"/>
        <v>►</v>
      </c>
      <c r="AD174" s="685" t="str">
        <f t="shared" si="104"/>
        <v>►</v>
      </c>
      <c r="AE174" s="147" t="str">
        <f t="shared" si="104"/>
        <v>►</v>
      </c>
      <c r="AF174" s="147" t="str">
        <f t="shared" si="104"/>
        <v>►</v>
      </c>
      <c r="AG174" s="147" t="str">
        <f t="shared" si="104"/>
        <v>►</v>
      </c>
      <c r="AH174" s="147" t="str">
        <f t="shared" si="104"/>
        <v>►</v>
      </c>
      <c r="AI174" s="686"/>
      <c r="AJ174" s="146"/>
      <c r="AK174" s="119"/>
      <c r="AL174" s="119"/>
      <c r="AM174" s="118"/>
      <c r="AN174" s="117"/>
      <c r="AO174" s="116"/>
      <c r="AP174" s="687"/>
      <c r="AQ174" s="280"/>
      <c r="AR174" s="280"/>
      <c r="AS174" s="280"/>
      <c r="AT174" s="280"/>
      <c r="AU174" s="280"/>
      <c r="AV174" s="280"/>
      <c r="AW174" s="280"/>
      <c r="AX174" s="280"/>
      <c r="AY174" s="280"/>
      <c r="AZ174" s="280"/>
      <c r="BA174" s="279"/>
      <c r="BB174"/>
      <c r="BC174" s="407" t="str">
        <f t="shared" si="87"/>
        <v>►</v>
      </c>
      <c r="BF174" s="407" t="str">
        <f t="shared" si="88"/>
        <v>►</v>
      </c>
      <c r="BI174" s="9">
        <v>1</v>
      </c>
      <c r="BJ174" s="1"/>
      <c r="BK174" s="1"/>
    </row>
    <row r="175" spans="1:63" s="583" customFormat="1" ht="27" customHeight="1">
      <c r="A175" s="407" t="str">
        <f t="shared" si="85"/>
        <v>►</v>
      </c>
      <c r="B175" s="147" t="str">
        <f t="shared" si="103"/>
        <v>►</v>
      </c>
      <c r="C175" s="685" t="str">
        <f t="shared" si="103"/>
        <v>►</v>
      </c>
      <c r="D175" s="147" t="str">
        <f t="shared" si="103"/>
        <v>►</v>
      </c>
      <c r="E175" s="147" t="str">
        <f t="shared" si="103"/>
        <v>►</v>
      </c>
      <c r="F175" s="147" t="str">
        <f t="shared" si="103"/>
        <v>►</v>
      </c>
      <c r="G175" s="147" t="str">
        <f t="shared" si="103"/>
        <v>►</v>
      </c>
      <c r="H175"/>
      <c r="I175" s="146"/>
      <c r="J175" s="119"/>
      <c r="K175" s="119"/>
      <c r="L175" s="118"/>
      <c r="M175" s="117"/>
      <c r="N175" s="116"/>
      <c r="O175" s="687"/>
      <c r="P175" s="280"/>
      <c r="Q175" s="280"/>
      <c r="R175" s="280"/>
      <c r="S175" s="280"/>
      <c r="T175" s="280"/>
      <c r="U175" s="280"/>
      <c r="V175" s="280"/>
      <c r="W175" s="280"/>
      <c r="X175" s="280"/>
      <c r="Y175" s="280"/>
      <c r="Z175" s="279"/>
      <c r="AA175" s="686"/>
      <c r="AB175" s="407" t="str">
        <f t="shared" si="86"/>
        <v>►</v>
      </c>
      <c r="AC175" s="147" t="str">
        <f t="shared" si="104"/>
        <v>►</v>
      </c>
      <c r="AD175" s="685" t="str">
        <f t="shared" si="104"/>
        <v>►</v>
      </c>
      <c r="AE175" s="147" t="str">
        <f t="shared" si="104"/>
        <v>►</v>
      </c>
      <c r="AF175" s="147" t="str">
        <f t="shared" si="104"/>
        <v>►</v>
      </c>
      <c r="AG175" s="147" t="str">
        <f t="shared" si="104"/>
        <v>►</v>
      </c>
      <c r="AH175" s="147" t="str">
        <f t="shared" si="104"/>
        <v>►</v>
      </c>
      <c r="AI175" s="686"/>
      <c r="AJ175" s="146"/>
      <c r="AK175" s="119"/>
      <c r="AL175" s="119"/>
      <c r="AM175" s="118"/>
      <c r="AN175" s="117"/>
      <c r="AO175" s="116"/>
      <c r="AP175" s="687"/>
      <c r="AQ175" s="280"/>
      <c r="AR175" s="280"/>
      <c r="AS175" s="280"/>
      <c r="AT175" s="280"/>
      <c r="AU175" s="280"/>
      <c r="AV175" s="280"/>
      <c r="AW175" s="280"/>
      <c r="AX175" s="280"/>
      <c r="AY175" s="280"/>
      <c r="AZ175" s="280"/>
      <c r="BA175" s="279"/>
      <c r="BB175"/>
      <c r="BC175" s="407" t="str">
        <f t="shared" si="87"/>
        <v>►</v>
      </c>
      <c r="BF175" s="407" t="str">
        <f t="shared" si="88"/>
        <v>►</v>
      </c>
      <c r="BI175" s="9">
        <v>1</v>
      </c>
      <c r="BJ175" s="1"/>
      <c r="BK175" s="1"/>
    </row>
    <row r="176" spans="1:63" s="583" customFormat="1" ht="15.75">
      <c r="A176" s="407" t="str">
        <f t="shared" si="85"/>
        <v>►</v>
      </c>
      <c r="B176" s="147" t="str">
        <f t="shared" si="103"/>
        <v>►</v>
      </c>
      <c r="C176" s="685" t="str">
        <f t="shared" si="103"/>
        <v>►</v>
      </c>
      <c r="D176" s="147" t="str">
        <f t="shared" si="103"/>
        <v>►</v>
      </c>
      <c r="E176" s="147" t="str">
        <f t="shared" si="103"/>
        <v>►</v>
      </c>
      <c r="F176" s="147" t="str">
        <f t="shared" si="103"/>
        <v>►</v>
      </c>
      <c r="G176" s="147" t="str">
        <f t="shared" si="103"/>
        <v>►</v>
      </c>
      <c r="H176"/>
      <c r="I176" s="274"/>
      <c r="J176" s="119"/>
      <c r="K176" s="119"/>
      <c r="L176" s="118"/>
      <c r="M176" s="117"/>
      <c r="N176" s="116"/>
      <c r="O176" s="277"/>
      <c r="P176" s="122"/>
      <c r="Q176" s="122"/>
      <c r="R176" s="122"/>
      <c r="S176" s="122"/>
      <c r="T176" s="122"/>
      <c r="U176" s="122"/>
      <c r="V176" s="122"/>
      <c r="W176" s="122"/>
      <c r="X176" s="122"/>
      <c r="Y176" s="122"/>
      <c r="Z176" s="121"/>
      <c r="AA176" s="686"/>
      <c r="AB176" s="407" t="str">
        <f t="shared" si="86"/>
        <v>►</v>
      </c>
      <c r="AC176" s="147" t="str">
        <f t="shared" si="104"/>
        <v>►</v>
      </c>
      <c r="AD176" s="685" t="str">
        <f t="shared" si="104"/>
        <v>►</v>
      </c>
      <c r="AE176" s="147" t="str">
        <f t="shared" si="104"/>
        <v>►</v>
      </c>
      <c r="AF176" s="147" t="str">
        <f t="shared" si="104"/>
        <v>►</v>
      </c>
      <c r="AG176" s="147" t="str">
        <f t="shared" si="104"/>
        <v>►</v>
      </c>
      <c r="AH176" s="147" t="str">
        <f t="shared" si="104"/>
        <v>►</v>
      </c>
      <c r="AI176" s="686"/>
      <c r="AJ176" s="274"/>
      <c r="AK176" s="119"/>
      <c r="AL176" s="119"/>
      <c r="AM176" s="118"/>
      <c r="AN176" s="117"/>
      <c r="AO176" s="116"/>
      <c r="AP176" s="277"/>
      <c r="AQ176" s="122"/>
      <c r="AR176" s="122"/>
      <c r="AS176" s="122"/>
      <c r="AT176" s="122"/>
      <c r="AU176" s="122"/>
      <c r="AV176" s="122"/>
      <c r="AW176" s="122"/>
      <c r="AX176" s="122"/>
      <c r="AY176" s="122"/>
      <c r="AZ176" s="122"/>
      <c r="BA176" s="121"/>
      <c r="BB176"/>
      <c r="BC176" s="407" t="str">
        <f t="shared" si="87"/>
        <v>►</v>
      </c>
      <c r="BF176" s="407" t="str">
        <f t="shared" si="88"/>
        <v>►</v>
      </c>
      <c r="BI176" s="9">
        <v>1</v>
      </c>
      <c r="BJ176" s="1"/>
      <c r="BK176" s="1"/>
    </row>
    <row r="177" spans="1:63" s="583" customFormat="1" ht="15.75">
      <c r="A177" s="407" t="str">
        <f t="shared" si="85"/>
        <v>►</v>
      </c>
      <c r="B177" s="147" t="str">
        <f t="shared" si="103"/>
        <v>►</v>
      </c>
      <c r="C177" s="685" t="str">
        <f t="shared" si="103"/>
        <v>►</v>
      </c>
      <c r="D177" s="147" t="str">
        <f t="shared" si="103"/>
        <v>►</v>
      </c>
      <c r="E177" s="147" t="str">
        <f t="shared" si="103"/>
        <v>►</v>
      </c>
      <c r="F177" s="147" t="str">
        <f t="shared" si="103"/>
        <v>►</v>
      </c>
      <c r="G177" s="147" t="str">
        <f t="shared" si="103"/>
        <v>►</v>
      </c>
      <c r="H177"/>
      <c r="I177" s="274"/>
      <c r="J177" s="113"/>
      <c r="K177" s="113"/>
      <c r="L177" s="113"/>
      <c r="M177" s="113"/>
      <c r="N177" s="113"/>
      <c r="O177" s="113"/>
      <c r="P177" s="113"/>
      <c r="Q177" s="113"/>
      <c r="R177" s="113"/>
      <c r="S177" s="113"/>
      <c r="T177" s="113"/>
      <c r="U177" s="113"/>
      <c r="V177" s="113"/>
      <c r="W177" s="113"/>
      <c r="X177" s="113"/>
      <c r="Y177" s="113"/>
      <c r="Z177" s="115"/>
      <c r="AA177" s="686"/>
      <c r="AB177" s="407" t="str">
        <f t="shared" si="86"/>
        <v>►</v>
      </c>
      <c r="AC177" s="147" t="str">
        <f t="shared" si="104"/>
        <v>►</v>
      </c>
      <c r="AD177" s="685" t="str">
        <f t="shared" si="104"/>
        <v>►</v>
      </c>
      <c r="AE177" s="147" t="str">
        <f t="shared" si="104"/>
        <v>►</v>
      </c>
      <c r="AF177" s="147" t="str">
        <f t="shared" si="104"/>
        <v>►</v>
      </c>
      <c r="AG177" s="147" t="str">
        <f t="shared" si="104"/>
        <v>►</v>
      </c>
      <c r="AH177" s="147" t="str">
        <f t="shared" si="104"/>
        <v>►</v>
      </c>
      <c r="AI177" s="686"/>
      <c r="AJ177" s="274"/>
      <c r="AK177" s="113"/>
      <c r="AL177" s="113"/>
      <c r="AM177" s="113"/>
      <c r="AN177" s="113"/>
      <c r="AO177" s="113"/>
      <c r="AP177" s="113"/>
      <c r="AQ177" s="113"/>
      <c r="AR177" s="113"/>
      <c r="AS177" s="113"/>
      <c r="AT177" s="113"/>
      <c r="AU177" s="113"/>
      <c r="AV177" s="113"/>
      <c r="AW177" s="113"/>
      <c r="AX177" s="113"/>
      <c r="AY177" s="113"/>
      <c r="AZ177" s="113"/>
      <c r="BA177" s="115"/>
      <c r="BB177"/>
      <c r="BC177" s="407" t="str">
        <f t="shared" si="87"/>
        <v>►</v>
      </c>
      <c r="BF177" s="407" t="str">
        <f t="shared" si="88"/>
        <v>►</v>
      </c>
      <c r="BI177" s="9">
        <v>1</v>
      </c>
      <c r="BJ177" s="1"/>
      <c r="BK177" s="1"/>
    </row>
    <row r="178" spans="1:63" s="583" customFormat="1" ht="16.5" thickBot="1">
      <c r="A178" s="407" t="str">
        <f t="shared" si="85"/>
        <v>►</v>
      </c>
      <c r="B178" s="147" t="str">
        <f t="shared" si="103"/>
        <v>►</v>
      </c>
      <c r="C178" s="685" t="str">
        <f t="shared" si="103"/>
        <v>►</v>
      </c>
      <c r="D178" s="147" t="str">
        <f t="shared" si="103"/>
        <v>►</v>
      </c>
      <c r="E178" s="147" t="str">
        <f t="shared" si="103"/>
        <v>►</v>
      </c>
      <c r="F178" s="147" t="str">
        <f t="shared" si="103"/>
        <v>►</v>
      </c>
      <c r="G178" s="147" t="str">
        <f t="shared" si="103"/>
        <v>►</v>
      </c>
      <c r="H178"/>
      <c r="I178" s="273"/>
      <c r="J178" s="272"/>
      <c r="K178" s="272"/>
      <c r="L178" s="272"/>
      <c r="M178" s="272"/>
      <c r="N178" s="272"/>
      <c r="O178" s="272"/>
      <c r="P178" s="272"/>
      <c r="Q178" s="272"/>
      <c r="R178" s="272"/>
      <c r="S178" s="272"/>
      <c r="T178" s="272"/>
      <c r="U178" s="272"/>
      <c r="V178" s="272"/>
      <c r="W178" s="272"/>
      <c r="X178" s="272"/>
      <c r="Y178" s="272"/>
      <c r="Z178" s="271"/>
      <c r="AA178" s="686"/>
      <c r="AB178" s="407" t="str">
        <f t="shared" si="86"/>
        <v>►</v>
      </c>
      <c r="AC178" s="147" t="str">
        <f t="shared" si="104"/>
        <v>►</v>
      </c>
      <c r="AD178" s="685" t="str">
        <f t="shared" si="104"/>
        <v>►</v>
      </c>
      <c r="AE178" s="147" t="str">
        <f t="shared" si="104"/>
        <v>►</v>
      </c>
      <c r="AF178" s="147" t="str">
        <f t="shared" si="104"/>
        <v>►</v>
      </c>
      <c r="AG178" s="147" t="str">
        <f t="shared" si="104"/>
        <v>►</v>
      </c>
      <c r="AH178" s="147" t="str">
        <f t="shared" si="104"/>
        <v>►</v>
      </c>
      <c r="AI178" s="686"/>
      <c r="AJ178" s="273"/>
      <c r="AK178" s="272"/>
      <c r="AL178" s="272"/>
      <c r="AM178" s="272"/>
      <c r="AN178" s="272"/>
      <c r="AO178" s="272"/>
      <c r="AP178" s="272"/>
      <c r="AQ178" s="272"/>
      <c r="AR178" s="272"/>
      <c r="AS178" s="272"/>
      <c r="AT178" s="272"/>
      <c r="AU178" s="272"/>
      <c r="AV178" s="272"/>
      <c r="AW178" s="272"/>
      <c r="AX178" s="272"/>
      <c r="AY178" s="272"/>
      <c r="AZ178" s="272"/>
      <c r="BA178" s="271"/>
      <c r="BB178"/>
      <c r="BC178" s="407" t="str">
        <f t="shared" si="87"/>
        <v>►</v>
      </c>
      <c r="BF178" s="407" t="str">
        <f t="shared" si="88"/>
        <v>►</v>
      </c>
      <c r="BI178" s="9">
        <v>1</v>
      </c>
      <c r="BJ178" s="1"/>
      <c r="BK178" s="1"/>
    </row>
    <row r="179" spans="1:63" s="583" customFormat="1" ht="16.5" thickBot="1">
      <c r="A179" s="407" t="str">
        <f t="shared" si="85"/>
        <v>A</v>
      </c>
      <c r="B179" s="681" t="s">
        <v>956</v>
      </c>
      <c r="C179" s="681" t="s">
        <v>956</v>
      </c>
      <c r="D179" s="681" t="s">
        <v>956</v>
      </c>
      <c r="E179" s="681" t="s">
        <v>956</v>
      </c>
      <c r="F179" s="681" t="s">
        <v>956</v>
      </c>
      <c r="G179" s="681" t="s">
        <v>956</v>
      </c>
      <c r="H179"/>
      <c r="I179" s="684" t="s">
        <v>338</v>
      </c>
      <c r="J179" s="683" t="s">
        <v>956</v>
      </c>
      <c r="K179" s="683" t="s">
        <v>956</v>
      </c>
      <c r="L179" s="683" t="s">
        <v>956</v>
      </c>
      <c r="M179" s="683" t="s">
        <v>956</v>
      </c>
      <c r="N179" s="683" t="s">
        <v>956</v>
      </c>
      <c r="O179" s="683" t="s">
        <v>956</v>
      </c>
      <c r="P179" s="683" t="s">
        <v>956</v>
      </c>
      <c r="Q179" s="683" t="s">
        <v>956</v>
      </c>
      <c r="R179" s="683" t="s">
        <v>956</v>
      </c>
      <c r="S179" s="683" t="s">
        <v>956</v>
      </c>
      <c r="T179" s="683" t="s">
        <v>956</v>
      </c>
      <c r="U179" s="683" t="s">
        <v>956</v>
      </c>
      <c r="V179" s="683" t="s">
        <v>956</v>
      </c>
      <c r="W179" s="683" t="s">
        <v>956</v>
      </c>
      <c r="X179" s="683" t="s">
        <v>956</v>
      </c>
      <c r="Y179" s="683" t="s">
        <v>956</v>
      </c>
      <c r="Z179" s="683" t="s">
        <v>956</v>
      </c>
      <c r="AA179" s="686"/>
      <c r="AB179" s="407" t="str">
        <f t="shared" si="86"/>
        <v>A</v>
      </c>
      <c r="AC179" s="681" t="s">
        <v>956</v>
      </c>
      <c r="AD179" s="681" t="s">
        <v>956</v>
      </c>
      <c r="AE179" s="681" t="s">
        <v>956</v>
      </c>
      <c r="AF179" s="681" t="s">
        <v>956</v>
      </c>
      <c r="AG179" s="681" t="s">
        <v>956</v>
      </c>
      <c r="AH179" s="681" t="s">
        <v>956</v>
      </c>
      <c r="AI179" s="686"/>
      <c r="AJ179" s="684" t="s">
        <v>338</v>
      </c>
      <c r="AK179" s="683" t="s">
        <v>956</v>
      </c>
      <c r="AL179" s="683" t="s">
        <v>956</v>
      </c>
      <c r="AM179" s="683" t="s">
        <v>956</v>
      </c>
      <c r="AN179" s="683" t="s">
        <v>956</v>
      </c>
      <c r="AO179" s="683" t="s">
        <v>956</v>
      </c>
      <c r="AP179" s="683" t="s">
        <v>956</v>
      </c>
      <c r="AQ179" s="683" t="s">
        <v>956</v>
      </c>
      <c r="AR179" s="683" t="s">
        <v>956</v>
      </c>
      <c r="AS179" s="683" t="s">
        <v>956</v>
      </c>
      <c r="AT179" s="683" t="s">
        <v>956</v>
      </c>
      <c r="AU179" s="683" t="s">
        <v>956</v>
      </c>
      <c r="AV179" s="683" t="s">
        <v>956</v>
      </c>
      <c r="AW179" s="683" t="s">
        <v>956</v>
      </c>
      <c r="AX179" s="683" t="s">
        <v>956</v>
      </c>
      <c r="AY179" s="683" t="s">
        <v>956</v>
      </c>
      <c r="AZ179" s="683" t="s">
        <v>956</v>
      </c>
      <c r="BA179" s="683" t="s">
        <v>956</v>
      </c>
      <c r="BB179"/>
      <c r="BC179" s="407" t="str">
        <f t="shared" si="87"/>
        <v>A</v>
      </c>
      <c r="BF179" s="407" t="str">
        <f t="shared" si="88"/>
        <v>A</v>
      </c>
      <c r="BI179" s="9">
        <v>1</v>
      </c>
      <c r="BJ179" s="1"/>
      <c r="BK179" s="1"/>
    </row>
    <row r="180" spans="1:63" s="583" customFormat="1" ht="28.5">
      <c r="A180" s="407" t="str">
        <f t="shared" si="85"/>
        <v>►</v>
      </c>
      <c r="B180" s="408" t="str">
        <f t="shared" ref="B180:B198" si="105">IF(A180="►","►",IF(A180="A",IF(AND(ISTEXT(J180),ISTEXT(J180)),J180,IF(ISTEXT(J180),J180,IF(ISBLANK(J180),J180,J180)))))</f>
        <v>►</v>
      </c>
      <c r="C180" s="715" t="str">
        <f t="shared" ref="C180:C198" si="106">IF(B180="►","►",IFERROR(LEFT(B180,SEARCH(".",B180)-1),0))</f>
        <v>►</v>
      </c>
      <c r="D180" s="408" t="str">
        <f t="shared" ref="D180:D198" si="107">IF(B180="►","►",IFERROR(MID(B180,SEARCH(".",B180)+1,SEARCH(".",B180,SEARCH(".",B180)+1)-SEARCH(".",B180)-1),0))</f>
        <v>►</v>
      </c>
      <c r="E180" s="408" t="str">
        <f t="shared" ref="E180:E198" si="108">IF(B180="►","►",IFERROR(MID(B180,SEARCH(".",B180,SEARCH(".",B180)+1)+1,SEARCH(".",B180,SEARCH(".",B180,SEARCH(".",B180)+1)+1)-SEARCH(".",B180,SEARCH(".",B180)+1)-1),0))</f>
        <v>►</v>
      </c>
      <c r="F180" s="408" t="str">
        <f t="shared" ref="F180:F198" si="109">IF(B180="►","►",IFERROR(MID(J180,SEARCH(".",B180,SEARCH(".",B180,SEARCH(".",B180)+1)+1)+1,SEARCH(".",B180,SEARCH(".",B180,SEARCH(".",B180,SEARCH(".",B180)+1)+1)+1)-SEARCH(".",B180,SEARCH(".",B180,SEARCH(".",B180)+1)+1)-1),0))</f>
        <v>►</v>
      </c>
      <c r="G180" s="408" t="str">
        <f t="shared" ref="G180:G198" si="110">IF(B180="►","►",IFERROR(MID(B180,SEARCH("♦",SUBSTITUTE(B180,".","♦",LEN(B180)-LEN(SUBSTITUTE(B180,".",""))))+1,999),""))</f>
        <v>►</v>
      </c>
      <c r="H180"/>
      <c r="I180" s="259"/>
      <c r="J180" s="258"/>
      <c r="K180" s="258"/>
      <c r="L180" s="257"/>
      <c r="M180" s="256"/>
      <c r="N180" s="255"/>
      <c r="O180" s="714"/>
      <c r="P180" s="713"/>
      <c r="Q180" s="712"/>
      <c r="R180" s="712"/>
      <c r="S180" s="712"/>
      <c r="T180" s="712"/>
      <c r="U180" s="712"/>
      <c r="V180" s="712"/>
      <c r="W180" s="712"/>
      <c r="X180" s="712"/>
      <c r="Y180" s="712"/>
      <c r="Z180" s="711"/>
      <c r="AA180" s="686"/>
      <c r="AB180" s="407" t="str">
        <f t="shared" si="86"/>
        <v>►</v>
      </c>
      <c r="AC180" s="408" t="str">
        <f t="shared" ref="AC180:AC198" si="111">IF(AB180="►","►",IF(AB180="A",IF(AND(ISTEXT(AK180),ISTEXT(AK180)),AK180,IF(ISTEXT(AK180),AK180,IF(ISBLANK(AK180),AK180,AK180)))))</f>
        <v>►</v>
      </c>
      <c r="AD180" s="715" t="str">
        <f t="shared" ref="AD180:AD198" si="112">IF(AC180="►","►",IFERROR(LEFT(AC180,SEARCH(".",AC180)-1),0))</f>
        <v>►</v>
      </c>
      <c r="AE180" s="408" t="str">
        <f t="shared" ref="AE180:AE198" si="113">IF(AC180="►","►",IFERROR(MID(AC180,SEARCH(".",AC180)+1,SEARCH(".",AC180,SEARCH(".",AC180)+1)-SEARCH(".",AC180)-1),0))</f>
        <v>►</v>
      </c>
      <c r="AF180" s="408" t="str">
        <f t="shared" ref="AF180:AF198" si="114">IF(AC180="►","►",IFERROR(MID(AC180,SEARCH(".",AC180,SEARCH(".",AC180)+1)+1,SEARCH(".",AC180,SEARCH(".",AC180,SEARCH(".",AC180)+1)+1)-SEARCH(".",AC180,SEARCH(".",AC180)+1)-1),0))</f>
        <v>►</v>
      </c>
      <c r="AG180" s="408" t="str">
        <f t="shared" ref="AG180:AG198" si="115">IF(AC180="►","►",IFERROR(MID(AK180,SEARCH(".",AC180,SEARCH(".",AC180,SEARCH(".",AC180)+1)+1)+1,SEARCH(".",AC180,SEARCH(".",AC180,SEARCH(".",AC180,SEARCH(".",AC180)+1)+1)+1)-SEARCH(".",AC180,SEARCH(".",AC180,SEARCH(".",AC180)+1)+1)-1),0))</f>
        <v>►</v>
      </c>
      <c r="AH180" s="408" t="str">
        <f t="shared" ref="AH180:AH198" si="116">IF(AC180="►","►",IFERROR(MID(AC180,SEARCH("♦",SUBSTITUTE(AC180,".","♦",LEN(AC180)-LEN(SUBSTITUTE(AC180,".",""))))+1,999),""))</f>
        <v>►</v>
      </c>
      <c r="AI180" s="686"/>
      <c r="AJ180" s="259"/>
      <c r="AK180" s="258"/>
      <c r="AL180" s="258"/>
      <c r="AM180" s="257"/>
      <c r="AN180" s="256"/>
      <c r="AO180" s="255"/>
      <c r="AP180" s="714"/>
      <c r="AQ180" s="713"/>
      <c r="AR180" s="712"/>
      <c r="AS180" s="712"/>
      <c r="AT180" s="712"/>
      <c r="AU180" s="712"/>
      <c r="AV180" s="712"/>
      <c r="AW180" s="712"/>
      <c r="AX180" s="712"/>
      <c r="AY180" s="712"/>
      <c r="AZ180" s="712"/>
      <c r="BA180" s="711"/>
      <c r="BB180"/>
      <c r="BC180" s="407" t="str">
        <f t="shared" si="87"/>
        <v>►</v>
      </c>
      <c r="BF180" s="407" t="str">
        <f t="shared" si="88"/>
        <v>►</v>
      </c>
      <c r="BI180" s="9">
        <v>1</v>
      </c>
      <c r="BJ180" s="1"/>
      <c r="BK180" s="1"/>
    </row>
    <row r="181" spans="1:63" s="583" customFormat="1" ht="15.75" customHeight="1">
      <c r="A181" s="407" t="str">
        <f t="shared" si="85"/>
        <v>►</v>
      </c>
      <c r="B181" s="147" t="str">
        <f t="shared" si="105"/>
        <v>►</v>
      </c>
      <c r="C181" s="685" t="str">
        <f t="shared" si="106"/>
        <v>►</v>
      </c>
      <c r="D181" s="147" t="str">
        <f t="shared" si="107"/>
        <v>►</v>
      </c>
      <c r="E181" s="147" t="str">
        <f t="shared" si="108"/>
        <v>►</v>
      </c>
      <c r="F181" s="147" t="str">
        <f t="shared" si="109"/>
        <v>►</v>
      </c>
      <c r="G181" s="147" t="str">
        <f t="shared" si="110"/>
        <v>►</v>
      </c>
      <c r="H181"/>
      <c r="I181" s="342"/>
      <c r="J181" s="204"/>
      <c r="K181" s="204"/>
      <c r="L181" s="203"/>
      <c r="M181" s="202"/>
      <c r="N181" s="201"/>
      <c r="O181" s="710"/>
      <c r="P181" s="709"/>
      <c r="Q181" s="708"/>
      <c r="R181" s="708"/>
      <c r="S181" s="708"/>
      <c r="T181" s="708"/>
      <c r="U181" s="708"/>
      <c r="V181" s="708"/>
      <c r="W181" s="708"/>
      <c r="X181" s="708"/>
      <c r="Y181" s="708"/>
      <c r="Z181" s="707"/>
      <c r="AA181" s="686"/>
      <c r="AB181" s="407" t="str">
        <f t="shared" si="86"/>
        <v>►</v>
      </c>
      <c r="AC181" s="147" t="str">
        <f t="shared" si="111"/>
        <v>►</v>
      </c>
      <c r="AD181" s="685" t="str">
        <f t="shared" si="112"/>
        <v>►</v>
      </c>
      <c r="AE181" s="147" t="str">
        <f t="shared" si="113"/>
        <v>►</v>
      </c>
      <c r="AF181" s="147" t="str">
        <f t="shared" si="114"/>
        <v>►</v>
      </c>
      <c r="AG181" s="147" t="str">
        <f t="shared" si="115"/>
        <v>►</v>
      </c>
      <c r="AH181" s="147" t="str">
        <f t="shared" si="116"/>
        <v>►</v>
      </c>
      <c r="AI181" s="686"/>
      <c r="AJ181" s="342"/>
      <c r="AK181" s="204"/>
      <c r="AL181" s="204"/>
      <c r="AM181" s="203"/>
      <c r="AN181" s="202"/>
      <c r="AO181" s="201"/>
      <c r="AP181" s="710"/>
      <c r="AQ181" s="709"/>
      <c r="AR181" s="708"/>
      <c r="AS181" s="708"/>
      <c r="AT181" s="708"/>
      <c r="AU181" s="708"/>
      <c r="AV181" s="708"/>
      <c r="AW181" s="708"/>
      <c r="AX181" s="708"/>
      <c r="AY181" s="708"/>
      <c r="AZ181" s="708"/>
      <c r="BA181" s="707"/>
      <c r="BB181"/>
      <c r="BC181" s="407" t="str">
        <f t="shared" si="87"/>
        <v>►</v>
      </c>
      <c r="BF181" s="407" t="str">
        <f t="shared" si="88"/>
        <v>►</v>
      </c>
      <c r="BI181" s="9">
        <v>1</v>
      </c>
      <c r="BJ181" s="1"/>
      <c r="BK181" s="1"/>
    </row>
    <row r="182" spans="1:63" s="583" customFormat="1" ht="15.75">
      <c r="A182" s="407" t="str">
        <f t="shared" si="85"/>
        <v>►</v>
      </c>
      <c r="B182" s="147" t="str">
        <f t="shared" si="105"/>
        <v>►</v>
      </c>
      <c r="C182" s="685" t="str">
        <f t="shared" si="106"/>
        <v>►</v>
      </c>
      <c r="D182" s="147" t="str">
        <f t="shared" si="107"/>
        <v>►</v>
      </c>
      <c r="E182" s="147" t="str">
        <f t="shared" si="108"/>
        <v>►</v>
      </c>
      <c r="F182" s="147" t="str">
        <f t="shared" si="109"/>
        <v>►</v>
      </c>
      <c r="G182" s="147" t="str">
        <f t="shared" si="110"/>
        <v>►</v>
      </c>
      <c r="H182"/>
      <c r="I182" s="134"/>
      <c r="J182" s="204"/>
      <c r="K182" s="204"/>
      <c r="L182" s="203"/>
      <c r="M182" s="202"/>
      <c r="N182" s="201"/>
      <c r="O182" s="706"/>
      <c r="P182" s="706"/>
      <c r="Q182" s="337"/>
      <c r="R182" s="336"/>
      <c r="S182" s="232"/>
      <c r="T182" s="232"/>
      <c r="U182" s="232"/>
      <c r="V182" s="232"/>
      <c r="W182" s="232"/>
      <c r="X182" s="232"/>
      <c r="Y182" s="232"/>
      <c r="Z182" s="231"/>
      <c r="AA182" s="686"/>
      <c r="AB182" s="407" t="str">
        <f t="shared" si="86"/>
        <v>►</v>
      </c>
      <c r="AC182" s="147" t="str">
        <f t="shared" si="111"/>
        <v>►</v>
      </c>
      <c r="AD182" s="685" t="str">
        <f t="shared" si="112"/>
        <v>►</v>
      </c>
      <c r="AE182" s="147" t="str">
        <f t="shared" si="113"/>
        <v>►</v>
      </c>
      <c r="AF182" s="147" t="str">
        <f t="shared" si="114"/>
        <v>►</v>
      </c>
      <c r="AG182" s="147" t="str">
        <f t="shared" si="115"/>
        <v>►</v>
      </c>
      <c r="AH182" s="147" t="str">
        <f t="shared" si="116"/>
        <v>►</v>
      </c>
      <c r="AI182" s="686"/>
      <c r="AJ182" s="134"/>
      <c r="AK182" s="204"/>
      <c r="AL182" s="204"/>
      <c r="AM182" s="203"/>
      <c r="AN182" s="202"/>
      <c r="AO182" s="201"/>
      <c r="AP182" s="706"/>
      <c r="AQ182" s="706"/>
      <c r="AR182" s="337"/>
      <c r="AS182" s="336"/>
      <c r="AT182" s="232"/>
      <c r="AU182" s="232"/>
      <c r="AV182" s="232"/>
      <c r="AW182" s="232"/>
      <c r="AX182" s="232"/>
      <c r="AY182" s="232"/>
      <c r="AZ182" s="232"/>
      <c r="BA182" s="231"/>
      <c r="BB182"/>
      <c r="BC182" s="407" t="str">
        <f t="shared" si="87"/>
        <v>►</v>
      </c>
      <c r="BF182" s="407" t="str">
        <f t="shared" si="88"/>
        <v>►</v>
      </c>
      <c r="BI182" s="9">
        <v>1</v>
      </c>
      <c r="BJ182" s="1"/>
      <c r="BK182" s="1"/>
    </row>
    <row r="183" spans="1:63" s="583" customFormat="1" ht="18.75">
      <c r="A183" s="407" t="str">
        <f t="shared" si="85"/>
        <v>►</v>
      </c>
      <c r="B183" s="147" t="str">
        <f t="shared" si="105"/>
        <v>►</v>
      </c>
      <c r="C183" s="685" t="str">
        <f t="shared" si="106"/>
        <v>►</v>
      </c>
      <c r="D183" s="147" t="str">
        <f t="shared" si="107"/>
        <v>►</v>
      </c>
      <c r="E183" s="147" t="str">
        <f t="shared" si="108"/>
        <v>►</v>
      </c>
      <c r="F183" s="147" t="str">
        <f t="shared" si="109"/>
        <v>►</v>
      </c>
      <c r="G183" s="147" t="str">
        <f t="shared" si="110"/>
        <v>►</v>
      </c>
      <c r="H183"/>
      <c r="I183" s="134"/>
      <c r="J183" s="204"/>
      <c r="K183" s="204"/>
      <c r="L183" s="203"/>
      <c r="M183" s="202"/>
      <c r="N183" s="201"/>
      <c r="O183" s="224"/>
      <c r="P183" s="334"/>
      <c r="Q183" s="323"/>
      <c r="R183" s="323"/>
      <c r="S183" s="323"/>
      <c r="T183" s="323"/>
      <c r="U183" s="211"/>
      <c r="V183" s="223"/>
      <c r="W183" s="705"/>
      <c r="X183" s="705"/>
      <c r="Y183" s="705"/>
      <c r="Z183" s="704"/>
      <c r="AA183" s="686"/>
      <c r="AB183" s="407" t="str">
        <f t="shared" si="86"/>
        <v>►</v>
      </c>
      <c r="AC183" s="147" t="str">
        <f t="shared" si="111"/>
        <v>►</v>
      </c>
      <c r="AD183" s="685" t="str">
        <f t="shared" si="112"/>
        <v>►</v>
      </c>
      <c r="AE183" s="147" t="str">
        <f t="shared" si="113"/>
        <v>►</v>
      </c>
      <c r="AF183" s="147" t="str">
        <f t="shared" si="114"/>
        <v>►</v>
      </c>
      <c r="AG183" s="147" t="str">
        <f t="shared" si="115"/>
        <v>►</v>
      </c>
      <c r="AH183" s="147" t="str">
        <f t="shared" si="116"/>
        <v>►</v>
      </c>
      <c r="AI183" s="686"/>
      <c r="AJ183" s="134"/>
      <c r="AK183" s="204"/>
      <c r="AL183" s="204"/>
      <c r="AM183" s="203"/>
      <c r="AN183" s="202"/>
      <c r="AO183" s="201"/>
      <c r="AP183" s="224"/>
      <c r="AQ183" s="334"/>
      <c r="AR183" s="323"/>
      <c r="AS183" s="323"/>
      <c r="AT183" s="323"/>
      <c r="AU183" s="323"/>
      <c r="AV183" s="211"/>
      <c r="AW183" s="223"/>
      <c r="AX183" s="705"/>
      <c r="AY183" s="705"/>
      <c r="AZ183" s="705"/>
      <c r="BA183" s="704"/>
      <c r="BB183"/>
      <c r="BC183" s="407" t="str">
        <f t="shared" si="87"/>
        <v>►</v>
      </c>
      <c r="BF183" s="407" t="str">
        <f t="shared" si="88"/>
        <v>►</v>
      </c>
      <c r="BI183" s="9">
        <v>1</v>
      </c>
      <c r="BJ183" s="1"/>
      <c r="BK183" s="1"/>
    </row>
    <row r="184" spans="1:63" s="583" customFormat="1" ht="18.75">
      <c r="A184" s="407" t="str">
        <f t="shared" si="85"/>
        <v>►</v>
      </c>
      <c r="B184" s="147" t="str">
        <f t="shared" si="105"/>
        <v>►</v>
      </c>
      <c r="C184" s="685" t="str">
        <f t="shared" si="106"/>
        <v>►</v>
      </c>
      <c r="D184" s="147" t="str">
        <f t="shared" si="107"/>
        <v>►</v>
      </c>
      <c r="E184" s="147" t="str">
        <f t="shared" si="108"/>
        <v>►</v>
      </c>
      <c r="F184" s="147" t="str">
        <f t="shared" si="109"/>
        <v>►</v>
      </c>
      <c r="G184" s="147" t="str">
        <f t="shared" si="110"/>
        <v>►</v>
      </c>
      <c r="H184"/>
      <c r="I184" s="134"/>
      <c r="J184" s="204"/>
      <c r="K184" s="204"/>
      <c r="L184" s="203"/>
      <c r="M184" s="202"/>
      <c r="N184" s="201"/>
      <c r="O184" s="216"/>
      <c r="P184" s="327"/>
      <c r="Q184" s="324"/>
      <c r="R184" s="324"/>
      <c r="S184" s="324"/>
      <c r="T184" s="324"/>
      <c r="U184" s="215"/>
      <c r="V184" s="28"/>
      <c r="W184" s="705"/>
      <c r="X184" s="705"/>
      <c r="Y184" s="705"/>
      <c r="Z184" s="704"/>
      <c r="AA184" s="686"/>
      <c r="AB184" s="407" t="str">
        <f t="shared" si="86"/>
        <v>►</v>
      </c>
      <c r="AC184" s="147" t="str">
        <f t="shared" si="111"/>
        <v>►</v>
      </c>
      <c r="AD184" s="685" t="str">
        <f t="shared" si="112"/>
        <v>►</v>
      </c>
      <c r="AE184" s="147" t="str">
        <f t="shared" si="113"/>
        <v>►</v>
      </c>
      <c r="AF184" s="147" t="str">
        <f t="shared" si="114"/>
        <v>►</v>
      </c>
      <c r="AG184" s="147" t="str">
        <f t="shared" si="115"/>
        <v>►</v>
      </c>
      <c r="AH184" s="147" t="str">
        <f t="shared" si="116"/>
        <v>►</v>
      </c>
      <c r="AI184" s="686"/>
      <c r="AJ184" s="134"/>
      <c r="AK184" s="204"/>
      <c r="AL184" s="204"/>
      <c r="AM184" s="203"/>
      <c r="AN184" s="202"/>
      <c r="AO184" s="201"/>
      <c r="AP184" s="216"/>
      <c r="AQ184" s="327"/>
      <c r="AR184" s="324"/>
      <c r="AS184" s="324"/>
      <c r="AT184" s="324"/>
      <c r="AU184" s="324"/>
      <c r="AV184" s="215"/>
      <c r="AW184" s="28"/>
      <c r="AX184" s="705"/>
      <c r="AY184" s="705"/>
      <c r="AZ184" s="705"/>
      <c r="BA184" s="704"/>
      <c r="BB184"/>
      <c r="BC184" s="407" t="str">
        <f t="shared" si="87"/>
        <v>►</v>
      </c>
      <c r="BF184" s="407" t="str">
        <f t="shared" si="88"/>
        <v>►</v>
      </c>
      <c r="BI184" s="9">
        <v>1</v>
      </c>
      <c r="BJ184" s="1"/>
      <c r="BK184" s="1"/>
    </row>
    <row r="185" spans="1:63" s="583" customFormat="1" ht="15.75">
      <c r="A185" s="407" t="str">
        <f t="shared" si="85"/>
        <v>►</v>
      </c>
      <c r="B185" s="147" t="str">
        <f t="shared" si="105"/>
        <v>►</v>
      </c>
      <c r="C185" s="685" t="str">
        <f t="shared" si="106"/>
        <v>►</v>
      </c>
      <c r="D185" s="147" t="str">
        <f t="shared" si="107"/>
        <v>►</v>
      </c>
      <c r="E185" s="147" t="str">
        <f t="shared" si="108"/>
        <v>►</v>
      </c>
      <c r="F185" s="147" t="str">
        <f t="shared" si="109"/>
        <v>►</v>
      </c>
      <c r="G185" s="147" t="str">
        <f t="shared" si="110"/>
        <v>►</v>
      </c>
      <c r="H185"/>
      <c r="I185" s="134"/>
      <c r="J185" s="204"/>
      <c r="K185" s="204"/>
      <c r="L185" s="203"/>
      <c r="M185" s="202"/>
      <c r="N185" s="201"/>
      <c r="O185" s="325"/>
      <c r="P185" s="324"/>
      <c r="Q185" s="323"/>
      <c r="R185" s="320"/>
      <c r="S185" s="199"/>
      <c r="T185" s="319"/>
      <c r="U185" s="198"/>
      <c r="V185" s="197"/>
      <c r="W185" s="703"/>
      <c r="X185" s="703"/>
      <c r="Y185" s="703"/>
      <c r="Z185" s="702"/>
      <c r="AA185" s="686"/>
      <c r="AB185" s="407" t="str">
        <f t="shared" si="86"/>
        <v>►</v>
      </c>
      <c r="AC185" s="147" t="str">
        <f t="shared" si="111"/>
        <v>►</v>
      </c>
      <c r="AD185" s="685" t="str">
        <f t="shared" si="112"/>
        <v>►</v>
      </c>
      <c r="AE185" s="147" t="str">
        <f t="shared" si="113"/>
        <v>►</v>
      </c>
      <c r="AF185" s="147" t="str">
        <f t="shared" si="114"/>
        <v>►</v>
      </c>
      <c r="AG185" s="147" t="str">
        <f t="shared" si="115"/>
        <v>►</v>
      </c>
      <c r="AH185" s="147" t="str">
        <f t="shared" si="116"/>
        <v>►</v>
      </c>
      <c r="AI185" s="686"/>
      <c r="AJ185" s="134"/>
      <c r="AK185" s="204"/>
      <c r="AL185" s="204"/>
      <c r="AM185" s="203"/>
      <c r="AN185" s="202"/>
      <c r="AO185" s="201"/>
      <c r="AP185" s="325"/>
      <c r="AQ185" s="324"/>
      <c r="AR185" s="323"/>
      <c r="AS185" s="320"/>
      <c r="AT185" s="199"/>
      <c r="AU185" s="319"/>
      <c r="AV185" s="198"/>
      <c r="AW185" s="197"/>
      <c r="AX185" s="703"/>
      <c r="AY185" s="703"/>
      <c r="AZ185" s="703"/>
      <c r="BA185" s="702"/>
      <c r="BB185"/>
      <c r="BC185" s="407" t="str">
        <f t="shared" si="87"/>
        <v>►</v>
      </c>
      <c r="BF185" s="407" t="str">
        <f t="shared" si="88"/>
        <v>►</v>
      </c>
      <c r="BI185" s="9">
        <v>1</v>
      </c>
      <c r="BJ185" s="1"/>
      <c r="BK185" s="1"/>
    </row>
    <row r="186" spans="1:63" s="583" customFormat="1" ht="15.75">
      <c r="A186" s="407" t="str">
        <f t="shared" si="85"/>
        <v>►</v>
      </c>
      <c r="B186" s="147" t="str">
        <f t="shared" si="105"/>
        <v>►</v>
      </c>
      <c r="C186" s="685" t="str">
        <f t="shared" si="106"/>
        <v>►</v>
      </c>
      <c r="D186" s="147" t="str">
        <f t="shared" si="107"/>
        <v>►</v>
      </c>
      <c r="E186" s="147" t="str">
        <f t="shared" si="108"/>
        <v>►</v>
      </c>
      <c r="F186" s="147" t="str">
        <f t="shared" si="109"/>
        <v>►</v>
      </c>
      <c r="G186" s="147" t="str">
        <f t="shared" si="110"/>
        <v>►</v>
      </c>
      <c r="H186"/>
      <c r="I186" s="134"/>
      <c r="J186" s="204"/>
      <c r="K186" s="204"/>
      <c r="L186" s="203"/>
      <c r="M186" s="202"/>
      <c r="N186" s="201"/>
      <c r="O186" s="200"/>
      <c r="P186" s="104"/>
      <c r="Q186" s="320"/>
      <c r="R186" s="320"/>
      <c r="S186" s="199"/>
      <c r="T186" s="319"/>
      <c r="U186" s="198"/>
      <c r="V186" s="197"/>
      <c r="W186" s="703"/>
      <c r="X186" s="703"/>
      <c r="Y186" s="703"/>
      <c r="Z186" s="702"/>
      <c r="AA186" s="686"/>
      <c r="AB186" s="407" t="str">
        <f t="shared" si="86"/>
        <v>►</v>
      </c>
      <c r="AC186" s="147" t="str">
        <f t="shared" si="111"/>
        <v>►</v>
      </c>
      <c r="AD186" s="685" t="str">
        <f t="shared" si="112"/>
        <v>►</v>
      </c>
      <c r="AE186" s="147" t="str">
        <f t="shared" si="113"/>
        <v>►</v>
      </c>
      <c r="AF186" s="147" t="str">
        <f t="shared" si="114"/>
        <v>►</v>
      </c>
      <c r="AG186" s="147" t="str">
        <f t="shared" si="115"/>
        <v>►</v>
      </c>
      <c r="AH186" s="147" t="str">
        <f t="shared" si="116"/>
        <v>►</v>
      </c>
      <c r="AI186" s="686"/>
      <c r="AJ186" s="134"/>
      <c r="AK186" s="204"/>
      <c r="AL186" s="204"/>
      <c r="AM186" s="203"/>
      <c r="AN186" s="202"/>
      <c r="AO186" s="201"/>
      <c r="AP186" s="200"/>
      <c r="AQ186" s="104"/>
      <c r="AR186" s="320"/>
      <c r="AS186" s="320"/>
      <c r="AT186" s="199"/>
      <c r="AU186" s="319"/>
      <c r="AV186" s="198"/>
      <c r="AW186" s="197"/>
      <c r="AX186" s="703"/>
      <c r="AY186" s="703"/>
      <c r="AZ186" s="703"/>
      <c r="BA186" s="702"/>
      <c r="BB186"/>
      <c r="BC186" s="407" t="str">
        <f t="shared" si="87"/>
        <v>►</v>
      </c>
      <c r="BF186" s="407" t="str">
        <f t="shared" si="88"/>
        <v>►</v>
      </c>
      <c r="BI186" s="9">
        <v>1</v>
      </c>
      <c r="BJ186" s="1"/>
      <c r="BK186" s="1"/>
    </row>
    <row r="187" spans="1:63" s="583" customFormat="1" ht="15.75">
      <c r="A187" s="407" t="str">
        <f t="shared" si="85"/>
        <v>►</v>
      </c>
      <c r="B187" s="147" t="str">
        <f t="shared" si="105"/>
        <v>►</v>
      </c>
      <c r="C187" s="685" t="str">
        <f t="shared" si="106"/>
        <v>►</v>
      </c>
      <c r="D187" s="147" t="str">
        <f t="shared" si="107"/>
        <v>►</v>
      </c>
      <c r="E187" s="147" t="str">
        <f t="shared" si="108"/>
        <v>►</v>
      </c>
      <c r="F187" s="147" t="str">
        <f t="shared" si="109"/>
        <v>►</v>
      </c>
      <c r="G187" s="147" t="str">
        <f t="shared" si="110"/>
        <v>►</v>
      </c>
      <c r="H187"/>
      <c r="I187" s="134"/>
      <c r="J187" s="190"/>
      <c r="K187" s="189"/>
      <c r="L187" s="188"/>
      <c r="M187" s="187"/>
      <c r="N187" s="186"/>
      <c r="O187" s="185"/>
      <c r="P187" s="184"/>
      <c r="Q187" s="184"/>
      <c r="R187" s="183"/>
      <c r="S187" s="183"/>
      <c r="T187" s="183"/>
      <c r="U187" s="183"/>
      <c r="V187" s="183"/>
      <c r="W187" s="183"/>
      <c r="X187" s="183"/>
      <c r="Y187" s="183"/>
      <c r="Z187" s="182"/>
      <c r="AA187" s="686"/>
      <c r="AB187" s="407" t="str">
        <f t="shared" si="86"/>
        <v>►</v>
      </c>
      <c r="AC187" s="147" t="str">
        <f t="shared" si="111"/>
        <v>►</v>
      </c>
      <c r="AD187" s="685" t="str">
        <f t="shared" si="112"/>
        <v>►</v>
      </c>
      <c r="AE187" s="147" t="str">
        <f t="shared" si="113"/>
        <v>►</v>
      </c>
      <c r="AF187" s="147" t="str">
        <f t="shared" si="114"/>
        <v>►</v>
      </c>
      <c r="AG187" s="147" t="str">
        <f t="shared" si="115"/>
        <v>►</v>
      </c>
      <c r="AH187" s="147" t="str">
        <f t="shared" si="116"/>
        <v>►</v>
      </c>
      <c r="AI187" s="686"/>
      <c r="AJ187" s="134"/>
      <c r="AK187" s="190"/>
      <c r="AL187" s="189"/>
      <c r="AM187" s="188"/>
      <c r="AN187" s="187"/>
      <c r="AO187" s="186"/>
      <c r="AP187" s="185"/>
      <c r="AQ187" s="184"/>
      <c r="AR187" s="184"/>
      <c r="AS187" s="183"/>
      <c r="AT187" s="183"/>
      <c r="AU187" s="183"/>
      <c r="AV187" s="183"/>
      <c r="AW187" s="183"/>
      <c r="AX187" s="183"/>
      <c r="AY187" s="183"/>
      <c r="AZ187" s="183"/>
      <c r="BA187" s="182"/>
      <c r="BB187"/>
      <c r="BC187" s="407" t="str">
        <f t="shared" si="87"/>
        <v>►</v>
      </c>
      <c r="BF187" s="407" t="str">
        <f t="shared" si="88"/>
        <v>►</v>
      </c>
      <c r="BI187" s="9">
        <v>1</v>
      </c>
      <c r="BJ187" s="1"/>
      <c r="BK187" s="1"/>
    </row>
    <row r="188" spans="1:63" s="583" customFormat="1" ht="15.75">
      <c r="A188" s="407" t="str">
        <f t="shared" si="85"/>
        <v>►</v>
      </c>
      <c r="B188" s="147" t="str">
        <f t="shared" si="105"/>
        <v>►</v>
      </c>
      <c r="C188" s="685" t="str">
        <f t="shared" si="106"/>
        <v>►</v>
      </c>
      <c r="D188" s="147" t="str">
        <f t="shared" si="107"/>
        <v>►</v>
      </c>
      <c r="E188" s="147" t="str">
        <f t="shared" si="108"/>
        <v>►</v>
      </c>
      <c r="F188" s="147" t="str">
        <f t="shared" si="109"/>
        <v>►</v>
      </c>
      <c r="G188" s="147" t="str">
        <f t="shared" si="110"/>
        <v>►</v>
      </c>
      <c r="H188"/>
      <c r="I188" s="134"/>
      <c r="J188" s="119"/>
      <c r="K188" s="119"/>
      <c r="L188" s="118"/>
      <c r="M188" s="117"/>
      <c r="N188" s="116"/>
      <c r="O188" s="701"/>
      <c r="P188" s="701"/>
      <c r="Q188" s="700"/>
      <c r="R188" s="177"/>
      <c r="S188" s="176"/>
      <c r="T188" s="699"/>
      <c r="U188" s="175"/>
      <c r="V188" s="698"/>
      <c r="W188" s="697"/>
      <c r="X188" s="696"/>
      <c r="Y188" s="695"/>
      <c r="Z188" s="174"/>
      <c r="AA188" s="686"/>
      <c r="AB188" s="407" t="str">
        <f t="shared" si="86"/>
        <v>►</v>
      </c>
      <c r="AC188" s="147" t="str">
        <f t="shared" si="111"/>
        <v>►</v>
      </c>
      <c r="AD188" s="685" t="str">
        <f t="shared" si="112"/>
        <v>►</v>
      </c>
      <c r="AE188" s="147" t="str">
        <f t="shared" si="113"/>
        <v>►</v>
      </c>
      <c r="AF188" s="147" t="str">
        <f t="shared" si="114"/>
        <v>►</v>
      </c>
      <c r="AG188" s="147" t="str">
        <f t="shared" si="115"/>
        <v>►</v>
      </c>
      <c r="AH188" s="147" t="str">
        <f t="shared" si="116"/>
        <v>►</v>
      </c>
      <c r="AI188" s="686"/>
      <c r="AJ188" s="134"/>
      <c r="AK188" s="119"/>
      <c r="AL188" s="119"/>
      <c r="AM188" s="118"/>
      <c r="AN188" s="117"/>
      <c r="AO188" s="116"/>
      <c r="AP188" s="701"/>
      <c r="AQ188" s="701"/>
      <c r="AR188" s="700"/>
      <c r="AS188" s="177"/>
      <c r="AT188" s="176"/>
      <c r="AU188" s="699"/>
      <c r="AV188" s="175"/>
      <c r="AW188" s="698"/>
      <c r="AX188" s="697"/>
      <c r="AY188" s="696"/>
      <c r="AZ188" s="695"/>
      <c r="BA188" s="174"/>
      <c r="BB188"/>
      <c r="BC188" s="407" t="str">
        <f t="shared" si="87"/>
        <v>►</v>
      </c>
      <c r="BF188" s="407" t="str">
        <f t="shared" si="88"/>
        <v>►</v>
      </c>
      <c r="BI188" s="9">
        <v>1</v>
      </c>
      <c r="BJ188" s="1"/>
      <c r="BK188" s="1"/>
    </row>
    <row r="189" spans="1:63" s="583" customFormat="1" ht="15.75">
      <c r="A189" s="407" t="str">
        <f t="shared" si="85"/>
        <v>►</v>
      </c>
      <c r="B189" s="147" t="str">
        <f t="shared" si="105"/>
        <v>►</v>
      </c>
      <c r="C189" s="685" t="str">
        <f t="shared" si="106"/>
        <v>►</v>
      </c>
      <c r="D189" s="147" t="str">
        <f t="shared" si="107"/>
        <v>►</v>
      </c>
      <c r="E189" s="147" t="str">
        <f t="shared" si="108"/>
        <v>►</v>
      </c>
      <c r="F189" s="147" t="str">
        <f t="shared" si="109"/>
        <v>►</v>
      </c>
      <c r="G189" s="147" t="str">
        <f t="shared" si="110"/>
        <v>►</v>
      </c>
      <c r="H189"/>
      <c r="I189" s="134"/>
      <c r="J189" s="119"/>
      <c r="K189" s="119"/>
      <c r="L189" s="118"/>
      <c r="M189" s="117"/>
      <c r="N189" s="116"/>
      <c r="O189" s="689"/>
      <c r="P189" s="689"/>
      <c r="Q189" s="688"/>
      <c r="R189" s="165"/>
      <c r="S189" s="164"/>
      <c r="T189" s="694"/>
      <c r="U189" s="163"/>
      <c r="V189" s="693"/>
      <c r="W189" s="692"/>
      <c r="X189" s="691"/>
      <c r="Y189" s="690"/>
      <c r="Z189" s="162"/>
      <c r="AA189" s="686"/>
      <c r="AB189" s="407" t="str">
        <f t="shared" si="86"/>
        <v>►</v>
      </c>
      <c r="AC189" s="147" t="str">
        <f t="shared" si="111"/>
        <v>►</v>
      </c>
      <c r="AD189" s="685" t="str">
        <f t="shared" si="112"/>
        <v>►</v>
      </c>
      <c r="AE189" s="147" t="str">
        <f t="shared" si="113"/>
        <v>►</v>
      </c>
      <c r="AF189" s="147" t="str">
        <f t="shared" si="114"/>
        <v>►</v>
      </c>
      <c r="AG189" s="147" t="str">
        <f t="shared" si="115"/>
        <v>►</v>
      </c>
      <c r="AH189" s="147" t="str">
        <f t="shared" si="116"/>
        <v>►</v>
      </c>
      <c r="AI189" s="686"/>
      <c r="AJ189" s="134"/>
      <c r="AK189" s="119"/>
      <c r="AL189" s="119"/>
      <c r="AM189" s="118"/>
      <c r="AN189" s="117"/>
      <c r="AO189" s="116"/>
      <c r="AP189" s="689"/>
      <c r="AQ189" s="689"/>
      <c r="AR189" s="688"/>
      <c r="AS189" s="165"/>
      <c r="AT189" s="164"/>
      <c r="AU189" s="694"/>
      <c r="AV189" s="163"/>
      <c r="AW189" s="693"/>
      <c r="AX189" s="692"/>
      <c r="AY189" s="691"/>
      <c r="AZ189" s="690"/>
      <c r="BA189" s="162"/>
      <c r="BB189"/>
      <c r="BC189" s="407" t="str">
        <f t="shared" si="87"/>
        <v>►</v>
      </c>
      <c r="BF189" s="407" t="str">
        <f t="shared" si="88"/>
        <v>►</v>
      </c>
      <c r="BI189" s="9">
        <v>1</v>
      </c>
      <c r="BJ189" s="1"/>
      <c r="BK189" s="1"/>
    </row>
    <row r="190" spans="1:63" s="583" customFormat="1" ht="21">
      <c r="A190" s="407" t="str">
        <f t="shared" si="85"/>
        <v>►</v>
      </c>
      <c r="B190" s="147" t="str">
        <f t="shared" si="105"/>
        <v>►</v>
      </c>
      <c r="C190" s="685" t="str">
        <f t="shared" si="106"/>
        <v>►</v>
      </c>
      <c r="D190" s="147" t="str">
        <f t="shared" si="107"/>
        <v>►</v>
      </c>
      <c r="E190" s="147" t="str">
        <f t="shared" si="108"/>
        <v>►</v>
      </c>
      <c r="F190" s="147" t="str">
        <f t="shared" si="109"/>
        <v>►</v>
      </c>
      <c r="G190" s="147" t="str">
        <f t="shared" si="110"/>
        <v>►</v>
      </c>
      <c r="H190"/>
      <c r="I190" s="134"/>
      <c r="J190" s="119"/>
      <c r="K190" s="119"/>
      <c r="L190" s="118"/>
      <c r="M190" s="117"/>
      <c r="N190" s="116"/>
      <c r="O190" s="689"/>
      <c r="P190" s="689"/>
      <c r="Q190" s="688"/>
      <c r="R190" s="145"/>
      <c r="S190" s="296"/>
      <c r="T190" s="295"/>
      <c r="U190" s="144"/>
      <c r="V190" s="294"/>
      <c r="W190" s="293"/>
      <c r="X190" s="292"/>
      <c r="Y190" s="291"/>
      <c r="Z190" s="290"/>
      <c r="AA190" s="686"/>
      <c r="AB190" s="407" t="str">
        <f t="shared" si="86"/>
        <v>►</v>
      </c>
      <c r="AC190" s="147" t="str">
        <f t="shared" si="111"/>
        <v>►</v>
      </c>
      <c r="AD190" s="685" t="str">
        <f t="shared" si="112"/>
        <v>►</v>
      </c>
      <c r="AE190" s="147" t="str">
        <f t="shared" si="113"/>
        <v>►</v>
      </c>
      <c r="AF190" s="147" t="str">
        <f t="shared" si="114"/>
        <v>►</v>
      </c>
      <c r="AG190" s="147" t="str">
        <f t="shared" si="115"/>
        <v>►</v>
      </c>
      <c r="AH190" s="147" t="str">
        <f t="shared" si="116"/>
        <v>►</v>
      </c>
      <c r="AI190" s="686"/>
      <c r="AJ190" s="134"/>
      <c r="AK190" s="119"/>
      <c r="AL190" s="119"/>
      <c r="AM190" s="118"/>
      <c r="AN190" s="117"/>
      <c r="AO190" s="116"/>
      <c r="AP190" s="689"/>
      <c r="AQ190" s="689"/>
      <c r="AR190" s="688"/>
      <c r="AS190" s="145"/>
      <c r="AT190" s="296"/>
      <c r="AU190" s="295"/>
      <c r="AV190" s="144"/>
      <c r="AW190" s="294"/>
      <c r="AX190" s="293"/>
      <c r="AY190" s="292"/>
      <c r="AZ190" s="291"/>
      <c r="BA190" s="290"/>
      <c r="BB190"/>
      <c r="BC190" s="407" t="str">
        <f t="shared" si="87"/>
        <v>►</v>
      </c>
      <c r="BF190" s="407" t="str">
        <f t="shared" si="88"/>
        <v>►</v>
      </c>
      <c r="BI190" s="9">
        <v>1</v>
      </c>
      <c r="BJ190" s="1"/>
      <c r="BK190" s="1"/>
    </row>
    <row r="191" spans="1:63" s="583" customFormat="1" ht="21">
      <c r="A191" s="407" t="str">
        <f t="shared" si="85"/>
        <v>►</v>
      </c>
      <c r="B191" s="147" t="str">
        <f t="shared" si="105"/>
        <v>►</v>
      </c>
      <c r="C191" s="685" t="str">
        <f t="shared" si="106"/>
        <v>►</v>
      </c>
      <c r="D191" s="147" t="str">
        <f t="shared" si="107"/>
        <v>►</v>
      </c>
      <c r="E191" s="147" t="str">
        <f t="shared" si="108"/>
        <v>►</v>
      </c>
      <c r="F191" s="147" t="str">
        <f t="shared" si="109"/>
        <v>►</v>
      </c>
      <c r="G191" s="147" t="str">
        <f t="shared" si="110"/>
        <v>►</v>
      </c>
      <c r="H191"/>
      <c r="I191" s="146"/>
      <c r="J191" s="119"/>
      <c r="K191" s="119"/>
      <c r="L191" s="118"/>
      <c r="M191" s="117"/>
      <c r="N191" s="116"/>
      <c r="O191" s="689"/>
      <c r="P191" s="689"/>
      <c r="Q191" s="688"/>
      <c r="R191" s="150"/>
      <c r="S191" s="296"/>
      <c r="T191" s="295"/>
      <c r="U191" s="144"/>
      <c r="V191" s="294"/>
      <c r="W191" s="293"/>
      <c r="X191" s="292"/>
      <c r="Y191" s="291"/>
      <c r="Z191" s="290"/>
      <c r="AA191" s="686"/>
      <c r="AB191" s="407" t="str">
        <f t="shared" si="86"/>
        <v>►</v>
      </c>
      <c r="AC191" s="147" t="str">
        <f t="shared" si="111"/>
        <v>►</v>
      </c>
      <c r="AD191" s="685" t="str">
        <f t="shared" si="112"/>
        <v>►</v>
      </c>
      <c r="AE191" s="147" t="str">
        <f t="shared" si="113"/>
        <v>►</v>
      </c>
      <c r="AF191" s="147" t="str">
        <f t="shared" si="114"/>
        <v>►</v>
      </c>
      <c r="AG191" s="147" t="str">
        <f t="shared" si="115"/>
        <v>►</v>
      </c>
      <c r="AH191" s="147" t="str">
        <f t="shared" si="116"/>
        <v>►</v>
      </c>
      <c r="AI191" s="686"/>
      <c r="AJ191" s="146"/>
      <c r="AK191" s="119"/>
      <c r="AL191" s="119"/>
      <c r="AM191" s="118"/>
      <c r="AN191" s="117"/>
      <c r="AO191" s="116"/>
      <c r="AP191" s="689"/>
      <c r="AQ191" s="689"/>
      <c r="AR191" s="688"/>
      <c r="AS191" s="150"/>
      <c r="AT191" s="296"/>
      <c r="AU191" s="295"/>
      <c r="AV191" s="144"/>
      <c r="AW191" s="294"/>
      <c r="AX191" s="293"/>
      <c r="AY191" s="292"/>
      <c r="AZ191" s="291"/>
      <c r="BA191" s="290"/>
      <c r="BB191"/>
      <c r="BC191" s="407" t="str">
        <f t="shared" si="87"/>
        <v>►</v>
      </c>
      <c r="BF191" s="407" t="str">
        <f t="shared" si="88"/>
        <v>►</v>
      </c>
      <c r="BI191" s="9">
        <v>1</v>
      </c>
      <c r="BJ191" s="1"/>
      <c r="BK191" s="1"/>
    </row>
    <row r="192" spans="1:63" s="583" customFormat="1" ht="21">
      <c r="A192" s="407" t="str">
        <f t="shared" si="85"/>
        <v>►</v>
      </c>
      <c r="B192" s="147" t="str">
        <f t="shared" si="105"/>
        <v>►</v>
      </c>
      <c r="C192" s="685" t="str">
        <f t="shared" si="106"/>
        <v>►</v>
      </c>
      <c r="D192" s="147" t="str">
        <f t="shared" si="107"/>
        <v>►</v>
      </c>
      <c r="E192" s="147" t="str">
        <f t="shared" si="108"/>
        <v>►</v>
      </c>
      <c r="F192" s="147" t="str">
        <f t="shared" si="109"/>
        <v>►</v>
      </c>
      <c r="G192" s="147" t="str">
        <f t="shared" si="110"/>
        <v>►</v>
      </c>
      <c r="H192"/>
      <c r="I192" s="146"/>
      <c r="J192" s="119"/>
      <c r="K192" s="119"/>
      <c r="L192" s="118"/>
      <c r="M192" s="117"/>
      <c r="N192" s="116"/>
      <c r="O192" s="689"/>
      <c r="P192" s="689"/>
      <c r="Q192" s="688"/>
      <c r="R192" s="145"/>
      <c r="S192" s="296"/>
      <c r="T192" s="295"/>
      <c r="U192" s="144"/>
      <c r="V192" s="294"/>
      <c r="W192" s="293"/>
      <c r="X192" s="292"/>
      <c r="Y192" s="291"/>
      <c r="Z192" s="298"/>
      <c r="AA192" s="686"/>
      <c r="AB192" s="407" t="str">
        <f t="shared" si="86"/>
        <v>►</v>
      </c>
      <c r="AC192" s="147" t="str">
        <f t="shared" si="111"/>
        <v>►</v>
      </c>
      <c r="AD192" s="685" t="str">
        <f t="shared" si="112"/>
        <v>►</v>
      </c>
      <c r="AE192" s="147" t="str">
        <f t="shared" si="113"/>
        <v>►</v>
      </c>
      <c r="AF192" s="147" t="str">
        <f t="shared" si="114"/>
        <v>►</v>
      </c>
      <c r="AG192" s="147" t="str">
        <f t="shared" si="115"/>
        <v>►</v>
      </c>
      <c r="AH192" s="147" t="str">
        <f t="shared" si="116"/>
        <v>►</v>
      </c>
      <c r="AI192" s="686"/>
      <c r="AJ192" s="146"/>
      <c r="AK192" s="119"/>
      <c r="AL192" s="119"/>
      <c r="AM192" s="118"/>
      <c r="AN192" s="117"/>
      <c r="AO192" s="116"/>
      <c r="AP192" s="689"/>
      <c r="AQ192" s="689"/>
      <c r="AR192" s="688"/>
      <c r="AS192" s="145"/>
      <c r="AT192" s="296"/>
      <c r="AU192" s="295"/>
      <c r="AV192" s="144"/>
      <c r="AW192" s="294"/>
      <c r="AX192" s="293"/>
      <c r="AY192" s="292"/>
      <c r="AZ192" s="291"/>
      <c r="BA192" s="298"/>
      <c r="BB192"/>
      <c r="BC192" s="407" t="str">
        <f t="shared" si="87"/>
        <v>►</v>
      </c>
      <c r="BF192" s="407" t="str">
        <f t="shared" si="88"/>
        <v>►</v>
      </c>
      <c r="BI192" s="9">
        <v>1</v>
      </c>
      <c r="BJ192" s="1"/>
      <c r="BK192" s="1"/>
    </row>
    <row r="193" spans="1:63" s="583" customFormat="1" ht="21">
      <c r="A193" s="407" t="str">
        <f t="shared" si="85"/>
        <v>►</v>
      </c>
      <c r="B193" s="147" t="str">
        <f t="shared" si="105"/>
        <v>►</v>
      </c>
      <c r="C193" s="685" t="str">
        <f t="shared" si="106"/>
        <v>►</v>
      </c>
      <c r="D193" s="147" t="str">
        <f t="shared" si="107"/>
        <v>►</v>
      </c>
      <c r="E193" s="147" t="str">
        <f t="shared" si="108"/>
        <v>►</v>
      </c>
      <c r="F193" s="147" t="str">
        <f t="shared" si="109"/>
        <v>►</v>
      </c>
      <c r="G193" s="147" t="str">
        <f t="shared" si="110"/>
        <v>►</v>
      </c>
      <c r="H193"/>
      <c r="I193" s="146"/>
      <c r="J193" s="119"/>
      <c r="K193" s="119"/>
      <c r="L193" s="118"/>
      <c r="M193" s="117"/>
      <c r="N193" s="116"/>
      <c r="O193" s="689"/>
      <c r="P193" s="689"/>
      <c r="Q193" s="688"/>
      <c r="R193" s="150"/>
      <c r="S193" s="296"/>
      <c r="T193" s="295"/>
      <c r="U193" s="144"/>
      <c r="V193" s="294"/>
      <c r="W193" s="293"/>
      <c r="X193" s="292"/>
      <c r="Y193" s="291"/>
      <c r="Z193" s="298"/>
      <c r="AA193" s="686"/>
      <c r="AB193" s="407" t="str">
        <f t="shared" si="86"/>
        <v>►</v>
      </c>
      <c r="AC193" s="147" t="str">
        <f t="shared" si="111"/>
        <v>►</v>
      </c>
      <c r="AD193" s="685" t="str">
        <f t="shared" si="112"/>
        <v>►</v>
      </c>
      <c r="AE193" s="147" t="str">
        <f t="shared" si="113"/>
        <v>►</v>
      </c>
      <c r="AF193" s="147" t="str">
        <f t="shared" si="114"/>
        <v>►</v>
      </c>
      <c r="AG193" s="147" t="str">
        <f t="shared" si="115"/>
        <v>►</v>
      </c>
      <c r="AH193" s="147" t="str">
        <f t="shared" si="116"/>
        <v>►</v>
      </c>
      <c r="AI193" s="686"/>
      <c r="AJ193" s="146"/>
      <c r="AK193" s="119"/>
      <c r="AL193" s="119"/>
      <c r="AM193" s="118"/>
      <c r="AN193" s="117"/>
      <c r="AO193" s="116"/>
      <c r="AP193" s="689"/>
      <c r="AQ193" s="689"/>
      <c r="AR193" s="688"/>
      <c r="AS193" s="150"/>
      <c r="AT193" s="296"/>
      <c r="AU193" s="295"/>
      <c r="AV193" s="144"/>
      <c r="AW193" s="294"/>
      <c r="AX193" s="293"/>
      <c r="AY193" s="292"/>
      <c r="AZ193" s="291"/>
      <c r="BA193" s="298"/>
      <c r="BB193"/>
      <c r="BC193" s="407" t="str">
        <f t="shared" si="87"/>
        <v>►</v>
      </c>
      <c r="BF193" s="407" t="str">
        <f t="shared" si="88"/>
        <v>►</v>
      </c>
      <c r="BI193" s="9">
        <v>1</v>
      </c>
      <c r="BJ193" s="1"/>
      <c r="BK193" s="1"/>
    </row>
    <row r="194" spans="1:63" s="583" customFormat="1" ht="21">
      <c r="A194" s="407" t="str">
        <f t="shared" si="85"/>
        <v>►</v>
      </c>
      <c r="B194" s="147" t="str">
        <f t="shared" si="105"/>
        <v>►</v>
      </c>
      <c r="C194" s="685" t="str">
        <f t="shared" si="106"/>
        <v>►</v>
      </c>
      <c r="D194" s="147" t="str">
        <f t="shared" si="107"/>
        <v>►</v>
      </c>
      <c r="E194" s="147" t="str">
        <f t="shared" si="108"/>
        <v>►</v>
      </c>
      <c r="F194" s="147" t="str">
        <f t="shared" si="109"/>
        <v>►</v>
      </c>
      <c r="G194" s="147" t="str">
        <f t="shared" si="110"/>
        <v>►</v>
      </c>
      <c r="H194"/>
      <c r="I194" s="146"/>
      <c r="J194" s="119"/>
      <c r="K194" s="119"/>
      <c r="L194" s="118"/>
      <c r="M194" s="117"/>
      <c r="N194" s="116"/>
      <c r="O194" s="689"/>
      <c r="P194" s="689"/>
      <c r="Q194" s="688"/>
      <c r="R194" s="145"/>
      <c r="S194" s="296"/>
      <c r="T194" s="295"/>
      <c r="U194" s="144"/>
      <c r="V194" s="294"/>
      <c r="W194" s="293"/>
      <c r="X194" s="292"/>
      <c r="Y194" s="291"/>
      <c r="Z194" s="290"/>
      <c r="AA194" s="686"/>
      <c r="AB194" s="407" t="str">
        <f t="shared" si="86"/>
        <v>►</v>
      </c>
      <c r="AC194" s="147" t="str">
        <f t="shared" si="111"/>
        <v>►</v>
      </c>
      <c r="AD194" s="685" t="str">
        <f t="shared" si="112"/>
        <v>►</v>
      </c>
      <c r="AE194" s="147" t="str">
        <f t="shared" si="113"/>
        <v>►</v>
      </c>
      <c r="AF194" s="147" t="str">
        <f t="shared" si="114"/>
        <v>►</v>
      </c>
      <c r="AG194" s="147" t="str">
        <f t="shared" si="115"/>
        <v>►</v>
      </c>
      <c r="AH194" s="147" t="str">
        <f t="shared" si="116"/>
        <v>►</v>
      </c>
      <c r="AI194" s="686"/>
      <c r="AJ194" s="146"/>
      <c r="AK194" s="119"/>
      <c r="AL194" s="119"/>
      <c r="AM194" s="118"/>
      <c r="AN194" s="117"/>
      <c r="AO194" s="116"/>
      <c r="AP194" s="689"/>
      <c r="AQ194" s="689"/>
      <c r="AR194" s="688"/>
      <c r="AS194" s="145"/>
      <c r="AT194" s="296"/>
      <c r="AU194" s="295"/>
      <c r="AV194" s="144"/>
      <c r="AW194" s="294"/>
      <c r="AX194" s="293"/>
      <c r="AY194" s="292"/>
      <c r="AZ194" s="291"/>
      <c r="BA194" s="290"/>
      <c r="BB194"/>
      <c r="BC194" s="407" t="str">
        <f t="shared" si="87"/>
        <v>►</v>
      </c>
      <c r="BF194" s="407" t="str">
        <f t="shared" si="88"/>
        <v>►</v>
      </c>
      <c r="BI194" s="9">
        <v>1</v>
      </c>
      <c r="BJ194" s="1"/>
      <c r="BK194" s="1"/>
    </row>
    <row r="195" spans="1:63" s="583" customFormat="1" ht="21">
      <c r="A195" s="407" t="str">
        <f t="shared" si="85"/>
        <v>►</v>
      </c>
      <c r="B195" s="147" t="str">
        <f t="shared" si="105"/>
        <v>►</v>
      </c>
      <c r="C195" s="685" t="str">
        <f t="shared" si="106"/>
        <v>►</v>
      </c>
      <c r="D195" s="147" t="str">
        <f t="shared" si="107"/>
        <v>►</v>
      </c>
      <c r="E195" s="147" t="str">
        <f t="shared" si="108"/>
        <v>►</v>
      </c>
      <c r="F195" s="147" t="str">
        <f t="shared" si="109"/>
        <v>►</v>
      </c>
      <c r="G195" s="147" t="str">
        <f t="shared" si="110"/>
        <v>►</v>
      </c>
      <c r="H195"/>
      <c r="I195" s="146"/>
      <c r="J195" s="119"/>
      <c r="K195" s="119"/>
      <c r="L195" s="118"/>
      <c r="M195" s="117"/>
      <c r="N195" s="116"/>
      <c r="O195" s="689"/>
      <c r="P195" s="689"/>
      <c r="Q195" s="688"/>
      <c r="R195" s="150"/>
      <c r="S195" s="296"/>
      <c r="T195" s="295"/>
      <c r="U195" s="144"/>
      <c r="V195" s="294"/>
      <c r="W195" s="293"/>
      <c r="X195" s="292"/>
      <c r="Y195" s="291"/>
      <c r="Z195" s="290"/>
      <c r="AA195" s="686"/>
      <c r="AB195" s="407" t="str">
        <f t="shared" si="86"/>
        <v>►</v>
      </c>
      <c r="AC195" s="147" t="str">
        <f t="shared" si="111"/>
        <v>►</v>
      </c>
      <c r="AD195" s="685" t="str">
        <f t="shared" si="112"/>
        <v>►</v>
      </c>
      <c r="AE195" s="147" t="str">
        <f t="shared" si="113"/>
        <v>►</v>
      </c>
      <c r="AF195" s="147" t="str">
        <f t="shared" si="114"/>
        <v>►</v>
      </c>
      <c r="AG195" s="147" t="str">
        <f t="shared" si="115"/>
        <v>►</v>
      </c>
      <c r="AH195" s="147" t="str">
        <f t="shared" si="116"/>
        <v>►</v>
      </c>
      <c r="AI195" s="686"/>
      <c r="AJ195" s="146"/>
      <c r="AK195" s="119"/>
      <c r="AL195" s="119"/>
      <c r="AM195" s="118"/>
      <c r="AN195" s="117"/>
      <c r="AO195" s="116"/>
      <c r="AP195" s="689"/>
      <c r="AQ195" s="689"/>
      <c r="AR195" s="688"/>
      <c r="AS195" s="150"/>
      <c r="AT195" s="296"/>
      <c r="AU195" s="295"/>
      <c r="AV195" s="144"/>
      <c r="AW195" s="294"/>
      <c r="AX195" s="293"/>
      <c r="AY195" s="292"/>
      <c r="AZ195" s="291"/>
      <c r="BA195" s="290"/>
      <c r="BB195"/>
      <c r="BC195" s="407" t="str">
        <f t="shared" si="87"/>
        <v>►</v>
      </c>
      <c r="BF195" s="407" t="str">
        <f t="shared" si="88"/>
        <v>►</v>
      </c>
      <c r="BI195" s="9">
        <v>1</v>
      </c>
      <c r="BJ195" s="1"/>
      <c r="BK195" s="1"/>
    </row>
    <row r="196" spans="1:63" s="583" customFormat="1" ht="21">
      <c r="A196" s="407" t="str">
        <f t="shared" si="85"/>
        <v>►</v>
      </c>
      <c r="B196" s="147" t="str">
        <f t="shared" si="105"/>
        <v>►</v>
      </c>
      <c r="C196" s="685" t="str">
        <f t="shared" si="106"/>
        <v>►</v>
      </c>
      <c r="D196" s="147" t="str">
        <f t="shared" si="107"/>
        <v>►</v>
      </c>
      <c r="E196" s="147" t="str">
        <f t="shared" si="108"/>
        <v>►</v>
      </c>
      <c r="F196" s="147" t="str">
        <f t="shared" si="109"/>
        <v>►</v>
      </c>
      <c r="G196" s="147" t="str">
        <f t="shared" si="110"/>
        <v>►</v>
      </c>
      <c r="H196"/>
      <c r="I196" s="146"/>
      <c r="J196" s="119"/>
      <c r="K196" s="119"/>
      <c r="L196" s="118"/>
      <c r="M196" s="117"/>
      <c r="N196" s="116"/>
      <c r="O196" s="689"/>
      <c r="P196" s="689"/>
      <c r="Q196" s="688"/>
      <c r="R196" s="145"/>
      <c r="S196" s="296"/>
      <c r="T196" s="295"/>
      <c r="U196" s="144"/>
      <c r="V196" s="294"/>
      <c r="W196" s="293"/>
      <c r="X196" s="292"/>
      <c r="Y196" s="291"/>
      <c r="Z196" s="290"/>
      <c r="AA196" s="686"/>
      <c r="AB196" s="407" t="str">
        <f t="shared" si="86"/>
        <v>►</v>
      </c>
      <c r="AC196" s="147" t="str">
        <f t="shared" si="111"/>
        <v>►</v>
      </c>
      <c r="AD196" s="685" t="str">
        <f t="shared" si="112"/>
        <v>►</v>
      </c>
      <c r="AE196" s="147" t="str">
        <f t="shared" si="113"/>
        <v>►</v>
      </c>
      <c r="AF196" s="147" t="str">
        <f t="shared" si="114"/>
        <v>►</v>
      </c>
      <c r="AG196" s="147" t="str">
        <f t="shared" si="115"/>
        <v>►</v>
      </c>
      <c r="AH196" s="147" t="str">
        <f t="shared" si="116"/>
        <v>►</v>
      </c>
      <c r="AI196" s="686"/>
      <c r="AJ196" s="146"/>
      <c r="AK196" s="119"/>
      <c r="AL196" s="119"/>
      <c r="AM196" s="118"/>
      <c r="AN196" s="117"/>
      <c r="AO196" s="116"/>
      <c r="AP196" s="689"/>
      <c r="AQ196" s="689"/>
      <c r="AR196" s="688"/>
      <c r="AS196" s="145"/>
      <c r="AT196" s="296"/>
      <c r="AU196" s="295"/>
      <c r="AV196" s="144"/>
      <c r="AW196" s="294"/>
      <c r="AX196" s="293"/>
      <c r="AY196" s="292"/>
      <c r="AZ196" s="291"/>
      <c r="BA196" s="290"/>
      <c r="BB196"/>
      <c r="BC196" s="407" t="str">
        <f t="shared" si="87"/>
        <v>►</v>
      </c>
      <c r="BF196" s="407" t="str">
        <f t="shared" si="88"/>
        <v>►</v>
      </c>
      <c r="BI196" s="9">
        <v>1</v>
      </c>
      <c r="BJ196" s="1"/>
      <c r="BK196" s="1"/>
    </row>
    <row r="197" spans="1:63" s="583" customFormat="1" ht="15.75">
      <c r="A197" s="407" t="str">
        <f t="shared" si="85"/>
        <v>►</v>
      </c>
      <c r="B197" s="147" t="str">
        <f t="shared" si="105"/>
        <v>►</v>
      </c>
      <c r="C197" s="685" t="str">
        <f t="shared" si="106"/>
        <v>►</v>
      </c>
      <c r="D197" s="147" t="str">
        <f t="shared" si="107"/>
        <v>►</v>
      </c>
      <c r="E197" s="147" t="str">
        <f t="shared" si="108"/>
        <v>►</v>
      </c>
      <c r="F197" s="147" t="str">
        <f t="shared" si="109"/>
        <v>►</v>
      </c>
      <c r="G197" s="147" t="str">
        <f t="shared" si="110"/>
        <v>►</v>
      </c>
      <c r="H197"/>
      <c r="I197" s="134"/>
      <c r="J197" s="119"/>
      <c r="K197" s="119"/>
      <c r="L197" s="118"/>
      <c r="M197" s="117"/>
      <c r="N197" s="116"/>
      <c r="O197" s="132"/>
      <c r="P197" s="132"/>
      <c r="Q197" s="132"/>
      <c r="R197" s="132"/>
      <c r="S197" s="132"/>
      <c r="T197" s="132"/>
      <c r="U197" s="132"/>
      <c r="V197" s="132"/>
      <c r="W197" s="132"/>
      <c r="X197" s="133"/>
      <c r="Y197" s="132"/>
      <c r="Z197" s="131"/>
      <c r="AA197" s="686"/>
      <c r="AB197" s="407" t="str">
        <f t="shared" si="86"/>
        <v>►</v>
      </c>
      <c r="AC197" s="147" t="str">
        <f t="shared" si="111"/>
        <v>►</v>
      </c>
      <c r="AD197" s="685" t="str">
        <f t="shared" si="112"/>
        <v>►</v>
      </c>
      <c r="AE197" s="147" t="str">
        <f t="shared" si="113"/>
        <v>►</v>
      </c>
      <c r="AF197" s="147" t="str">
        <f t="shared" si="114"/>
        <v>►</v>
      </c>
      <c r="AG197" s="147" t="str">
        <f t="shared" si="115"/>
        <v>►</v>
      </c>
      <c r="AH197" s="147" t="str">
        <f t="shared" si="116"/>
        <v>►</v>
      </c>
      <c r="AI197" s="686"/>
      <c r="AJ197" s="134"/>
      <c r="AK197" s="119"/>
      <c r="AL197" s="119"/>
      <c r="AM197" s="118"/>
      <c r="AN197" s="117"/>
      <c r="AO197" s="116"/>
      <c r="AP197" s="132"/>
      <c r="AQ197" s="132"/>
      <c r="AR197" s="132"/>
      <c r="AS197" s="132"/>
      <c r="AT197" s="132"/>
      <c r="AU197" s="132"/>
      <c r="AV197" s="132"/>
      <c r="AW197" s="132"/>
      <c r="AX197" s="132"/>
      <c r="AY197" s="133"/>
      <c r="AZ197" s="132"/>
      <c r="BA197" s="131"/>
      <c r="BB197"/>
      <c r="BC197" s="407" t="str">
        <f t="shared" si="87"/>
        <v>►</v>
      </c>
      <c r="BF197" s="407" t="str">
        <f t="shared" si="88"/>
        <v>►</v>
      </c>
      <c r="BI197" s="9">
        <v>1</v>
      </c>
      <c r="BJ197" s="1"/>
      <c r="BK197" s="1"/>
    </row>
    <row r="198" spans="1:63" s="583" customFormat="1" ht="21">
      <c r="A198" s="407" t="str">
        <f t="shared" si="85"/>
        <v>►</v>
      </c>
      <c r="B198" s="147" t="str">
        <f t="shared" si="105"/>
        <v>►</v>
      </c>
      <c r="C198" s="685" t="str">
        <f t="shared" si="106"/>
        <v>►</v>
      </c>
      <c r="D198" s="147" t="str">
        <f t="shared" si="107"/>
        <v>►</v>
      </c>
      <c r="E198" s="147" t="str">
        <f t="shared" si="108"/>
        <v>►</v>
      </c>
      <c r="F198" s="147" t="str">
        <f t="shared" si="109"/>
        <v>►</v>
      </c>
      <c r="G198" s="147" t="str">
        <f t="shared" si="110"/>
        <v>►</v>
      </c>
      <c r="H198"/>
      <c r="I198" s="146"/>
      <c r="J198" s="119"/>
      <c r="K198" s="119"/>
      <c r="L198" s="118"/>
      <c r="M198" s="117"/>
      <c r="N198" s="116"/>
      <c r="O198" s="288"/>
      <c r="P198" s="267"/>
      <c r="Q198" s="270"/>
      <c r="R198" s="270"/>
      <c r="S198" s="270"/>
      <c r="T198" s="270"/>
      <c r="U198" s="270"/>
      <c r="V198" s="270"/>
      <c r="W198" s="270"/>
      <c r="X198" s="270"/>
      <c r="Y198" s="270"/>
      <c r="Z198" s="287"/>
      <c r="AA198" s="686"/>
      <c r="AB198" s="407" t="str">
        <f t="shared" si="86"/>
        <v>►</v>
      </c>
      <c r="AC198" s="147" t="str">
        <f t="shared" si="111"/>
        <v>►</v>
      </c>
      <c r="AD198" s="685" t="str">
        <f t="shared" si="112"/>
        <v>►</v>
      </c>
      <c r="AE198" s="147" t="str">
        <f t="shared" si="113"/>
        <v>►</v>
      </c>
      <c r="AF198" s="147" t="str">
        <f t="shared" si="114"/>
        <v>►</v>
      </c>
      <c r="AG198" s="147" t="str">
        <f t="shared" si="115"/>
        <v>►</v>
      </c>
      <c r="AH198" s="147" t="str">
        <f t="shared" si="116"/>
        <v>►</v>
      </c>
      <c r="AI198" s="686"/>
      <c r="AJ198" s="146"/>
      <c r="AK198" s="119"/>
      <c r="AL198" s="119"/>
      <c r="AM198" s="118"/>
      <c r="AN198" s="117"/>
      <c r="AO198" s="116"/>
      <c r="AP198" s="288"/>
      <c r="AQ198" s="267"/>
      <c r="AR198" s="270"/>
      <c r="AS198" s="270"/>
      <c r="AT198" s="270"/>
      <c r="AU198" s="270"/>
      <c r="AV198" s="270"/>
      <c r="AW198" s="270"/>
      <c r="AX198" s="270"/>
      <c r="AY198" s="270"/>
      <c r="AZ198" s="270"/>
      <c r="BA198" s="287"/>
      <c r="BB198"/>
      <c r="BC198" s="407" t="str">
        <f t="shared" si="87"/>
        <v>►</v>
      </c>
      <c r="BF198" s="407" t="str">
        <f t="shared" si="88"/>
        <v>►</v>
      </c>
      <c r="BI198" s="9">
        <v>1</v>
      </c>
      <c r="BJ198" s="1"/>
      <c r="BK198" s="1"/>
    </row>
    <row r="199" spans="1:63" s="583" customFormat="1" ht="21">
      <c r="A199" s="407" t="str">
        <f t="shared" si="85"/>
        <v>►</v>
      </c>
      <c r="B199" s="147" t="str">
        <f t="shared" ref="B199:G199" si="117">B198</f>
        <v>►</v>
      </c>
      <c r="C199" s="685" t="str">
        <f t="shared" si="117"/>
        <v>►</v>
      </c>
      <c r="D199" s="147" t="str">
        <f t="shared" si="117"/>
        <v>►</v>
      </c>
      <c r="E199" s="147" t="str">
        <f t="shared" si="117"/>
        <v>►</v>
      </c>
      <c r="F199" s="147" t="str">
        <f t="shared" si="117"/>
        <v>►</v>
      </c>
      <c r="G199" s="147" t="str">
        <f t="shared" si="117"/>
        <v>►</v>
      </c>
      <c r="H199"/>
      <c r="I199" s="146"/>
      <c r="J199" s="119"/>
      <c r="K199" s="119"/>
      <c r="L199" s="118"/>
      <c r="M199" s="117"/>
      <c r="N199" s="116"/>
      <c r="O199" s="285"/>
      <c r="P199" s="284"/>
      <c r="Q199" s="284"/>
      <c r="R199" s="284"/>
      <c r="S199" s="284"/>
      <c r="T199" s="284"/>
      <c r="U199" s="284"/>
      <c r="V199" s="284"/>
      <c r="W199" s="284"/>
      <c r="X199" s="284"/>
      <c r="Y199" s="284"/>
      <c r="Z199" s="282"/>
      <c r="AA199" s="686"/>
      <c r="AB199" s="407" t="str">
        <f t="shared" si="86"/>
        <v>►</v>
      </c>
      <c r="AC199" s="147" t="str">
        <f t="shared" ref="AC199:AH199" si="118">AC198</f>
        <v>►</v>
      </c>
      <c r="AD199" s="685" t="str">
        <f t="shared" si="118"/>
        <v>►</v>
      </c>
      <c r="AE199" s="147" t="str">
        <f t="shared" si="118"/>
        <v>►</v>
      </c>
      <c r="AF199" s="147" t="str">
        <f t="shared" si="118"/>
        <v>►</v>
      </c>
      <c r="AG199" s="147" t="str">
        <f t="shared" si="118"/>
        <v>►</v>
      </c>
      <c r="AH199" s="147" t="str">
        <f t="shared" si="118"/>
        <v>►</v>
      </c>
      <c r="AI199" s="686"/>
      <c r="AJ199" s="146"/>
      <c r="AK199" s="119"/>
      <c r="AL199" s="119"/>
      <c r="AM199" s="118"/>
      <c r="AN199" s="117"/>
      <c r="AO199" s="116"/>
      <c r="AP199" s="285"/>
      <c r="AQ199" s="284"/>
      <c r="AR199" s="284"/>
      <c r="AS199" s="284"/>
      <c r="AT199" s="284"/>
      <c r="AU199" s="284"/>
      <c r="AV199" s="284"/>
      <c r="AW199" s="284"/>
      <c r="AX199" s="284"/>
      <c r="AY199" s="284"/>
      <c r="AZ199" s="284"/>
      <c r="BA199" s="282"/>
      <c r="BB199"/>
      <c r="BC199" s="407" t="str">
        <f t="shared" si="87"/>
        <v>►</v>
      </c>
      <c r="BF199" s="407" t="str">
        <f t="shared" si="88"/>
        <v>►</v>
      </c>
      <c r="BI199" s="9">
        <v>1</v>
      </c>
      <c r="BJ199" s="1"/>
      <c r="BK199" s="1"/>
    </row>
    <row r="200" spans="1:63" s="583" customFormat="1" ht="21">
      <c r="A200" s="407" t="str">
        <f t="shared" si="85"/>
        <v>►</v>
      </c>
      <c r="B200" s="147" t="str">
        <f t="shared" ref="B200:G212" si="119">B198</f>
        <v>►</v>
      </c>
      <c r="C200" s="685" t="str">
        <f t="shared" si="119"/>
        <v>►</v>
      </c>
      <c r="D200" s="147" t="str">
        <f t="shared" si="119"/>
        <v>►</v>
      </c>
      <c r="E200" s="147" t="str">
        <f t="shared" si="119"/>
        <v>►</v>
      </c>
      <c r="F200" s="147" t="str">
        <f t="shared" si="119"/>
        <v>►</v>
      </c>
      <c r="G200" s="147" t="str">
        <f t="shared" si="119"/>
        <v>►</v>
      </c>
      <c r="H200"/>
      <c r="I200" s="146"/>
      <c r="J200" s="119"/>
      <c r="K200" s="119"/>
      <c r="L200" s="118"/>
      <c r="M200" s="117"/>
      <c r="N200" s="116"/>
      <c r="O200" s="285"/>
      <c r="P200" s="284"/>
      <c r="Q200" s="284"/>
      <c r="R200" s="284"/>
      <c r="S200" s="284"/>
      <c r="T200" s="284"/>
      <c r="U200" s="284"/>
      <c r="V200" s="284"/>
      <c r="W200" s="284"/>
      <c r="X200" s="284"/>
      <c r="Y200" s="284"/>
      <c r="Z200" s="282"/>
      <c r="AA200" s="686"/>
      <c r="AB200" s="407" t="str">
        <f t="shared" si="86"/>
        <v>►</v>
      </c>
      <c r="AC200" s="147" t="str">
        <f t="shared" ref="AC200:AH212" si="120">AC198</f>
        <v>►</v>
      </c>
      <c r="AD200" s="685" t="str">
        <f t="shared" si="120"/>
        <v>►</v>
      </c>
      <c r="AE200" s="147" t="str">
        <f t="shared" si="120"/>
        <v>►</v>
      </c>
      <c r="AF200" s="147" t="str">
        <f t="shared" si="120"/>
        <v>►</v>
      </c>
      <c r="AG200" s="147" t="str">
        <f t="shared" si="120"/>
        <v>►</v>
      </c>
      <c r="AH200" s="147" t="str">
        <f t="shared" si="120"/>
        <v>►</v>
      </c>
      <c r="AI200" s="686"/>
      <c r="AJ200" s="146"/>
      <c r="AK200" s="119"/>
      <c r="AL200" s="119"/>
      <c r="AM200" s="118"/>
      <c r="AN200" s="117"/>
      <c r="AO200" s="116"/>
      <c r="AP200" s="285"/>
      <c r="AQ200" s="284"/>
      <c r="AR200" s="284"/>
      <c r="AS200" s="284"/>
      <c r="AT200" s="284"/>
      <c r="AU200" s="284"/>
      <c r="AV200" s="284"/>
      <c r="AW200" s="284"/>
      <c r="AX200" s="284"/>
      <c r="AY200" s="284"/>
      <c r="AZ200" s="284"/>
      <c r="BA200" s="282"/>
      <c r="BB200"/>
      <c r="BC200" s="407" t="str">
        <f t="shared" si="87"/>
        <v>►</v>
      </c>
      <c r="BF200" s="407" t="str">
        <f t="shared" si="88"/>
        <v>►</v>
      </c>
      <c r="BI200" s="9">
        <v>1</v>
      </c>
      <c r="BJ200" s="1"/>
      <c r="BK200" s="1"/>
    </row>
    <row r="201" spans="1:63" s="583" customFormat="1" ht="21">
      <c r="A201" s="407" t="str">
        <f t="shared" si="85"/>
        <v>►</v>
      </c>
      <c r="B201" s="147" t="str">
        <f t="shared" si="119"/>
        <v>►</v>
      </c>
      <c r="C201" s="685" t="str">
        <f t="shared" si="119"/>
        <v>►</v>
      </c>
      <c r="D201" s="147" t="str">
        <f t="shared" si="119"/>
        <v>►</v>
      </c>
      <c r="E201" s="147" t="str">
        <f t="shared" si="119"/>
        <v>►</v>
      </c>
      <c r="F201" s="147" t="str">
        <f t="shared" si="119"/>
        <v>►</v>
      </c>
      <c r="G201" s="147" t="str">
        <f t="shared" si="119"/>
        <v>►</v>
      </c>
      <c r="H201"/>
      <c r="I201" s="146"/>
      <c r="J201" s="119"/>
      <c r="K201" s="119"/>
      <c r="L201" s="118"/>
      <c r="M201" s="117"/>
      <c r="N201" s="116"/>
      <c r="O201" s="285"/>
      <c r="P201" s="284"/>
      <c r="Q201" s="284"/>
      <c r="R201" s="284"/>
      <c r="S201" s="284"/>
      <c r="T201" s="284"/>
      <c r="U201" s="284"/>
      <c r="V201" s="284"/>
      <c r="W201" s="284"/>
      <c r="X201" s="284"/>
      <c r="Y201" s="284"/>
      <c r="Z201" s="282"/>
      <c r="AA201" s="686"/>
      <c r="AB201" s="407" t="str">
        <f t="shared" si="86"/>
        <v>►</v>
      </c>
      <c r="AC201" s="147" t="str">
        <f t="shared" si="120"/>
        <v>►</v>
      </c>
      <c r="AD201" s="685" t="str">
        <f t="shared" si="120"/>
        <v>►</v>
      </c>
      <c r="AE201" s="147" t="str">
        <f t="shared" si="120"/>
        <v>►</v>
      </c>
      <c r="AF201" s="147" t="str">
        <f t="shared" si="120"/>
        <v>►</v>
      </c>
      <c r="AG201" s="147" t="str">
        <f t="shared" si="120"/>
        <v>►</v>
      </c>
      <c r="AH201" s="147" t="str">
        <f t="shared" si="120"/>
        <v>►</v>
      </c>
      <c r="AI201" s="686"/>
      <c r="AJ201" s="146"/>
      <c r="AK201" s="119"/>
      <c r="AL201" s="119"/>
      <c r="AM201" s="118"/>
      <c r="AN201" s="117"/>
      <c r="AO201" s="116"/>
      <c r="AP201" s="285"/>
      <c r="AQ201" s="284"/>
      <c r="AR201" s="284"/>
      <c r="AS201" s="284"/>
      <c r="AT201" s="284"/>
      <c r="AU201" s="284"/>
      <c r="AV201" s="284"/>
      <c r="AW201" s="284"/>
      <c r="AX201" s="284"/>
      <c r="AY201" s="284"/>
      <c r="AZ201" s="284"/>
      <c r="BA201" s="282"/>
      <c r="BB201"/>
      <c r="BC201" s="407" t="str">
        <f t="shared" si="87"/>
        <v>►</v>
      </c>
      <c r="BF201" s="407" t="str">
        <f t="shared" si="88"/>
        <v>►</v>
      </c>
      <c r="BI201" s="9">
        <v>1</v>
      </c>
      <c r="BJ201" s="1"/>
      <c r="BK201" s="1"/>
    </row>
    <row r="202" spans="1:63" s="583" customFormat="1" ht="21">
      <c r="A202" s="407" t="str">
        <f t="shared" ref="A202:A265" si="121">IF(ISBLANK(I202),"►",I202)</f>
        <v>►</v>
      </c>
      <c r="B202" s="147" t="str">
        <f t="shared" si="119"/>
        <v>►</v>
      </c>
      <c r="C202" s="685" t="str">
        <f t="shared" si="119"/>
        <v>►</v>
      </c>
      <c r="D202" s="147" t="str">
        <f t="shared" si="119"/>
        <v>►</v>
      </c>
      <c r="E202" s="147" t="str">
        <f t="shared" si="119"/>
        <v>►</v>
      </c>
      <c r="F202" s="147" t="str">
        <f t="shared" si="119"/>
        <v>►</v>
      </c>
      <c r="G202" s="147" t="str">
        <f t="shared" si="119"/>
        <v>►</v>
      </c>
      <c r="H202"/>
      <c r="I202" s="146"/>
      <c r="J202" s="119"/>
      <c r="K202" s="119"/>
      <c r="L202" s="118"/>
      <c r="M202" s="117"/>
      <c r="N202" s="116"/>
      <c r="O202" s="285"/>
      <c r="P202" s="284"/>
      <c r="Q202" s="284"/>
      <c r="R202" s="284"/>
      <c r="S202" s="284"/>
      <c r="T202" s="284"/>
      <c r="U202" s="284"/>
      <c r="V202" s="284"/>
      <c r="W202" s="284"/>
      <c r="X202" s="284"/>
      <c r="Y202" s="284"/>
      <c r="Z202" s="282"/>
      <c r="AA202" s="686"/>
      <c r="AB202" s="407" t="str">
        <f t="shared" ref="AB202:AB265" si="122">IF(ISBLANK(AJ202),"►",AJ202)</f>
        <v>►</v>
      </c>
      <c r="AC202" s="147" t="str">
        <f t="shared" si="120"/>
        <v>►</v>
      </c>
      <c r="AD202" s="685" t="str">
        <f t="shared" si="120"/>
        <v>►</v>
      </c>
      <c r="AE202" s="147" t="str">
        <f t="shared" si="120"/>
        <v>►</v>
      </c>
      <c r="AF202" s="147" t="str">
        <f t="shared" si="120"/>
        <v>►</v>
      </c>
      <c r="AG202" s="147" t="str">
        <f t="shared" si="120"/>
        <v>►</v>
      </c>
      <c r="AH202" s="147" t="str">
        <f t="shared" si="120"/>
        <v>►</v>
      </c>
      <c r="AI202" s="686"/>
      <c r="AJ202" s="146"/>
      <c r="AK202" s="119"/>
      <c r="AL202" s="119"/>
      <c r="AM202" s="118"/>
      <c r="AN202" s="117"/>
      <c r="AO202" s="116"/>
      <c r="AP202" s="285"/>
      <c r="AQ202" s="284"/>
      <c r="AR202" s="284"/>
      <c r="AS202" s="284"/>
      <c r="AT202" s="284"/>
      <c r="AU202" s="284"/>
      <c r="AV202" s="284"/>
      <c r="AW202" s="284"/>
      <c r="AX202" s="284"/>
      <c r="AY202" s="284"/>
      <c r="AZ202" s="284"/>
      <c r="BA202" s="282"/>
      <c r="BB202"/>
      <c r="BC202" s="407" t="str">
        <f t="shared" ref="BC202:BC265" si="123">A202</f>
        <v>►</v>
      </c>
      <c r="BF202" s="407" t="str">
        <f t="shared" ref="BF202:BF265" si="124">AB202</f>
        <v>►</v>
      </c>
      <c r="BI202" s="9">
        <v>1</v>
      </c>
      <c r="BJ202" s="1"/>
      <c r="BK202" s="1"/>
    </row>
    <row r="203" spans="1:63" s="583" customFormat="1" ht="21">
      <c r="A203" s="407" t="str">
        <f t="shared" si="121"/>
        <v>►</v>
      </c>
      <c r="B203" s="147" t="str">
        <f t="shared" si="119"/>
        <v>►</v>
      </c>
      <c r="C203" s="685" t="str">
        <f t="shared" si="119"/>
        <v>►</v>
      </c>
      <c r="D203" s="147" t="str">
        <f t="shared" si="119"/>
        <v>►</v>
      </c>
      <c r="E203" s="147" t="str">
        <f t="shared" si="119"/>
        <v>►</v>
      </c>
      <c r="F203" s="147" t="str">
        <f t="shared" si="119"/>
        <v>►</v>
      </c>
      <c r="G203" s="147" t="str">
        <f t="shared" si="119"/>
        <v>►</v>
      </c>
      <c r="H203"/>
      <c r="I203" s="146"/>
      <c r="J203" s="119"/>
      <c r="K203" s="119"/>
      <c r="L203" s="118"/>
      <c r="M203" s="117"/>
      <c r="N203" s="116"/>
      <c r="O203" s="285"/>
      <c r="P203" s="284"/>
      <c r="Q203" s="284"/>
      <c r="R203" s="284"/>
      <c r="S203" s="284"/>
      <c r="T203" s="284"/>
      <c r="U203" s="284"/>
      <c r="V203" s="284"/>
      <c r="W203" s="284"/>
      <c r="X203" s="284"/>
      <c r="Y203" s="284"/>
      <c r="Z203" s="282"/>
      <c r="AA203" s="686"/>
      <c r="AB203" s="407" t="str">
        <f t="shared" si="122"/>
        <v>►</v>
      </c>
      <c r="AC203" s="147" t="str">
        <f t="shared" si="120"/>
        <v>►</v>
      </c>
      <c r="AD203" s="685" t="str">
        <f t="shared" si="120"/>
        <v>►</v>
      </c>
      <c r="AE203" s="147" t="str">
        <f t="shared" si="120"/>
        <v>►</v>
      </c>
      <c r="AF203" s="147" t="str">
        <f t="shared" si="120"/>
        <v>►</v>
      </c>
      <c r="AG203" s="147" t="str">
        <f t="shared" si="120"/>
        <v>►</v>
      </c>
      <c r="AH203" s="147" t="str">
        <f t="shared" si="120"/>
        <v>►</v>
      </c>
      <c r="AI203" s="686"/>
      <c r="AJ203" s="146"/>
      <c r="AK203" s="119"/>
      <c r="AL203" s="119"/>
      <c r="AM203" s="118"/>
      <c r="AN203" s="117"/>
      <c r="AO203" s="116"/>
      <c r="AP203" s="285"/>
      <c r="AQ203" s="284"/>
      <c r="AR203" s="284"/>
      <c r="AS203" s="284"/>
      <c r="AT203" s="284"/>
      <c r="AU203" s="284"/>
      <c r="AV203" s="284"/>
      <c r="AW203" s="284"/>
      <c r="AX203" s="284"/>
      <c r="AY203" s="284"/>
      <c r="AZ203" s="284"/>
      <c r="BA203" s="282"/>
      <c r="BB203"/>
      <c r="BC203" s="407" t="str">
        <f t="shared" si="123"/>
        <v>►</v>
      </c>
      <c r="BF203" s="407" t="str">
        <f t="shared" si="124"/>
        <v>►</v>
      </c>
      <c r="BI203" s="9">
        <v>1</v>
      </c>
      <c r="BJ203" s="1"/>
      <c r="BK203" s="1"/>
    </row>
    <row r="204" spans="1:63" s="583" customFormat="1" ht="21">
      <c r="A204" s="407" t="str">
        <f t="shared" si="121"/>
        <v>►</v>
      </c>
      <c r="B204" s="147" t="str">
        <f t="shared" si="119"/>
        <v>►</v>
      </c>
      <c r="C204" s="685" t="str">
        <f t="shared" si="119"/>
        <v>►</v>
      </c>
      <c r="D204" s="147" t="str">
        <f t="shared" si="119"/>
        <v>►</v>
      </c>
      <c r="E204" s="147" t="str">
        <f t="shared" si="119"/>
        <v>►</v>
      </c>
      <c r="F204" s="147" t="str">
        <f t="shared" si="119"/>
        <v>►</v>
      </c>
      <c r="G204" s="147" t="str">
        <f t="shared" si="119"/>
        <v>►</v>
      </c>
      <c r="H204"/>
      <c r="I204" s="146"/>
      <c r="J204" s="119"/>
      <c r="K204" s="119"/>
      <c r="L204" s="118"/>
      <c r="M204" s="117"/>
      <c r="N204" s="116"/>
      <c r="O204" s="285"/>
      <c r="P204" s="284"/>
      <c r="Q204" s="284"/>
      <c r="R204" s="284"/>
      <c r="S204" s="284"/>
      <c r="T204" s="284"/>
      <c r="U204" s="284"/>
      <c r="V204" s="284"/>
      <c r="W204" s="284"/>
      <c r="X204" s="284"/>
      <c r="Y204" s="284"/>
      <c r="Z204" s="282"/>
      <c r="AA204" s="686"/>
      <c r="AB204" s="407" t="str">
        <f t="shared" si="122"/>
        <v>►</v>
      </c>
      <c r="AC204" s="147" t="str">
        <f t="shared" si="120"/>
        <v>►</v>
      </c>
      <c r="AD204" s="685" t="str">
        <f t="shared" si="120"/>
        <v>►</v>
      </c>
      <c r="AE204" s="147" t="str">
        <f t="shared" si="120"/>
        <v>►</v>
      </c>
      <c r="AF204" s="147" t="str">
        <f t="shared" si="120"/>
        <v>►</v>
      </c>
      <c r="AG204" s="147" t="str">
        <f t="shared" si="120"/>
        <v>►</v>
      </c>
      <c r="AH204" s="147" t="str">
        <f t="shared" si="120"/>
        <v>►</v>
      </c>
      <c r="AI204" s="686"/>
      <c r="AJ204" s="146"/>
      <c r="AK204" s="119"/>
      <c r="AL204" s="119"/>
      <c r="AM204" s="118"/>
      <c r="AN204" s="117"/>
      <c r="AO204" s="116"/>
      <c r="AP204" s="285"/>
      <c r="AQ204" s="284"/>
      <c r="AR204" s="284"/>
      <c r="AS204" s="284"/>
      <c r="AT204" s="284"/>
      <c r="AU204" s="284"/>
      <c r="AV204" s="284"/>
      <c r="AW204" s="284"/>
      <c r="AX204" s="284"/>
      <c r="AY204" s="284"/>
      <c r="AZ204" s="284"/>
      <c r="BA204" s="282"/>
      <c r="BB204"/>
      <c r="BC204" s="407" t="str">
        <f t="shared" si="123"/>
        <v>►</v>
      </c>
      <c r="BF204" s="407" t="str">
        <f t="shared" si="124"/>
        <v>►</v>
      </c>
      <c r="BI204" s="9">
        <v>1</v>
      </c>
      <c r="BJ204" s="1"/>
      <c r="BK204" s="1"/>
    </row>
    <row r="205" spans="1:63" s="583" customFormat="1" ht="21">
      <c r="A205" s="407" t="str">
        <f t="shared" si="121"/>
        <v>►</v>
      </c>
      <c r="B205" s="147" t="str">
        <f t="shared" si="119"/>
        <v>►</v>
      </c>
      <c r="C205" s="685" t="str">
        <f t="shared" si="119"/>
        <v>►</v>
      </c>
      <c r="D205" s="147" t="str">
        <f t="shared" si="119"/>
        <v>►</v>
      </c>
      <c r="E205" s="147" t="str">
        <f t="shared" si="119"/>
        <v>►</v>
      </c>
      <c r="F205" s="147" t="str">
        <f t="shared" si="119"/>
        <v>►</v>
      </c>
      <c r="G205" s="147" t="str">
        <f t="shared" si="119"/>
        <v>►</v>
      </c>
      <c r="H205"/>
      <c r="I205" s="146"/>
      <c r="J205" s="119"/>
      <c r="K205" s="119"/>
      <c r="L205" s="118"/>
      <c r="M205" s="117"/>
      <c r="N205" s="116"/>
      <c r="O205" s="285"/>
      <c r="P205" s="284"/>
      <c r="Q205" s="284"/>
      <c r="R205" s="284"/>
      <c r="S205" s="284"/>
      <c r="T205" s="284"/>
      <c r="U205" s="284"/>
      <c r="V205" s="284"/>
      <c r="W205" s="284"/>
      <c r="X205" s="284"/>
      <c r="Y205" s="284"/>
      <c r="Z205" s="282"/>
      <c r="AA205" s="686"/>
      <c r="AB205" s="407" t="str">
        <f t="shared" si="122"/>
        <v>►</v>
      </c>
      <c r="AC205" s="147" t="str">
        <f t="shared" si="120"/>
        <v>►</v>
      </c>
      <c r="AD205" s="685" t="str">
        <f t="shared" si="120"/>
        <v>►</v>
      </c>
      <c r="AE205" s="147" t="str">
        <f t="shared" si="120"/>
        <v>►</v>
      </c>
      <c r="AF205" s="147" t="str">
        <f t="shared" si="120"/>
        <v>►</v>
      </c>
      <c r="AG205" s="147" t="str">
        <f t="shared" si="120"/>
        <v>►</v>
      </c>
      <c r="AH205" s="147" t="str">
        <f t="shared" si="120"/>
        <v>►</v>
      </c>
      <c r="AI205" s="686"/>
      <c r="AJ205" s="146"/>
      <c r="AK205" s="119"/>
      <c r="AL205" s="119"/>
      <c r="AM205" s="118"/>
      <c r="AN205" s="117"/>
      <c r="AO205" s="116"/>
      <c r="AP205" s="285"/>
      <c r="AQ205" s="284"/>
      <c r="AR205" s="284"/>
      <c r="AS205" s="284"/>
      <c r="AT205" s="284"/>
      <c r="AU205" s="284"/>
      <c r="AV205" s="284"/>
      <c r="AW205" s="284"/>
      <c r="AX205" s="284"/>
      <c r="AY205" s="284"/>
      <c r="AZ205" s="284"/>
      <c r="BA205" s="282"/>
      <c r="BB205"/>
      <c r="BC205" s="407" t="str">
        <f t="shared" si="123"/>
        <v>►</v>
      </c>
      <c r="BF205" s="407" t="str">
        <f t="shared" si="124"/>
        <v>►</v>
      </c>
      <c r="BI205" s="9">
        <v>1</v>
      </c>
      <c r="BJ205" s="1"/>
      <c r="BK205" s="1"/>
    </row>
    <row r="206" spans="1:63" s="583" customFormat="1" ht="21">
      <c r="A206" s="407" t="str">
        <f t="shared" si="121"/>
        <v>►</v>
      </c>
      <c r="B206" s="147" t="str">
        <f t="shared" si="119"/>
        <v>►</v>
      </c>
      <c r="C206" s="685" t="str">
        <f t="shared" si="119"/>
        <v>►</v>
      </c>
      <c r="D206" s="147" t="str">
        <f t="shared" si="119"/>
        <v>►</v>
      </c>
      <c r="E206" s="147" t="str">
        <f t="shared" si="119"/>
        <v>►</v>
      </c>
      <c r="F206" s="147" t="str">
        <f t="shared" si="119"/>
        <v>►</v>
      </c>
      <c r="G206" s="147" t="str">
        <f t="shared" si="119"/>
        <v>►</v>
      </c>
      <c r="H206"/>
      <c r="I206" s="146"/>
      <c r="J206" s="119"/>
      <c r="K206" s="119"/>
      <c r="L206" s="118"/>
      <c r="M206" s="117"/>
      <c r="N206" s="116"/>
      <c r="O206" s="285"/>
      <c r="P206" s="284"/>
      <c r="Q206" s="284"/>
      <c r="R206" s="284"/>
      <c r="S206" s="284"/>
      <c r="T206" s="284"/>
      <c r="U206" s="284"/>
      <c r="V206" s="284"/>
      <c r="W206" s="284"/>
      <c r="X206" s="284"/>
      <c r="Y206" s="284"/>
      <c r="Z206" s="282"/>
      <c r="AA206" s="686"/>
      <c r="AB206" s="407" t="str">
        <f t="shared" si="122"/>
        <v>►</v>
      </c>
      <c r="AC206" s="147" t="str">
        <f t="shared" si="120"/>
        <v>►</v>
      </c>
      <c r="AD206" s="685" t="str">
        <f t="shared" si="120"/>
        <v>►</v>
      </c>
      <c r="AE206" s="147" t="str">
        <f t="shared" si="120"/>
        <v>►</v>
      </c>
      <c r="AF206" s="147" t="str">
        <f t="shared" si="120"/>
        <v>►</v>
      </c>
      <c r="AG206" s="147" t="str">
        <f t="shared" si="120"/>
        <v>►</v>
      </c>
      <c r="AH206" s="147" t="str">
        <f t="shared" si="120"/>
        <v>►</v>
      </c>
      <c r="AI206" s="686"/>
      <c r="AJ206" s="146"/>
      <c r="AK206" s="119"/>
      <c r="AL206" s="119"/>
      <c r="AM206" s="118"/>
      <c r="AN206" s="117"/>
      <c r="AO206" s="116"/>
      <c r="AP206" s="285"/>
      <c r="AQ206" s="284"/>
      <c r="AR206" s="284"/>
      <c r="AS206" s="284"/>
      <c r="AT206" s="284"/>
      <c r="AU206" s="284"/>
      <c r="AV206" s="284"/>
      <c r="AW206" s="284"/>
      <c r="AX206" s="284"/>
      <c r="AY206" s="284"/>
      <c r="AZ206" s="284"/>
      <c r="BA206" s="282"/>
      <c r="BB206"/>
      <c r="BC206" s="407" t="str">
        <f t="shared" si="123"/>
        <v>►</v>
      </c>
      <c r="BF206" s="407" t="str">
        <f t="shared" si="124"/>
        <v>►</v>
      </c>
      <c r="BI206" s="9">
        <v>1</v>
      </c>
      <c r="BJ206" s="1"/>
      <c r="BK206" s="1"/>
    </row>
    <row r="207" spans="1:63" s="583" customFormat="1" ht="21">
      <c r="A207" s="407" t="str">
        <f t="shared" si="121"/>
        <v>►</v>
      </c>
      <c r="B207" s="147" t="str">
        <f t="shared" si="119"/>
        <v>►</v>
      </c>
      <c r="C207" s="685" t="str">
        <f t="shared" si="119"/>
        <v>►</v>
      </c>
      <c r="D207" s="147" t="str">
        <f t="shared" si="119"/>
        <v>►</v>
      </c>
      <c r="E207" s="147" t="str">
        <f t="shared" si="119"/>
        <v>►</v>
      </c>
      <c r="F207" s="147" t="str">
        <f t="shared" si="119"/>
        <v>►</v>
      </c>
      <c r="G207" s="147" t="str">
        <f t="shared" si="119"/>
        <v>►</v>
      </c>
      <c r="H207"/>
      <c r="I207" s="146"/>
      <c r="J207" s="119"/>
      <c r="K207" s="119"/>
      <c r="L207" s="118"/>
      <c r="M207" s="117"/>
      <c r="N207" s="116"/>
      <c r="O207" s="285"/>
      <c r="P207" s="284"/>
      <c r="Q207" s="284"/>
      <c r="R207" s="284"/>
      <c r="S207" s="284"/>
      <c r="T207" s="284"/>
      <c r="U207" s="284"/>
      <c r="V207" s="284"/>
      <c r="W207" s="284"/>
      <c r="X207" s="284"/>
      <c r="Y207" s="284"/>
      <c r="Z207" s="282"/>
      <c r="AA207" s="686"/>
      <c r="AB207" s="407" t="str">
        <f t="shared" si="122"/>
        <v>►</v>
      </c>
      <c r="AC207" s="147" t="str">
        <f t="shared" si="120"/>
        <v>►</v>
      </c>
      <c r="AD207" s="685" t="str">
        <f t="shared" si="120"/>
        <v>►</v>
      </c>
      <c r="AE207" s="147" t="str">
        <f t="shared" si="120"/>
        <v>►</v>
      </c>
      <c r="AF207" s="147" t="str">
        <f t="shared" si="120"/>
        <v>►</v>
      </c>
      <c r="AG207" s="147" t="str">
        <f t="shared" si="120"/>
        <v>►</v>
      </c>
      <c r="AH207" s="147" t="str">
        <f t="shared" si="120"/>
        <v>►</v>
      </c>
      <c r="AI207" s="686"/>
      <c r="AJ207" s="146"/>
      <c r="AK207" s="119"/>
      <c r="AL207" s="119"/>
      <c r="AM207" s="118"/>
      <c r="AN207" s="117"/>
      <c r="AO207" s="116"/>
      <c r="AP207" s="285"/>
      <c r="AQ207" s="284"/>
      <c r="AR207" s="284"/>
      <c r="AS207" s="284"/>
      <c r="AT207" s="284"/>
      <c r="AU207" s="284"/>
      <c r="AV207" s="284"/>
      <c r="AW207" s="284"/>
      <c r="AX207" s="284"/>
      <c r="AY207" s="284"/>
      <c r="AZ207" s="284"/>
      <c r="BA207" s="282"/>
      <c r="BB207"/>
      <c r="BC207" s="407" t="str">
        <f t="shared" si="123"/>
        <v>►</v>
      </c>
      <c r="BF207" s="407" t="str">
        <f t="shared" si="124"/>
        <v>►</v>
      </c>
      <c r="BI207" s="9">
        <v>1</v>
      </c>
      <c r="BJ207" s="1"/>
      <c r="BK207" s="1"/>
    </row>
    <row r="208" spans="1:63" s="583" customFormat="1" ht="18.75">
      <c r="A208" s="407" t="str">
        <f t="shared" si="121"/>
        <v>►</v>
      </c>
      <c r="B208" s="147" t="str">
        <f t="shared" si="119"/>
        <v>►</v>
      </c>
      <c r="C208" s="685" t="str">
        <f t="shared" si="119"/>
        <v>►</v>
      </c>
      <c r="D208" s="147" t="str">
        <f t="shared" si="119"/>
        <v>►</v>
      </c>
      <c r="E208" s="147" t="str">
        <f t="shared" si="119"/>
        <v>►</v>
      </c>
      <c r="F208" s="147" t="str">
        <f t="shared" si="119"/>
        <v>►</v>
      </c>
      <c r="G208" s="147" t="str">
        <f t="shared" si="119"/>
        <v>►</v>
      </c>
      <c r="H208"/>
      <c r="I208" s="146"/>
      <c r="J208" s="119"/>
      <c r="K208" s="119"/>
      <c r="L208" s="118"/>
      <c r="M208" s="117"/>
      <c r="N208" s="116"/>
      <c r="O208" s="687"/>
      <c r="P208" s="280"/>
      <c r="Q208" s="280"/>
      <c r="R208" s="280"/>
      <c r="S208" s="280"/>
      <c r="T208" s="280"/>
      <c r="U208" s="280"/>
      <c r="V208" s="280"/>
      <c r="W208" s="280"/>
      <c r="X208" s="280"/>
      <c r="Y208" s="280"/>
      <c r="Z208" s="279"/>
      <c r="AA208" s="686"/>
      <c r="AB208" s="407" t="str">
        <f t="shared" si="122"/>
        <v>►</v>
      </c>
      <c r="AC208" s="147" t="str">
        <f t="shared" si="120"/>
        <v>►</v>
      </c>
      <c r="AD208" s="685" t="str">
        <f t="shared" si="120"/>
        <v>►</v>
      </c>
      <c r="AE208" s="147" t="str">
        <f t="shared" si="120"/>
        <v>►</v>
      </c>
      <c r="AF208" s="147" t="str">
        <f t="shared" si="120"/>
        <v>►</v>
      </c>
      <c r="AG208" s="147" t="str">
        <f t="shared" si="120"/>
        <v>►</v>
      </c>
      <c r="AH208" s="147" t="str">
        <f t="shared" si="120"/>
        <v>►</v>
      </c>
      <c r="AI208" s="686"/>
      <c r="AJ208" s="146"/>
      <c r="AK208" s="119"/>
      <c r="AL208" s="119"/>
      <c r="AM208" s="118"/>
      <c r="AN208" s="117"/>
      <c r="AO208" s="116"/>
      <c r="AP208" s="687"/>
      <c r="AQ208" s="280"/>
      <c r="AR208" s="280"/>
      <c r="AS208" s="280"/>
      <c r="AT208" s="280"/>
      <c r="AU208" s="280"/>
      <c r="AV208" s="280"/>
      <c r="AW208" s="280"/>
      <c r="AX208" s="280"/>
      <c r="AY208" s="280"/>
      <c r="AZ208" s="280"/>
      <c r="BA208" s="279"/>
      <c r="BB208"/>
      <c r="BC208" s="407" t="str">
        <f t="shared" si="123"/>
        <v>►</v>
      </c>
      <c r="BF208" s="407" t="str">
        <f t="shared" si="124"/>
        <v>►</v>
      </c>
      <c r="BI208" s="9">
        <v>1</v>
      </c>
      <c r="BJ208" s="1"/>
      <c r="BK208" s="1"/>
    </row>
    <row r="209" spans="1:63" s="583" customFormat="1" ht="18.75">
      <c r="A209" s="407" t="str">
        <f t="shared" si="121"/>
        <v>►</v>
      </c>
      <c r="B209" s="147" t="str">
        <f t="shared" si="119"/>
        <v>►</v>
      </c>
      <c r="C209" s="685" t="str">
        <f t="shared" si="119"/>
        <v>►</v>
      </c>
      <c r="D209" s="147" t="str">
        <f t="shared" si="119"/>
        <v>►</v>
      </c>
      <c r="E209" s="147" t="str">
        <f t="shared" si="119"/>
        <v>►</v>
      </c>
      <c r="F209" s="147" t="str">
        <f t="shared" si="119"/>
        <v>►</v>
      </c>
      <c r="G209" s="147" t="str">
        <f t="shared" si="119"/>
        <v>►</v>
      </c>
      <c r="H209"/>
      <c r="I209" s="146"/>
      <c r="J209" s="119"/>
      <c r="K209" s="119"/>
      <c r="L209" s="118"/>
      <c r="M209" s="117"/>
      <c r="N209" s="116"/>
      <c r="O209" s="687"/>
      <c r="P209" s="280"/>
      <c r="Q209" s="280"/>
      <c r="R209" s="280"/>
      <c r="S209" s="280"/>
      <c r="T209" s="280"/>
      <c r="U209" s="280"/>
      <c r="V209" s="280"/>
      <c r="W209" s="280"/>
      <c r="X209" s="280"/>
      <c r="Y209" s="280"/>
      <c r="Z209" s="279"/>
      <c r="AA209" s="686"/>
      <c r="AB209" s="407" t="str">
        <f t="shared" si="122"/>
        <v>►</v>
      </c>
      <c r="AC209" s="147" t="str">
        <f t="shared" si="120"/>
        <v>►</v>
      </c>
      <c r="AD209" s="685" t="str">
        <f t="shared" si="120"/>
        <v>►</v>
      </c>
      <c r="AE209" s="147" t="str">
        <f t="shared" si="120"/>
        <v>►</v>
      </c>
      <c r="AF209" s="147" t="str">
        <f t="shared" si="120"/>
        <v>►</v>
      </c>
      <c r="AG209" s="147" t="str">
        <f t="shared" si="120"/>
        <v>►</v>
      </c>
      <c r="AH209" s="147" t="str">
        <f t="shared" si="120"/>
        <v>►</v>
      </c>
      <c r="AI209" s="686"/>
      <c r="AJ209" s="146"/>
      <c r="AK209" s="119"/>
      <c r="AL209" s="119"/>
      <c r="AM209" s="118"/>
      <c r="AN209" s="117"/>
      <c r="AO209" s="116"/>
      <c r="AP209" s="687"/>
      <c r="AQ209" s="280"/>
      <c r="AR209" s="280"/>
      <c r="AS209" s="280"/>
      <c r="AT209" s="280"/>
      <c r="AU209" s="280"/>
      <c r="AV209" s="280"/>
      <c r="AW209" s="280"/>
      <c r="AX209" s="280"/>
      <c r="AY209" s="280"/>
      <c r="AZ209" s="280"/>
      <c r="BA209" s="279"/>
      <c r="BB209"/>
      <c r="BC209" s="407" t="str">
        <f t="shared" si="123"/>
        <v>►</v>
      </c>
      <c r="BF209" s="407" t="str">
        <f t="shared" si="124"/>
        <v>►</v>
      </c>
      <c r="BI209" s="9">
        <v>1</v>
      </c>
      <c r="BJ209" s="1"/>
      <c r="BK209" s="1"/>
    </row>
    <row r="210" spans="1:63" s="583" customFormat="1" ht="15.75">
      <c r="A210" s="407" t="str">
        <f t="shared" si="121"/>
        <v>►</v>
      </c>
      <c r="B210" s="147" t="str">
        <f t="shared" si="119"/>
        <v>►</v>
      </c>
      <c r="C210" s="685" t="str">
        <f t="shared" si="119"/>
        <v>►</v>
      </c>
      <c r="D210" s="147" t="str">
        <f t="shared" si="119"/>
        <v>►</v>
      </c>
      <c r="E210" s="147" t="str">
        <f t="shared" si="119"/>
        <v>►</v>
      </c>
      <c r="F210" s="147" t="str">
        <f t="shared" si="119"/>
        <v>►</v>
      </c>
      <c r="G210" s="147" t="str">
        <f t="shared" si="119"/>
        <v>►</v>
      </c>
      <c r="H210"/>
      <c r="I210" s="274"/>
      <c r="J210" s="119"/>
      <c r="K210" s="119"/>
      <c r="L210" s="118"/>
      <c r="M210" s="117"/>
      <c r="N210" s="116"/>
      <c r="O210" s="277"/>
      <c r="P210" s="122"/>
      <c r="Q210" s="122"/>
      <c r="R210" s="122"/>
      <c r="S210" s="122"/>
      <c r="T210" s="122"/>
      <c r="U210" s="122"/>
      <c r="V210" s="122"/>
      <c r="W210" s="122"/>
      <c r="X210" s="122"/>
      <c r="Y210" s="122"/>
      <c r="Z210" s="121"/>
      <c r="AA210" s="686"/>
      <c r="AB210" s="407" t="str">
        <f t="shared" si="122"/>
        <v>►</v>
      </c>
      <c r="AC210" s="147" t="str">
        <f t="shared" si="120"/>
        <v>►</v>
      </c>
      <c r="AD210" s="685" t="str">
        <f t="shared" si="120"/>
        <v>►</v>
      </c>
      <c r="AE210" s="147" t="str">
        <f t="shared" si="120"/>
        <v>►</v>
      </c>
      <c r="AF210" s="147" t="str">
        <f t="shared" si="120"/>
        <v>►</v>
      </c>
      <c r="AG210" s="147" t="str">
        <f t="shared" si="120"/>
        <v>►</v>
      </c>
      <c r="AH210" s="147" t="str">
        <f t="shared" si="120"/>
        <v>►</v>
      </c>
      <c r="AI210" s="686"/>
      <c r="AJ210" s="274"/>
      <c r="AK210" s="119"/>
      <c r="AL210" s="119"/>
      <c r="AM210" s="118"/>
      <c r="AN210" s="117"/>
      <c r="AO210" s="116"/>
      <c r="AP210" s="277"/>
      <c r="AQ210" s="122"/>
      <c r="AR210" s="122"/>
      <c r="AS210" s="122"/>
      <c r="AT210" s="122"/>
      <c r="AU210" s="122"/>
      <c r="AV210" s="122"/>
      <c r="AW210" s="122"/>
      <c r="AX210" s="122"/>
      <c r="AY210" s="122"/>
      <c r="AZ210" s="122"/>
      <c r="BA210" s="121"/>
      <c r="BB210"/>
      <c r="BC210" s="407" t="str">
        <f t="shared" si="123"/>
        <v>►</v>
      </c>
      <c r="BF210" s="407" t="str">
        <f t="shared" si="124"/>
        <v>►</v>
      </c>
      <c r="BI210" s="9">
        <v>1</v>
      </c>
      <c r="BJ210" s="1"/>
      <c r="BK210" s="1"/>
    </row>
    <row r="211" spans="1:63" s="583" customFormat="1" ht="15.75">
      <c r="A211" s="407" t="str">
        <f t="shared" si="121"/>
        <v>►</v>
      </c>
      <c r="B211" s="147" t="str">
        <f t="shared" si="119"/>
        <v>►</v>
      </c>
      <c r="C211" s="685" t="str">
        <f t="shared" si="119"/>
        <v>►</v>
      </c>
      <c r="D211" s="147" t="str">
        <f t="shared" si="119"/>
        <v>►</v>
      </c>
      <c r="E211" s="147" t="str">
        <f t="shared" si="119"/>
        <v>►</v>
      </c>
      <c r="F211" s="147" t="str">
        <f t="shared" si="119"/>
        <v>►</v>
      </c>
      <c r="G211" s="147" t="str">
        <f t="shared" si="119"/>
        <v>►</v>
      </c>
      <c r="H211"/>
      <c r="I211" s="274"/>
      <c r="J211" s="113"/>
      <c r="K211" s="113"/>
      <c r="L211" s="113"/>
      <c r="M211" s="113"/>
      <c r="N211" s="113"/>
      <c r="O211" s="113"/>
      <c r="P211" s="113"/>
      <c r="Q211" s="113"/>
      <c r="R211" s="113"/>
      <c r="S211" s="113"/>
      <c r="T211" s="113"/>
      <c r="U211" s="113"/>
      <c r="V211" s="113"/>
      <c r="W211" s="113"/>
      <c r="X211" s="113"/>
      <c r="Y211" s="113"/>
      <c r="Z211" s="115"/>
      <c r="AA211" s="686"/>
      <c r="AB211" s="407" t="str">
        <f t="shared" si="122"/>
        <v>►</v>
      </c>
      <c r="AC211" s="147" t="str">
        <f t="shared" si="120"/>
        <v>►</v>
      </c>
      <c r="AD211" s="685" t="str">
        <f t="shared" si="120"/>
        <v>►</v>
      </c>
      <c r="AE211" s="147" t="str">
        <f t="shared" si="120"/>
        <v>►</v>
      </c>
      <c r="AF211" s="147" t="str">
        <f t="shared" si="120"/>
        <v>►</v>
      </c>
      <c r="AG211" s="147" t="str">
        <f t="shared" si="120"/>
        <v>►</v>
      </c>
      <c r="AH211" s="147" t="str">
        <f t="shared" si="120"/>
        <v>►</v>
      </c>
      <c r="AI211" s="686"/>
      <c r="AJ211" s="274"/>
      <c r="AK211" s="113"/>
      <c r="AL211" s="113"/>
      <c r="AM211" s="113"/>
      <c r="AN211" s="113"/>
      <c r="AO211" s="113"/>
      <c r="AP211" s="113"/>
      <c r="AQ211" s="113"/>
      <c r="AR211" s="113"/>
      <c r="AS211" s="113"/>
      <c r="AT211" s="113"/>
      <c r="AU211" s="113"/>
      <c r="AV211" s="113"/>
      <c r="AW211" s="113"/>
      <c r="AX211" s="113"/>
      <c r="AY211" s="113"/>
      <c r="AZ211" s="113"/>
      <c r="BA211" s="115"/>
      <c r="BB211"/>
      <c r="BC211" s="407" t="str">
        <f t="shared" si="123"/>
        <v>►</v>
      </c>
      <c r="BF211" s="407" t="str">
        <f t="shared" si="124"/>
        <v>►</v>
      </c>
      <c r="BI211" s="9">
        <v>1</v>
      </c>
      <c r="BJ211" s="1"/>
      <c r="BK211" s="1"/>
    </row>
    <row r="212" spans="1:63" s="583" customFormat="1" ht="16.5" thickBot="1">
      <c r="A212" s="407" t="str">
        <f t="shared" si="121"/>
        <v>►</v>
      </c>
      <c r="B212" s="147" t="str">
        <f t="shared" si="119"/>
        <v>►</v>
      </c>
      <c r="C212" s="685" t="str">
        <f t="shared" si="119"/>
        <v>►</v>
      </c>
      <c r="D212" s="147" t="str">
        <f t="shared" si="119"/>
        <v>►</v>
      </c>
      <c r="E212" s="147" t="str">
        <f t="shared" si="119"/>
        <v>►</v>
      </c>
      <c r="F212" s="147" t="str">
        <f t="shared" si="119"/>
        <v>►</v>
      </c>
      <c r="G212" s="147" t="str">
        <f t="shared" si="119"/>
        <v>►</v>
      </c>
      <c r="H212"/>
      <c r="I212" s="273"/>
      <c r="J212" s="272"/>
      <c r="K212" s="272"/>
      <c r="L212" s="272"/>
      <c r="M212" s="272"/>
      <c r="N212" s="272"/>
      <c r="O212" s="272"/>
      <c r="P212" s="272"/>
      <c r="Q212" s="272"/>
      <c r="R212" s="272"/>
      <c r="S212" s="272"/>
      <c r="T212" s="272"/>
      <c r="U212" s="272"/>
      <c r="V212" s="272"/>
      <c r="W212" s="272"/>
      <c r="X212" s="272"/>
      <c r="Y212" s="272"/>
      <c r="Z212" s="271"/>
      <c r="AA212" s="686"/>
      <c r="AB212" s="407" t="str">
        <f t="shared" si="122"/>
        <v>►</v>
      </c>
      <c r="AC212" s="147" t="str">
        <f t="shared" si="120"/>
        <v>►</v>
      </c>
      <c r="AD212" s="685" t="str">
        <f t="shared" si="120"/>
        <v>►</v>
      </c>
      <c r="AE212" s="147" t="str">
        <f t="shared" si="120"/>
        <v>►</v>
      </c>
      <c r="AF212" s="147" t="str">
        <f t="shared" si="120"/>
        <v>►</v>
      </c>
      <c r="AG212" s="147" t="str">
        <f t="shared" si="120"/>
        <v>►</v>
      </c>
      <c r="AH212" s="147" t="str">
        <f t="shared" si="120"/>
        <v>►</v>
      </c>
      <c r="AI212" s="686"/>
      <c r="AJ212" s="273"/>
      <c r="AK212" s="272"/>
      <c r="AL212" s="272"/>
      <c r="AM212" s="272"/>
      <c r="AN212" s="272"/>
      <c r="AO212" s="272"/>
      <c r="AP212" s="272"/>
      <c r="AQ212" s="272"/>
      <c r="AR212" s="272"/>
      <c r="AS212" s="272"/>
      <c r="AT212" s="272"/>
      <c r="AU212" s="272"/>
      <c r="AV212" s="272"/>
      <c r="AW212" s="272"/>
      <c r="AX212" s="272"/>
      <c r="AY212" s="272"/>
      <c r="AZ212" s="272"/>
      <c r="BA212" s="271"/>
      <c r="BB212"/>
      <c r="BC212" s="407" t="str">
        <f t="shared" si="123"/>
        <v>►</v>
      </c>
      <c r="BF212" s="407" t="str">
        <f t="shared" si="124"/>
        <v>►</v>
      </c>
      <c r="BI212" s="9">
        <v>1</v>
      </c>
      <c r="BJ212" s="1"/>
      <c r="BK212" s="1"/>
    </row>
    <row r="213" spans="1:63" s="583" customFormat="1" ht="16.5" thickBot="1">
      <c r="A213" s="407" t="str">
        <f t="shared" si="121"/>
        <v>A</v>
      </c>
      <c r="B213" s="681" t="s">
        <v>956</v>
      </c>
      <c r="C213" s="681" t="s">
        <v>956</v>
      </c>
      <c r="D213" s="681" t="s">
        <v>956</v>
      </c>
      <c r="E213" s="681" t="s">
        <v>956</v>
      </c>
      <c r="F213" s="681" t="s">
        <v>956</v>
      </c>
      <c r="G213" s="681" t="s">
        <v>956</v>
      </c>
      <c r="H213"/>
      <c r="I213" s="684" t="s">
        <v>338</v>
      </c>
      <c r="J213" s="683" t="s">
        <v>956</v>
      </c>
      <c r="K213" s="683" t="s">
        <v>956</v>
      </c>
      <c r="L213" s="683" t="s">
        <v>956</v>
      </c>
      <c r="M213" s="683" t="s">
        <v>956</v>
      </c>
      <c r="N213" s="683" t="s">
        <v>956</v>
      </c>
      <c r="O213" s="683" t="s">
        <v>956</v>
      </c>
      <c r="P213" s="683" t="s">
        <v>956</v>
      </c>
      <c r="Q213" s="683" t="s">
        <v>956</v>
      </c>
      <c r="R213" s="683" t="s">
        <v>956</v>
      </c>
      <c r="S213" s="683" t="s">
        <v>956</v>
      </c>
      <c r="T213" s="683" t="s">
        <v>956</v>
      </c>
      <c r="U213" s="683" t="s">
        <v>956</v>
      </c>
      <c r="V213" s="683" t="s">
        <v>956</v>
      </c>
      <c r="W213" s="683" t="s">
        <v>956</v>
      </c>
      <c r="X213" s="683" t="s">
        <v>956</v>
      </c>
      <c r="Y213" s="683" t="s">
        <v>956</v>
      </c>
      <c r="Z213" s="683" t="s">
        <v>956</v>
      </c>
      <c r="AA213" s="686"/>
      <c r="AB213" s="407" t="str">
        <f t="shared" si="122"/>
        <v>A</v>
      </c>
      <c r="AC213" s="681" t="s">
        <v>956</v>
      </c>
      <c r="AD213" s="681" t="s">
        <v>956</v>
      </c>
      <c r="AE213" s="681" t="s">
        <v>956</v>
      </c>
      <c r="AF213" s="681" t="s">
        <v>956</v>
      </c>
      <c r="AG213" s="681" t="s">
        <v>956</v>
      </c>
      <c r="AH213" s="681" t="s">
        <v>956</v>
      </c>
      <c r="AI213" s="686"/>
      <c r="AJ213" s="684" t="s">
        <v>338</v>
      </c>
      <c r="AK213" s="683" t="s">
        <v>956</v>
      </c>
      <c r="AL213" s="683" t="s">
        <v>956</v>
      </c>
      <c r="AM213" s="683" t="s">
        <v>956</v>
      </c>
      <c r="AN213" s="683" t="s">
        <v>956</v>
      </c>
      <c r="AO213" s="683" t="s">
        <v>956</v>
      </c>
      <c r="AP213" s="683" t="s">
        <v>956</v>
      </c>
      <c r="AQ213" s="683" t="s">
        <v>956</v>
      </c>
      <c r="AR213" s="683" t="s">
        <v>956</v>
      </c>
      <c r="AS213" s="683" t="s">
        <v>956</v>
      </c>
      <c r="AT213" s="683" t="s">
        <v>956</v>
      </c>
      <c r="AU213" s="683" t="s">
        <v>956</v>
      </c>
      <c r="AV213" s="683" t="s">
        <v>956</v>
      </c>
      <c r="AW213" s="683" t="s">
        <v>956</v>
      </c>
      <c r="AX213" s="683" t="s">
        <v>956</v>
      </c>
      <c r="AY213" s="683" t="s">
        <v>956</v>
      </c>
      <c r="AZ213" s="683" t="s">
        <v>956</v>
      </c>
      <c r="BA213" s="683" t="s">
        <v>956</v>
      </c>
      <c r="BB213"/>
      <c r="BC213" s="407" t="str">
        <f t="shared" si="123"/>
        <v>A</v>
      </c>
      <c r="BF213" s="407" t="str">
        <f t="shared" si="124"/>
        <v>A</v>
      </c>
      <c r="BI213" s="9">
        <v>1</v>
      </c>
      <c r="BJ213" s="1"/>
      <c r="BK213" s="1"/>
    </row>
    <row r="214" spans="1:63" s="583" customFormat="1" ht="28.5">
      <c r="A214" s="407" t="str">
        <f t="shared" si="121"/>
        <v>►</v>
      </c>
      <c r="B214" s="408" t="str">
        <f t="shared" ref="B214:B232" si="125">IF(A214="►","►",IF(A214="A",IF(AND(ISTEXT(J214),ISTEXT(J214)),J214,IF(ISTEXT(J214),J214,IF(ISBLANK(J214),J214,J214)))))</f>
        <v>►</v>
      </c>
      <c r="C214" s="715" t="str">
        <f t="shared" ref="C214:C232" si="126">IF(B214="►","►",IFERROR(LEFT(B214,SEARCH(".",B214)-1),0))</f>
        <v>►</v>
      </c>
      <c r="D214" s="408" t="str">
        <f t="shared" ref="D214:D232" si="127">IF(B214="►","►",IFERROR(MID(B214,SEARCH(".",B214)+1,SEARCH(".",B214,SEARCH(".",B214)+1)-SEARCH(".",B214)-1),0))</f>
        <v>►</v>
      </c>
      <c r="E214" s="408" t="str">
        <f t="shared" ref="E214:E232" si="128">IF(B214="►","►",IFERROR(MID(B214,SEARCH(".",B214,SEARCH(".",B214)+1)+1,SEARCH(".",B214,SEARCH(".",B214,SEARCH(".",B214)+1)+1)-SEARCH(".",B214,SEARCH(".",B214)+1)-1),0))</f>
        <v>►</v>
      </c>
      <c r="F214" s="408" t="str">
        <f t="shared" ref="F214:F232" si="129">IF(B214="►","►",IFERROR(MID(J214,SEARCH(".",B214,SEARCH(".",B214,SEARCH(".",B214)+1)+1)+1,SEARCH(".",B214,SEARCH(".",B214,SEARCH(".",B214,SEARCH(".",B214)+1)+1)+1)-SEARCH(".",B214,SEARCH(".",B214,SEARCH(".",B214)+1)+1)-1),0))</f>
        <v>►</v>
      </c>
      <c r="G214" s="408" t="str">
        <f t="shared" ref="G214:G232" si="130">IF(B214="►","►",IFERROR(MID(B214,SEARCH("♦",SUBSTITUTE(B214,".","♦",LEN(B214)-LEN(SUBSTITUTE(B214,".",""))))+1,999),""))</f>
        <v>►</v>
      </c>
      <c r="H214"/>
      <c r="I214" s="259"/>
      <c r="J214" s="258"/>
      <c r="K214" s="258"/>
      <c r="L214" s="257"/>
      <c r="M214" s="256"/>
      <c r="N214" s="255"/>
      <c r="O214" s="714"/>
      <c r="P214" s="713"/>
      <c r="Q214" s="712"/>
      <c r="R214" s="712"/>
      <c r="S214" s="712"/>
      <c r="T214" s="712"/>
      <c r="U214" s="712"/>
      <c r="V214" s="712"/>
      <c r="W214" s="712"/>
      <c r="X214" s="712"/>
      <c r="Y214" s="712"/>
      <c r="Z214" s="711"/>
      <c r="AA214" s="686"/>
      <c r="AB214" s="407" t="str">
        <f t="shared" si="122"/>
        <v>►</v>
      </c>
      <c r="AC214" s="408" t="str">
        <f t="shared" ref="AC214:AC232" si="131">IF(AB214="►","►",IF(AB214="A",IF(AND(ISTEXT(AK214),ISTEXT(AK214)),AK214,IF(ISTEXT(AK214),AK214,IF(ISBLANK(AK214),AK214,AK214)))))</f>
        <v>►</v>
      </c>
      <c r="AD214" s="715" t="str">
        <f t="shared" ref="AD214:AD232" si="132">IF(AC214="►","►",IFERROR(LEFT(AC214,SEARCH(".",AC214)-1),0))</f>
        <v>►</v>
      </c>
      <c r="AE214" s="408" t="str">
        <f t="shared" ref="AE214:AE232" si="133">IF(AC214="►","►",IFERROR(MID(AC214,SEARCH(".",AC214)+1,SEARCH(".",AC214,SEARCH(".",AC214)+1)-SEARCH(".",AC214)-1),0))</f>
        <v>►</v>
      </c>
      <c r="AF214" s="408" t="str">
        <f t="shared" ref="AF214:AF232" si="134">IF(AC214="►","►",IFERROR(MID(AC214,SEARCH(".",AC214,SEARCH(".",AC214)+1)+1,SEARCH(".",AC214,SEARCH(".",AC214,SEARCH(".",AC214)+1)+1)-SEARCH(".",AC214,SEARCH(".",AC214)+1)-1),0))</f>
        <v>►</v>
      </c>
      <c r="AG214" s="408" t="str">
        <f t="shared" ref="AG214:AG232" si="135">IF(AC214="►","►",IFERROR(MID(AK214,SEARCH(".",AC214,SEARCH(".",AC214,SEARCH(".",AC214)+1)+1)+1,SEARCH(".",AC214,SEARCH(".",AC214,SEARCH(".",AC214,SEARCH(".",AC214)+1)+1)+1)-SEARCH(".",AC214,SEARCH(".",AC214,SEARCH(".",AC214)+1)+1)-1),0))</f>
        <v>►</v>
      </c>
      <c r="AH214" s="408" t="str">
        <f t="shared" ref="AH214:AH232" si="136">IF(AC214="►","►",IFERROR(MID(AC214,SEARCH("♦",SUBSTITUTE(AC214,".","♦",LEN(AC214)-LEN(SUBSTITUTE(AC214,".",""))))+1,999),""))</f>
        <v>►</v>
      </c>
      <c r="AI214" s="686"/>
      <c r="AJ214" s="259"/>
      <c r="AK214" s="258"/>
      <c r="AL214" s="258"/>
      <c r="AM214" s="257"/>
      <c r="AN214" s="256"/>
      <c r="AO214" s="255"/>
      <c r="AP214" s="714"/>
      <c r="AQ214" s="713"/>
      <c r="AR214" s="712"/>
      <c r="AS214" s="712"/>
      <c r="AT214" s="712"/>
      <c r="AU214" s="712"/>
      <c r="AV214" s="712"/>
      <c r="AW214" s="712"/>
      <c r="AX214" s="712"/>
      <c r="AY214" s="712"/>
      <c r="AZ214" s="712"/>
      <c r="BA214" s="711"/>
      <c r="BB214"/>
      <c r="BC214" s="407" t="str">
        <f t="shared" si="123"/>
        <v>►</v>
      </c>
      <c r="BF214" s="407" t="str">
        <f t="shared" si="124"/>
        <v>►</v>
      </c>
      <c r="BI214" s="9">
        <v>1</v>
      </c>
      <c r="BJ214" s="1"/>
      <c r="BK214" s="1"/>
    </row>
    <row r="215" spans="1:63" s="583" customFormat="1" ht="28.5">
      <c r="A215" s="407" t="str">
        <f t="shared" si="121"/>
        <v>►</v>
      </c>
      <c r="B215" s="147" t="str">
        <f t="shared" si="125"/>
        <v>►</v>
      </c>
      <c r="C215" s="685" t="str">
        <f t="shared" si="126"/>
        <v>►</v>
      </c>
      <c r="D215" s="147" t="str">
        <f t="shared" si="127"/>
        <v>►</v>
      </c>
      <c r="E215" s="147" t="str">
        <f t="shared" si="128"/>
        <v>►</v>
      </c>
      <c r="F215" s="147" t="str">
        <f t="shared" si="129"/>
        <v>►</v>
      </c>
      <c r="G215" s="147" t="str">
        <f t="shared" si="130"/>
        <v>►</v>
      </c>
      <c r="H215"/>
      <c r="I215" s="342"/>
      <c r="J215" s="204"/>
      <c r="K215" s="204"/>
      <c r="L215" s="203"/>
      <c r="M215" s="202"/>
      <c r="N215" s="201"/>
      <c r="O215" s="710"/>
      <c r="P215" s="709"/>
      <c r="Q215" s="708"/>
      <c r="R215" s="708"/>
      <c r="S215" s="708"/>
      <c r="T215" s="708"/>
      <c r="U215" s="708"/>
      <c r="V215" s="708"/>
      <c r="W215" s="708"/>
      <c r="X215" s="708"/>
      <c r="Y215" s="708"/>
      <c r="Z215" s="707"/>
      <c r="AA215" s="686"/>
      <c r="AB215" s="407" t="str">
        <f t="shared" si="122"/>
        <v>►</v>
      </c>
      <c r="AC215" s="147" t="str">
        <f t="shared" si="131"/>
        <v>►</v>
      </c>
      <c r="AD215" s="685" t="str">
        <f t="shared" si="132"/>
        <v>►</v>
      </c>
      <c r="AE215" s="147" t="str">
        <f t="shared" si="133"/>
        <v>►</v>
      </c>
      <c r="AF215" s="147" t="str">
        <f t="shared" si="134"/>
        <v>►</v>
      </c>
      <c r="AG215" s="147" t="str">
        <f t="shared" si="135"/>
        <v>►</v>
      </c>
      <c r="AH215" s="147" t="str">
        <f t="shared" si="136"/>
        <v>►</v>
      </c>
      <c r="AI215" s="686"/>
      <c r="AJ215" s="342"/>
      <c r="AK215" s="204"/>
      <c r="AL215" s="204"/>
      <c r="AM215" s="203"/>
      <c r="AN215" s="202"/>
      <c r="AO215" s="201"/>
      <c r="AP215" s="710"/>
      <c r="AQ215" s="709"/>
      <c r="AR215" s="708"/>
      <c r="AS215" s="708"/>
      <c r="AT215" s="708"/>
      <c r="AU215" s="708"/>
      <c r="AV215" s="708"/>
      <c r="AW215" s="708"/>
      <c r="AX215" s="708"/>
      <c r="AY215" s="708"/>
      <c r="AZ215" s="708"/>
      <c r="BA215" s="707"/>
      <c r="BB215"/>
      <c r="BC215" s="407" t="str">
        <f t="shared" si="123"/>
        <v>►</v>
      </c>
      <c r="BF215" s="407" t="str">
        <f t="shared" si="124"/>
        <v>►</v>
      </c>
      <c r="BI215" s="9">
        <v>1</v>
      </c>
      <c r="BJ215" s="1"/>
      <c r="BK215" s="1"/>
    </row>
    <row r="216" spans="1:63" s="583" customFormat="1" ht="15.75">
      <c r="A216" s="407" t="str">
        <f t="shared" si="121"/>
        <v>►</v>
      </c>
      <c r="B216" s="147" t="str">
        <f t="shared" si="125"/>
        <v>►</v>
      </c>
      <c r="C216" s="685" t="str">
        <f t="shared" si="126"/>
        <v>►</v>
      </c>
      <c r="D216" s="147" t="str">
        <f t="shared" si="127"/>
        <v>►</v>
      </c>
      <c r="E216" s="147" t="str">
        <f t="shared" si="128"/>
        <v>►</v>
      </c>
      <c r="F216" s="147" t="str">
        <f t="shared" si="129"/>
        <v>►</v>
      </c>
      <c r="G216" s="147" t="str">
        <f t="shared" si="130"/>
        <v>►</v>
      </c>
      <c r="H216"/>
      <c r="I216" s="134"/>
      <c r="J216" s="204"/>
      <c r="K216" s="204"/>
      <c r="L216" s="203"/>
      <c r="M216" s="202"/>
      <c r="N216" s="201"/>
      <c r="O216" s="706"/>
      <c r="P216" s="706"/>
      <c r="Q216" s="337"/>
      <c r="R216" s="336"/>
      <c r="S216" s="232"/>
      <c r="T216" s="232"/>
      <c r="U216" s="232"/>
      <c r="V216" s="232"/>
      <c r="W216" s="232"/>
      <c r="X216" s="232"/>
      <c r="Y216" s="232"/>
      <c r="Z216" s="231"/>
      <c r="AA216" s="686"/>
      <c r="AB216" s="407" t="str">
        <f t="shared" si="122"/>
        <v>►</v>
      </c>
      <c r="AC216" s="147" t="str">
        <f t="shared" si="131"/>
        <v>►</v>
      </c>
      <c r="AD216" s="685" t="str">
        <f t="shared" si="132"/>
        <v>►</v>
      </c>
      <c r="AE216" s="147" t="str">
        <f t="shared" si="133"/>
        <v>►</v>
      </c>
      <c r="AF216" s="147" t="str">
        <f t="shared" si="134"/>
        <v>►</v>
      </c>
      <c r="AG216" s="147" t="str">
        <f t="shared" si="135"/>
        <v>►</v>
      </c>
      <c r="AH216" s="147" t="str">
        <f t="shared" si="136"/>
        <v>►</v>
      </c>
      <c r="AI216" s="686"/>
      <c r="AJ216" s="134"/>
      <c r="AK216" s="204"/>
      <c r="AL216" s="204"/>
      <c r="AM216" s="203"/>
      <c r="AN216" s="202"/>
      <c r="AO216" s="201"/>
      <c r="AP216" s="706"/>
      <c r="AQ216" s="706"/>
      <c r="AR216" s="337"/>
      <c r="AS216" s="336"/>
      <c r="AT216" s="232"/>
      <c r="AU216" s="232"/>
      <c r="AV216" s="232"/>
      <c r="AW216" s="232"/>
      <c r="AX216" s="232"/>
      <c r="AY216" s="232"/>
      <c r="AZ216" s="232"/>
      <c r="BA216" s="231"/>
      <c r="BB216"/>
      <c r="BC216" s="407" t="str">
        <f t="shared" si="123"/>
        <v>►</v>
      </c>
      <c r="BF216" s="407" t="str">
        <f t="shared" si="124"/>
        <v>►</v>
      </c>
      <c r="BI216" s="9">
        <v>1</v>
      </c>
      <c r="BJ216" s="1"/>
      <c r="BK216" s="1"/>
    </row>
    <row r="217" spans="1:63" s="583" customFormat="1" ht="18.75">
      <c r="A217" s="407" t="str">
        <f t="shared" si="121"/>
        <v>►</v>
      </c>
      <c r="B217" s="147" t="str">
        <f t="shared" si="125"/>
        <v>►</v>
      </c>
      <c r="C217" s="685" t="str">
        <f t="shared" si="126"/>
        <v>►</v>
      </c>
      <c r="D217" s="147" t="str">
        <f t="shared" si="127"/>
        <v>►</v>
      </c>
      <c r="E217" s="147" t="str">
        <f t="shared" si="128"/>
        <v>►</v>
      </c>
      <c r="F217" s="147" t="str">
        <f t="shared" si="129"/>
        <v>►</v>
      </c>
      <c r="G217" s="147" t="str">
        <f t="shared" si="130"/>
        <v>►</v>
      </c>
      <c r="H217"/>
      <c r="I217" s="134"/>
      <c r="J217" s="204"/>
      <c r="K217" s="204"/>
      <c r="L217" s="203"/>
      <c r="M217" s="202"/>
      <c r="N217" s="201"/>
      <c r="O217" s="224"/>
      <c r="P217" s="334"/>
      <c r="Q217" s="323"/>
      <c r="R217" s="323"/>
      <c r="S217" s="323"/>
      <c r="T217" s="323"/>
      <c r="U217" s="211"/>
      <c r="V217" s="223"/>
      <c r="W217" s="705"/>
      <c r="X217" s="705"/>
      <c r="Y217" s="705"/>
      <c r="Z217" s="704"/>
      <c r="AA217" s="686"/>
      <c r="AB217" s="407" t="str">
        <f t="shared" si="122"/>
        <v>►</v>
      </c>
      <c r="AC217" s="147" t="str">
        <f t="shared" si="131"/>
        <v>►</v>
      </c>
      <c r="AD217" s="685" t="str">
        <f t="shared" si="132"/>
        <v>►</v>
      </c>
      <c r="AE217" s="147" t="str">
        <f t="shared" si="133"/>
        <v>►</v>
      </c>
      <c r="AF217" s="147" t="str">
        <f t="shared" si="134"/>
        <v>►</v>
      </c>
      <c r="AG217" s="147" t="str">
        <f t="shared" si="135"/>
        <v>►</v>
      </c>
      <c r="AH217" s="147" t="str">
        <f t="shared" si="136"/>
        <v>►</v>
      </c>
      <c r="AI217" s="686"/>
      <c r="AJ217" s="134"/>
      <c r="AK217" s="204"/>
      <c r="AL217" s="204"/>
      <c r="AM217" s="203"/>
      <c r="AN217" s="202"/>
      <c r="AO217" s="201"/>
      <c r="AP217" s="224"/>
      <c r="AQ217" s="334"/>
      <c r="AR217" s="323"/>
      <c r="AS217" s="323"/>
      <c r="AT217" s="323"/>
      <c r="AU217" s="323"/>
      <c r="AV217" s="211"/>
      <c r="AW217" s="223"/>
      <c r="AX217" s="705"/>
      <c r="AY217" s="705"/>
      <c r="AZ217" s="705"/>
      <c r="BA217" s="704"/>
      <c r="BB217"/>
      <c r="BC217" s="407" t="str">
        <f t="shared" si="123"/>
        <v>►</v>
      </c>
      <c r="BF217" s="407" t="str">
        <f t="shared" si="124"/>
        <v>►</v>
      </c>
      <c r="BI217" s="9">
        <v>1</v>
      </c>
      <c r="BJ217" s="1"/>
      <c r="BK217" s="1"/>
    </row>
    <row r="218" spans="1:63" s="583" customFormat="1" ht="18.75">
      <c r="A218" s="407" t="str">
        <f t="shared" si="121"/>
        <v>►</v>
      </c>
      <c r="B218" s="147" t="str">
        <f t="shared" si="125"/>
        <v>►</v>
      </c>
      <c r="C218" s="685" t="str">
        <f t="shared" si="126"/>
        <v>►</v>
      </c>
      <c r="D218" s="147" t="str">
        <f t="shared" si="127"/>
        <v>►</v>
      </c>
      <c r="E218" s="147" t="str">
        <f t="shared" si="128"/>
        <v>►</v>
      </c>
      <c r="F218" s="147" t="str">
        <f t="shared" si="129"/>
        <v>►</v>
      </c>
      <c r="G218" s="147" t="str">
        <f t="shared" si="130"/>
        <v>►</v>
      </c>
      <c r="H218"/>
      <c r="I218" s="134"/>
      <c r="J218" s="204"/>
      <c r="K218" s="204"/>
      <c r="L218" s="203"/>
      <c r="M218" s="202"/>
      <c r="N218" s="201"/>
      <c r="O218" s="216"/>
      <c r="P218" s="327"/>
      <c r="Q218" s="324"/>
      <c r="R218" s="324"/>
      <c r="S218" s="324"/>
      <c r="T218" s="324"/>
      <c r="U218" s="215"/>
      <c r="V218" s="28"/>
      <c r="W218" s="705"/>
      <c r="X218" s="705"/>
      <c r="Y218" s="705"/>
      <c r="Z218" s="704"/>
      <c r="AA218" s="686"/>
      <c r="AB218" s="407" t="str">
        <f t="shared" si="122"/>
        <v>►</v>
      </c>
      <c r="AC218" s="147" t="str">
        <f t="shared" si="131"/>
        <v>►</v>
      </c>
      <c r="AD218" s="685" t="str">
        <f t="shared" si="132"/>
        <v>►</v>
      </c>
      <c r="AE218" s="147" t="str">
        <f t="shared" si="133"/>
        <v>►</v>
      </c>
      <c r="AF218" s="147" t="str">
        <f t="shared" si="134"/>
        <v>►</v>
      </c>
      <c r="AG218" s="147" t="str">
        <f t="shared" si="135"/>
        <v>►</v>
      </c>
      <c r="AH218" s="147" t="str">
        <f t="shared" si="136"/>
        <v>►</v>
      </c>
      <c r="AI218" s="686"/>
      <c r="AJ218" s="134"/>
      <c r="AK218" s="204"/>
      <c r="AL218" s="204"/>
      <c r="AM218" s="203"/>
      <c r="AN218" s="202"/>
      <c r="AO218" s="201"/>
      <c r="AP218" s="216"/>
      <c r="AQ218" s="327"/>
      <c r="AR218" s="324"/>
      <c r="AS218" s="324"/>
      <c r="AT218" s="324"/>
      <c r="AU218" s="324"/>
      <c r="AV218" s="215"/>
      <c r="AW218" s="28"/>
      <c r="AX218" s="705"/>
      <c r="AY218" s="705"/>
      <c r="AZ218" s="705"/>
      <c r="BA218" s="704"/>
      <c r="BB218"/>
      <c r="BC218" s="407" t="str">
        <f t="shared" si="123"/>
        <v>►</v>
      </c>
      <c r="BF218" s="407" t="str">
        <f t="shared" si="124"/>
        <v>►</v>
      </c>
      <c r="BI218" s="9">
        <v>1</v>
      </c>
      <c r="BJ218" s="1"/>
      <c r="BK218" s="1"/>
    </row>
    <row r="219" spans="1:63" s="583" customFormat="1" ht="15.75">
      <c r="A219" s="407" t="str">
        <f t="shared" si="121"/>
        <v>►</v>
      </c>
      <c r="B219" s="147" t="str">
        <f t="shared" si="125"/>
        <v>►</v>
      </c>
      <c r="C219" s="685" t="str">
        <f t="shared" si="126"/>
        <v>►</v>
      </c>
      <c r="D219" s="147" t="str">
        <f t="shared" si="127"/>
        <v>►</v>
      </c>
      <c r="E219" s="147" t="str">
        <f t="shared" si="128"/>
        <v>►</v>
      </c>
      <c r="F219" s="147" t="str">
        <f t="shared" si="129"/>
        <v>►</v>
      </c>
      <c r="G219" s="147" t="str">
        <f t="shared" si="130"/>
        <v>►</v>
      </c>
      <c r="H219"/>
      <c r="I219" s="134"/>
      <c r="J219" s="204"/>
      <c r="K219" s="204"/>
      <c r="L219" s="203"/>
      <c r="M219" s="202"/>
      <c r="N219" s="201"/>
      <c r="O219" s="325"/>
      <c r="P219" s="324"/>
      <c r="Q219" s="323"/>
      <c r="R219" s="320"/>
      <c r="S219" s="199"/>
      <c r="T219" s="319"/>
      <c r="U219" s="198"/>
      <c r="V219" s="197"/>
      <c r="W219" s="703"/>
      <c r="X219" s="703"/>
      <c r="Y219" s="703"/>
      <c r="Z219" s="702"/>
      <c r="AA219" s="686"/>
      <c r="AB219" s="407" t="str">
        <f t="shared" si="122"/>
        <v>►</v>
      </c>
      <c r="AC219" s="147" t="str">
        <f t="shared" si="131"/>
        <v>►</v>
      </c>
      <c r="AD219" s="685" t="str">
        <f t="shared" si="132"/>
        <v>►</v>
      </c>
      <c r="AE219" s="147" t="str">
        <f t="shared" si="133"/>
        <v>►</v>
      </c>
      <c r="AF219" s="147" t="str">
        <f t="shared" si="134"/>
        <v>►</v>
      </c>
      <c r="AG219" s="147" t="str">
        <f t="shared" si="135"/>
        <v>►</v>
      </c>
      <c r="AH219" s="147" t="str">
        <f t="shared" si="136"/>
        <v>►</v>
      </c>
      <c r="AI219" s="686"/>
      <c r="AJ219" s="134"/>
      <c r="AK219" s="204"/>
      <c r="AL219" s="204"/>
      <c r="AM219" s="203"/>
      <c r="AN219" s="202"/>
      <c r="AO219" s="201"/>
      <c r="AP219" s="325"/>
      <c r="AQ219" s="324"/>
      <c r="AR219" s="323"/>
      <c r="AS219" s="320"/>
      <c r="AT219" s="199"/>
      <c r="AU219" s="319"/>
      <c r="AV219" s="198"/>
      <c r="AW219" s="197"/>
      <c r="AX219" s="703"/>
      <c r="AY219" s="703"/>
      <c r="AZ219" s="703"/>
      <c r="BA219" s="702"/>
      <c r="BB219"/>
      <c r="BC219" s="407" t="str">
        <f t="shared" si="123"/>
        <v>►</v>
      </c>
      <c r="BF219" s="407" t="str">
        <f t="shared" si="124"/>
        <v>►</v>
      </c>
      <c r="BI219" s="9">
        <v>1</v>
      </c>
      <c r="BJ219" s="1"/>
      <c r="BK219" s="1"/>
    </row>
    <row r="220" spans="1:63" s="583" customFormat="1" ht="15.75">
      <c r="A220" s="407" t="str">
        <f t="shared" si="121"/>
        <v>►</v>
      </c>
      <c r="B220" s="147" t="str">
        <f t="shared" si="125"/>
        <v>►</v>
      </c>
      <c r="C220" s="685" t="str">
        <f t="shared" si="126"/>
        <v>►</v>
      </c>
      <c r="D220" s="147" t="str">
        <f t="shared" si="127"/>
        <v>►</v>
      </c>
      <c r="E220" s="147" t="str">
        <f t="shared" si="128"/>
        <v>►</v>
      </c>
      <c r="F220" s="147" t="str">
        <f t="shared" si="129"/>
        <v>►</v>
      </c>
      <c r="G220" s="147" t="str">
        <f t="shared" si="130"/>
        <v>►</v>
      </c>
      <c r="H220"/>
      <c r="I220" s="134"/>
      <c r="J220" s="204"/>
      <c r="K220" s="204"/>
      <c r="L220" s="203"/>
      <c r="M220" s="202"/>
      <c r="N220" s="201"/>
      <c r="O220" s="200"/>
      <c r="P220" s="104"/>
      <c r="Q220" s="320"/>
      <c r="R220" s="320"/>
      <c r="S220" s="199"/>
      <c r="T220" s="319"/>
      <c r="U220" s="198"/>
      <c r="V220" s="197"/>
      <c r="W220" s="703"/>
      <c r="X220" s="703"/>
      <c r="Y220" s="703"/>
      <c r="Z220" s="702"/>
      <c r="AA220" s="686"/>
      <c r="AB220" s="407" t="str">
        <f t="shared" si="122"/>
        <v>►</v>
      </c>
      <c r="AC220" s="147" t="str">
        <f t="shared" si="131"/>
        <v>►</v>
      </c>
      <c r="AD220" s="685" t="str">
        <f t="shared" si="132"/>
        <v>►</v>
      </c>
      <c r="AE220" s="147" t="str">
        <f t="shared" si="133"/>
        <v>►</v>
      </c>
      <c r="AF220" s="147" t="str">
        <f t="shared" si="134"/>
        <v>►</v>
      </c>
      <c r="AG220" s="147" t="str">
        <f t="shared" si="135"/>
        <v>►</v>
      </c>
      <c r="AH220" s="147" t="str">
        <f t="shared" si="136"/>
        <v>►</v>
      </c>
      <c r="AI220" s="686"/>
      <c r="AJ220" s="134"/>
      <c r="AK220" s="204"/>
      <c r="AL220" s="204"/>
      <c r="AM220" s="203"/>
      <c r="AN220" s="202"/>
      <c r="AO220" s="201"/>
      <c r="AP220" s="200"/>
      <c r="AQ220" s="104"/>
      <c r="AR220" s="320"/>
      <c r="AS220" s="320"/>
      <c r="AT220" s="199"/>
      <c r="AU220" s="319"/>
      <c r="AV220" s="198"/>
      <c r="AW220" s="197"/>
      <c r="AX220" s="703"/>
      <c r="AY220" s="703"/>
      <c r="AZ220" s="703"/>
      <c r="BA220" s="702"/>
      <c r="BB220"/>
      <c r="BC220" s="407" t="str">
        <f t="shared" si="123"/>
        <v>►</v>
      </c>
      <c r="BF220" s="407" t="str">
        <f t="shared" si="124"/>
        <v>►</v>
      </c>
      <c r="BI220" s="9">
        <v>1</v>
      </c>
      <c r="BJ220" s="1"/>
      <c r="BK220" s="1"/>
    </row>
    <row r="221" spans="1:63" s="583" customFormat="1" ht="15.75">
      <c r="A221" s="407" t="str">
        <f t="shared" si="121"/>
        <v>►</v>
      </c>
      <c r="B221" s="147" t="str">
        <f t="shared" si="125"/>
        <v>►</v>
      </c>
      <c r="C221" s="685" t="str">
        <f t="shared" si="126"/>
        <v>►</v>
      </c>
      <c r="D221" s="147" t="str">
        <f t="shared" si="127"/>
        <v>►</v>
      </c>
      <c r="E221" s="147" t="str">
        <f t="shared" si="128"/>
        <v>►</v>
      </c>
      <c r="F221" s="147" t="str">
        <f t="shared" si="129"/>
        <v>►</v>
      </c>
      <c r="G221" s="147" t="str">
        <f t="shared" si="130"/>
        <v>►</v>
      </c>
      <c r="H221"/>
      <c r="I221" s="134"/>
      <c r="J221" s="190"/>
      <c r="K221" s="189"/>
      <c r="L221" s="188"/>
      <c r="M221" s="187"/>
      <c r="N221" s="186"/>
      <c r="O221" s="185"/>
      <c r="P221" s="184"/>
      <c r="Q221" s="184"/>
      <c r="R221" s="183"/>
      <c r="S221" s="183"/>
      <c r="T221" s="183"/>
      <c r="U221" s="183"/>
      <c r="V221" s="183"/>
      <c r="W221" s="183"/>
      <c r="X221" s="183"/>
      <c r="Y221" s="183"/>
      <c r="Z221" s="182"/>
      <c r="AA221" s="686"/>
      <c r="AB221" s="407" t="str">
        <f t="shared" si="122"/>
        <v>►</v>
      </c>
      <c r="AC221" s="147" t="str">
        <f t="shared" si="131"/>
        <v>►</v>
      </c>
      <c r="AD221" s="685" t="str">
        <f t="shared" si="132"/>
        <v>►</v>
      </c>
      <c r="AE221" s="147" t="str">
        <f t="shared" si="133"/>
        <v>►</v>
      </c>
      <c r="AF221" s="147" t="str">
        <f t="shared" si="134"/>
        <v>►</v>
      </c>
      <c r="AG221" s="147" t="str">
        <f t="shared" si="135"/>
        <v>►</v>
      </c>
      <c r="AH221" s="147" t="str">
        <f t="shared" si="136"/>
        <v>►</v>
      </c>
      <c r="AI221" s="686"/>
      <c r="AJ221" s="134"/>
      <c r="AK221" s="190"/>
      <c r="AL221" s="189"/>
      <c r="AM221" s="188"/>
      <c r="AN221" s="187"/>
      <c r="AO221" s="186"/>
      <c r="AP221" s="185"/>
      <c r="AQ221" s="184"/>
      <c r="AR221" s="184"/>
      <c r="AS221" s="183"/>
      <c r="AT221" s="183"/>
      <c r="AU221" s="183"/>
      <c r="AV221" s="183"/>
      <c r="AW221" s="183"/>
      <c r="AX221" s="183"/>
      <c r="AY221" s="183"/>
      <c r="AZ221" s="183"/>
      <c r="BA221" s="182"/>
      <c r="BB221"/>
      <c r="BC221" s="407" t="str">
        <f t="shared" si="123"/>
        <v>►</v>
      </c>
      <c r="BF221" s="407" t="str">
        <f t="shared" si="124"/>
        <v>►</v>
      </c>
      <c r="BI221" s="9">
        <v>1</v>
      </c>
      <c r="BJ221" s="1"/>
      <c r="BK221" s="1"/>
    </row>
    <row r="222" spans="1:63" s="583" customFormat="1" ht="15.75">
      <c r="A222" s="407" t="str">
        <f t="shared" si="121"/>
        <v>►</v>
      </c>
      <c r="B222" s="147" t="str">
        <f t="shared" si="125"/>
        <v>►</v>
      </c>
      <c r="C222" s="685" t="str">
        <f t="shared" si="126"/>
        <v>►</v>
      </c>
      <c r="D222" s="147" t="str">
        <f t="shared" si="127"/>
        <v>►</v>
      </c>
      <c r="E222" s="147" t="str">
        <f t="shared" si="128"/>
        <v>►</v>
      </c>
      <c r="F222" s="147" t="str">
        <f t="shared" si="129"/>
        <v>►</v>
      </c>
      <c r="G222" s="147" t="str">
        <f t="shared" si="130"/>
        <v>►</v>
      </c>
      <c r="H222"/>
      <c r="I222" s="134"/>
      <c r="J222" s="119"/>
      <c r="K222" s="119"/>
      <c r="L222" s="118"/>
      <c r="M222" s="117"/>
      <c r="N222" s="116"/>
      <c r="O222" s="701"/>
      <c r="P222" s="701"/>
      <c r="Q222" s="700"/>
      <c r="R222" s="177"/>
      <c r="S222" s="176"/>
      <c r="T222" s="699"/>
      <c r="U222" s="175"/>
      <c r="V222" s="698"/>
      <c r="W222" s="697"/>
      <c r="X222" s="696"/>
      <c r="Y222" s="695"/>
      <c r="Z222" s="174"/>
      <c r="AA222" s="686"/>
      <c r="AB222" s="407" t="str">
        <f t="shared" si="122"/>
        <v>►</v>
      </c>
      <c r="AC222" s="147" t="str">
        <f t="shared" si="131"/>
        <v>►</v>
      </c>
      <c r="AD222" s="685" t="str">
        <f t="shared" si="132"/>
        <v>►</v>
      </c>
      <c r="AE222" s="147" t="str">
        <f t="shared" si="133"/>
        <v>►</v>
      </c>
      <c r="AF222" s="147" t="str">
        <f t="shared" si="134"/>
        <v>►</v>
      </c>
      <c r="AG222" s="147" t="str">
        <f t="shared" si="135"/>
        <v>►</v>
      </c>
      <c r="AH222" s="147" t="str">
        <f t="shared" si="136"/>
        <v>►</v>
      </c>
      <c r="AI222" s="686"/>
      <c r="AJ222" s="134"/>
      <c r="AK222" s="119"/>
      <c r="AL222" s="119"/>
      <c r="AM222" s="118"/>
      <c r="AN222" s="117"/>
      <c r="AO222" s="116"/>
      <c r="AP222" s="701"/>
      <c r="AQ222" s="701"/>
      <c r="AR222" s="700"/>
      <c r="AS222" s="177"/>
      <c r="AT222" s="176"/>
      <c r="AU222" s="699"/>
      <c r="AV222" s="175"/>
      <c r="AW222" s="698"/>
      <c r="AX222" s="697"/>
      <c r="AY222" s="696"/>
      <c r="AZ222" s="695"/>
      <c r="BA222" s="174"/>
      <c r="BB222"/>
      <c r="BC222" s="407" t="str">
        <f t="shared" si="123"/>
        <v>►</v>
      </c>
      <c r="BF222" s="407" t="str">
        <f t="shared" si="124"/>
        <v>►</v>
      </c>
      <c r="BI222" s="9">
        <v>1</v>
      </c>
      <c r="BJ222" s="1"/>
      <c r="BK222" s="1"/>
    </row>
    <row r="223" spans="1:63" s="583" customFormat="1" ht="15.75">
      <c r="A223" s="407" t="str">
        <f t="shared" si="121"/>
        <v>►</v>
      </c>
      <c r="B223" s="147" t="str">
        <f t="shared" si="125"/>
        <v>►</v>
      </c>
      <c r="C223" s="685" t="str">
        <f t="shared" si="126"/>
        <v>►</v>
      </c>
      <c r="D223" s="147" t="str">
        <f t="shared" si="127"/>
        <v>►</v>
      </c>
      <c r="E223" s="147" t="str">
        <f t="shared" si="128"/>
        <v>►</v>
      </c>
      <c r="F223" s="147" t="str">
        <f t="shared" si="129"/>
        <v>►</v>
      </c>
      <c r="G223" s="147" t="str">
        <f t="shared" si="130"/>
        <v>►</v>
      </c>
      <c r="H223"/>
      <c r="I223" s="134"/>
      <c r="J223" s="119"/>
      <c r="K223" s="119"/>
      <c r="L223" s="118"/>
      <c r="M223" s="117"/>
      <c r="N223" s="116"/>
      <c r="O223" s="689"/>
      <c r="P223" s="689"/>
      <c r="Q223" s="688"/>
      <c r="R223" s="165"/>
      <c r="S223" s="164"/>
      <c r="T223" s="694"/>
      <c r="U223" s="163"/>
      <c r="V223" s="693"/>
      <c r="W223" s="692"/>
      <c r="X223" s="691"/>
      <c r="Y223" s="690"/>
      <c r="Z223" s="162"/>
      <c r="AA223" s="686"/>
      <c r="AB223" s="407" t="str">
        <f t="shared" si="122"/>
        <v>►</v>
      </c>
      <c r="AC223" s="147" t="str">
        <f t="shared" si="131"/>
        <v>►</v>
      </c>
      <c r="AD223" s="685" t="str">
        <f t="shared" si="132"/>
        <v>►</v>
      </c>
      <c r="AE223" s="147" t="str">
        <f t="shared" si="133"/>
        <v>►</v>
      </c>
      <c r="AF223" s="147" t="str">
        <f t="shared" si="134"/>
        <v>►</v>
      </c>
      <c r="AG223" s="147" t="str">
        <f t="shared" si="135"/>
        <v>►</v>
      </c>
      <c r="AH223" s="147" t="str">
        <f t="shared" si="136"/>
        <v>►</v>
      </c>
      <c r="AI223" s="686"/>
      <c r="AJ223" s="134"/>
      <c r="AK223" s="119"/>
      <c r="AL223" s="119"/>
      <c r="AM223" s="118"/>
      <c r="AN223" s="117"/>
      <c r="AO223" s="116"/>
      <c r="AP223" s="689"/>
      <c r="AQ223" s="689"/>
      <c r="AR223" s="688"/>
      <c r="AS223" s="165"/>
      <c r="AT223" s="164"/>
      <c r="AU223" s="694"/>
      <c r="AV223" s="163"/>
      <c r="AW223" s="693"/>
      <c r="AX223" s="692"/>
      <c r="AY223" s="691"/>
      <c r="AZ223" s="690"/>
      <c r="BA223" s="162"/>
      <c r="BB223"/>
      <c r="BC223" s="407" t="str">
        <f t="shared" si="123"/>
        <v>►</v>
      </c>
      <c r="BF223" s="407" t="str">
        <f t="shared" si="124"/>
        <v>►</v>
      </c>
      <c r="BI223" s="9">
        <v>1</v>
      </c>
      <c r="BJ223" s="1"/>
      <c r="BK223" s="1"/>
    </row>
    <row r="224" spans="1:63" s="583" customFormat="1" ht="21">
      <c r="A224" s="407" t="str">
        <f t="shared" si="121"/>
        <v>►</v>
      </c>
      <c r="B224" s="147" t="str">
        <f t="shared" si="125"/>
        <v>►</v>
      </c>
      <c r="C224" s="685" t="str">
        <f t="shared" si="126"/>
        <v>►</v>
      </c>
      <c r="D224" s="147" t="str">
        <f t="shared" si="127"/>
        <v>►</v>
      </c>
      <c r="E224" s="147" t="str">
        <f t="shared" si="128"/>
        <v>►</v>
      </c>
      <c r="F224" s="147" t="str">
        <f t="shared" si="129"/>
        <v>►</v>
      </c>
      <c r="G224" s="147" t="str">
        <f t="shared" si="130"/>
        <v>►</v>
      </c>
      <c r="H224"/>
      <c r="I224" s="134"/>
      <c r="J224" s="119"/>
      <c r="K224" s="119"/>
      <c r="L224" s="118"/>
      <c r="M224" s="117"/>
      <c r="N224" s="116"/>
      <c r="O224" s="689"/>
      <c r="P224" s="689"/>
      <c r="Q224" s="688"/>
      <c r="R224" s="145"/>
      <c r="S224" s="296"/>
      <c r="T224" s="295"/>
      <c r="U224" s="144"/>
      <c r="V224" s="294"/>
      <c r="W224" s="293"/>
      <c r="X224" s="292"/>
      <c r="Y224" s="291"/>
      <c r="Z224" s="290"/>
      <c r="AA224" s="686"/>
      <c r="AB224" s="407" t="str">
        <f t="shared" si="122"/>
        <v>►</v>
      </c>
      <c r="AC224" s="147" t="str">
        <f t="shared" si="131"/>
        <v>►</v>
      </c>
      <c r="AD224" s="685" t="str">
        <f t="shared" si="132"/>
        <v>►</v>
      </c>
      <c r="AE224" s="147" t="str">
        <f t="shared" si="133"/>
        <v>►</v>
      </c>
      <c r="AF224" s="147" t="str">
        <f t="shared" si="134"/>
        <v>►</v>
      </c>
      <c r="AG224" s="147" t="str">
        <f t="shared" si="135"/>
        <v>►</v>
      </c>
      <c r="AH224" s="147" t="str">
        <f t="shared" si="136"/>
        <v>►</v>
      </c>
      <c r="AI224" s="686"/>
      <c r="AJ224" s="134"/>
      <c r="AK224" s="119"/>
      <c r="AL224" s="119"/>
      <c r="AM224" s="118"/>
      <c r="AN224" s="117"/>
      <c r="AO224" s="116"/>
      <c r="AP224" s="689"/>
      <c r="AQ224" s="689"/>
      <c r="AR224" s="688"/>
      <c r="AS224" s="145"/>
      <c r="AT224" s="296"/>
      <c r="AU224" s="295"/>
      <c r="AV224" s="144"/>
      <c r="AW224" s="294"/>
      <c r="AX224" s="293"/>
      <c r="AY224" s="292"/>
      <c r="AZ224" s="291"/>
      <c r="BA224" s="290"/>
      <c r="BB224"/>
      <c r="BC224" s="407" t="str">
        <f t="shared" si="123"/>
        <v>►</v>
      </c>
      <c r="BF224" s="407" t="str">
        <f t="shared" si="124"/>
        <v>►</v>
      </c>
      <c r="BI224" s="9">
        <v>1</v>
      </c>
      <c r="BJ224" s="1"/>
      <c r="BK224" s="1"/>
    </row>
    <row r="225" spans="1:63" s="583" customFormat="1" ht="21">
      <c r="A225" s="407" t="str">
        <f t="shared" si="121"/>
        <v>►</v>
      </c>
      <c r="B225" s="147" t="str">
        <f t="shared" si="125"/>
        <v>►</v>
      </c>
      <c r="C225" s="685" t="str">
        <f t="shared" si="126"/>
        <v>►</v>
      </c>
      <c r="D225" s="147" t="str">
        <f t="shared" si="127"/>
        <v>►</v>
      </c>
      <c r="E225" s="147" t="str">
        <f t="shared" si="128"/>
        <v>►</v>
      </c>
      <c r="F225" s="147" t="str">
        <f t="shared" si="129"/>
        <v>►</v>
      </c>
      <c r="G225" s="147" t="str">
        <f t="shared" si="130"/>
        <v>►</v>
      </c>
      <c r="H225"/>
      <c r="I225" s="146"/>
      <c r="J225" s="119"/>
      <c r="K225" s="119"/>
      <c r="L225" s="118"/>
      <c r="M225" s="117"/>
      <c r="N225" s="116"/>
      <c r="O225" s="689"/>
      <c r="P225" s="689"/>
      <c r="Q225" s="688"/>
      <c r="R225" s="150"/>
      <c r="S225" s="296"/>
      <c r="T225" s="295"/>
      <c r="U225" s="144"/>
      <c r="V225" s="294"/>
      <c r="W225" s="293"/>
      <c r="X225" s="292"/>
      <c r="Y225" s="291"/>
      <c r="Z225" s="290"/>
      <c r="AA225" s="686"/>
      <c r="AB225" s="407" t="str">
        <f t="shared" si="122"/>
        <v>►</v>
      </c>
      <c r="AC225" s="147" t="str">
        <f t="shared" si="131"/>
        <v>►</v>
      </c>
      <c r="AD225" s="685" t="str">
        <f t="shared" si="132"/>
        <v>►</v>
      </c>
      <c r="AE225" s="147" t="str">
        <f t="shared" si="133"/>
        <v>►</v>
      </c>
      <c r="AF225" s="147" t="str">
        <f t="shared" si="134"/>
        <v>►</v>
      </c>
      <c r="AG225" s="147" t="str">
        <f t="shared" si="135"/>
        <v>►</v>
      </c>
      <c r="AH225" s="147" t="str">
        <f t="shared" si="136"/>
        <v>►</v>
      </c>
      <c r="AI225" s="686"/>
      <c r="AJ225" s="146"/>
      <c r="AK225" s="119"/>
      <c r="AL225" s="119"/>
      <c r="AM225" s="118"/>
      <c r="AN225" s="117"/>
      <c r="AO225" s="116"/>
      <c r="AP225" s="689"/>
      <c r="AQ225" s="689"/>
      <c r="AR225" s="688"/>
      <c r="AS225" s="150"/>
      <c r="AT225" s="296"/>
      <c r="AU225" s="295"/>
      <c r="AV225" s="144"/>
      <c r="AW225" s="294"/>
      <c r="AX225" s="293"/>
      <c r="AY225" s="292"/>
      <c r="AZ225" s="291"/>
      <c r="BA225" s="290"/>
      <c r="BB225"/>
      <c r="BC225" s="407" t="str">
        <f t="shared" si="123"/>
        <v>►</v>
      </c>
      <c r="BF225" s="407" t="str">
        <f t="shared" si="124"/>
        <v>►</v>
      </c>
      <c r="BI225" s="9">
        <v>1</v>
      </c>
      <c r="BJ225" s="1"/>
      <c r="BK225" s="1"/>
    </row>
    <row r="226" spans="1:63" s="583" customFormat="1" ht="21">
      <c r="A226" s="407" t="str">
        <f t="shared" si="121"/>
        <v>►</v>
      </c>
      <c r="B226" s="147" t="str">
        <f t="shared" si="125"/>
        <v>►</v>
      </c>
      <c r="C226" s="685" t="str">
        <f t="shared" si="126"/>
        <v>►</v>
      </c>
      <c r="D226" s="147" t="str">
        <f t="shared" si="127"/>
        <v>►</v>
      </c>
      <c r="E226" s="147" t="str">
        <f t="shared" si="128"/>
        <v>►</v>
      </c>
      <c r="F226" s="147" t="str">
        <f t="shared" si="129"/>
        <v>►</v>
      </c>
      <c r="G226" s="147" t="str">
        <f t="shared" si="130"/>
        <v>►</v>
      </c>
      <c r="H226"/>
      <c r="I226" s="146"/>
      <c r="J226" s="119"/>
      <c r="K226" s="119"/>
      <c r="L226" s="118"/>
      <c r="M226" s="117"/>
      <c r="N226" s="116"/>
      <c r="O226" s="689"/>
      <c r="P226" s="689"/>
      <c r="Q226" s="688"/>
      <c r="R226" s="145"/>
      <c r="S226" s="296"/>
      <c r="T226" s="295"/>
      <c r="U226" s="144"/>
      <c r="V226" s="294"/>
      <c r="W226" s="293"/>
      <c r="X226" s="292"/>
      <c r="Y226" s="291"/>
      <c r="Z226" s="298"/>
      <c r="AA226" s="686"/>
      <c r="AB226" s="407" t="str">
        <f t="shared" si="122"/>
        <v>►</v>
      </c>
      <c r="AC226" s="147" t="str">
        <f t="shared" si="131"/>
        <v>►</v>
      </c>
      <c r="AD226" s="685" t="str">
        <f t="shared" si="132"/>
        <v>►</v>
      </c>
      <c r="AE226" s="147" t="str">
        <f t="shared" si="133"/>
        <v>►</v>
      </c>
      <c r="AF226" s="147" t="str">
        <f t="shared" si="134"/>
        <v>►</v>
      </c>
      <c r="AG226" s="147" t="str">
        <f t="shared" si="135"/>
        <v>►</v>
      </c>
      <c r="AH226" s="147" t="str">
        <f t="shared" si="136"/>
        <v>►</v>
      </c>
      <c r="AI226" s="686"/>
      <c r="AJ226" s="146"/>
      <c r="AK226" s="119"/>
      <c r="AL226" s="119"/>
      <c r="AM226" s="118"/>
      <c r="AN226" s="117"/>
      <c r="AO226" s="116"/>
      <c r="AP226" s="689"/>
      <c r="AQ226" s="689"/>
      <c r="AR226" s="688"/>
      <c r="AS226" s="145"/>
      <c r="AT226" s="296"/>
      <c r="AU226" s="295"/>
      <c r="AV226" s="144"/>
      <c r="AW226" s="294"/>
      <c r="AX226" s="293"/>
      <c r="AY226" s="292"/>
      <c r="AZ226" s="291"/>
      <c r="BA226" s="298"/>
      <c r="BB226"/>
      <c r="BC226" s="407" t="str">
        <f t="shared" si="123"/>
        <v>►</v>
      </c>
      <c r="BF226" s="407" t="str">
        <f t="shared" si="124"/>
        <v>►</v>
      </c>
      <c r="BI226" s="9">
        <v>1</v>
      </c>
      <c r="BJ226" s="1"/>
      <c r="BK226" s="1"/>
    </row>
    <row r="227" spans="1:63" s="583" customFormat="1" ht="21">
      <c r="A227" s="407" t="str">
        <f t="shared" si="121"/>
        <v>►</v>
      </c>
      <c r="B227" s="147" t="str">
        <f t="shared" si="125"/>
        <v>►</v>
      </c>
      <c r="C227" s="685" t="str">
        <f t="shared" si="126"/>
        <v>►</v>
      </c>
      <c r="D227" s="147" t="str">
        <f t="shared" si="127"/>
        <v>►</v>
      </c>
      <c r="E227" s="147" t="str">
        <f t="shared" si="128"/>
        <v>►</v>
      </c>
      <c r="F227" s="147" t="str">
        <f t="shared" si="129"/>
        <v>►</v>
      </c>
      <c r="G227" s="147" t="str">
        <f t="shared" si="130"/>
        <v>►</v>
      </c>
      <c r="H227"/>
      <c r="I227" s="146"/>
      <c r="J227" s="119"/>
      <c r="K227" s="119"/>
      <c r="L227" s="118"/>
      <c r="M227" s="117"/>
      <c r="N227" s="116"/>
      <c r="O227" s="689"/>
      <c r="P227" s="689"/>
      <c r="Q227" s="688"/>
      <c r="R227" s="150"/>
      <c r="S227" s="296"/>
      <c r="T227" s="295"/>
      <c r="U227" s="144"/>
      <c r="V227" s="294"/>
      <c r="W227" s="293"/>
      <c r="X227" s="292"/>
      <c r="Y227" s="291"/>
      <c r="Z227" s="298"/>
      <c r="AA227" s="686"/>
      <c r="AB227" s="407" t="str">
        <f t="shared" si="122"/>
        <v>►</v>
      </c>
      <c r="AC227" s="147" t="str">
        <f t="shared" si="131"/>
        <v>►</v>
      </c>
      <c r="AD227" s="685" t="str">
        <f t="shared" si="132"/>
        <v>►</v>
      </c>
      <c r="AE227" s="147" t="str">
        <f t="shared" si="133"/>
        <v>►</v>
      </c>
      <c r="AF227" s="147" t="str">
        <f t="shared" si="134"/>
        <v>►</v>
      </c>
      <c r="AG227" s="147" t="str">
        <f t="shared" si="135"/>
        <v>►</v>
      </c>
      <c r="AH227" s="147" t="str">
        <f t="shared" si="136"/>
        <v>►</v>
      </c>
      <c r="AI227" s="686"/>
      <c r="AJ227" s="146"/>
      <c r="AK227" s="119"/>
      <c r="AL227" s="119"/>
      <c r="AM227" s="118"/>
      <c r="AN227" s="117"/>
      <c r="AO227" s="116"/>
      <c r="AP227" s="689"/>
      <c r="AQ227" s="689"/>
      <c r="AR227" s="688"/>
      <c r="AS227" s="150"/>
      <c r="AT227" s="296"/>
      <c r="AU227" s="295"/>
      <c r="AV227" s="144"/>
      <c r="AW227" s="294"/>
      <c r="AX227" s="293"/>
      <c r="AY227" s="292"/>
      <c r="AZ227" s="291"/>
      <c r="BA227" s="298"/>
      <c r="BB227"/>
      <c r="BC227" s="407" t="str">
        <f t="shared" si="123"/>
        <v>►</v>
      </c>
      <c r="BF227" s="407" t="str">
        <f t="shared" si="124"/>
        <v>►</v>
      </c>
      <c r="BI227" s="9">
        <v>1</v>
      </c>
      <c r="BJ227" s="1"/>
      <c r="BK227" s="1"/>
    </row>
    <row r="228" spans="1:63" s="583" customFormat="1" ht="21">
      <c r="A228" s="407" t="str">
        <f t="shared" si="121"/>
        <v>►</v>
      </c>
      <c r="B228" s="147" t="str">
        <f t="shared" si="125"/>
        <v>►</v>
      </c>
      <c r="C228" s="685" t="str">
        <f t="shared" si="126"/>
        <v>►</v>
      </c>
      <c r="D228" s="147" t="str">
        <f t="shared" si="127"/>
        <v>►</v>
      </c>
      <c r="E228" s="147" t="str">
        <f t="shared" si="128"/>
        <v>►</v>
      </c>
      <c r="F228" s="147" t="str">
        <f t="shared" si="129"/>
        <v>►</v>
      </c>
      <c r="G228" s="147" t="str">
        <f t="shared" si="130"/>
        <v>►</v>
      </c>
      <c r="H228"/>
      <c r="I228" s="146"/>
      <c r="J228" s="119"/>
      <c r="K228" s="119"/>
      <c r="L228" s="118"/>
      <c r="M228" s="117"/>
      <c r="N228" s="116"/>
      <c r="O228" s="689"/>
      <c r="P228" s="689"/>
      <c r="Q228" s="688"/>
      <c r="R228" s="145"/>
      <c r="S228" s="296"/>
      <c r="T228" s="295"/>
      <c r="U228" s="144"/>
      <c r="V228" s="294"/>
      <c r="W228" s="293"/>
      <c r="X228" s="292"/>
      <c r="Y228" s="291"/>
      <c r="Z228" s="290"/>
      <c r="AA228" s="686"/>
      <c r="AB228" s="407" t="str">
        <f t="shared" si="122"/>
        <v>►</v>
      </c>
      <c r="AC228" s="147" t="str">
        <f t="shared" si="131"/>
        <v>►</v>
      </c>
      <c r="AD228" s="685" t="str">
        <f t="shared" si="132"/>
        <v>►</v>
      </c>
      <c r="AE228" s="147" t="str">
        <f t="shared" si="133"/>
        <v>►</v>
      </c>
      <c r="AF228" s="147" t="str">
        <f t="shared" si="134"/>
        <v>►</v>
      </c>
      <c r="AG228" s="147" t="str">
        <f t="shared" si="135"/>
        <v>►</v>
      </c>
      <c r="AH228" s="147" t="str">
        <f t="shared" si="136"/>
        <v>►</v>
      </c>
      <c r="AI228" s="686"/>
      <c r="AJ228" s="146"/>
      <c r="AK228" s="119"/>
      <c r="AL228" s="119"/>
      <c r="AM228" s="118"/>
      <c r="AN228" s="117"/>
      <c r="AO228" s="116"/>
      <c r="AP228" s="689"/>
      <c r="AQ228" s="689"/>
      <c r="AR228" s="688"/>
      <c r="AS228" s="145"/>
      <c r="AT228" s="296"/>
      <c r="AU228" s="295"/>
      <c r="AV228" s="144"/>
      <c r="AW228" s="294"/>
      <c r="AX228" s="293"/>
      <c r="AY228" s="292"/>
      <c r="AZ228" s="291"/>
      <c r="BA228" s="290"/>
      <c r="BB228"/>
      <c r="BC228" s="407" t="str">
        <f t="shared" si="123"/>
        <v>►</v>
      </c>
      <c r="BF228" s="407" t="str">
        <f t="shared" si="124"/>
        <v>►</v>
      </c>
      <c r="BI228" s="9">
        <v>1</v>
      </c>
      <c r="BJ228" s="1"/>
      <c r="BK228" s="1"/>
    </row>
    <row r="229" spans="1:63" s="583" customFormat="1" ht="21">
      <c r="A229" s="407" t="str">
        <f t="shared" si="121"/>
        <v>►</v>
      </c>
      <c r="B229" s="147" t="str">
        <f t="shared" si="125"/>
        <v>►</v>
      </c>
      <c r="C229" s="685" t="str">
        <f t="shared" si="126"/>
        <v>►</v>
      </c>
      <c r="D229" s="147" t="str">
        <f t="shared" si="127"/>
        <v>►</v>
      </c>
      <c r="E229" s="147" t="str">
        <f t="shared" si="128"/>
        <v>►</v>
      </c>
      <c r="F229" s="147" t="str">
        <f t="shared" si="129"/>
        <v>►</v>
      </c>
      <c r="G229" s="147" t="str">
        <f t="shared" si="130"/>
        <v>►</v>
      </c>
      <c r="H229"/>
      <c r="I229" s="146"/>
      <c r="J229" s="119"/>
      <c r="K229" s="119"/>
      <c r="L229" s="118"/>
      <c r="M229" s="117"/>
      <c r="N229" s="116"/>
      <c r="O229" s="689"/>
      <c r="P229" s="689"/>
      <c r="Q229" s="688"/>
      <c r="R229" s="150"/>
      <c r="S229" s="296"/>
      <c r="T229" s="295"/>
      <c r="U229" s="144"/>
      <c r="V229" s="294"/>
      <c r="W229" s="293"/>
      <c r="X229" s="292"/>
      <c r="Y229" s="291"/>
      <c r="Z229" s="290"/>
      <c r="AA229" s="686"/>
      <c r="AB229" s="407" t="str">
        <f t="shared" si="122"/>
        <v>►</v>
      </c>
      <c r="AC229" s="147" t="str">
        <f t="shared" si="131"/>
        <v>►</v>
      </c>
      <c r="AD229" s="685" t="str">
        <f t="shared" si="132"/>
        <v>►</v>
      </c>
      <c r="AE229" s="147" t="str">
        <f t="shared" si="133"/>
        <v>►</v>
      </c>
      <c r="AF229" s="147" t="str">
        <f t="shared" si="134"/>
        <v>►</v>
      </c>
      <c r="AG229" s="147" t="str">
        <f t="shared" si="135"/>
        <v>►</v>
      </c>
      <c r="AH229" s="147" t="str">
        <f t="shared" si="136"/>
        <v>►</v>
      </c>
      <c r="AI229" s="686"/>
      <c r="AJ229" s="146"/>
      <c r="AK229" s="119"/>
      <c r="AL229" s="119"/>
      <c r="AM229" s="118"/>
      <c r="AN229" s="117"/>
      <c r="AO229" s="116"/>
      <c r="AP229" s="689"/>
      <c r="AQ229" s="689"/>
      <c r="AR229" s="688"/>
      <c r="AS229" s="150"/>
      <c r="AT229" s="296"/>
      <c r="AU229" s="295"/>
      <c r="AV229" s="144"/>
      <c r="AW229" s="294"/>
      <c r="AX229" s="293"/>
      <c r="AY229" s="292"/>
      <c r="AZ229" s="291"/>
      <c r="BA229" s="290"/>
      <c r="BB229"/>
      <c r="BC229" s="407" t="str">
        <f t="shared" si="123"/>
        <v>►</v>
      </c>
      <c r="BF229" s="407" t="str">
        <f t="shared" si="124"/>
        <v>►</v>
      </c>
      <c r="BI229" s="9">
        <v>1</v>
      </c>
      <c r="BJ229" s="1"/>
      <c r="BK229" s="1"/>
    </row>
    <row r="230" spans="1:63" s="583" customFormat="1" ht="21">
      <c r="A230" s="407" t="str">
        <f t="shared" si="121"/>
        <v>►</v>
      </c>
      <c r="B230" s="147" t="str">
        <f t="shared" si="125"/>
        <v>►</v>
      </c>
      <c r="C230" s="685" t="str">
        <f t="shared" si="126"/>
        <v>►</v>
      </c>
      <c r="D230" s="147" t="str">
        <f t="shared" si="127"/>
        <v>►</v>
      </c>
      <c r="E230" s="147" t="str">
        <f t="shared" si="128"/>
        <v>►</v>
      </c>
      <c r="F230" s="147" t="str">
        <f t="shared" si="129"/>
        <v>►</v>
      </c>
      <c r="G230" s="147" t="str">
        <f t="shared" si="130"/>
        <v>►</v>
      </c>
      <c r="H230"/>
      <c r="I230" s="146"/>
      <c r="J230" s="119"/>
      <c r="K230" s="119"/>
      <c r="L230" s="118"/>
      <c r="M230" s="117"/>
      <c r="N230" s="116"/>
      <c r="O230" s="689"/>
      <c r="P230" s="689"/>
      <c r="Q230" s="688"/>
      <c r="R230" s="145"/>
      <c r="S230" s="296"/>
      <c r="T230" s="295"/>
      <c r="U230" s="144"/>
      <c r="V230" s="294"/>
      <c r="W230" s="293"/>
      <c r="X230" s="292"/>
      <c r="Y230" s="291"/>
      <c r="Z230" s="290"/>
      <c r="AA230" s="686"/>
      <c r="AB230" s="407" t="str">
        <f t="shared" si="122"/>
        <v>►</v>
      </c>
      <c r="AC230" s="147" t="str">
        <f t="shared" si="131"/>
        <v>►</v>
      </c>
      <c r="AD230" s="685" t="str">
        <f t="shared" si="132"/>
        <v>►</v>
      </c>
      <c r="AE230" s="147" t="str">
        <f t="shared" si="133"/>
        <v>►</v>
      </c>
      <c r="AF230" s="147" t="str">
        <f t="shared" si="134"/>
        <v>►</v>
      </c>
      <c r="AG230" s="147" t="str">
        <f t="shared" si="135"/>
        <v>►</v>
      </c>
      <c r="AH230" s="147" t="str">
        <f t="shared" si="136"/>
        <v>►</v>
      </c>
      <c r="AI230" s="686"/>
      <c r="AJ230" s="146"/>
      <c r="AK230" s="119"/>
      <c r="AL230" s="119"/>
      <c r="AM230" s="118"/>
      <c r="AN230" s="117"/>
      <c r="AO230" s="116"/>
      <c r="AP230" s="689"/>
      <c r="AQ230" s="689"/>
      <c r="AR230" s="688"/>
      <c r="AS230" s="145"/>
      <c r="AT230" s="296"/>
      <c r="AU230" s="295"/>
      <c r="AV230" s="144"/>
      <c r="AW230" s="294"/>
      <c r="AX230" s="293"/>
      <c r="AY230" s="292"/>
      <c r="AZ230" s="291"/>
      <c r="BA230" s="290"/>
      <c r="BB230"/>
      <c r="BC230" s="407" t="str">
        <f t="shared" si="123"/>
        <v>►</v>
      </c>
      <c r="BF230" s="407" t="str">
        <f t="shared" si="124"/>
        <v>►</v>
      </c>
      <c r="BI230" s="9">
        <v>1</v>
      </c>
      <c r="BJ230" s="1"/>
      <c r="BK230" s="1"/>
    </row>
    <row r="231" spans="1:63" s="583" customFormat="1" ht="15.75">
      <c r="A231" s="407" t="str">
        <f t="shared" si="121"/>
        <v>►</v>
      </c>
      <c r="B231" s="147" t="str">
        <f t="shared" si="125"/>
        <v>►</v>
      </c>
      <c r="C231" s="685" t="str">
        <f t="shared" si="126"/>
        <v>►</v>
      </c>
      <c r="D231" s="147" t="str">
        <f t="shared" si="127"/>
        <v>►</v>
      </c>
      <c r="E231" s="147" t="str">
        <f t="shared" si="128"/>
        <v>►</v>
      </c>
      <c r="F231" s="147" t="str">
        <f t="shared" si="129"/>
        <v>►</v>
      </c>
      <c r="G231" s="147" t="str">
        <f t="shared" si="130"/>
        <v>►</v>
      </c>
      <c r="H231"/>
      <c r="I231" s="134"/>
      <c r="J231" s="119"/>
      <c r="K231" s="119"/>
      <c r="L231" s="118"/>
      <c r="M231" s="117"/>
      <c r="N231" s="116"/>
      <c r="O231" s="132"/>
      <c r="P231" s="132"/>
      <c r="Q231" s="132"/>
      <c r="R231" s="132"/>
      <c r="S231" s="132"/>
      <c r="T231" s="132"/>
      <c r="U231" s="132"/>
      <c r="V231" s="132"/>
      <c r="W231" s="132"/>
      <c r="X231" s="133"/>
      <c r="Y231" s="132"/>
      <c r="Z231" s="131"/>
      <c r="AA231" s="686"/>
      <c r="AB231" s="407" t="str">
        <f t="shared" si="122"/>
        <v>►</v>
      </c>
      <c r="AC231" s="147" t="str">
        <f t="shared" si="131"/>
        <v>►</v>
      </c>
      <c r="AD231" s="685" t="str">
        <f t="shared" si="132"/>
        <v>►</v>
      </c>
      <c r="AE231" s="147" t="str">
        <f t="shared" si="133"/>
        <v>►</v>
      </c>
      <c r="AF231" s="147" t="str">
        <f t="shared" si="134"/>
        <v>►</v>
      </c>
      <c r="AG231" s="147" t="str">
        <f t="shared" si="135"/>
        <v>►</v>
      </c>
      <c r="AH231" s="147" t="str">
        <f t="shared" si="136"/>
        <v>►</v>
      </c>
      <c r="AI231" s="686"/>
      <c r="AJ231" s="134"/>
      <c r="AK231" s="119"/>
      <c r="AL231" s="119"/>
      <c r="AM231" s="118"/>
      <c r="AN231" s="117"/>
      <c r="AO231" s="116"/>
      <c r="AP231" s="132"/>
      <c r="AQ231" s="132"/>
      <c r="AR231" s="132"/>
      <c r="AS231" s="132"/>
      <c r="AT231" s="132"/>
      <c r="AU231" s="132"/>
      <c r="AV231" s="132"/>
      <c r="AW231" s="132"/>
      <c r="AX231" s="132"/>
      <c r="AY231" s="133"/>
      <c r="AZ231" s="132"/>
      <c r="BA231" s="131"/>
      <c r="BB231"/>
      <c r="BC231" s="407" t="str">
        <f t="shared" si="123"/>
        <v>►</v>
      </c>
      <c r="BF231" s="407" t="str">
        <f t="shared" si="124"/>
        <v>►</v>
      </c>
      <c r="BI231" s="9">
        <v>1</v>
      </c>
      <c r="BJ231" s="1"/>
      <c r="BK231" s="1"/>
    </row>
    <row r="232" spans="1:63" s="583" customFormat="1" ht="21">
      <c r="A232" s="407" t="str">
        <f t="shared" si="121"/>
        <v>►</v>
      </c>
      <c r="B232" s="147" t="str">
        <f t="shared" si="125"/>
        <v>►</v>
      </c>
      <c r="C232" s="685" t="str">
        <f t="shared" si="126"/>
        <v>►</v>
      </c>
      <c r="D232" s="147" t="str">
        <f t="shared" si="127"/>
        <v>►</v>
      </c>
      <c r="E232" s="147" t="str">
        <f t="shared" si="128"/>
        <v>►</v>
      </c>
      <c r="F232" s="147" t="str">
        <f t="shared" si="129"/>
        <v>►</v>
      </c>
      <c r="G232" s="147" t="str">
        <f t="shared" si="130"/>
        <v>►</v>
      </c>
      <c r="H232"/>
      <c r="I232" s="146"/>
      <c r="J232" s="119"/>
      <c r="K232" s="119"/>
      <c r="L232" s="118"/>
      <c r="M232" s="117"/>
      <c r="N232" s="116"/>
      <c r="O232" s="288"/>
      <c r="P232" s="267"/>
      <c r="Q232" s="270"/>
      <c r="R232" s="270"/>
      <c r="S232" s="270"/>
      <c r="T232" s="270"/>
      <c r="U232" s="270"/>
      <c r="V232" s="270"/>
      <c r="W232" s="270"/>
      <c r="X232" s="270"/>
      <c r="Y232" s="270"/>
      <c r="Z232" s="287"/>
      <c r="AA232" s="686"/>
      <c r="AB232" s="407" t="str">
        <f t="shared" si="122"/>
        <v>►</v>
      </c>
      <c r="AC232" s="147" t="str">
        <f t="shared" si="131"/>
        <v>►</v>
      </c>
      <c r="AD232" s="685" t="str">
        <f t="shared" si="132"/>
        <v>►</v>
      </c>
      <c r="AE232" s="147" t="str">
        <f t="shared" si="133"/>
        <v>►</v>
      </c>
      <c r="AF232" s="147" t="str">
        <f t="shared" si="134"/>
        <v>►</v>
      </c>
      <c r="AG232" s="147" t="str">
        <f t="shared" si="135"/>
        <v>►</v>
      </c>
      <c r="AH232" s="147" t="str">
        <f t="shared" si="136"/>
        <v>►</v>
      </c>
      <c r="AI232" s="686"/>
      <c r="AJ232" s="146"/>
      <c r="AK232" s="119"/>
      <c r="AL232" s="119"/>
      <c r="AM232" s="118"/>
      <c r="AN232" s="117"/>
      <c r="AO232" s="116"/>
      <c r="AP232" s="288"/>
      <c r="AQ232" s="267"/>
      <c r="AR232" s="270"/>
      <c r="AS232" s="270"/>
      <c r="AT232" s="270"/>
      <c r="AU232" s="270"/>
      <c r="AV232" s="270"/>
      <c r="AW232" s="270"/>
      <c r="AX232" s="270"/>
      <c r="AY232" s="270"/>
      <c r="AZ232" s="270"/>
      <c r="BA232" s="287"/>
      <c r="BB232"/>
      <c r="BC232" s="407" t="str">
        <f t="shared" si="123"/>
        <v>►</v>
      </c>
      <c r="BF232" s="407" t="str">
        <f t="shared" si="124"/>
        <v>►</v>
      </c>
      <c r="BI232" s="9">
        <v>1</v>
      </c>
      <c r="BJ232" s="1"/>
      <c r="BK232" s="1"/>
    </row>
    <row r="233" spans="1:63" s="583" customFormat="1" ht="21">
      <c r="A233" s="407" t="str">
        <f t="shared" si="121"/>
        <v>►</v>
      </c>
      <c r="B233" s="147" t="str">
        <f t="shared" ref="B233:G233" si="137">B232</f>
        <v>►</v>
      </c>
      <c r="C233" s="685" t="str">
        <f t="shared" si="137"/>
        <v>►</v>
      </c>
      <c r="D233" s="147" t="str">
        <f t="shared" si="137"/>
        <v>►</v>
      </c>
      <c r="E233" s="147" t="str">
        <f t="shared" si="137"/>
        <v>►</v>
      </c>
      <c r="F233" s="147" t="str">
        <f t="shared" si="137"/>
        <v>►</v>
      </c>
      <c r="G233" s="147" t="str">
        <f t="shared" si="137"/>
        <v>►</v>
      </c>
      <c r="H233"/>
      <c r="I233" s="146"/>
      <c r="J233" s="119"/>
      <c r="K233" s="119"/>
      <c r="L233" s="118"/>
      <c r="M233" s="117"/>
      <c r="N233" s="116"/>
      <c r="O233" s="285"/>
      <c r="P233" s="284"/>
      <c r="Q233" s="284"/>
      <c r="R233" s="284"/>
      <c r="S233" s="284"/>
      <c r="T233" s="284"/>
      <c r="U233" s="284"/>
      <c r="V233" s="284"/>
      <c r="W233" s="284"/>
      <c r="X233" s="284"/>
      <c r="Y233" s="284"/>
      <c r="Z233" s="282"/>
      <c r="AA233" s="686"/>
      <c r="AB233" s="407" t="str">
        <f t="shared" si="122"/>
        <v>►</v>
      </c>
      <c r="AC233" s="147" t="str">
        <f t="shared" ref="AC233:AH233" si="138">AC232</f>
        <v>►</v>
      </c>
      <c r="AD233" s="685" t="str">
        <f t="shared" si="138"/>
        <v>►</v>
      </c>
      <c r="AE233" s="147" t="str">
        <f t="shared" si="138"/>
        <v>►</v>
      </c>
      <c r="AF233" s="147" t="str">
        <f t="shared" si="138"/>
        <v>►</v>
      </c>
      <c r="AG233" s="147" t="str">
        <f t="shared" si="138"/>
        <v>►</v>
      </c>
      <c r="AH233" s="147" t="str">
        <f t="shared" si="138"/>
        <v>►</v>
      </c>
      <c r="AI233" s="686"/>
      <c r="AJ233" s="146"/>
      <c r="AK233" s="119"/>
      <c r="AL233" s="119"/>
      <c r="AM233" s="118"/>
      <c r="AN233" s="117"/>
      <c r="AO233" s="116"/>
      <c r="AP233" s="285"/>
      <c r="AQ233" s="284"/>
      <c r="AR233" s="284"/>
      <c r="AS233" s="284"/>
      <c r="AT233" s="284"/>
      <c r="AU233" s="284"/>
      <c r="AV233" s="284"/>
      <c r="AW233" s="284"/>
      <c r="AX233" s="284"/>
      <c r="AY233" s="284"/>
      <c r="AZ233" s="284"/>
      <c r="BA233" s="282"/>
      <c r="BB233"/>
      <c r="BC233" s="407" t="str">
        <f t="shared" si="123"/>
        <v>►</v>
      </c>
      <c r="BF233" s="407" t="str">
        <f t="shared" si="124"/>
        <v>►</v>
      </c>
      <c r="BI233" s="9">
        <v>1</v>
      </c>
      <c r="BJ233" s="1"/>
      <c r="BK233" s="1"/>
    </row>
    <row r="234" spans="1:63" s="583" customFormat="1" ht="21">
      <c r="A234" s="407" t="str">
        <f t="shared" si="121"/>
        <v>►</v>
      </c>
      <c r="B234" s="147" t="str">
        <f t="shared" ref="B234:G246" si="139">B232</f>
        <v>►</v>
      </c>
      <c r="C234" s="685" t="str">
        <f t="shared" si="139"/>
        <v>►</v>
      </c>
      <c r="D234" s="147" t="str">
        <f t="shared" si="139"/>
        <v>►</v>
      </c>
      <c r="E234" s="147" t="str">
        <f t="shared" si="139"/>
        <v>►</v>
      </c>
      <c r="F234" s="147" t="str">
        <f t="shared" si="139"/>
        <v>►</v>
      </c>
      <c r="G234" s="147" t="str">
        <f t="shared" si="139"/>
        <v>►</v>
      </c>
      <c r="H234"/>
      <c r="I234" s="146"/>
      <c r="J234" s="119"/>
      <c r="K234" s="119"/>
      <c r="L234" s="118"/>
      <c r="M234" s="117"/>
      <c r="N234" s="116"/>
      <c r="O234" s="285"/>
      <c r="P234" s="284"/>
      <c r="Q234" s="284"/>
      <c r="R234" s="284"/>
      <c r="S234" s="284"/>
      <c r="T234" s="284"/>
      <c r="U234" s="284"/>
      <c r="V234" s="284"/>
      <c r="W234" s="284"/>
      <c r="X234" s="284"/>
      <c r="Y234" s="284"/>
      <c r="Z234" s="282"/>
      <c r="AA234" s="686"/>
      <c r="AB234" s="407" t="str">
        <f t="shared" si="122"/>
        <v>►</v>
      </c>
      <c r="AC234" s="147" t="str">
        <f t="shared" ref="AC234:AH246" si="140">AC232</f>
        <v>►</v>
      </c>
      <c r="AD234" s="685" t="str">
        <f t="shared" si="140"/>
        <v>►</v>
      </c>
      <c r="AE234" s="147" t="str">
        <f t="shared" si="140"/>
        <v>►</v>
      </c>
      <c r="AF234" s="147" t="str">
        <f t="shared" si="140"/>
        <v>►</v>
      </c>
      <c r="AG234" s="147" t="str">
        <f t="shared" si="140"/>
        <v>►</v>
      </c>
      <c r="AH234" s="147" t="str">
        <f t="shared" si="140"/>
        <v>►</v>
      </c>
      <c r="AI234" s="686"/>
      <c r="AJ234" s="146"/>
      <c r="AK234" s="119"/>
      <c r="AL234" s="119"/>
      <c r="AM234" s="118"/>
      <c r="AN234" s="117"/>
      <c r="AO234" s="116"/>
      <c r="AP234" s="285"/>
      <c r="AQ234" s="284"/>
      <c r="AR234" s="284"/>
      <c r="AS234" s="284"/>
      <c r="AT234" s="284"/>
      <c r="AU234" s="284"/>
      <c r="AV234" s="284"/>
      <c r="AW234" s="284"/>
      <c r="AX234" s="284"/>
      <c r="AY234" s="284"/>
      <c r="AZ234" s="284"/>
      <c r="BA234" s="282"/>
      <c r="BB234"/>
      <c r="BC234" s="407" t="str">
        <f t="shared" si="123"/>
        <v>►</v>
      </c>
      <c r="BF234" s="407" t="str">
        <f t="shared" si="124"/>
        <v>►</v>
      </c>
      <c r="BI234" s="9">
        <v>1</v>
      </c>
      <c r="BJ234" s="1"/>
      <c r="BK234" s="1"/>
    </row>
    <row r="235" spans="1:63" s="583" customFormat="1" ht="21">
      <c r="A235" s="407" t="str">
        <f t="shared" si="121"/>
        <v>►</v>
      </c>
      <c r="B235" s="147" t="str">
        <f t="shared" si="139"/>
        <v>►</v>
      </c>
      <c r="C235" s="685" t="str">
        <f t="shared" si="139"/>
        <v>►</v>
      </c>
      <c r="D235" s="147" t="str">
        <f t="shared" si="139"/>
        <v>►</v>
      </c>
      <c r="E235" s="147" t="str">
        <f t="shared" si="139"/>
        <v>►</v>
      </c>
      <c r="F235" s="147" t="str">
        <f t="shared" si="139"/>
        <v>►</v>
      </c>
      <c r="G235" s="147" t="str">
        <f t="shared" si="139"/>
        <v>►</v>
      </c>
      <c r="H235"/>
      <c r="I235" s="146"/>
      <c r="J235" s="119"/>
      <c r="K235" s="119"/>
      <c r="L235" s="118"/>
      <c r="M235" s="117"/>
      <c r="N235" s="116"/>
      <c r="O235" s="285"/>
      <c r="P235" s="284"/>
      <c r="Q235" s="284"/>
      <c r="R235" s="284"/>
      <c r="S235" s="284"/>
      <c r="T235" s="284"/>
      <c r="U235" s="284"/>
      <c r="V235" s="284"/>
      <c r="W235" s="284"/>
      <c r="X235" s="284"/>
      <c r="Y235" s="284"/>
      <c r="Z235" s="282"/>
      <c r="AA235" s="686"/>
      <c r="AB235" s="407" t="str">
        <f t="shared" si="122"/>
        <v>►</v>
      </c>
      <c r="AC235" s="147" t="str">
        <f t="shared" si="140"/>
        <v>►</v>
      </c>
      <c r="AD235" s="685" t="str">
        <f t="shared" si="140"/>
        <v>►</v>
      </c>
      <c r="AE235" s="147" t="str">
        <f t="shared" si="140"/>
        <v>►</v>
      </c>
      <c r="AF235" s="147" t="str">
        <f t="shared" si="140"/>
        <v>►</v>
      </c>
      <c r="AG235" s="147" t="str">
        <f t="shared" si="140"/>
        <v>►</v>
      </c>
      <c r="AH235" s="147" t="str">
        <f t="shared" si="140"/>
        <v>►</v>
      </c>
      <c r="AI235" s="686"/>
      <c r="AJ235" s="146"/>
      <c r="AK235" s="119"/>
      <c r="AL235" s="119"/>
      <c r="AM235" s="118"/>
      <c r="AN235" s="117"/>
      <c r="AO235" s="116"/>
      <c r="AP235" s="285"/>
      <c r="AQ235" s="284"/>
      <c r="AR235" s="284"/>
      <c r="AS235" s="284"/>
      <c r="AT235" s="284"/>
      <c r="AU235" s="284"/>
      <c r="AV235" s="284"/>
      <c r="AW235" s="284"/>
      <c r="AX235" s="284"/>
      <c r="AY235" s="284"/>
      <c r="AZ235" s="284"/>
      <c r="BA235" s="282"/>
      <c r="BB235"/>
      <c r="BC235" s="407" t="str">
        <f t="shared" si="123"/>
        <v>►</v>
      </c>
      <c r="BF235" s="407" t="str">
        <f t="shared" si="124"/>
        <v>►</v>
      </c>
      <c r="BI235" s="9">
        <v>1</v>
      </c>
      <c r="BJ235" s="1"/>
      <c r="BK235" s="1"/>
    </row>
    <row r="236" spans="1:63" s="583" customFormat="1" ht="21">
      <c r="A236" s="407" t="str">
        <f t="shared" si="121"/>
        <v>►</v>
      </c>
      <c r="B236" s="147" t="str">
        <f t="shared" si="139"/>
        <v>►</v>
      </c>
      <c r="C236" s="685" t="str">
        <f t="shared" si="139"/>
        <v>►</v>
      </c>
      <c r="D236" s="147" t="str">
        <f t="shared" si="139"/>
        <v>►</v>
      </c>
      <c r="E236" s="147" t="str">
        <f t="shared" si="139"/>
        <v>►</v>
      </c>
      <c r="F236" s="147" t="str">
        <f t="shared" si="139"/>
        <v>►</v>
      </c>
      <c r="G236" s="147" t="str">
        <f t="shared" si="139"/>
        <v>►</v>
      </c>
      <c r="H236"/>
      <c r="I236" s="146"/>
      <c r="J236" s="119"/>
      <c r="K236" s="119"/>
      <c r="L236" s="118"/>
      <c r="M236" s="117"/>
      <c r="N236" s="116"/>
      <c r="O236" s="285"/>
      <c r="P236" s="284"/>
      <c r="Q236" s="284"/>
      <c r="R236" s="284"/>
      <c r="S236" s="284"/>
      <c r="T236" s="284"/>
      <c r="U236" s="284"/>
      <c r="V236" s="284"/>
      <c r="W236" s="284"/>
      <c r="X236" s="284"/>
      <c r="Y236" s="284"/>
      <c r="Z236" s="282"/>
      <c r="AA236" s="686"/>
      <c r="AB236" s="407" t="str">
        <f t="shared" si="122"/>
        <v>►</v>
      </c>
      <c r="AC236" s="147" t="str">
        <f t="shared" si="140"/>
        <v>►</v>
      </c>
      <c r="AD236" s="685" t="str">
        <f t="shared" si="140"/>
        <v>►</v>
      </c>
      <c r="AE236" s="147" t="str">
        <f t="shared" si="140"/>
        <v>►</v>
      </c>
      <c r="AF236" s="147" t="str">
        <f t="shared" si="140"/>
        <v>►</v>
      </c>
      <c r="AG236" s="147" t="str">
        <f t="shared" si="140"/>
        <v>►</v>
      </c>
      <c r="AH236" s="147" t="str">
        <f t="shared" si="140"/>
        <v>►</v>
      </c>
      <c r="AI236" s="686"/>
      <c r="AJ236" s="146"/>
      <c r="AK236" s="119"/>
      <c r="AL236" s="119"/>
      <c r="AM236" s="118"/>
      <c r="AN236" s="117"/>
      <c r="AO236" s="116"/>
      <c r="AP236" s="285"/>
      <c r="AQ236" s="284"/>
      <c r="AR236" s="284"/>
      <c r="AS236" s="284"/>
      <c r="AT236" s="284"/>
      <c r="AU236" s="284"/>
      <c r="AV236" s="284"/>
      <c r="AW236" s="284"/>
      <c r="AX236" s="284"/>
      <c r="AY236" s="284"/>
      <c r="AZ236" s="284"/>
      <c r="BA236" s="282"/>
      <c r="BB236"/>
      <c r="BC236" s="407" t="str">
        <f t="shared" si="123"/>
        <v>►</v>
      </c>
      <c r="BF236" s="407" t="str">
        <f t="shared" si="124"/>
        <v>►</v>
      </c>
      <c r="BI236" s="9">
        <v>1</v>
      </c>
      <c r="BJ236" s="1"/>
      <c r="BK236" s="1"/>
    </row>
    <row r="237" spans="1:63" s="583" customFormat="1" ht="21">
      <c r="A237" s="407" t="str">
        <f t="shared" si="121"/>
        <v>►</v>
      </c>
      <c r="B237" s="147" t="str">
        <f t="shared" si="139"/>
        <v>►</v>
      </c>
      <c r="C237" s="685" t="str">
        <f t="shared" si="139"/>
        <v>►</v>
      </c>
      <c r="D237" s="147" t="str">
        <f t="shared" si="139"/>
        <v>►</v>
      </c>
      <c r="E237" s="147" t="str">
        <f t="shared" si="139"/>
        <v>►</v>
      </c>
      <c r="F237" s="147" t="str">
        <f t="shared" si="139"/>
        <v>►</v>
      </c>
      <c r="G237" s="147" t="str">
        <f t="shared" si="139"/>
        <v>►</v>
      </c>
      <c r="H237"/>
      <c r="I237" s="146"/>
      <c r="J237" s="119"/>
      <c r="K237" s="119"/>
      <c r="L237" s="118"/>
      <c r="M237" s="117"/>
      <c r="N237" s="116"/>
      <c r="O237" s="285"/>
      <c r="P237" s="284"/>
      <c r="Q237" s="284"/>
      <c r="R237" s="284"/>
      <c r="S237" s="284"/>
      <c r="T237" s="284"/>
      <c r="U237" s="284"/>
      <c r="V237" s="284"/>
      <c r="W237" s="284"/>
      <c r="X237" s="284"/>
      <c r="Y237" s="284"/>
      <c r="Z237" s="282"/>
      <c r="AA237" s="686"/>
      <c r="AB237" s="407" t="str">
        <f t="shared" si="122"/>
        <v>►</v>
      </c>
      <c r="AC237" s="147" t="str">
        <f t="shared" si="140"/>
        <v>►</v>
      </c>
      <c r="AD237" s="685" t="str">
        <f t="shared" si="140"/>
        <v>►</v>
      </c>
      <c r="AE237" s="147" t="str">
        <f t="shared" si="140"/>
        <v>►</v>
      </c>
      <c r="AF237" s="147" t="str">
        <f t="shared" si="140"/>
        <v>►</v>
      </c>
      <c r="AG237" s="147" t="str">
        <f t="shared" si="140"/>
        <v>►</v>
      </c>
      <c r="AH237" s="147" t="str">
        <f t="shared" si="140"/>
        <v>►</v>
      </c>
      <c r="AI237" s="686"/>
      <c r="AJ237" s="146"/>
      <c r="AK237" s="119"/>
      <c r="AL237" s="119"/>
      <c r="AM237" s="118"/>
      <c r="AN237" s="117"/>
      <c r="AO237" s="116"/>
      <c r="AP237" s="285"/>
      <c r="AQ237" s="284"/>
      <c r="AR237" s="284"/>
      <c r="AS237" s="284"/>
      <c r="AT237" s="284"/>
      <c r="AU237" s="284"/>
      <c r="AV237" s="284"/>
      <c r="AW237" s="284"/>
      <c r="AX237" s="284"/>
      <c r="AY237" s="284"/>
      <c r="AZ237" s="284"/>
      <c r="BA237" s="282"/>
      <c r="BB237"/>
      <c r="BC237" s="407" t="str">
        <f t="shared" si="123"/>
        <v>►</v>
      </c>
      <c r="BF237" s="407" t="str">
        <f t="shared" si="124"/>
        <v>►</v>
      </c>
      <c r="BI237" s="9">
        <v>1</v>
      </c>
      <c r="BJ237" s="1"/>
      <c r="BK237" s="1"/>
    </row>
    <row r="238" spans="1:63" s="583" customFormat="1" ht="21">
      <c r="A238" s="407" t="str">
        <f t="shared" si="121"/>
        <v>►</v>
      </c>
      <c r="B238" s="147" t="str">
        <f t="shared" si="139"/>
        <v>►</v>
      </c>
      <c r="C238" s="685" t="str">
        <f t="shared" si="139"/>
        <v>►</v>
      </c>
      <c r="D238" s="147" t="str">
        <f t="shared" si="139"/>
        <v>►</v>
      </c>
      <c r="E238" s="147" t="str">
        <f t="shared" si="139"/>
        <v>►</v>
      </c>
      <c r="F238" s="147" t="str">
        <f t="shared" si="139"/>
        <v>►</v>
      </c>
      <c r="G238" s="147" t="str">
        <f t="shared" si="139"/>
        <v>►</v>
      </c>
      <c r="H238"/>
      <c r="I238" s="146"/>
      <c r="J238" s="119"/>
      <c r="K238" s="119"/>
      <c r="L238" s="118"/>
      <c r="M238" s="117"/>
      <c r="N238" s="116"/>
      <c r="O238" s="285"/>
      <c r="P238" s="284"/>
      <c r="Q238" s="284"/>
      <c r="R238" s="284"/>
      <c r="S238" s="284"/>
      <c r="T238" s="284"/>
      <c r="U238" s="284"/>
      <c r="V238" s="284"/>
      <c r="W238" s="284"/>
      <c r="X238" s="284"/>
      <c r="Y238" s="284"/>
      <c r="Z238" s="282"/>
      <c r="AA238" s="686"/>
      <c r="AB238" s="407" t="str">
        <f t="shared" si="122"/>
        <v>►</v>
      </c>
      <c r="AC238" s="147" t="str">
        <f t="shared" si="140"/>
        <v>►</v>
      </c>
      <c r="AD238" s="685" t="str">
        <f t="shared" si="140"/>
        <v>►</v>
      </c>
      <c r="AE238" s="147" t="str">
        <f t="shared" si="140"/>
        <v>►</v>
      </c>
      <c r="AF238" s="147" t="str">
        <f t="shared" si="140"/>
        <v>►</v>
      </c>
      <c r="AG238" s="147" t="str">
        <f t="shared" si="140"/>
        <v>►</v>
      </c>
      <c r="AH238" s="147" t="str">
        <f t="shared" si="140"/>
        <v>►</v>
      </c>
      <c r="AI238" s="686"/>
      <c r="AJ238" s="146"/>
      <c r="AK238" s="119"/>
      <c r="AL238" s="119"/>
      <c r="AM238" s="118"/>
      <c r="AN238" s="117"/>
      <c r="AO238" s="116"/>
      <c r="AP238" s="285"/>
      <c r="AQ238" s="284"/>
      <c r="AR238" s="284"/>
      <c r="AS238" s="284"/>
      <c r="AT238" s="284"/>
      <c r="AU238" s="284"/>
      <c r="AV238" s="284"/>
      <c r="AW238" s="284"/>
      <c r="AX238" s="284"/>
      <c r="AY238" s="284"/>
      <c r="AZ238" s="284"/>
      <c r="BA238" s="282"/>
      <c r="BB238"/>
      <c r="BC238" s="407" t="str">
        <f t="shared" si="123"/>
        <v>►</v>
      </c>
      <c r="BF238" s="407" t="str">
        <f t="shared" si="124"/>
        <v>►</v>
      </c>
      <c r="BI238" s="9">
        <v>1</v>
      </c>
      <c r="BJ238" s="1"/>
      <c r="BK238" s="1"/>
    </row>
    <row r="239" spans="1:63" s="583" customFormat="1" ht="21">
      <c r="A239" s="407" t="str">
        <f t="shared" si="121"/>
        <v>►</v>
      </c>
      <c r="B239" s="147" t="str">
        <f t="shared" si="139"/>
        <v>►</v>
      </c>
      <c r="C239" s="685" t="str">
        <f t="shared" si="139"/>
        <v>►</v>
      </c>
      <c r="D239" s="147" t="str">
        <f t="shared" si="139"/>
        <v>►</v>
      </c>
      <c r="E239" s="147" t="str">
        <f t="shared" si="139"/>
        <v>►</v>
      </c>
      <c r="F239" s="147" t="str">
        <f t="shared" si="139"/>
        <v>►</v>
      </c>
      <c r="G239" s="147" t="str">
        <f t="shared" si="139"/>
        <v>►</v>
      </c>
      <c r="H239"/>
      <c r="I239" s="146"/>
      <c r="J239" s="119"/>
      <c r="K239" s="119"/>
      <c r="L239" s="118"/>
      <c r="M239" s="117"/>
      <c r="N239" s="116"/>
      <c r="O239" s="285"/>
      <c r="P239" s="284"/>
      <c r="Q239" s="284"/>
      <c r="R239" s="284"/>
      <c r="S239" s="284"/>
      <c r="T239" s="284"/>
      <c r="U239" s="284"/>
      <c r="V239" s="284"/>
      <c r="W239" s="284"/>
      <c r="X239" s="284"/>
      <c r="Y239" s="284"/>
      <c r="Z239" s="282"/>
      <c r="AA239" s="686"/>
      <c r="AB239" s="407" t="str">
        <f t="shared" si="122"/>
        <v>►</v>
      </c>
      <c r="AC239" s="147" t="str">
        <f t="shared" si="140"/>
        <v>►</v>
      </c>
      <c r="AD239" s="685" t="str">
        <f t="shared" si="140"/>
        <v>►</v>
      </c>
      <c r="AE239" s="147" t="str">
        <f t="shared" si="140"/>
        <v>►</v>
      </c>
      <c r="AF239" s="147" t="str">
        <f t="shared" si="140"/>
        <v>►</v>
      </c>
      <c r="AG239" s="147" t="str">
        <f t="shared" si="140"/>
        <v>►</v>
      </c>
      <c r="AH239" s="147" t="str">
        <f t="shared" si="140"/>
        <v>►</v>
      </c>
      <c r="AI239" s="686"/>
      <c r="AJ239" s="146"/>
      <c r="AK239" s="119"/>
      <c r="AL239" s="119"/>
      <c r="AM239" s="118"/>
      <c r="AN239" s="117"/>
      <c r="AO239" s="116"/>
      <c r="AP239" s="285"/>
      <c r="AQ239" s="284"/>
      <c r="AR239" s="284"/>
      <c r="AS239" s="284"/>
      <c r="AT239" s="284"/>
      <c r="AU239" s="284"/>
      <c r="AV239" s="284"/>
      <c r="AW239" s="284"/>
      <c r="AX239" s="284"/>
      <c r="AY239" s="284"/>
      <c r="AZ239" s="284"/>
      <c r="BA239" s="282"/>
      <c r="BB239"/>
      <c r="BC239" s="407" t="str">
        <f t="shared" si="123"/>
        <v>►</v>
      </c>
      <c r="BF239" s="407" t="str">
        <f t="shared" si="124"/>
        <v>►</v>
      </c>
      <c r="BI239" s="9">
        <v>1</v>
      </c>
      <c r="BJ239" s="1"/>
      <c r="BK239" s="1"/>
    </row>
    <row r="240" spans="1:63" s="583" customFormat="1" ht="21">
      <c r="A240" s="407" t="str">
        <f t="shared" si="121"/>
        <v>►</v>
      </c>
      <c r="B240" s="147" t="str">
        <f t="shared" si="139"/>
        <v>►</v>
      </c>
      <c r="C240" s="685" t="str">
        <f t="shared" si="139"/>
        <v>►</v>
      </c>
      <c r="D240" s="147" t="str">
        <f t="shared" si="139"/>
        <v>►</v>
      </c>
      <c r="E240" s="147" t="str">
        <f t="shared" si="139"/>
        <v>►</v>
      </c>
      <c r="F240" s="147" t="str">
        <f t="shared" si="139"/>
        <v>►</v>
      </c>
      <c r="G240" s="147" t="str">
        <f t="shared" si="139"/>
        <v>►</v>
      </c>
      <c r="H240"/>
      <c r="I240" s="146"/>
      <c r="J240" s="119"/>
      <c r="K240" s="119"/>
      <c r="L240" s="118"/>
      <c r="M240" s="117"/>
      <c r="N240" s="116"/>
      <c r="O240" s="285"/>
      <c r="P240" s="284"/>
      <c r="Q240" s="284"/>
      <c r="R240" s="284"/>
      <c r="S240" s="284"/>
      <c r="T240" s="284"/>
      <c r="U240" s="284"/>
      <c r="V240" s="284"/>
      <c r="W240" s="284"/>
      <c r="X240" s="284"/>
      <c r="Y240" s="284"/>
      <c r="Z240" s="282"/>
      <c r="AA240" s="686"/>
      <c r="AB240" s="407" t="str">
        <f t="shared" si="122"/>
        <v>►</v>
      </c>
      <c r="AC240" s="147" t="str">
        <f t="shared" si="140"/>
        <v>►</v>
      </c>
      <c r="AD240" s="685" t="str">
        <f t="shared" si="140"/>
        <v>►</v>
      </c>
      <c r="AE240" s="147" t="str">
        <f t="shared" si="140"/>
        <v>►</v>
      </c>
      <c r="AF240" s="147" t="str">
        <f t="shared" si="140"/>
        <v>►</v>
      </c>
      <c r="AG240" s="147" t="str">
        <f t="shared" si="140"/>
        <v>►</v>
      </c>
      <c r="AH240" s="147" t="str">
        <f t="shared" si="140"/>
        <v>►</v>
      </c>
      <c r="AI240" s="686"/>
      <c r="AJ240" s="146"/>
      <c r="AK240" s="119"/>
      <c r="AL240" s="119"/>
      <c r="AM240" s="118"/>
      <c r="AN240" s="117"/>
      <c r="AO240" s="116"/>
      <c r="AP240" s="285"/>
      <c r="AQ240" s="284"/>
      <c r="AR240" s="284"/>
      <c r="AS240" s="284"/>
      <c r="AT240" s="284"/>
      <c r="AU240" s="284"/>
      <c r="AV240" s="284"/>
      <c r="AW240" s="284"/>
      <c r="AX240" s="284"/>
      <c r="AY240" s="284"/>
      <c r="AZ240" s="284"/>
      <c r="BA240" s="282"/>
      <c r="BB240"/>
      <c r="BC240" s="407" t="str">
        <f t="shared" si="123"/>
        <v>►</v>
      </c>
      <c r="BF240" s="407" t="str">
        <f t="shared" si="124"/>
        <v>►</v>
      </c>
      <c r="BI240" s="9">
        <v>1</v>
      </c>
      <c r="BJ240" s="1"/>
      <c r="BK240" s="1"/>
    </row>
    <row r="241" spans="1:63" s="583" customFormat="1" ht="21">
      <c r="A241" s="407" t="str">
        <f t="shared" si="121"/>
        <v>►</v>
      </c>
      <c r="B241" s="147" t="str">
        <f t="shared" si="139"/>
        <v>►</v>
      </c>
      <c r="C241" s="685" t="str">
        <f t="shared" si="139"/>
        <v>►</v>
      </c>
      <c r="D241" s="147" t="str">
        <f t="shared" si="139"/>
        <v>►</v>
      </c>
      <c r="E241" s="147" t="str">
        <f t="shared" si="139"/>
        <v>►</v>
      </c>
      <c r="F241" s="147" t="str">
        <f t="shared" si="139"/>
        <v>►</v>
      </c>
      <c r="G241" s="147" t="str">
        <f t="shared" si="139"/>
        <v>►</v>
      </c>
      <c r="H241"/>
      <c r="I241" s="146"/>
      <c r="J241" s="119"/>
      <c r="K241" s="119"/>
      <c r="L241" s="118"/>
      <c r="M241" s="117"/>
      <c r="N241" s="116"/>
      <c r="O241" s="285"/>
      <c r="P241" s="284"/>
      <c r="Q241" s="284"/>
      <c r="R241" s="284"/>
      <c r="S241" s="284"/>
      <c r="T241" s="284"/>
      <c r="U241" s="284"/>
      <c r="V241" s="284"/>
      <c r="W241" s="284"/>
      <c r="X241" s="284"/>
      <c r="Y241" s="284"/>
      <c r="Z241" s="282"/>
      <c r="AA241" s="686"/>
      <c r="AB241" s="407" t="str">
        <f t="shared" si="122"/>
        <v>►</v>
      </c>
      <c r="AC241" s="147" t="str">
        <f t="shared" si="140"/>
        <v>►</v>
      </c>
      <c r="AD241" s="685" t="str">
        <f t="shared" si="140"/>
        <v>►</v>
      </c>
      <c r="AE241" s="147" t="str">
        <f t="shared" si="140"/>
        <v>►</v>
      </c>
      <c r="AF241" s="147" t="str">
        <f t="shared" si="140"/>
        <v>►</v>
      </c>
      <c r="AG241" s="147" t="str">
        <f t="shared" si="140"/>
        <v>►</v>
      </c>
      <c r="AH241" s="147" t="str">
        <f t="shared" si="140"/>
        <v>►</v>
      </c>
      <c r="AI241" s="686"/>
      <c r="AJ241" s="146"/>
      <c r="AK241" s="119"/>
      <c r="AL241" s="119"/>
      <c r="AM241" s="118"/>
      <c r="AN241" s="117"/>
      <c r="AO241" s="116"/>
      <c r="AP241" s="285"/>
      <c r="AQ241" s="284"/>
      <c r="AR241" s="284"/>
      <c r="AS241" s="284"/>
      <c r="AT241" s="284"/>
      <c r="AU241" s="284"/>
      <c r="AV241" s="284"/>
      <c r="AW241" s="284"/>
      <c r="AX241" s="284"/>
      <c r="AY241" s="284"/>
      <c r="AZ241" s="284"/>
      <c r="BA241" s="282"/>
      <c r="BB241"/>
      <c r="BC241" s="407" t="str">
        <f t="shared" si="123"/>
        <v>►</v>
      </c>
      <c r="BF241" s="407" t="str">
        <f t="shared" si="124"/>
        <v>►</v>
      </c>
      <c r="BI241" s="9">
        <v>1</v>
      </c>
      <c r="BJ241" s="1"/>
      <c r="BK241" s="1"/>
    </row>
    <row r="242" spans="1:63" s="583" customFormat="1" ht="18.75">
      <c r="A242" s="407" t="str">
        <f t="shared" si="121"/>
        <v>►</v>
      </c>
      <c r="B242" s="147" t="str">
        <f t="shared" si="139"/>
        <v>►</v>
      </c>
      <c r="C242" s="685" t="str">
        <f t="shared" si="139"/>
        <v>►</v>
      </c>
      <c r="D242" s="147" t="str">
        <f t="shared" si="139"/>
        <v>►</v>
      </c>
      <c r="E242" s="147" t="str">
        <f t="shared" si="139"/>
        <v>►</v>
      </c>
      <c r="F242" s="147" t="str">
        <f t="shared" si="139"/>
        <v>►</v>
      </c>
      <c r="G242" s="147" t="str">
        <f t="shared" si="139"/>
        <v>►</v>
      </c>
      <c r="H242"/>
      <c r="I242" s="146"/>
      <c r="J242" s="119"/>
      <c r="K242" s="119"/>
      <c r="L242" s="118"/>
      <c r="M242" s="117"/>
      <c r="N242" s="116"/>
      <c r="O242" s="687"/>
      <c r="P242" s="280"/>
      <c r="Q242" s="280"/>
      <c r="R242" s="280"/>
      <c r="S242" s="280"/>
      <c r="T242" s="280"/>
      <c r="U242" s="280"/>
      <c r="V242" s="280"/>
      <c r="W242" s="280"/>
      <c r="X242" s="280"/>
      <c r="Y242" s="280"/>
      <c r="Z242" s="279"/>
      <c r="AA242" s="686"/>
      <c r="AB242" s="407" t="str">
        <f t="shared" si="122"/>
        <v>►</v>
      </c>
      <c r="AC242" s="147" t="str">
        <f t="shared" si="140"/>
        <v>►</v>
      </c>
      <c r="AD242" s="685" t="str">
        <f t="shared" si="140"/>
        <v>►</v>
      </c>
      <c r="AE242" s="147" t="str">
        <f t="shared" si="140"/>
        <v>►</v>
      </c>
      <c r="AF242" s="147" t="str">
        <f t="shared" si="140"/>
        <v>►</v>
      </c>
      <c r="AG242" s="147" t="str">
        <f t="shared" si="140"/>
        <v>►</v>
      </c>
      <c r="AH242" s="147" t="str">
        <f t="shared" si="140"/>
        <v>►</v>
      </c>
      <c r="AI242" s="686"/>
      <c r="AJ242" s="146"/>
      <c r="AK242" s="119"/>
      <c r="AL242" s="119"/>
      <c r="AM242" s="118"/>
      <c r="AN242" s="117"/>
      <c r="AO242" s="116"/>
      <c r="AP242" s="687"/>
      <c r="AQ242" s="280"/>
      <c r="AR242" s="280"/>
      <c r="AS242" s="280"/>
      <c r="AT242" s="280"/>
      <c r="AU242" s="280"/>
      <c r="AV242" s="280"/>
      <c r="AW242" s="280"/>
      <c r="AX242" s="280"/>
      <c r="AY242" s="280"/>
      <c r="AZ242" s="280"/>
      <c r="BA242" s="279"/>
      <c r="BB242"/>
      <c r="BC242" s="407" t="str">
        <f t="shared" si="123"/>
        <v>►</v>
      </c>
      <c r="BF242" s="407" t="str">
        <f t="shared" si="124"/>
        <v>►</v>
      </c>
      <c r="BI242" s="9">
        <v>1</v>
      </c>
      <c r="BJ242" s="1"/>
      <c r="BK242" s="1"/>
    </row>
    <row r="243" spans="1:63" s="583" customFormat="1" ht="18.75">
      <c r="A243" s="407" t="str">
        <f t="shared" si="121"/>
        <v>►</v>
      </c>
      <c r="B243" s="147" t="str">
        <f t="shared" si="139"/>
        <v>►</v>
      </c>
      <c r="C243" s="685" t="str">
        <f t="shared" si="139"/>
        <v>►</v>
      </c>
      <c r="D243" s="147" t="str">
        <f t="shared" si="139"/>
        <v>►</v>
      </c>
      <c r="E243" s="147" t="str">
        <f t="shared" si="139"/>
        <v>►</v>
      </c>
      <c r="F243" s="147" t="str">
        <f t="shared" si="139"/>
        <v>►</v>
      </c>
      <c r="G243" s="147" t="str">
        <f t="shared" si="139"/>
        <v>►</v>
      </c>
      <c r="H243"/>
      <c r="I243" s="146"/>
      <c r="J243" s="119"/>
      <c r="K243" s="119"/>
      <c r="L243" s="118"/>
      <c r="M243" s="117"/>
      <c r="N243" s="116"/>
      <c r="O243" s="687"/>
      <c r="P243" s="280"/>
      <c r="Q243" s="280"/>
      <c r="R243" s="280"/>
      <c r="S243" s="280"/>
      <c r="T243" s="280"/>
      <c r="U243" s="280"/>
      <c r="V243" s="280"/>
      <c r="W243" s="280"/>
      <c r="X243" s="280"/>
      <c r="Y243" s="280"/>
      <c r="Z243" s="279"/>
      <c r="AA243" s="686"/>
      <c r="AB243" s="407" t="str">
        <f t="shared" si="122"/>
        <v>►</v>
      </c>
      <c r="AC243" s="147" t="str">
        <f t="shared" si="140"/>
        <v>►</v>
      </c>
      <c r="AD243" s="685" t="str">
        <f t="shared" si="140"/>
        <v>►</v>
      </c>
      <c r="AE243" s="147" t="str">
        <f t="shared" si="140"/>
        <v>►</v>
      </c>
      <c r="AF243" s="147" t="str">
        <f t="shared" si="140"/>
        <v>►</v>
      </c>
      <c r="AG243" s="147" t="str">
        <f t="shared" si="140"/>
        <v>►</v>
      </c>
      <c r="AH243" s="147" t="str">
        <f t="shared" si="140"/>
        <v>►</v>
      </c>
      <c r="AI243" s="686"/>
      <c r="AJ243" s="146"/>
      <c r="AK243" s="119"/>
      <c r="AL243" s="119"/>
      <c r="AM243" s="118"/>
      <c r="AN243" s="117"/>
      <c r="AO243" s="116"/>
      <c r="AP243" s="687"/>
      <c r="AQ243" s="280"/>
      <c r="AR243" s="280"/>
      <c r="AS243" s="280"/>
      <c r="AT243" s="280"/>
      <c r="AU243" s="280"/>
      <c r="AV243" s="280"/>
      <c r="AW243" s="280"/>
      <c r="AX243" s="280"/>
      <c r="AY243" s="280"/>
      <c r="AZ243" s="280"/>
      <c r="BA243" s="279"/>
      <c r="BB243"/>
      <c r="BC243" s="407" t="str">
        <f t="shared" si="123"/>
        <v>►</v>
      </c>
      <c r="BF243" s="407" t="str">
        <f t="shared" si="124"/>
        <v>►</v>
      </c>
      <c r="BI243" s="9">
        <v>1</v>
      </c>
      <c r="BJ243" s="1"/>
      <c r="BK243" s="1"/>
    </row>
    <row r="244" spans="1:63" s="583" customFormat="1" ht="15.75">
      <c r="A244" s="407" t="str">
        <f t="shared" si="121"/>
        <v>►</v>
      </c>
      <c r="B244" s="147" t="str">
        <f t="shared" si="139"/>
        <v>►</v>
      </c>
      <c r="C244" s="685" t="str">
        <f t="shared" si="139"/>
        <v>►</v>
      </c>
      <c r="D244" s="147" t="str">
        <f t="shared" si="139"/>
        <v>►</v>
      </c>
      <c r="E244" s="147" t="str">
        <f t="shared" si="139"/>
        <v>►</v>
      </c>
      <c r="F244" s="147" t="str">
        <f t="shared" si="139"/>
        <v>►</v>
      </c>
      <c r="G244" s="147" t="str">
        <f t="shared" si="139"/>
        <v>►</v>
      </c>
      <c r="H244"/>
      <c r="I244" s="274"/>
      <c r="J244" s="119"/>
      <c r="K244" s="119"/>
      <c r="L244" s="118"/>
      <c r="M244" s="117"/>
      <c r="N244" s="116"/>
      <c r="O244" s="277"/>
      <c r="P244" s="122"/>
      <c r="Q244" s="122"/>
      <c r="R244" s="122"/>
      <c r="S244" s="122"/>
      <c r="T244" s="122"/>
      <c r="U244" s="122"/>
      <c r="V244" s="122"/>
      <c r="W244" s="122"/>
      <c r="X244" s="122"/>
      <c r="Y244" s="122"/>
      <c r="Z244" s="121"/>
      <c r="AA244" s="686"/>
      <c r="AB244" s="407" t="str">
        <f t="shared" si="122"/>
        <v>►</v>
      </c>
      <c r="AC244" s="147" t="str">
        <f t="shared" si="140"/>
        <v>►</v>
      </c>
      <c r="AD244" s="685" t="str">
        <f t="shared" si="140"/>
        <v>►</v>
      </c>
      <c r="AE244" s="147" t="str">
        <f t="shared" si="140"/>
        <v>►</v>
      </c>
      <c r="AF244" s="147" t="str">
        <f t="shared" si="140"/>
        <v>►</v>
      </c>
      <c r="AG244" s="147" t="str">
        <f t="shared" si="140"/>
        <v>►</v>
      </c>
      <c r="AH244" s="147" t="str">
        <f t="shared" si="140"/>
        <v>►</v>
      </c>
      <c r="AI244" s="686"/>
      <c r="AJ244" s="274"/>
      <c r="AK244" s="119"/>
      <c r="AL244" s="119"/>
      <c r="AM244" s="118"/>
      <c r="AN244" s="117"/>
      <c r="AO244" s="116"/>
      <c r="AP244" s="277"/>
      <c r="AQ244" s="122"/>
      <c r="AR244" s="122"/>
      <c r="AS244" s="122"/>
      <c r="AT244" s="122"/>
      <c r="AU244" s="122"/>
      <c r="AV244" s="122"/>
      <c r="AW244" s="122"/>
      <c r="AX244" s="122"/>
      <c r="AY244" s="122"/>
      <c r="AZ244" s="122"/>
      <c r="BA244" s="121"/>
      <c r="BB244"/>
      <c r="BC244" s="407" t="str">
        <f t="shared" si="123"/>
        <v>►</v>
      </c>
      <c r="BF244" s="407" t="str">
        <f t="shared" si="124"/>
        <v>►</v>
      </c>
      <c r="BI244" s="9">
        <v>1</v>
      </c>
      <c r="BJ244" s="1"/>
      <c r="BK244" s="1"/>
    </row>
    <row r="245" spans="1:63" s="583" customFormat="1" ht="15.75">
      <c r="A245" s="407" t="str">
        <f t="shared" si="121"/>
        <v>►</v>
      </c>
      <c r="B245" s="147" t="str">
        <f t="shared" si="139"/>
        <v>►</v>
      </c>
      <c r="C245" s="685" t="str">
        <f t="shared" si="139"/>
        <v>►</v>
      </c>
      <c r="D245" s="147" t="str">
        <f t="shared" si="139"/>
        <v>►</v>
      </c>
      <c r="E245" s="147" t="str">
        <f t="shared" si="139"/>
        <v>►</v>
      </c>
      <c r="F245" s="147" t="str">
        <f t="shared" si="139"/>
        <v>►</v>
      </c>
      <c r="G245" s="147" t="str">
        <f t="shared" si="139"/>
        <v>►</v>
      </c>
      <c r="H245"/>
      <c r="I245" s="274"/>
      <c r="J245" s="113"/>
      <c r="K245" s="113"/>
      <c r="L245" s="113"/>
      <c r="M245" s="113"/>
      <c r="N245" s="113"/>
      <c r="O245" s="113"/>
      <c r="P245" s="113"/>
      <c r="Q245" s="113"/>
      <c r="R245" s="113"/>
      <c r="S245" s="113"/>
      <c r="T245" s="113"/>
      <c r="U245" s="113"/>
      <c r="V245" s="113"/>
      <c r="W245" s="113"/>
      <c r="X245" s="113"/>
      <c r="Y245" s="113"/>
      <c r="Z245" s="115"/>
      <c r="AA245" s="686"/>
      <c r="AB245" s="407" t="str">
        <f t="shared" si="122"/>
        <v>►</v>
      </c>
      <c r="AC245" s="147" t="str">
        <f t="shared" si="140"/>
        <v>►</v>
      </c>
      <c r="AD245" s="685" t="str">
        <f t="shared" si="140"/>
        <v>►</v>
      </c>
      <c r="AE245" s="147" t="str">
        <f t="shared" si="140"/>
        <v>►</v>
      </c>
      <c r="AF245" s="147" t="str">
        <f t="shared" si="140"/>
        <v>►</v>
      </c>
      <c r="AG245" s="147" t="str">
        <f t="shared" si="140"/>
        <v>►</v>
      </c>
      <c r="AH245" s="147" t="str">
        <f t="shared" si="140"/>
        <v>►</v>
      </c>
      <c r="AI245" s="686"/>
      <c r="AJ245" s="274"/>
      <c r="AK245" s="113"/>
      <c r="AL245" s="113"/>
      <c r="AM245" s="113"/>
      <c r="AN245" s="113"/>
      <c r="AO245" s="113"/>
      <c r="AP245" s="113"/>
      <c r="AQ245" s="113"/>
      <c r="AR245" s="113"/>
      <c r="AS245" s="113"/>
      <c r="AT245" s="113"/>
      <c r="AU245" s="113"/>
      <c r="AV245" s="113"/>
      <c r="AW245" s="113"/>
      <c r="AX245" s="113"/>
      <c r="AY245" s="113"/>
      <c r="AZ245" s="113"/>
      <c r="BA245" s="115"/>
      <c r="BB245"/>
      <c r="BC245" s="407" t="str">
        <f t="shared" si="123"/>
        <v>►</v>
      </c>
      <c r="BF245" s="407" t="str">
        <f t="shared" si="124"/>
        <v>►</v>
      </c>
      <c r="BI245" s="9">
        <v>1</v>
      </c>
      <c r="BJ245" s="1"/>
      <c r="BK245" s="1"/>
    </row>
    <row r="246" spans="1:63" s="583" customFormat="1" ht="16.5" thickBot="1">
      <c r="A246" s="407" t="str">
        <f t="shared" si="121"/>
        <v>►</v>
      </c>
      <c r="B246" s="147" t="str">
        <f t="shared" si="139"/>
        <v>►</v>
      </c>
      <c r="C246" s="685" t="str">
        <f t="shared" si="139"/>
        <v>►</v>
      </c>
      <c r="D246" s="147" t="str">
        <f t="shared" si="139"/>
        <v>►</v>
      </c>
      <c r="E246" s="147" t="str">
        <f t="shared" si="139"/>
        <v>►</v>
      </c>
      <c r="F246" s="147" t="str">
        <f t="shared" si="139"/>
        <v>►</v>
      </c>
      <c r="G246" s="147" t="str">
        <f t="shared" si="139"/>
        <v>►</v>
      </c>
      <c r="H246"/>
      <c r="I246" s="273"/>
      <c r="J246" s="272"/>
      <c r="K246" s="272"/>
      <c r="L246" s="272"/>
      <c r="M246" s="272"/>
      <c r="N246" s="272"/>
      <c r="O246" s="272"/>
      <c r="P246" s="272"/>
      <c r="Q246" s="272"/>
      <c r="R246" s="272"/>
      <c r="S246" s="272"/>
      <c r="T246" s="272"/>
      <c r="U246" s="272"/>
      <c r="V246" s="272"/>
      <c r="W246" s="272"/>
      <c r="X246" s="272"/>
      <c r="Y246" s="272"/>
      <c r="Z246" s="271"/>
      <c r="AA246" s="686"/>
      <c r="AB246" s="407" t="str">
        <f t="shared" si="122"/>
        <v>►</v>
      </c>
      <c r="AC246" s="147" t="str">
        <f t="shared" si="140"/>
        <v>►</v>
      </c>
      <c r="AD246" s="685" t="str">
        <f t="shared" si="140"/>
        <v>►</v>
      </c>
      <c r="AE246" s="147" t="str">
        <f t="shared" si="140"/>
        <v>►</v>
      </c>
      <c r="AF246" s="147" t="str">
        <f t="shared" si="140"/>
        <v>►</v>
      </c>
      <c r="AG246" s="147" t="str">
        <f t="shared" si="140"/>
        <v>►</v>
      </c>
      <c r="AH246" s="147" t="str">
        <f t="shared" si="140"/>
        <v>►</v>
      </c>
      <c r="AI246" s="686"/>
      <c r="AJ246" s="273"/>
      <c r="AK246" s="272"/>
      <c r="AL246" s="272"/>
      <c r="AM246" s="272"/>
      <c r="AN246" s="272"/>
      <c r="AO246" s="272"/>
      <c r="AP246" s="272"/>
      <c r="AQ246" s="272"/>
      <c r="AR246" s="272"/>
      <c r="AS246" s="272"/>
      <c r="AT246" s="272"/>
      <c r="AU246" s="272"/>
      <c r="AV246" s="272"/>
      <c r="AW246" s="272"/>
      <c r="AX246" s="272"/>
      <c r="AY246" s="272"/>
      <c r="AZ246" s="272"/>
      <c r="BA246" s="271"/>
      <c r="BB246"/>
      <c r="BC246" s="407" t="str">
        <f t="shared" si="123"/>
        <v>►</v>
      </c>
      <c r="BF246" s="407" t="str">
        <f t="shared" si="124"/>
        <v>►</v>
      </c>
      <c r="BI246" s="9">
        <v>1</v>
      </c>
      <c r="BJ246" s="1"/>
      <c r="BK246" s="1"/>
    </row>
    <row r="247" spans="1:63" s="583" customFormat="1" ht="16.5" thickBot="1">
      <c r="A247" s="407" t="str">
        <f t="shared" si="121"/>
        <v>A</v>
      </c>
      <c r="B247" s="681" t="s">
        <v>956</v>
      </c>
      <c r="C247" s="681" t="s">
        <v>956</v>
      </c>
      <c r="D247" s="681" t="s">
        <v>956</v>
      </c>
      <c r="E247" s="681" t="s">
        <v>956</v>
      </c>
      <c r="F247" s="681" t="s">
        <v>956</v>
      </c>
      <c r="G247" s="681" t="s">
        <v>956</v>
      </c>
      <c r="H247"/>
      <c r="I247" s="684" t="s">
        <v>338</v>
      </c>
      <c r="J247" s="683" t="s">
        <v>956</v>
      </c>
      <c r="K247" s="683" t="s">
        <v>956</v>
      </c>
      <c r="L247" s="683" t="s">
        <v>956</v>
      </c>
      <c r="M247" s="683" t="s">
        <v>956</v>
      </c>
      <c r="N247" s="683" t="s">
        <v>956</v>
      </c>
      <c r="O247" s="683" t="s">
        <v>956</v>
      </c>
      <c r="P247" s="683" t="s">
        <v>956</v>
      </c>
      <c r="Q247" s="683" t="s">
        <v>956</v>
      </c>
      <c r="R247" s="683" t="s">
        <v>956</v>
      </c>
      <c r="S247" s="683" t="s">
        <v>956</v>
      </c>
      <c r="T247" s="683" t="s">
        <v>956</v>
      </c>
      <c r="U247" s="683" t="s">
        <v>956</v>
      </c>
      <c r="V247" s="683" t="s">
        <v>956</v>
      </c>
      <c r="W247" s="683" t="s">
        <v>956</v>
      </c>
      <c r="X247" s="683" t="s">
        <v>956</v>
      </c>
      <c r="Y247" s="683" t="s">
        <v>956</v>
      </c>
      <c r="Z247" s="683" t="s">
        <v>956</v>
      </c>
      <c r="AA247" s="686"/>
      <c r="AB247" s="407" t="str">
        <f t="shared" si="122"/>
        <v>A</v>
      </c>
      <c r="AC247" s="681" t="s">
        <v>956</v>
      </c>
      <c r="AD247" s="681" t="s">
        <v>956</v>
      </c>
      <c r="AE247" s="681" t="s">
        <v>956</v>
      </c>
      <c r="AF247" s="681" t="s">
        <v>956</v>
      </c>
      <c r="AG247" s="681" t="s">
        <v>956</v>
      </c>
      <c r="AH247" s="681" t="s">
        <v>956</v>
      </c>
      <c r="AI247" s="686"/>
      <c r="AJ247" s="684" t="s">
        <v>338</v>
      </c>
      <c r="AK247" s="683" t="s">
        <v>956</v>
      </c>
      <c r="AL247" s="683" t="s">
        <v>956</v>
      </c>
      <c r="AM247" s="683" t="s">
        <v>956</v>
      </c>
      <c r="AN247" s="683" t="s">
        <v>956</v>
      </c>
      <c r="AO247" s="683" t="s">
        <v>956</v>
      </c>
      <c r="AP247" s="683" t="s">
        <v>956</v>
      </c>
      <c r="AQ247" s="683" t="s">
        <v>956</v>
      </c>
      <c r="AR247" s="683" t="s">
        <v>956</v>
      </c>
      <c r="AS247" s="683" t="s">
        <v>956</v>
      </c>
      <c r="AT247" s="683" t="s">
        <v>956</v>
      </c>
      <c r="AU247" s="683" t="s">
        <v>956</v>
      </c>
      <c r="AV247" s="683" t="s">
        <v>956</v>
      </c>
      <c r="AW247" s="683" t="s">
        <v>956</v>
      </c>
      <c r="AX247" s="683" t="s">
        <v>956</v>
      </c>
      <c r="AY247" s="683" t="s">
        <v>956</v>
      </c>
      <c r="AZ247" s="683" t="s">
        <v>956</v>
      </c>
      <c r="BA247" s="683" t="s">
        <v>956</v>
      </c>
      <c r="BB247"/>
      <c r="BC247" s="407" t="str">
        <f t="shared" si="123"/>
        <v>A</v>
      </c>
      <c r="BF247" s="407" t="str">
        <f t="shared" si="124"/>
        <v>A</v>
      </c>
      <c r="BI247" s="9">
        <v>1</v>
      </c>
      <c r="BJ247" s="1"/>
      <c r="BK247" s="1"/>
    </row>
    <row r="248" spans="1:63" s="583" customFormat="1" ht="28.5">
      <c r="A248" s="407" t="str">
        <f t="shared" si="121"/>
        <v>►</v>
      </c>
      <c r="B248" s="408" t="str">
        <f t="shared" ref="B248:B266" si="141">IF(A248="►","►",IF(A248="A",IF(AND(ISTEXT(J248),ISTEXT(J248)),J248,IF(ISTEXT(J248),J248,IF(ISBLANK(J248),J248,J248)))))</f>
        <v>►</v>
      </c>
      <c r="C248" s="715" t="str">
        <f t="shared" ref="C248:C266" si="142">IF(B248="►","►",IFERROR(LEFT(B248,SEARCH(".",B248)-1),0))</f>
        <v>►</v>
      </c>
      <c r="D248" s="408" t="str">
        <f t="shared" ref="D248:D266" si="143">IF(B248="►","►",IFERROR(MID(B248,SEARCH(".",B248)+1,SEARCH(".",B248,SEARCH(".",B248)+1)-SEARCH(".",B248)-1),0))</f>
        <v>►</v>
      </c>
      <c r="E248" s="408" t="str">
        <f t="shared" ref="E248:E266" si="144">IF(B248="►","►",IFERROR(MID(B248,SEARCH(".",B248,SEARCH(".",B248)+1)+1,SEARCH(".",B248,SEARCH(".",B248,SEARCH(".",B248)+1)+1)-SEARCH(".",B248,SEARCH(".",B248)+1)-1),0))</f>
        <v>►</v>
      </c>
      <c r="F248" s="408" t="str">
        <f t="shared" ref="F248:F266" si="145">IF(B248="►","►",IFERROR(MID(J248,SEARCH(".",B248,SEARCH(".",B248,SEARCH(".",B248)+1)+1)+1,SEARCH(".",B248,SEARCH(".",B248,SEARCH(".",B248,SEARCH(".",B248)+1)+1)+1)-SEARCH(".",B248,SEARCH(".",B248,SEARCH(".",B248)+1)+1)-1),0))</f>
        <v>►</v>
      </c>
      <c r="G248" s="408" t="str">
        <f t="shared" ref="G248:G266" si="146">IF(B248="►","►",IFERROR(MID(B248,SEARCH("♦",SUBSTITUTE(B248,".","♦",LEN(B248)-LEN(SUBSTITUTE(B248,".",""))))+1,999),""))</f>
        <v>►</v>
      </c>
      <c r="H248"/>
      <c r="I248" s="259"/>
      <c r="J248" s="258"/>
      <c r="K248" s="258"/>
      <c r="L248" s="257"/>
      <c r="M248" s="256"/>
      <c r="N248" s="255"/>
      <c r="O248" s="714"/>
      <c r="P248" s="713"/>
      <c r="Q248" s="712"/>
      <c r="R248" s="712"/>
      <c r="S248" s="712"/>
      <c r="T248" s="712"/>
      <c r="U248" s="712"/>
      <c r="V248" s="712"/>
      <c r="W248" s="712"/>
      <c r="X248" s="712"/>
      <c r="Y248" s="712"/>
      <c r="Z248" s="711"/>
      <c r="AA248" s="686"/>
      <c r="AB248" s="407" t="str">
        <f t="shared" si="122"/>
        <v>►</v>
      </c>
      <c r="AC248" s="408" t="str">
        <f t="shared" ref="AC248:AC266" si="147">IF(AB248="►","►",IF(AB248="A",IF(AND(ISTEXT(AK248),ISTEXT(AK248)),AK248,IF(ISTEXT(AK248),AK248,IF(ISBLANK(AK248),AK248,AK248)))))</f>
        <v>►</v>
      </c>
      <c r="AD248" s="715" t="str">
        <f t="shared" ref="AD248:AD266" si="148">IF(AC248="►","►",IFERROR(LEFT(AC248,SEARCH(".",AC248)-1),0))</f>
        <v>►</v>
      </c>
      <c r="AE248" s="408" t="str">
        <f t="shared" ref="AE248:AE266" si="149">IF(AC248="►","►",IFERROR(MID(AC248,SEARCH(".",AC248)+1,SEARCH(".",AC248,SEARCH(".",AC248)+1)-SEARCH(".",AC248)-1),0))</f>
        <v>►</v>
      </c>
      <c r="AF248" s="408" t="str">
        <f t="shared" ref="AF248:AF266" si="150">IF(AC248="►","►",IFERROR(MID(AC248,SEARCH(".",AC248,SEARCH(".",AC248)+1)+1,SEARCH(".",AC248,SEARCH(".",AC248,SEARCH(".",AC248)+1)+1)-SEARCH(".",AC248,SEARCH(".",AC248)+1)-1),0))</f>
        <v>►</v>
      </c>
      <c r="AG248" s="408" t="str">
        <f t="shared" ref="AG248:AG266" si="151">IF(AC248="►","►",IFERROR(MID(AK248,SEARCH(".",AC248,SEARCH(".",AC248,SEARCH(".",AC248)+1)+1)+1,SEARCH(".",AC248,SEARCH(".",AC248,SEARCH(".",AC248,SEARCH(".",AC248)+1)+1)+1)-SEARCH(".",AC248,SEARCH(".",AC248,SEARCH(".",AC248)+1)+1)-1),0))</f>
        <v>►</v>
      </c>
      <c r="AH248" s="408" t="str">
        <f t="shared" ref="AH248:AH266" si="152">IF(AC248="►","►",IFERROR(MID(AC248,SEARCH("♦",SUBSTITUTE(AC248,".","♦",LEN(AC248)-LEN(SUBSTITUTE(AC248,".",""))))+1,999),""))</f>
        <v>►</v>
      </c>
      <c r="AI248" s="686"/>
      <c r="AJ248" s="259"/>
      <c r="AK248" s="258"/>
      <c r="AL248" s="258"/>
      <c r="AM248" s="257"/>
      <c r="AN248" s="256"/>
      <c r="AO248" s="255"/>
      <c r="AP248" s="714"/>
      <c r="AQ248" s="713"/>
      <c r="AR248" s="712"/>
      <c r="AS248" s="712"/>
      <c r="AT248" s="712"/>
      <c r="AU248" s="712"/>
      <c r="AV248" s="712"/>
      <c r="AW248" s="712"/>
      <c r="AX248" s="712"/>
      <c r="AY248" s="712"/>
      <c r="AZ248" s="712"/>
      <c r="BA248" s="711"/>
      <c r="BB248"/>
      <c r="BC248" s="407" t="str">
        <f t="shared" si="123"/>
        <v>►</v>
      </c>
      <c r="BF248" s="407" t="str">
        <f t="shared" si="124"/>
        <v>►</v>
      </c>
      <c r="BI248" s="9">
        <v>1</v>
      </c>
      <c r="BJ248" s="1"/>
      <c r="BK248" s="1"/>
    </row>
    <row r="249" spans="1:63" s="583" customFormat="1" ht="28.5">
      <c r="A249" s="407" t="str">
        <f t="shared" si="121"/>
        <v>►</v>
      </c>
      <c r="B249" s="147" t="str">
        <f t="shared" si="141"/>
        <v>►</v>
      </c>
      <c r="C249" s="685" t="str">
        <f t="shared" si="142"/>
        <v>►</v>
      </c>
      <c r="D249" s="147" t="str">
        <f t="shared" si="143"/>
        <v>►</v>
      </c>
      <c r="E249" s="147" t="str">
        <f t="shared" si="144"/>
        <v>►</v>
      </c>
      <c r="F249" s="147" t="str">
        <f t="shared" si="145"/>
        <v>►</v>
      </c>
      <c r="G249" s="147" t="str">
        <f t="shared" si="146"/>
        <v>►</v>
      </c>
      <c r="H249"/>
      <c r="I249" s="342"/>
      <c r="J249" s="204"/>
      <c r="K249" s="204"/>
      <c r="L249" s="203"/>
      <c r="M249" s="202"/>
      <c r="N249" s="201"/>
      <c r="O249" s="710"/>
      <c r="P249" s="709"/>
      <c r="Q249" s="708"/>
      <c r="R249" s="708"/>
      <c r="S249" s="708"/>
      <c r="T249" s="708"/>
      <c r="U249" s="708"/>
      <c r="V249" s="708"/>
      <c r="W249" s="708"/>
      <c r="X249" s="708"/>
      <c r="Y249" s="708"/>
      <c r="Z249" s="707"/>
      <c r="AA249" s="686"/>
      <c r="AB249" s="407" t="str">
        <f t="shared" si="122"/>
        <v>►</v>
      </c>
      <c r="AC249" s="147" t="str">
        <f t="shared" si="147"/>
        <v>►</v>
      </c>
      <c r="AD249" s="685" t="str">
        <f t="shared" si="148"/>
        <v>►</v>
      </c>
      <c r="AE249" s="147" t="str">
        <f t="shared" si="149"/>
        <v>►</v>
      </c>
      <c r="AF249" s="147" t="str">
        <f t="shared" si="150"/>
        <v>►</v>
      </c>
      <c r="AG249" s="147" t="str">
        <f t="shared" si="151"/>
        <v>►</v>
      </c>
      <c r="AH249" s="147" t="str">
        <f t="shared" si="152"/>
        <v>►</v>
      </c>
      <c r="AI249" s="686"/>
      <c r="AJ249" s="342"/>
      <c r="AK249" s="204"/>
      <c r="AL249" s="204"/>
      <c r="AM249" s="203"/>
      <c r="AN249" s="202"/>
      <c r="AO249" s="201"/>
      <c r="AP249" s="710"/>
      <c r="AQ249" s="709"/>
      <c r="AR249" s="708"/>
      <c r="AS249" s="708"/>
      <c r="AT249" s="708"/>
      <c r="AU249" s="708"/>
      <c r="AV249" s="708"/>
      <c r="AW249" s="708"/>
      <c r="AX249" s="708"/>
      <c r="AY249" s="708"/>
      <c r="AZ249" s="708"/>
      <c r="BA249" s="707"/>
      <c r="BB249"/>
      <c r="BC249" s="407" t="str">
        <f t="shared" si="123"/>
        <v>►</v>
      </c>
      <c r="BF249" s="407" t="str">
        <f t="shared" si="124"/>
        <v>►</v>
      </c>
      <c r="BI249" s="9">
        <v>1</v>
      </c>
      <c r="BJ249" s="1"/>
      <c r="BK249" s="1"/>
    </row>
    <row r="250" spans="1:63" s="583" customFormat="1" ht="15.75">
      <c r="A250" s="407" t="str">
        <f t="shared" si="121"/>
        <v>►</v>
      </c>
      <c r="B250" s="147" t="str">
        <f t="shared" si="141"/>
        <v>►</v>
      </c>
      <c r="C250" s="685" t="str">
        <f t="shared" si="142"/>
        <v>►</v>
      </c>
      <c r="D250" s="147" t="str">
        <f t="shared" si="143"/>
        <v>►</v>
      </c>
      <c r="E250" s="147" t="str">
        <f t="shared" si="144"/>
        <v>►</v>
      </c>
      <c r="F250" s="147" t="str">
        <f t="shared" si="145"/>
        <v>►</v>
      </c>
      <c r="G250" s="147" t="str">
        <f t="shared" si="146"/>
        <v>►</v>
      </c>
      <c r="H250"/>
      <c r="I250" s="134"/>
      <c r="J250" s="204"/>
      <c r="K250" s="204"/>
      <c r="L250" s="203"/>
      <c r="M250" s="202"/>
      <c r="N250" s="201"/>
      <c r="O250" s="706"/>
      <c r="P250" s="706"/>
      <c r="Q250" s="337"/>
      <c r="R250" s="336"/>
      <c r="S250" s="232"/>
      <c r="T250" s="232"/>
      <c r="U250" s="232"/>
      <c r="V250" s="232"/>
      <c r="W250" s="232"/>
      <c r="X250" s="232"/>
      <c r="Y250" s="232"/>
      <c r="Z250" s="231"/>
      <c r="AA250" s="686"/>
      <c r="AB250" s="407" t="str">
        <f t="shared" si="122"/>
        <v>►</v>
      </c>
      <c r="AC250" s="147" t="str">
        <f t="shared" si="147"/>
        <v>►</v>
      </c>
      <c r="AD250" s="685" t="str">
        <f t="shared" si="148"/>
        <v>►</v>
      </c>
      <c r="AE250" s="147" t="str">
        <f t="shared" si="149"/>
        <v>►</v>
      </c>
      <c r="AF250" s="147" t="str">
        <f t="shared" si="150"/>
        <v>►</v>
      </c>
      <c r="AG250" s="147" t="str">
        <f t="shared" si="151"/>
        <v>►</v>
      </c>
      <c r="AH250" s="147" t="str">
        <f t="shared" si="152"/>
        <v>►</v>
      </c>
      <c r="AI250" s="686"/>
      <c r="AJ250" s="134"/>
      <c r="AK250" s="204"/>
      <c r="AL250" s="204"/>
      <c r="AM250" s="203"/>
      <c r="AN250" s="202"/>
      <c r="AO250" s="201"/>
      <c r="AP250" s="706"/>
      <c r="AQ250" s="706"/>
      <c r="AR250" s="337"/>
      <c r="AS250" s="336"/>
      <c r="AT250" s="232"/>
      <c r="AU250" s="232"/>
      <c r="AV250" s="232"/>
      <c r="AW250" s="232"/>
      <c r="AX250" s="232"/>
      <c r="AY250" s="232"/>
      <c r="AZ250" s="232"/>
      <c r="BA250" s="231"/>
      <c r="BB250"/>
      <c r="BC250" s="407" t="str">
        <f t="shared" si="123"/>
        <v>►</v>
      </c>
      <c r="BF250" s="407" t="str">
        <f t="shared" si="124"/>
        <v>►</v>
      </c>
      <c r="BI250" s="9">
        <v>1</v>
      </c>
      <c r="BJ250" s="1"/>
      <c r="BK250" s="1"/>
    </row>
    <row r="251" spans="1:63" s="583" customFormat="1" ht="18.75">
      <c r="A251" s="407" t="str">
        <f t="shared" si="121"/>
        <v>►</v>
      </c>
      <c r="B251" s="147" t="str">
        <f t="shared" si="141"/>
        <v>►</v>
      </c>
      <c r="C251" s="685" t="str">
        <f t="shared" si="142"/>
        <v>►</v>
      </c>
      <c r="D251" s="147" t="str">
        <f t="shared" si="143"/>
        <v>►</v>
      </c>
      <c r="E251" s="147" t="str">
        <f t="shared" si="144"/>
        <v>►</v>
      </c>
      <c r="F251" s="147" t="str">
        <f t="shared" si="145"/>
        <v>►</v>
      </c>
      <c r="G251" s="147" t="str">
        <f t="shared" si="146"/>
        <v>►</v>
      </c>
      <c r="H251"/>
      <c r="I251" s="134"/>
      <c r="J251" s="204"/>
      <c r="K251" s="204"/>
      <c r="L251" s="203"/>
      <c r="M251" s="202"/>
      <c r="N251" s="201"/>
      <c r="O251" s="224"/>
      <c r="P251" s="334"/>
      <c r="Q251" s="323"/>
      <c r="R251" s="323"/>
      <c r="S251" s="323"/>
      <c r="T251" s="323"/>
      <c r="U251" s="211"/>
      <c r="V251" s="223"/>
      <c r="W251" s="705"/>
      <c r="X251" s="705"/>
      <c r="Y251" s="705"/>
      <c r="Z251" s="704"/>
      <c r="AA251" s="686"/>
      <c r="AB251" s="407" t="str">
        <f t="shared" si="122"/>
        <v>►</v>
      </c>
      <c r="AC251" s="147" t="str">
        <f t="shared" si="147"/>
        <v>►</v>
      </c>
      <c r="AD251" s="685" t="str">
        <f t="shared" si="148"/>
        <v>►</v>
      </c>
      <c r="AE251" s="147" t="str">
        <f t="shared" si="149"/>
        <v>►</v>
      </c>
      <c r="AF251" s="147" t="str">
        <f t="shared" si="150"/>
        <v>►</v>
      </c>
      <c r="AG251" s="147" t="str">
        <f t="shared" si="151"/>
        <v>►</v>
      </c>
      <c r="AH251" s="147" t="str">
        <f t="shared" si="152"/>
        <v>►</v>
      </c>
      <c r="AI251" s="686"/>
      <c r="AJ251" s="134"/>
      <c r="AK251" s="204"/>
      <c r="AL251" s="204"/>
      <c r="AM251" s="203"/>
      <c r="AN251" s="202"/>
      <c r="AO251" s="201"/>
      <c r="AP251" s="224"/>
      <c r="AQ251" s="334"/>
      <c r="AR251" s="323"/>
      <c r="AS251" s="323"/>
      <c r="AT251" s="323"/>
      <c r="AU251" s="323"/>
      <c r="AV251" s="211"/>
      <c r="AW251" s="223"/>
      <c r="AX251" s="705"/>
      <c r="AY251" s="705"/>
      <c r="AZ251" s="705"/>
      <c r="BA251" s="704"/>
      <c r="BB251"/>
      <c r="BC251" s="407" t="str">
        <f t="shared" si="123"/>
        <v>►</v>
      </c>
      <c r="BF251" s="407" t="str">
        <f t="shared" si="124"/>
        <v>►</v>
      </c>
      <c r="BI251" s="9">
        <v>1</v>
      </c>
      <c r="BJ251" s="1"/>
      <c r="BK251" s="1"/>
    </row>
    <row r="252" spans="1:63" s="583" customFormat="1" ht="18.75">
      <c r="A252" s="407" t="str">
        <f t="shared" si="121"/>
        <v>►</v>
      </c>
      <c r="B252" s="147" t="str">
        <f t="shared" si="141"/>
        <v>►</v>
      </c>
      <c r="C252" s="685" t="str">
        <f t="shared" si="142"/>
        <v>►</v>
      </c>
      <c r="D252" s="147" t="str">
        <f t="shared" si="143"/>
        <v>►</v>
      </c>
      <c r="E252" s="147" t="str">
        <f t="shared" si="144"/>
        <v>►</v>
      </c>
      <c r="F252" s="147" t="str">
        <f t="shared" si="145"/>
        <v>►</v>
      </c>
      <c r="G252" s="147" t="str">
        <f t="shared" si="146"/>
        <v>►</v>
      </c>
      <c r="H252"/>
      <c r="I252" s="134"/>
      <c r="J252" s="204"/>
      <c r="K252" s="204"/>
      <c r="L252" s="203"/>
      <c r="M252" s="202"/>
      <c r="N252" s="201"/>
      <c r="O252" s="216"/>
      <c r="P252" s="327"/>
      <c r="Q252" s="324"/>
      <c r="R252" s="324"/>
      <c r="S252" s="324"/>
      <c r="T252" s="324"/>
      <c r="U252" s="215"/>
      <c r="V252" s="28"/>
      <c r="W252" s="705"/>
      <c r="X252" s="705"/>
      <c r="Y252" s="705"/>
      <c r="Z252" s="704"/>
      <c r="AA252" s="686"/>
      <c r="AB252" s="407" t="str">
        <f t="shared" si="122"/>
        <v>►</v>
      </c>
      <c r="AC252" s="147" t="str">
        <f t="shared" si="147"/>
        <v>►</v>
      </c>
      <c r="AD252" s="685" t="str">
        <f t="shared" si="148"/>
        <v>►</v>
      </c>
      <c r="AE252" s="147" t="str">
        <f t="shared" si="149"/>
        <v>►</v>
      </c>
      <c r="AF252" s="147" t="str">
        <f t="shared" si="150"/>
        <v>►</v>
      </c>
      <c r="AG252" s="147" t="str">
        <f t="shared" si="151"/>
        <v>►</v>
      </c>
      <c r="AH252" s="147" t="str">
        <f t="shared" si="152"/>
        <v>►</v>
      </c>
      <c r="AI252" s="686"/>
      <c r="AJ252" s="134"/>
      <c r="AK252" s="204"/>
      <c r="AL252" s="204"/>
      <c r="AM252" s="203"/>
      <c r="AN252" s="202"/>
      <c r="AO252" s="201"/>
      <c r="AP252" s="216"/>
      <c r="AQ252" s="327"/>
      <c r="AR252" s="324"/>
      <c r="AS252" s="324"/>
      <c r="AT252" s="324"/>
      <c r="AU252" s="324"/>
      <c r="AV252" s="215"/>
      <c r="AW252" s="28"/>
      <c r="AX252" s="705"/>
      <c r="AY252" s="705"/>
      <c r="AZ252" s="705"/>
      <c r="BA252" s="704"/>
      <c r="BB252"/>
      <c r="BC252" s="407" t="str">
        <f t="shared" si="123"/>
        <v>►</v>
      </c>
      <c r="BF252" s="407" t="str">
        <f t="shared" si="124"/>
        <v>►</v>
      </c>
      <c r="BI252" s="9">
        <v>1</v>
      </c>
      <c r="BJ252" s="1"/>
      <c r="BK252" s="1"/>
    </row>
    <row r="253" spans="1:63" s="583" customFormat="1" ht="15.75">
      <c r="A253" s="407" t="str">
        <f t="shared" si="121"/>
        <v>►</v>
      </c>
      <c r="B253" s="147" t="str">
        <f t="shared" si="141"/>
        <v>►</v>
      </c>
      <c r="C253" s="685" t="str">
        <f t="shared" si="142"/>
        <v>►</v>
      </c>
      <c r="D253" s="147" t="str">
        <f t="shared" si="143"/>
        <v>►</v>
      </c>
      <c r="E253" s="147" t="str">
        <f t="shared" si="144"/>
        <v>►</v>
      </c>
      <c r="F253" s="147" t="str">
        <f t="shared" si="145"/>
        <v>►</v>
      </c>
      <c r="G253" s="147" t="str">
        <f t="shared" si="146"/>
        <v>►</v>
      </c>
      <c r="H253"/>
      <c r="I253" s="134"/>
      <c r="J253" s="204"/>
      <c r="K253" s="204"/>
      <c r="L253" s="203"/>
      <c r="M253" s="202"/>
      <c r="N253" s="201"/>
      <c r="O253" s="325"/>
      <c r="P253" s="324"/>
      <c r="Q253" s="323"/>
      <c r="R253" s="320"/>
      <c r="S253" s="199"/>
      <c r="T253" s="319"/>
      <c r="U253" s="198"/>
      <c r="V253" s="197"/>
      <c r="W253" s="703"/>
      <c r="X253" s="703"/>
      <c r="Y253" s="703"/>
      <c r="Z253" s="702"/>
      <c r="AA253" s="686"/>
      <c r="AB253" s="407" t="str">
        <f t="shared" si="122"/>
        <v>►</v>
      </c>
      <c r="AC253" s="147" t="str">
        <f t="shared" si="147"/>
        <v>►</v>
      </c>
      <c r="AD253" s="685" t="str">
        <f t="shared" si="148"/>
        <v>►</v>
      </c>
      <c r="AE253" s="147" t="str">
        <f t="shared" si="149"/>
        <v>►</v>
      </c>
      <c r="AF253" s="147" t="str">
        <f t="shared" si="150"/>
        <v>►</v>
      </c>
      <c r="AG253" s="147" t="str">
        <f t="shared" si="151"/>
        <v>►</v>
      </c>
      <c r="AH253" s="147" t="str">
        <f t="shared" si="152"/>
        <v>►</v>
      </c>
      <c r="AI253" s="686"/>
      <c r="AJ253" s="134"/>
      <c r="AK253" s="204"/>
      <c r="AL253" s="204"/>
      <c r="AM253" s="203"/>
      <c r="AN253" s="202"/>
      <c r="AO253" s="201"/>
      <c r="AP253" s="325"/>
      <c r="AQ253" s="324"/>
      <c r="AR253" s="323"/>
      <c r="AS253" s="320"/>
      <c r="AT253" s="199"/>
      <c r="AU253" s="319"/>
      <c r="AV253" s="198"/>
      <c r="AW253" s="197"/>
      <c r="AX253" s="703"/>
      <c r="AY253" s="703"/>
      <c r="AZ253" s="703"/>
      <c r="BA253" s="702"/>
      <c r="BB253"/>
      <c r="BC253" s="407" t="str">
        <f t="shared" si="123"/>
        <v>►</v>
      </c>
      <c r="BF253" s="407" t="str">
        <f t="shared" si="124"/>
        <v>►</v>
      </c>
      <c r="BI253" s="9">
        <v>1</v>
      </c>
      <c r="BJ253" s="1"/>
      <c r="BK253" s="1"/>
    </row>
    <row r="254" spans="1:63" s="583" customFormat="1" ht="15.75">
      <c r="A254" s="407" t="str">
        <f t="shared" si="121"/>
        <v>►</v>
      </c>
      <c r="B254" s="147" t="str">
        <f t="shared" si="141"/>
        <v>►</v>
      </c>
      <c r="C254" s="685" t="str">
        <f t="shared" si="142"/>
        <v>►</v>
      </c>
      <c r="D254" s="147" t="str">
        <f t="shared" si="143"/>
        <v>►</v>
      </c>
      <c r="E254" s="147" t="str">
        <f t="shared" si="144"/>
        <v>►</v>
      </c>
      <c r="F254" s="147" t="str">
        <f t="shared" si="145"/>
        <v>►</v>
      </c>
      <c r="G254" s="147" t="str">
        <f t="shared" si="146"/>
        <v>►</v>
      </c>
      <c r="H254"/>
      <c r="I254" s="134"/>
      <c r="J254" s="204"/>
      <c r="K254" s="204"/>
      <c r="L254" s="203"/>
      <c r="M254" s="202"/>
      <c r="N254" s="201"/>
      <c r="O254" s="200"/>
      <c r="P254" s="104"/>
      <c r="Q254" s="320"/>
      <c r="R254" s="320"/>
      <c r="S254" s="199"/>
      <c r="T254" s="319"/>
      <c r="U254" s="198"/>
      <c r="V254" s="197"/>
      <c r="W254" s="703"/>
      <c r="X254" s="703"/>
      <c r="Y254" s="703"/>
      <c r="Z254" s="702"/>
      <c r="AA254" s="686"/>
      <c r="AB254" s="407" t="str">
        <f t="shared" si="122"/>
        <v>►</v>
      </c>
      <c r="AC254" s="147" t="str">
        <f t="shared" si="147"/>
        <v>►</v>
      </c>
      <c r="AD254" s="685" t="str">
        <f t="shared" si="148"/>
        <v>►</v>
      </c>
      <c r="AE254" s="147" t="str">
        <f t="shared" si="149"/>
        <v>►</v>
      </c>
      <c r="AF254" s="147" t="str">
        <f t="shared" si="150"/>
        <v>►</v>
      </c>
      <c r="AG254" s="147" t="str">
        <f t="shared" si="151"/>
        <v>►</v>
      </c>
      <c r="AH254" s="147" t="str">
        <f t="shared" si="152"/>
        <v>►</v>
      </c>
      <c r="AI254" s="686"/>
      <c r="AJ254" s="134"/>
      <c r="AK254" s="204"/>
      <c r="AL254" s="204"/>
      <c r="AM254" s="203"/>
      <c r="AN254" s="202"/>
      <c r="AO254" s="201"/>
      <c r="AP254" s="200"/>
      <c r="AQ254" s="104"/>
      <c r="AR254" s="320"/>
      <c r="AS254" s="320"/>
      <c r="AT254" s="199"/>
      <c r="AU254" s="319"/>
      <c r="AV254" s="198"/>
      <c r="AW254" s="197"/>
      <c r="AX254" s="703"/>
      <c r="AY254" s="703"/>
      <c r="AZ254" s="703"/>
      <c r="BA254" s="702"/>
      <c r="BB254"/>
      <c r="BC254" s="407" t="str">
        <f t="shared" si="123"/>
        <v>►</v>
      </c>
      <c r="BF254" s="407" t="str">
        <f t="shared" si="124"/>
        <v>►</v>
      </c>
      <c r="BI254" s="9">
        <v>1</v>
      </c>
      <c r="BJ254" s="1"/>
      <c r="BK254" s="1"/>
    </row>
    <row r="255" spans="1:63" s="583" customFormat="1" ht="15.75">
      <c r="A255" s="407" t="str">
        <f t="shared" si="121"/>
        <v>►</v>
      </c>
      <c r="B255" s="147" t="str">
        <f t="shared" si="141"/>
        <v>►</v>
      </c>
      <c r="C255" s="685" t="str">
        <f t="shared" si="142"/>
        <v>►</v>
      </c>
      <c r="D255" s="147" t="str">
        <f t="shared" si="143"/>
        <v>►</v>
      </c>
      <c r="E255" s="147" t="str">
        <f t="shared" si="144"/>
        <v>►</v>
      </c>
      <c r="F255" s="147" t="str">
        <f t="shared" si="145"/>
        <v>►</v>
      </c>
      <c r="G255" s="147" t="str">
        <f t="shared" si="146"/>
        <v>►</v>
      </c>
      <c r="H255"/>
      <c r="I255" s="134"/>
      <c r="J255" s="190"/>
      <c r="K255" s="189"/>
      <c r="L255" s="188"/>
      <c r="M255" s="187"/>
      <c r="N255" s="186"/>
      <c r="O255" s="185"/>
      <c r="P255" s="184"/>
      <c r="Q255" s="184"/>
      <c r="R255" s="183"/>
      <c r="S255" s="183"/>
      <c r="T255" s="183"/>
      <c r="U255" s="183"/>
      <c r="V255" s="183"/>
      <c r="W255" s="183"/>
      <c r="X255" s="183"/>
      <c r="Y255" s="183"/>
      <c r="Z255" s="182"/>
      <c r="AA255" s="686"/>
      <c r="AB255" s="407" t="str">
        <f t="shared" si="122"/>
        <v>►</v>
      </c>
      <c r="AC255" s="147" t="str">
        <f t="shared" si="147"/>
        <v>►</v>
      </c>
      <c r="AD255" s="685" t="str">
        <f t="shared" si="148"/>
        <v>►</v>
      </c>
      <c r="AE255" s="147" t="str">
        <f t="shared" si="149"/>
        <v>►</v>
      </c>
      <c r="AF255" s="147" t="str">
        <f t="shared" si="150"/>
        <v>►</v>
      </c>
      <c r="AG255" s="147" t="str">
        <f t="shared" si="151"/>
        <v>►</v>
      </c>
      <c r="AH255" s="147" t="str">
        <f t="shared" si="152"/>
        <v>►</v>
      </c>
      <c r="AI255" s="686"/>
      <c r="AJ255" s="134"/>
      <c r="AK255" s="190"/>
      <c r="AL255" s="189"/>
      <c r="AM255" s="188"/>
      <c r="AN255" s="187"/>
      <c r="AO255" s="186"/>
      <c r="AP255" s="185"/>
      <c r="AQ255" s="184"/>
      <c r="AR255" s="184"/>
      <c r="AS255" s="183"/>
      <c r="AT255" s="183"/>
      <c r="AU255" s="183"/>
      <c r="AV255" s="183"/>
      <c r="AW255" s="183"/>
      <c r="AX255" s="183"/>
      <c r="AY255" s="183"/>
      <c r="AZ255" s="183"/>
      <c r="BA255" s="182"/>
      <c r="BB255"/>
      <c r="BC255" s="407" t="str">
        <f t="shared" si="123"/>
        <v>►</v>
      </c>
      <c r="BF255" s="407" t="str">
        <f t="shared" si="124"/>
        <v>►</v>
      </c>
      <c r="BI255" s="9">
        <v>1</v>
      </c>
      <c r="BJ255" s="1"/>
      <c r="BK255" s="1"/>
    </row>
    <row r="256" spans="1:63" s="583" customFormat="1" ht="15.75">
      <c r="A256" s="407" t="str">
        <f t="shared" si="121"/>
        <v>►</v>
      </c>
      <c r="B256" s="147" t="str">
        <f t="shared" si="141"/>
        <v>►</v>
      </c>
      <c r="C256" s="685" t="str">
        <f t="shared" si="142"/>
        <v>►</v>
      </c>
      <c r="D256" s="147" t="str">
        <f t="shared" si="143"/>
        <v>►</v>
      </c>
      <c r="E256" s="147" t="str">
        <f t="shared" si="144"/>
        <v>►</v>
      </c>
      <c r="F256" s="147" t="str">
        <f t="shared" si="145"/>
        <v>►</v>
      </c>
      <c r="G256" s="147" t="str">
        <f t="shared" si="146"/>
        <v>►</v>
      </c>
      <c r="H256"/>
      <c r="I256" s="134"/>
      <c r="J256" s="119"/>
      <c r="K256" s="119"/>
      <c r="L256" s="118"/>
      <c r="M256" s="117"/>
      <c r="N256" s="116"/>
      <c r="O256" s="701"/>
      <c r="P256" s="701"/>
      <c r="Q256" s="700"/>
      <c r="R256" s="177"/>
      <c r="S256" s="176"/>
      <c r="T256" s="699"/>
      <c r="U256" s="175"/>
      <c r="V256" s="698"/>
      <c r="W256" s="697"/>
      <c r="X256" s="696"/>
      <c r="Y256" s="695"/>
      <c r="Z256" s="174"/>
      <c r="AA256" s="686"/>
      <c r="AB256" s="407" t="str">
        <f t="shared" si="122"/>
        <v>►</v>
      </c>
      <c r="AC256" s="147" t="str">
        <f t="shared" si="147"/>
        <v>►</v>
      </c>
      <c r="AD256" s="685" t="str">
        <f t="shared" si="148"/>
        <v>►</v>
      </c>
      <c r="AE256" s="147" t="str">
        <f t="shared" si="149"/>
        <v>►</v>
      </c>
      <c r="AF256" s="147" t="str">
        <f t="shared" si="150"/>
        <v>►</v>
      </c>
      <c r="AG256" s="147" t="str">
        <f t="shared" si="151"/>
        <v>►</v>
      </c>
      <c r="AH256" s="147" t="str">
        <f t="shared" si="152"/>
        <v>►</v>
      </c>
      <c r="AI256" s="686"/>
      <c r="AJ256" s="134"/>
      <c r="AK256" s="119"/>
      <c r="AL256" s="119"/>
      <c r="AM256" s="118"/>
      <c r="AN256" s="117"/>
      <c r="AO256" s="116"/>
      <c r="AP256" s="701"/>
      <c r="AQ256" s="701"/>
      <c r="AR256" s="700"/>
      <c r="AS256" s="177"/>
      <c r="AT256" s="176"/>
      <c r="AU256" s="699"/>
      <c r="AV256" s="175"/>
      <c r="AW256" s="698"/>
      <c r="AX256" s="697"/>
      <c r="AY256" s="696"/>
      <c r="AZ256" s="695"/>
      <c r="BA256" s="174"/>
      <c r="BB256"/>
      <c r="BC256" s="407" t="str">
        <f t="shared" si="123"/>
        <v>►</v>
      </c>
      <c r="BF256" s="407" t="str">
        <f t="shared" si="124"/>
        <v>►</v>
      </c>
      <c r="BI256" s="9">
        <v>1</v>
      </c>
      <c r="BJ256" s="1"/>
      <c r="BK256" s="1"/>
    </row>
    <row r="257" spans="1:63" s="583" customFormat="1" ht="15.75">
      <c r="A257" s="407" t="str">
        <f t="shared" si="121"/>
        <v>►</v>
      </c>
      <c r="B257" s="147" t="str">
        <f t="shared" si="141"/>
        <v>►</v>
      </c>
      <c r="C257" s="685" t="str">
        <f t="shared" si="142"/>
        <v>►</v>
      </c>
      <c r="D257" s="147" t="str">
        <f t="shared" si="143"/>
        <v>►</v>
      </c>
      <c r="E257" s="147" t="str">
        <f t="shared" si="144"/>
        <v>►</v>
      </c>
      <c r="F257" s="147" t="str">
        <f t="shared" si="145"/>
        <v>►</v>
      </c>
      <c r="G257" s="147" t="str">
        <f t="shared" si="146"/>
        <v>►</v>
      </c>
      <c r="H257"/>
      <c r="I257" s="134"/>
      <c r="J257" s="119"/>
      <c r="K257" s="119"/>
      <c r="L257" s="118"/>
      <c r="M257" s="117"/>
      <c r="N257" s="116"/>
      <c r="O257" s="689"/>
      <c r="P257" s="689"/>
      <c r="Q257" s="688"/>
      <c r="R257" s="165"/>
      <c r="S257" s="164"/>
      <c r="T257" s="694"/>
      <c r="U257" s="163"/>
      <c r="V257" s="693"/>
      <c r="W257" s="692"/>
      <c r="X257" s="691"/>
      <c r="Y257" s="690"/>
      <c r="Z257" s="162"/>
      <c r="AA257" s="686"/>
      <c r="AB257" s="407" t="str">
        <f t="shared" si="122"/>
        <v>►</v>
      </c>
      <c r="AC257" s="147" t="str">
        <f t="shared" si="147"/>
        <v>►</v>
      </c>
      <c r="AD257" s="685" t="str">
        <f t="shared" si="148"/>
        <v>►</v>
      </c>
      <c r="AE257" s="147" t="str">
        <f t="shared" si="149"/>
        <v>►</v>
      </c>
      <c r="AF257" s="147" t="str">
        <f t="shared" si="150"/>
        <v>►</v>
      </c>
      <c r="AG257" s="147" t="str">
        <f t="shared" si="151"/>
        <v>►</v>
      </c>
      <c r="AH257" s="147" t="str">
        <f t="shared" si="152"/>
        <v>►</v>
      </c>
      <c r="AI257" s="686"/>
      <c r="AJ257" s="134"/>
      <c r="AK257" s="119"/>
      <c r="AL257" s="119"/>
      <c r="AM257" s="118"/>
      <c r="AN257" s="117"/>
      <c r="AO257" s="116"/>
      <c r="AP257" s="689"/>
      <c r="AQ257" s="689"/>
      <c r="AR257" s="688"/>
      <c r="AS257" s="165"/>
      <c r="AT257" s="164"/>
      <c r="AU257" s="694"/>
      <c r="AV257" s="163"/>
      <c r="AW257" s="693"/>
      <c r="AX257" s="692"/>
      <c r="AY257" s="691"/>
      <c r="AZ257" s="690"/>
      <c r="BA257" s="162"/>
      <c r="BB257"/>
      <c r="BC257" s="407" t="str">
        <f t="shared" si="123"/>
        <v>►</v>
      </c>
      <c r="BF257" s="407" t="str">
        <f t="shared" si="124"/>
        <v>►</v>
      </c>
      <c r="BI257" s="9">
        <v>1</v>
      </c>
      <c r="BJ257" s="1"/>
      <c r="BK257" s="1"/>
    </row>
    <row r="258" spans="1:63" s="583" customFormat="1" ht="21">
      <c r="A258" s="407" t="str">
        <f t="shared" si="121"/>
        <v>►</v>
      </c>
      <c r="B258" s="147" t="str">
        <f t="shared" si="141"/>
        <v>►</v>
      </c>
      <c r="C258" s="685" t="str">
        <f t="shared" si="142"/>
        <v>►</v>
      </c>
      <c r="D258" s="147" t="str">
        <f t="shared" si="143"/>
        <v>►</v>
      </c>
      <c r="E258" s="147" t="str">
        <f t="shared" si="144"/>
        <v>►</v>
      </c>
      <c r="F258" s="147" t="str">
        <f t="shared" si="145"/>
        <v>►</v>
      </c>
      <c r="G258" s="147" t="str">
        <f t="shared" si="146"/>
        <v>►</v>
      </c>
      <c r="H258"/>
      <c r="I258" s="134"/>
      <c r="J258" s="119"/>
      <c r="K258" s="119"/>
      <c r="L258" s="118"/>
      <c r="M258" s="117"/>
      <c r="N258" s="116"/>
      <c r="O258" s="689"/>
      <c r="P258" s="689"/>
      <c r="Q258" s="688"/>
      <c r="R258" s="145"/>
      <c r="S258" s="296"/>
      <c r="T258" s="295"/>
      <c r="U258" s="144"/>
      <c r="V258" s="294"/>
      <c r="W258" s="293"/>
      <c r="X258" s="292"/>
      <c r="Y258" s="291"/>
      <c r="Z258" s="290"/>
      <c r="AA258" s="686"/>
      <c r="AB258" s="407" t="str">
        <f t="shared" si="122"/>
        <v>►</v>
      </c>
      <c r="AC258" s="147" t="str">
        <f t="shared" si="147"/>
        <v>►</v>
      </c>
      <c r="AD258" s="685" t="str">
        <f t="shared" si="148"/>
        <v>►</v>
      </c>
      <c r="AE258" s="147" t="str">
        <f t="shared" si="149"/>
        <v>►</v>
      </c>
      <c r="AF258" s="147" t="str">
        <f t="shared" si="150"/>
        <v>►</v>
      </c>
      <c r="AG258" s="147" t="str">
        <f t="shared" si="151"/>
        <v>►</v>
      </c>
      <c r="AH258" s="147" t="str">
        <f t="shared" si="152"/>
        <v>►</v>
      </c>
      <c r="AI258" s="686"/>
      <c r="AJ258" s="134"/>
      <c r="AK258" s="119"/>
      <c r="AL258" s="119"/>
      <c r="AM258" s="118"/>
      <c r="AN258" s="117"/>
      <c r="AO258" s="116"/>
      <c r="AP258" s="689"/>
      <c r="AQ258" s="689"/>
      <c r="AR258" s="688"/>
      <c r="AS258" s="145"/>
      <c r="AT258" s="296"/>
      <c r="AU258" s="295"/>
      <c r="AV258" s="144"/>
      <c r="AW258" s="294"/>
      <c r="AX258" s="293"/>
      <c r="AY258" s="292"/>
      <c r="AZ258" s="291"/>
      <c r="BA258" s="290"/>
      <c r="BB258"/>
      <c r="BC258" s="407" t="str">
        <f t="shared" si="123"/>
        <v>►</v>
      </c>
      <c r="BF258" s="407" t="str">
        <f t="shared" si="124"/>
        <v>►</v>
      </c>
      <c r="BI258" s="9">
        <v>1</v>
      </c>
      <c r="BJ258" s="1"/>
      <c r="BK258" s="1"/>
    </row>
    <row r="259" spans="1:63" s="583" customFormat="1" ht="21">
      <c r="A259" s="407" t="str">
        <f t="shared" si="121"/>
        <v>►</v>
      </c>
      <c r="B259" s="147" t="str">
        <f t="shared" si="141"/>
        <v>►</v>
      </c>
      <c r="C259" s="685" t="str">
        <f t="shared" si="142"/>
        <v>►</v>
      </c>
      <c r="D259" s="147" t="str">
        <f t="shared" si="143"/>
        <v>►</v>
      </c>
      <c r="E259" s="147" t="str">
        <f t="shared" si="144"/>
        <v>►</v>
      </c>
      <c r="F259" s="147" t="str">
        <f t="shared" si="145"/>
        <v>►</v>
      </c>
      <c r="G259" s="147" t="str">
        <f t="shared" si="146"/>
        <v>►</v>
      </c>
      <c r="H259"/>
      <c r="I259" s="146"/>
      <c r="J259" s="119"/>
      <c r="K259" s="119"/>
      <c r="L259" s="118"/>
      <c r="M259" s="117"/>
      <c r="N259" s="116"/>
      <c r="O259" s="689"/>
      <c r="P259" s="689"/>
      <c r="Q259" s="688"/>
      <c r="R259" s="150"/>
      <c r="S259" s="296"/>
      <c r="T259" s="295"/>
      <c r="U259" s="144"/>
      <c r="V259" s="294"/>
      <c r="W259" s="293"/>
      <c r="X259" s="292"/>
      <c r="Y259" s="291"/>
      <c r="Z259" s="290"/>
      <c r="AA259" s="686"/>
      <c r="AB259" s="407" t="str">
        <f t="shared" si="122"/>
        <v>►</v>
      </c>
      <c r="AC259" s="147" t="str">
        <f t="shared" si="147"/>
        <v>►</v>
      </c>
      <c r="AD259" s="685" t="str">
        <f t="shared" si="148"/>
        <v>►</v>
      </c>
      <c r="AE259" s="147" t="str">
        <f t="shared" si="149"/>
        <v>►</v>
      </c>
      <c r="AF259" s="147" t="str">
        <f t="shared" si="150"/>
        <v>►</v>
      </c>
      <c r="AG259" s="147" t="str">
        <f t="shared" si="151"/>
        <v>►</v>
      </c>
      <c r="AH259" s="147" t="str">
        <f t="shared" si="152"/>
        <v>►</v>
      </c>
      <c r="AI259" s="686"/>
      <c r="AJ259" s="146"/>
      <c r="AK259" s="119"/>
      <c r="AL259" s="119"/>
      <c r="AM259" s="118"/>
      <c r="AN259" s="117"/>
      <c r="AO259" s="116"/>
      <c r="AP259" s="689"/>
      <c r="AQ259" s="689"/>
      <c r="AR259" s="688"/>
      <c r="AS259" s="150"/>
      <c r="AT259" s="296"/>
      <c r="AU259" s="295"/>
      <c r="AV259" s="144"/>
      <c r="AW259" s="294"/>
      <c r="AX259" s="293"/>
      <c r="AY259" s="292"/>
      <c r="AZ259" s="291"/>
      <c r="BA259" s="290"/>
      <c r="BB259"/>
      <c r="BC259" s="407" t="str">
        <f t="shared" si="123"/>
        <v>►</v>
      </c>
      <c r="BF259" s="407" t="str">
        <f t="shared" si="124"/>
        <v>►</v>
      </c>
      <c r="BI259" s="9">
        <v>1</v>
      </c>
      <c r="BJ259" s="1"/>
      <c r="BK259" s="1"/>
    </row>
    <row r="260" spans="1:63" s="583" customFormat="1" ht="21">
      <c r="A260" s="407" t="str">
        <f t="shared" si="121"/>
        <v>►</v>
      </c>
      <c r="B260" s="147" t="str">
        <f t="shared" si="141"/>
        <v>►</v>
      </c>
      <c r="C260" s="685" t="str">
        <f t="shared" si="142"/>
        <v>►</v>
      </c>
      <c r="D260" s="147" t="str">
        <f t="shared" si="143"/>
        <v>►</v>
      </c>
      <c r="E260" s="147" t="str">
        <f t="shared" si="144"/>
        <v>►</v>
      </c>
      <c r="F260" s="147" t="str">
        <f t="shared" si="145"/>
        <v>►</v>
      </c>
      <c r="G260" s="147" t="str">
        <f t="shared" si="146"/>
        <v>►</v>
      </c>
      <c r="H260"/>
      <c r="I260" s="146"/>
      <c r="J260" s="119"/>
      <c r="K260" s="119"/>
      <c r="L260" s="118"/>
      <c r="M260" s="117"/>
      <c r="N260" s="116"/>
      <c r="O260" s="689"/>
      <c r="P260" s="689"/>
      <c r="Q260" s="688"/>
      <c r="R260" s="145"/>
      <c r="S260" s="296"/>
      <c r="T260" s="295"/>
      <c r="U260" s="144"/>
      <c r="V260" s="294"/>
      <c r="W260" s="293"/>
      <c r="X260" s="292"/>
      <c r="Y260" s="291"/>
      <c r="Z260" s="298"/>
      <c r="AA260" s="686"/>
      <c r="AB260" s="407" t="str">
        <f t="shared" si="122"/>
        <v>►</v>
      </c>
      <c r="AC260" s="147" t="str">
        <f t="shared" si="147"/>
        <v>►</v>
      </c>
      <c r="AD260" s="685" t="str">
        <f t="shared" si="148"/>
        <v>►</v>
      </c>
      <c r="AE260" s="147" t="str">
        <f t="shared" si="149"/>
        <v>►</v>
      </c>
      <c r="AF260" s="147" t="str">
        <f t="shared" si="150"/>
        <v>►</v>
      </c>
      <c r="AG260" s="147" t="str">
        <f t="shared" si="151"/>
        <v>►</v>
      </c>
      <c r="AH260" s="147" t="str">
        <f t="shared" si="152"/>
        <v>►</v>
      </c>
      <c r="AI260" s="686"/>
      <c r="AJ260" s="146"/>
      <c r="AK260" s="119"/>
      <c r="AL260" s="119"/>
      <c r="AM260" s="118"/>
      <c r="AN260" s="117"/>
      <c r="AO260" s="116"/>
      <c r="AP260" s="689"/>
      <c r="AQ260" s="689"/>
      <c r="AR260" s="688"/>
      <c r="AS260" s="145"/>
      <c r="AT260" s="296"/>
      <c r="AU260" s="295"/>
      <c r="AV260" s="144"/>
      <c r="AW260" s="294"/>
      <c r="AX260" s="293"/>
      <c r="AY260" s="292"/>
      <c r="AZ260" s="291"/>
      <c r="BA260" s="298"/>
      <c r="BB260"/>
      <c r="BC260" s="407" t="str">
        <f t="shared" si="123"/>
        <v>►</v>
      </c>
      <c r="BF260" s="407" t="str">
        <f t="shared" si="124"/>
        <v>►</v>
      </c>
      <c r="BI260" s="9">
        <v>1</v>
      </c>
      <c r="BJ260" s="1"/>
      <c r="BK260" s="1"/>
    </row>
    <row r="261" spans="1:63" s="583" customFormat="1" ht="21">
      <c r="A261" s="407" t="str">
        <f t="shared" si="121"/>
        <v>►</v>
      </c>
      <c r="B261" s="147" t="str">
        <f t="shared" si="141"/>
        <v>►</v>
      </c>
      <c r="C261" s="685" t="str">
        <f t="shared" si="142"/>
        <v>►</v>
      </c>
      <c r="D261" s="147" t="str">
        <f t="shared" si="143"/>
        <v>►</v>
      </c>
      <c r="E261" s="147" t="str">
        <f t="shared" si="144"/>
        <v>►</v>
      </c>
      <c r="F261" s="147" t="str">
        <f t="shared" si="145"/>
        <v>►</v>
      </c>
      <c r="G261" s="147" t="str">
        <f t="shared" si="146"/>
        <v>►</v>
      </c>
      <c r="H261"/>
      <c r="I261" s="146"/>
      <c r="J261" s="119"/>
      <c r="K261" s="119"/>
      <c r="L261" s="118"/>
      <c r="M261" s="117"/>
      <c r="N261" s="116"/>
      <c r="O261" s="689"/>
      <c r="P261" s="689"/>
      <c r="Q261" s="688"/>
      <c r="R261" s="150"/>
      <c r="S261" s="296"/>
      <c r="T261" s="295"/>
      <c r="U261" s="144"/>
      <c r="V261" s="294"/>
      <c r="W261" s="293"/>
      <c r="X261" s="292"/>
      <c r="Y261" s="291"/>
      <c r="Z261" s="298"/>
      <c r="AA261" s="686"/>
      <c r="AB261" s="407" t="str">
        <f t="shared" si="122"/>
        <v>►</v>
      </c>
      <c r="AC261" s="147" t="str">
        <f t="shared" si="147"/>
        <v>►</v>
      </c>
      <c r="AD261" s="685" t="str">
        <f t="shared" si="148"/>
        <v>►</v>
      </c>
      <c r="AE261" s="147" t="str">
        <f t="shared" si="149"/>
        <v>►</v>
      </c>
      <c r="AF261" s="147" t="str">
        <f t="shared" si="150"/>
        <v>►</v>
      </c>
      <c r="AG261" s="147" t="str">
        <f t="shared" si="151"/>
        <v>►</v>
      </c>
      <c r="AH261" s="147" t="str">
        <f t="shared" si="152"/>
        <v>►</v>
      </c>
      <c r="AI261" s="686"/>
      <c r="AJ261" s="146"/>
      <c r="AK261" s="119"/>
      <c r="AL261" s="119"/>
      <c r="AM261" s="118"/>
      <c r="AN261" s="117"/>
      <c r="AO261" s="116"/>
      <c r="AP261" s="689"/>
      <c r="AQ261" s="689"/>
      <c r="AR261" s="688"/>
      <c r="AS261" s="150"/>
      <c r="AT261" s="296"/>
      <c r="AU261" s="295"/>
      <c r="AV261" s="144"/>
      <c r="AW261" s="294"/>
      <c r="AX261" s="293"/>
      <c r="AY261" s="292"/>
      <c r="AZ261" s="291"/>
      <c r="BA261" s="298"/>
      <c r="BB261"/>
      <c r="BC261" s="407" t="str">
        <f t="shared" si="123"/>
        <v>►</v>
      </c>
      <c r="BF261" s="407" t="str">
        <f t="shared" si="124"/>
        <v>►</v>
      </c>
      <c r="BI261" s="9">
        <v>1</v>
      </c>
      <c r="BJ261" s="1"/>
      <c r="BK261" s="1"/>
    </row>
    <row r="262" spans="1:63" s="583" customFormat="1" ht="21">
      <c r="A262" s="407" t="str">
        <f t="shared" si="121"/>
        <v>►</v>
      </c>
      <c r="B262" s="147" t="str">
        <f t="shared" si="141"/>
        <v>►</v>
      </c>
      <c r="C262" s="685" t="str">
        <f t="shared" si="142"/>
        <v>►</v>
      </c>
      <c r="D262" s="147" t="str">
        <f t="shared" si="143"/>
        <v>►</v>
      </c>
      <c r="E262" s="147" t="str">
        <f t="shared" si="144"/>
        <v>►</v>
      </c>
      <c r="F262" s="147" t="str">
        <f t="shared" si="145"/>
        <v>►</v>
      </c>
      <c r="G262" s="147" t="str">
        <f t="shared" si="146"/>
        <v>►</v>
      </c>
      <c r="H262"/>
      <c r="I262" s="146"/>
      <c r="J262" s="119"/>
      <c r="K262" s="119"/>
      <c r="L262" s="118"/>
      <c r="M262" s="117"/>
      <c r="N262" s="116"/>
      <c r="O262" s="689"/>
      <c r="P262" s="689"/>
      <c r="Q262" s="688"/>
      <c r="R262" s="145"/>
      <c r="S262" s="296"/>
      <c r="T262" s="295"/>
      <c r="U262" s="144"/>
      <c r="V262" s="294"/>
      <c r="W262" s="293"/>
      <c r="X262" s="292"/>
      <c r="Y262" s="291"/>
      <c r="Z262" s="290"/>
      <c r="AA262" s="686"/>
      <c r="AB262" s="407" t="str">
        <f t="shared" si="122"/>
        <v>►</v>
      </c>
      <c r="AC262" s="147" t="str">
        <f t="shared" si="147"/>
        <v>►</v>
      </c>
      <c r="AD262" s="685" t="str">
        <f t="shared" si="148"/>
        <v>►</v>
      </c>
      <c r="AE262" s="147" t="str">
        <f t="shared" si="149"/>
        <v>►</v>
      </c>
      <c r="AF262" s="147" t="str">
        <f t="shared" si="150"/>
        <v>►</v>
      </c>
      <c r="AG262" s="147" t="str">
        <f t="shared" si="151"/>
        <v>►</v>
      </c>
      <c r="AH262" s="147" t="str">
        <f t="shared" si="152"/>
        <v>►</v>
      </c>
      <c r="AI262" s="686"/>
      <c r="AJ262" s="146"/>
      <c r="AK262" s="119"/>
      <c r="AL262" s="119"/>
      <c r="AM262" s="118"/>
      <c r="AN262" s="117"/>
      <c r="AO262" s="116"/>
      <c r="AP262" s="689"/>
      <c r="AQ262" s="689"/>
      <c r="AR262" s="688"/>
      <c r="AS262" s="145"/>
      <c r="AT262" s="296"/>
      <c r="AU262" s="295"/>
      <c r="AV262" s="144"/>
      <c r="AW262" s="294"/>
      <c r="AX262" s="293"/>
      <c r="AY262" s="292"/>
      <c r="AZ262" s="291"/>
      <c r="BA262" s="290"/>
      <c r="BB262"/>
      <c r="BC262" s="407" t="str">
        <f t="shared" si="123"/>
        <v>►</v>
      </c>
      <c r="BF262" s="407" t="str">
        <f t="shared" si="124"/>
        <v>►</v>
      </c>
      <c r="BI262" s="9">
        <v>1</v>
      </c>
      <c r="BJ262" s="1"/>
      <c r="BK262" s="1"/>
    </row>
    <row r="263" spans="1:63" s="583" customFormat="1" ht="21">
      <c r="A263" s="407" t="str">
        <f t="shared" si="121"/>
        <v>►</v>
      </c>
      <c r="B263" s="147" t="str">
        <f t="shared" si="141"/>
        <v>►</v>
      </c>
      <c r="C263" s="685" t="str">
        <f t="shared" si="142"/>
        <v>►</v>
      </c>
      <c r="D263" s="147" t="str">
        <f t="shared" si="143"/>
        <v>►</v>
      </c>
      <c r="E263" s="147" t="str">
        <f t="shared" si="144"/>
        <v>►</v>
      </c>
      <c r="F263" s="147" t="str">
        <f t="shared" si="145"/>
        <v>►</v>
      </c>
      <c r="G263" s="147" t="str">
        <f t="shared" si="146"/>
        <v>►</v>
      </c>
      <c r="H263"/>
      <c r="I263" s="146"/>
      <c r="J263" s="119"/>
      <c r="K263" s="119"/>
      <c r="L263" s="118"/>
      <c r="M263" s="117"/>
      <c r="N263" s="116"/>
      <c r="O263" s="689"/>
      <c r="P263" s="689"/>
      <c r="Q263" s="688"/>
      <c r="R263" s="150"/>
      <c r="S263" s="296"/>
      <c r="T263" s="295"/>
      <c r="U263" s="144"/>
      <c r="V263" s="294"/>
      <c r="W263" s="293"/>
      <c r="X263" s="292"/>
      <c r="Y263" s="291"/>
      <c r="Z263" s="290"/>
      <c r="AA263" s="686"/>
      <c r="AB263" s="407" t="str">
        <f t="shared" si="122"/>
        <v>►</v>
      </c>
      <c r="AC263" s="147" t="str">
        <f t="shared" si="147"/>
        <v>►</v>
      </c>
      <c r="AD263" s="685" t="str">
        <f t="shared" si="148"/>
        <v>►</v>
      </c>
      <c r="AE263" s="147" t="str">
        <f t="shared" si="149"/>
        <v>►</v>
      </c>
      <c r="AF263" s="147" t="str">
        <f t="shared" si="150"/>
        <v>►</v>
      </c>
      <c r="AG263" s="147" t="str">
        <f t="shared" si="151"/>
        <v>►</v>
      </c>
      <c r="AH263" s="147" t="str">
        <f t="shared" si="152"/>
        <v>►</v>
      </c>
      <c r="AI263" s="686"/>
      <c r="AJ263" s="146"/>
      <c r="AK263" s="119"/>
      <c r="AL263" s="119"/>
      <c r="AM263" s="118"/>
      <c r="AN263" s="117"/>
      <c r="AO263" s="116"/>
      <c r="AP263" s="689"/>
      <c r="AQ263" s="689"/>
      <c r="AR263" s="688"/>
      <c r="AS263" s="150"/>
      <c r="AT263" s="296"/>
      <c r="AU263" s="295"/>
      <c r="AV263" s="144"/>
      <c r="AW263" s="294"/>
      <c r="AX263" s="293"/>
      <c r="AY263" s="292"/>
      <c r="AZ263" s="291"/>
      <c r="BA263" s="290"/>
      <c r="BB263"/>
      <c r="BC263" s="407" t="str">
        <f t="shared" si="123"/>
        <v>►</v>
      </c>
      <c r="BF263" s="407" t="str">
        <f t="shared" si="124"/>
        <v>►</v>
      </c>
      <c r="BI263" s="9">
        <v>1</v>
      </c>
      <c r="BJ263" s="1"/>
      <c r="BK263" s="1"/>
    </row>
    <row r="264" spans="1:63" s="583" customFormat="1" ht="21">
      <c r="A264" s="407" t="str">
        <f t="shared" si="121"/>
        <v>►</v>
      </c>
      <c r="B264" s="147" t="str">
        <f t="shared" si="141"/>
        <v>►</v>
      </c>
      <c r="C264" s="685" t="str">
        <f t="shared" si="142"/>
        <v>►</v>
      </c>
      <c r="D264" s="147" t="str">
        <f t="shared" si="143"/>
        <v>►</v>
      </c>
      <c r="E264" s="147" t="str">
        <f t="shared" si="144"/>
        <v>►</v>
      </c>
      <c r="F264" s="147" t="str">
        <f t="shared" si="145"/>
        <v>►</v>
      </c>
      <c r="G264" s="147" t="str">
        <f t="shared" si="146"/>
        <v>►</v>
      </c>
      <c r="H264"/>
      <c r="I264" s="146"/>
      <c r="J264" s="119"/>
      <c r="K264" s="119"/>
      <c r="L264" s="118"/>
      <c r="M264" s="117"/>
      <c r="N264" s="116"/>
      <c r="O264" s="689"/>
      <c r="P264" s="689"/>
      <c r="Q264" s="688"/>
      <c r="R264" s="145"/>
      <c r="S264" s="296"/>
      <c r="T264" s="295"/>
      <c r="U264" s="144"/>
      <c r="V264" s="294"/>
      <c r="W264" s="293"/>
      <c r="X264" s="292"/>
      <c r="Y264" s="291"/>
      <c r="Z264" s="290"/>
      <c r="AA264" s="686"/>
      <c r="AB264" s="407" t="str">
        <f t="shared" si="122"/>
        <v>►</v>
      </c>
      <c r="AC264" s="147" t="str">
        <f t="shared" si="147"/>
        <v>►</v>
      </c>
      <c r="AD264" s="685" t="str">
        <f t="shared" si="148"/>
        <v>►</v>
      </c>
      <c r="AE264" s="147" t="str">
        <f t="shared" si="149"/>
        <v>►</v>
      </c>
      <c r="AF264" s="147" t="str">
        <f t="shared" si="150"/>
        <v>►</v>
      </c>
      <c r="AG264" s="147" t="str">
        <f t="shared" si="151"/>
        <v>►</v>
      </c>
      <c r="AH264" s="147" t="str">
        <f t="shared" si="152"/>
        <v>►</v>
      </c>
      <c r="AI264" s="686"/>
      <c r="AJ264" s="146"/>
      <c r="AK264" s="119"/>
      <c r="AL264" s="119"/>
      <c r="AM264" s="118"/>
      <c r="AN264" s="117"/>
      <c r="AO264" s="116"/>
      <c r="AP264" s="689"/>
      <c r="AQ264" s="689"/>
      <c r="AR264" s="688"/>
      <c r="AS264" s="145"/>
      <c r="AT264" s="296"/>
      <c r="AU264" s="295"/>
      <c r="AV264" s="144"/>
      <c r="AW264" s="294"/>
      <c r="AX264" s="293"/>
      <c r="AY264" s="292"/>
      <c r="AZ264" s="291"/>
      <c r="BA264" s="290"/>
      <c r="BB264"/>
      <c r="BC264" s="407" t="str">
        <f t="shared" si="123"/>
        <v>►</v>
      </c>
      <c r="BF264" s="407" t="str">
        <f t="shared" si="124"/>
        <v>►</v>
      </c>
      <c r="BI264" s="9">
        <v>1</v>
      </c>
      <c r="BJ264" s="1"/>
      <c r="BK264" s="1"/>
    </row>
    <row r="265" spans="1:63" s="583" customFormat="1" ht="15.75">
      <c r="A265" s="407" t="str">
        <f t="shared" si="121"/>
        <v>►</v>
      </c>
      <c r="B265" s="147" t="str">
        <f t="shared" si="141"/>
        <v>►</v>
      </c>
      <c r="C265" s="685" t="str">
        <f t="shared" si="142"/>
        <v>►</v>
      </c>
      <c r="D265" s="147" t="str">
        <f t="shared" si="143"/>
        <v>►</v>
      </c>
      <c r="E265" s="147" t="str">
        <f t="shared" si="144"/>
        <v>►</v>
      </c>
      <c r="F265" s="147" t="str">
        <f t="shared" si="145"/>
        <v>►</v>
      </c>
      <c r="G265" s="147" t="str">
        <f t="shared" si="146"/>
        <v>►</v>
      </c>
      <c r="H265"/>
      <c r="I265" s="134"/>
      <c r="J265" s="119"/>
      <c r="K265" s="119"/>
      <c r="L265" s="118"/>
      <c r="M265" s="117"/>
      <c r="N265" s="116"/>
      <c r="O265" s="132"/>
      <c r="P265" s="132"/>
      <c r="Q265" s="132"/>
      <c r="R265" s="132"/>
      <c r="S265" s="132"/>
      <c r="T265" s="132"/>
      <c r="U265" s="132"/>
      <c r="V265" s="132"/>
      <c r="W265" s="132"/>
      <c r="X265" s="133"/>
      <c r="Y265" s="132"/>
      <c r="Z265" s="131"/>
      <c r="AA265" s="686"/>
      <c r="AB265" s="407" t="str">
        <f t="shared" si="122"/>
        <v>►</v>
      </c>
      <c r="AC265" s="147" t="str">
        <f t="shared" si="147"/>
        <v>►</v>
      </c>
      <c r="AD265" s="685" t="str">
        <f t="shared" si="148"/>
        <v>►</v>
      </c>
      <c r="AE265" s="147" t="str">
        <f t="shared" si="149"/>
        <v>►</v>
      </c>
      <c r="AF265" s="147" t="str">
        <f t="shared" si="150"/>
        <v>►</v>
      </c>
      <c r="AG265" s="147" t="str">
        <f t="shared" si="151"/>
        <v>►</v>
      </c>
      <c r="AH265" s="147" t="str">
        <f t="shared" si="152"/>
        <v>►</v>
      </c>
      <c r="AI265" s="686"/>
      <c r="AJ265" s="134"/>
      <c r="AK265" s="119"/>
      <c r="AL265" s="119"/>
      <c r="AM265" s="118"/>
      <c r="AN265" s="117"/>
      <c r="AO265" s="116"/>
      <c r="AP265" s="132"/>
      <c r="AQ265" s="132"/>
      <c r="AR265" s="132"/>
      <c r="AS265" s="132"/>
      <c r="AT265" s="132"/>
      <c r="AU265" s="132"/>
      <c r="AV265" s="132"/>
      <c r="AW265" s="132"/>
      <c r="AX265" s="132"/>
      <c r="AY265" s="133"/>
      <c r="AZ265" s="132"/>
      <c r="BA265" s="131"/>
      <c r="BB265"/>
      <c r="BC265" s="407" t="str">
        <f t="shared" si="123"/>
        <v>►</v>
      </c>
      <c r="BF265" s="407" t="str">
        <f t="shared" si="124"/>
        <v>►</v>
      </c>
      <c r="BI265" s="9">
        <v>1</v>
      </c>
      <c r="BJ265" s="1"/>
      <c r="BK265" s="1"/>
    </row>
    <row r="266" spans="1:63" s="583" customFormat="1" ht="21">
      <c r="A266" s="407" t="str">
        <f t="shared" ref="A266:A329" si="153">IF(ISBLANK(I266),"►",I266)</f>
        <v>►</v>
      </c>
      <c r="B266" s="147" t="str">
        <f t="shared" si="141"/>
        <v>►</v>
      </c>
      <c r="C266" s="685" t="str">
        <f t="shared" si="142"/>
        <v>►</v>
      </c>
      <c r="D266" s="147" t="str">
        <f t="shared" si="143"/>
        <v>►</v>
      </c>
      <c r="E266" s="147" t="str">
        <f t="shared" si="144"/>
        <v>►</v>
      </c>
      <c r="F266" s="147" t="str">
        <f t="shared" si="145"/>
        <v>►</v>
      </c>
      <c r="G266" s="147" t="str">
        <f t="shared" si="146"/>
        <v>►</v>
      </c>
      <c r="H266"/>
      <c r="I266" s="146"/>
      <c r="J266" s="119"/>
      <c r="K266" s="119"/>
      <c r="L266" s="118"/>
      <c r="M266" s="117"/>
      <c r="N266" s="116"/>
      <c r="O266" s="288"/>
      <c r="P266" s="267"/>
      <c r="Q266" s="270"/>
      <c r="R266" s="270"/>
      <c r="S266" s="270"/>
      <c r="T266" s="270"/>
      <c r="U266" s="270"/>
      <c r="V266" s="270"/>
      <c r="W266" s="270"/>
      <c r="X266" s="270"/>
      <c r="Y266" s="270"/>
      <c r="Z266" s="287"/>
      <c r="AA266" s="686"/>
      <c r="AB266" s="407" t="str">
        <f t="shared" ref="AB266:AB329" si="154">IF(ISBLANK(AJ266),"►",AJ266)</f>
        <v>►</v>
      </c>
      <c r="AC266" s="147" t="str">
        <f t="shared" si="147"/>
        <v>►</v>
      </c>
      <c r="AD266" s="685" t="str">
        <f t="shared" si="148"/>
        <v>►</v>
      </c>
      <c r="AE266" s="147" t="str">
        <f t="shared" si="149"/>
        <v>►</v>
      </c>
      <c r="AF266" s="147" t="str">
        <f t="shared" si="150"/>
        <v>►</v>
      </c>
      <c r="AG266" s="147" t="str">
        <f t="shared" si="151"/>
        <v>►</v>
      </c>
      <c r="AH266" s="147" t="str">
        <f t="shared" si="152"/>
        <v>►</v>
      </c>
      <c r="AI266" s="686"/>
      <c r="AJ266" s="146"/>
      <c r="AK266" s="119"/>
      <c r="AL266" s="119"/>
      <c r="AM266" s="118"/>
      <c r="AN266" s="117"/>
      <c r="AO266" s="116"/>
      <c r="AP266" s="288"/>
      <c r="AQ266" s="267"/>
      <c r="AR266" s="270"/>
      <c r="AS266" s="270"/>
      <c r="AT266" s="270"/>
      <c r="AU266" s="270"/>
      <c r="AV266" s="270"/>
      <c r="AW266" s="270"/>
      <c r="AX266" s="270"/>
      <c r="AY266" s="270"/>
      <c r="AZ266" s="270"/>
      <c r="BA266" s="287"/>
      <c r="BB266"/>
      <c r="BC266" s="407" t="str">
        <f t="shared" ref="BC266:BC329" si="155">A266</f>
        <v>►</v>
      </c>
      <c r="BF266" s="407" t="str">
        <f t="shared" ref="BF266:BF329" si="156">AB266</f>
        <v>►</v>
      </c>
      <c r="BI266" s="9">
        <v>1</v>
      </c>
      <c r="BJ266" s="1"/>
      <c r="BK266" s="1"/>
    </row>
    <row r="267" spans="1:63" s="583" customFormat="1" ht="21">
      <c r="A267" s="407" t="str">
        <f t="shared" si="153"/>
        <v>►</v>
      </c>
      <c r="B267" s="147" t="str">
        <f t="shared" ref="B267:G267" si="157">B266</f>
        <v>►</v>
      </c>
      <c r="C267" s="685" t="str">
        <f t="shared" si="157"/>
        <v>►</v>
      </c>
      <c r="D267" s="147" t="str">
        <f t="shared" si="157"/>
        <v>►</v>
      </c>
      <c r="E267" s="147" t="str">
        <f t="shared" si="157"/>
        <v>►</v>
      </c>
      <c r="F267" s="147" t="str">
        <f t="shared" si="157"/>
        <v>►</v>
      </c>
      <c r="G267" s="147" t="str">
        <f t="shared" si="157"/>
        <v>►</v>
      </c>
      <c r="H267"/>
      <c r="I267" s="146"/>
      <c r="J267" s="119"/>
      <c r="K267" s="119"/>
      <c r="L267" s="118"/>
      <c r="M267" s="117"/>
      <c r="N267" s="116"/>
      <c r="O267" s="285"/>
      <c r="P267" s="284"/>
      <c r="Q267" s="284"/>
      <c r="R267" s="284"/>
      <c r="S267" s="284"/>
      <c r="T267" s="284"/>
      <c r="U267" s="284"/>
      <c r="V267" s="284"/>
      <c r="W267" s="284"/>
      <c r="X267" s="284"/>
      <c r="Y267" s="284"/>
      <c r="Z267" s="282"/>
      <c r="AA267" s="686"/>
      <c r="AB267" s="407" t="str">
        <f t="shared" si="154"/>
        <v>►</v>
      </c>
      <c r="AC267" s="147" t="str">
        <f t="shared" ref="AC267:AH267" si="158">AC266</f>
        <v>►</v>
      </c>
      <c r="AD267" s="685" t="str">
        <f t="shared" si="158"/>
        <v>►</v>
      </c>
      <c r="AE267" s="147" t="str">
        <f t="shared" si="158"/>
        <v>►</v>
      </c>
      <c r="AF267" s="147" t="str">
        <f t="shared" si="158"/>
        <v>►</v>
      </c>
      <c r="AG267" s="147" t="str">
        <f t="shared" si="158"/>
        <v>►</v>
      </c>
      <c r="AH267" s="147" t="str">
        <f t="shared" si="158"/>
        <v>►</v>
      </c>
      <c r="AI267" s="686"/>
      <c r="AJ267" s="146"/>
      <c r="AK267" s="119"/>
      <c r="AL267" s="119"/>
      <c r="AM267" s="118"/>
      <c r="AN267" s="117"/>
      <c r="AO267" s="116"/>
      <c r="AP267" s="285"/>
      <c r="AQ267" s="284"/>
      <c r="AR267" s="284"/>
      <c r="AS267" s="284"/>
      <c r="AT267" s="284"/>
      <c r="AU267" s="284"/>
      <c r="AV267" s="284"/>
      <c r="AW267" s="284"/>
      <c r="AX267" s="284"/>
      <c r="AY267" s="284"/>
      <c r="AZ267" s="284"/>
      <c r="BA267" s="282"/>
      <c r="BB267"/>
      <c r="BC267" s="407" t="str">
        <f t="shared" si="155"/>
        <v>►</v>
      </c>
      <c r="BF267" s="407" t="str">
        <f t="shared" si="156"/>
        <v>►</v>
      </c>
      <c r="BI267" s="9">
        <v>1</v>
      </c>
      <c r="BJ267" s="1"/>
      <c r="BK267" s="1"/>
    </row>
    <row r="268" spans="1:63" s="583" customFormat="1" ht="21">
      <c r="A268" s="407" t="str">
        <f t="shared" si="153"/>
        <v>►</v>
      </c>
      <c r="B268" s="147" t="str">
        <f t="shared" ref="B268:G280" si="159">B266</f>
        <v>►</v>
      </c>
      <c r="C268" s="685" t="str">
        <f t="shared" si="159"/>
        <v>►</v>
      </c>
      <c r="D268" s="147" t="str">
        <f t="shared" si="159"/>
        <v>►</v>
      </c>
      <c r="E268" s="147" t="str">
        <f t="shared" si="159"/>
        <v>►</v>
      </c>
      <c r="F268" s="147" t="str">
        <f t="shared" si="159"/>
        <v>►</v>
      </c>
      <c r="G268" s="147" t="str">
        <f t="shared" si="159"/>
        <v>►</v>
      </c>
      <c r="H268"/>
      <c r="I268" s="146"/>
      <c r="J268" s="119"/>
      <c r="K268" s="119"/>
      <c r="L268" s="118"/>
      <c r="M268" s="117"/>
      <c r="N268" s="116"/>
      <c r="O268" s="285"/>
      <c r="P268" s="284"/>
      <c r="Q268" s="284"/>
      <c r="R268" s="284"/>
      <c r="S268" s="284"/>
      <c r="T268" s="284"/>
      <c r="U268" s="284"/>
      <c r="V268" s="284"/>
      <c r="W268" s="284"/>
      <c r="X268" s="284"/>
      <c r="Y268" s="284"/>
      <c r="Z268" s="282"/>
      <c r="AA268" s="686"/>
      <c r="AB268" s="407" t="str">
        <f t="shared" si="154"/>
        <v>►</v>
      </c>
      <c r="AC268" s="147" t="str">
        <f t="shared" ref="AC268:AH280" si="160">AC266</f>
        <v>►</v>
      </c>
      <c r="AD268" s="685" t="str">
        <f t="shared" si="160"/>
        <v>►</v>
      </c>
      <c r="AE268" s="147" t="str">
        <f t="shared" si="160"/>
        <v>►</v>
      </c>
      <c r="AF268" s="147" t="str">
        <f t="shared" si="160"/>
        <v>►</v>
      </c>
      <c r="AG268" s="147" t="str">
        <f t="shared" si="160"/>
        <v>►</v>
      </c>
      <c r="AH268" s="147" t="str">
        <f t="shared" si="160"/>
        <v>►</v>
      </c>
      <c r="AI268" s="686"/>
      <c r="AJ268" s="146"/>
      <c r="AK268" s="119"/>
      <c r="AL268" s="119"/>
      <c r="AM268" s="118"/>
      <c r="AN268" s="117"/>
      <c r="AO268" s="116"/>
      <c r="AP268" s="285"/>
      <c r="AQ268" s="284"/>
      <c r="AR268" s="284"/>
      <c r="AS268" s="284"/>
      <c r="AT268" s="284"/>
      <c r="AU268" s="284"/>
      <c r="AV268" s="284"/>
      <c r="AW268" s="284"/>
      <c r="AX268" s="284"/>
      <c r="AY268" s="284"/>
      <c r="AZ268" s="284"/>
      <c r="BA268" s="282"/>
      <c r="BB268"/>
      <c r="BC268" s="407" t="str">
        <f t="shared" si="155"/>
        <v>►</v>
      </c>
      <c r="BF268" s="407" t="str">
        <f t="shared" si="156"/>
        <v>►</v>
      </c>
      <c r="BI268" s="9">
        <v>1</v>
      </c>
      <c r="BJ268" s="1"/>
      <c r="BK268" s="1"/>
    </row>
    <row r="269" spans="1:63" s="583" customFormat="1" ht="21">
      <c r="A269" s="407" t="str">
        <f t="shared" si="153"/>
        <v>►</v>
      </c>
      <c r="B269" s="147" t="str">
        <f t="shared" si="159"/>
        <v>►</v>
      </c>
      <c r="C269" s="685" t="str">
        <f t="shared" si="159"/>
        <v>►</v>
      </c>
      <c r="D269" s="147" t="str">
        <f t="shared" si="159"/>
        <v>►</v>
      </c>
      <c r="E269" s="147" t="str">
        <f t="shared" si="159"/>
        <v>►</v>
      </c>
      <c r="F269" s="147" t="str">
        <f t="shared" si="159"/>
        <v>►</v>
      </c>
      <c r="G269" s="147" t="str">
        <f t="shared" si="159"/>
        <v>►</v>
      </c>
      <c r="H269"/>
      <c r="I269" s="146"/>
      <c r="J269" s="119"/>
      <c r="K269" s="119"/>
      <c r="L269" s="118"/>
      <c r="M269" s="117"/>
      <c r="N269" s="116"/>
      <c r="O269" s="285"/>
      <c r="P269" s="284"/>
      <c r="Q269" s="284"/>
      <c r="R269" s="284"/>
      <c r="S269" s="284"/>
      <c r="T269" s="284"/>
      <c r="U269" s="284"/>
      <c r="V269" s="284"/>
      <c r="W269" s="284"/>
      <c r="X269" s="284"/>
      <c r="Y269" s="284"/>
      <c r="Z269" s="282"/>
      <c r="AA269" s="686"/>
      <c r="AB269" s="407" t="str">
        <f t="shared" si="154"/>
        <v>►</v>
      </c>
      <c r="AC269" s="147" t="str">
        <f t="shared" si="160"/>
        <v>►</v>
      </c>
      <c r="AD269" s="685" t="str">
        <f t="shared" si="160"/>
        <v>►</v>
      </c>
      <c r="AE269" s="147" t="str">
        <f t="shared" si="160"/>
        <v>►</v>
      </c>
      <c r="AF269" s="147" t="str">
        <f t="shared" si="160"/>
        <v>►</v>
      </c>
      <c r="AG269" s="147" t="str">
        <f t="shared" si="160"/>
        <v>►</v>
      </c>
      <c r="AH269" s="147" t="str">
        <f t="shared" si="160"/>
        <v>►</v>
      </c>
      <c r="AI269" s="686"/>
      <c r="AJ269" s="146"/>
      <c r="AK269" s="119"/>
      <c r="AL269" s="119"/>
      <c r="AM269" s="118"/>
      <c r="AN269" s="117"/>
      <c r="AO269" s="116"/>
      <c r="AP269" s="285"/>
      <c r="AQ269" s="284"/>
      <c r="AR269" s="284"/>
      <c r="AS269" s="284"/>
      <c r="AT269" s="284"/>
      <c r="AU269" s="284"/>
      <c r="AV269" s="284"/>
      <c r="AW269" s="284"/>
      <c r="AX269" s="284"/>
      <c r="AY269" s="284"/>
      <c r="AZ269" s="284"/>
      <c r="BA269" s="282"/>
      <c r="BB269"/>
      <c r="BC269" s="407" t="str">
        <f t="shared" si="155"/>
        <v>►</v>
      </c>
      <c r="BF269" s="407" t="str">
        <f t="shared" si="156"/>
        <v>►</v>
      </c>
      <c r="BI269" s="9">
        <v>1</v>
      </c>
      <c r="BJ269" s="1"/>
      <c r="BK269" s="1"/>
    </row>
    <row r="270" spans="1:63" s="583" customFormat="1" ht="21">
      <c r="A270" s="407" t="str">
        <f t="shared" si="153"/>
        <v>►</v>
      </c>
      <c r="B270" s="147" t="str">
        <f t="shared" si="159"/>
        <v>►</v>
      </c>
      <c r="C270" s="685" t="str">
        <f t="shared" si="159"/>
        <v>►</v>
      </c>
      <c r="D270" s="147" t="str">
        <f t="shared" si="159"/>
        <v>►</v>
      </c>
      <c r="E270" s="147" t="str">
        <f t="shared" si="159"/>
        <v>►</v>
      </c>
      <c r="F270" s="147" t="str">
        <f t="shared" si="159"/>
        <v>►</v>
      </c>
      <c r="G270" s="147" t="str">
        <f t="shared" si="159"/>
        <v>►</v>
      </c>
      <c r="H270"/>
      <c r="I270" s="146"/>
      <c r="J270" s="119"/>
      <c r="K270" s="119"/>
      <c r="L270" s="118"/>
      <c r="M270" s="117"/>
      <c r="N270" s="116"/>
      <c r="O270" s="285"/>
      <c r="P270" s="284"/>
      <c r="Q270" s="284"/>
      <c r="R270" s="284"/>
      <c r="S270" s="284"/>
      <c r="T270" s="284"/>
      <c r="U270" s="284"/>
      <c r="V270" s="284"/>
      <c r="W270" s="284"/>
      <c r="X270" s="284"/>
      <c r="Y270" s="284"/>
      <c r="Z270" s="282"/>
      <c r="AA270" s="686"/>
      <c r="AB270" s="407" t="str">
        <f t="shared" si="154"/>
        <v>►</v>
      </c>
      <c r="AC270" s="147" t="str">
        <f t="shared" si="160"/>
        <v>►</v>
      </c>
      <c r="AD270" s="685" t="str">
        <f t="shared" si="160"/>
        <v>►</v>
      </c>
      <c r="AE270" s="147" t="str">
        <f t="shared" si="160"/>
        <v>►</v>
      </c>
      <c r="AF270" s="147" t="str">
        <f t="shared" si="160"/>
        <v>►</v>
      </c>
      <c r="AG270" s="147" t="str">
        <f t="shared" si="160"/>
        <v>►</v>
      </c>
      <c r="AH270" s="147" t="str">
        <f t="shared" si="160"/>
        <v>►</v>
      </c>
      <c r="AI270" s="686"/>
      <c r="AJ270" s="146"/>
      <c r="AK270" s="119"/>
      <c r="AL270" s="119"/>
      <c r="AM270" s="118"/>
      <c r="AN270" s="117"/>
      <c r="AO270" s="116"/>
      <c r="AP270" s="285"/>
      <c r="AQ270" s="284"/>
      <c r="AR270" s="284"/>
      <c r="AS270" s="284"/>
      <c r="AT270" s="284"/>
      <c r="AU270" s="284"/>
      <c r="AV270" s="284"/>
      <c r="AW270" s="284"/>
      <c r="AX270" s="284"/>
      <c r="AY270" s="284"/>
      <c r="AZ270" s="284"/>
      <c r="BA270" s="282"/>
      <c r="BB270"/>
      <c r="BC270" s="407" t="str">
        <f t="shared" si="155"/>
        <v>►</v>
      </c>
      <c r="BF270" s="407" t="str">
        <f t="shared" si="156"/>
        <v>►</v>
      </c>
      <c r="BI270" s="9">
        <v>1</v>
      </c>
      <c r="BJ270" s="1"/>
      <c r="BK270" s="1"/>
    </row>
    <row r="271" spans="1:63" s="583" customFormat="1" ht="21">
      <c r="A271" s="407" t="str">
        <f t="shared" si="153"/>
        <v>►</v>
      </c>
      <c r="B271" s="147" t="str">
        <f t="shared" si="159"/>
        <v>►</v>
      </c>
      <c r="C271" s="685" t="str">
        <f t="shared" si="159"/>
        <v>►</v>
      </c>
      <c r="D271" s="147" t="str">
        <f t="shared" si="159"/>
        <v>►</v>
      </c>
      <c r="E271" s="147" t="str">
        <f t="shared" si="159"/>
        <v>►</v>
      </c>
      <c r="F271" s="147" t="str">
        <f t="shared" si="159"/>
        <v>►</v>
      </c>
      <c r="G271" s="147" t="str">
        <f t="shared" si="159"/>
        <v>►</v>
      </c>
      <c r="H271"/>
      <c r="I271" s="146"/>
      <c r="J271" s="119"/>
      <c r="K271" s="119"/>
      <c r="L271" s="118"/>
      <c r="M271" s="117"/>
      <c r="N271" s="116"/>
      <c r="O271" s="285"/>
      <c r="P271" s="284"/>
      <c r="Q271" s="284"/>
      <c r="R271" s="284"/>
      <c r="S271" s="284"/>
      <c r="T271" s="284"/>
      <c r="U271" s="284"/>
      <c r="V271" s="284"/>
      <c r="W271" s="284"/>
      <c r="X271" s="284"/>
      <c r="Y271" s="284"/>
      <c r="Z271" s="282"/>
      <c r="AA271" s="686"/>
      <c r="AB271" s="407" t="str">
        <f t="shared" si="154"/>
        <v>►</v>
      </c>
      <c r="AC271" s="147" t="str">
        <f t="shared" si="160"/>
        <v>►</v>
      </c>
      <c r="AD271" s="685" t="str">
        <f t="shared" si="160"/>
        <v>►</v>
      </c>
      <c r="AE271" s="147" t="str">
        <f t="shared" si="160"/>
        <v>►</v>
      </c>
      <c r="AF271" s="147" t="str">
        <f t="shared" si="160"/>
        <v>►</v>
      </c>
      <c r="AG271" s="147" t="str">
        <f t="shared" si="160"/>
        <v>►</v>
      </c>
      <c r="AH271" s="147" t="str">
        <f t="shared" si="160"/>
        <v>►</v>
      </c>
      <c r="AI271" s="686"/>
      <c r="AJ271" s="146"/>
      <c r="AK271" s="119"/>
      <c r="AL271" s="119"/>
      <c r="AM271" s="118"/>
      <c r="AN271" s="117"/>
      <c r="AO271" s="116"/>
      <c r="AP271" s="285"/>
      <c r="AQ271" s="284"/>
      <c r="AR271" s="284"/>
      <c r="AS271" s="284"/>
      <c r="AT271" s="284"/>
      <c r="AU271" s="284"/>
      <c r="AV271" s="284"/>
      <c r="AW271" s="284"/>
      <c r="AX271" s="284"/>
      <c r="AY271" s="284"/>
      <c r="AZ271" s="284"/>
      <c r="BA271" s="282"/>
      <c r="BB271"/>
      <c r="BC271" s="407" t="str">
        <f t="shared" si="155"/>
        <v>►</v>
      </c>
      <c r="BF271" s="407" t="str">
        <f t="shared" si="156"/>
        <v>►</v>
      </c>
      <c r="BI271" s="9">
        <v>1</v>
      </c>
      <c r="BJ271" s="1"/>
      <c r="BK271" s="1"/>
    </row>
    <row r="272" spans="1:63" s="583" customFormat="1" ht="21">
      <c r="A272" s="407" t="str">
        <f t="shared" si="153"/>
        <v>►</v>
      </c>
      <c r="B272" s="147" t="str">
        <f t="shared" si="159"/>
        <v>►</v>
      </c>
      <c r="C272" s="685" t="str">
        <f t="shared" si="159"/>
        <v>►</v>
      </c>
      <c r="D272" s="147" t="str">
        <f t="shared" si="159"/>
        <v>►</v>
      </c>
      <c r="E272" s="147" t="str">
        <f t="shared" si="159"/>
        <v>►</v>
      </c>
      <c r="F272" s="147" t="str">
        <f t="shared" si="159"/>
        <v>►</v>
      </c>
      <c r="G272" s="147" t="str">
        <f t="shared" si="159"/>
        <v>►</v>
      </c>
      <c r="H272"/>
      <c r="I272" s="146"/>
      <c r="J272" s="119"/>
      <c r="K272" s="119"/>
      <c r="L272" s="118"/>
      <c r="M272" s="117"/>
      <c r="N272" s="116"/>
      <c r="O272" s="285"/>
      <c r="P272" s="284"/>
      <c r="Q272" s="284"/>
      <c r="R272" s="284"/>
      <c r="S272" s="284"/>
      <c r="T272" s="284"/>
      <c r="U272" s="284"/>
      <c r="V272" s="284"/>
      <c r="W272" s="284"/>
      <c r="X272" s="284"/>
      <c r="Y272" s="284"/>
      <c r="Z272" s="282"/>
      <c r="AA272" s="686"/>
      <c r="AB272" s="407" t="str">
        <f t="shared" si="154"/>
        <v>►</v>
      </c>
      <c r="AC272" s="147" t="str">
        <f t="shared" si="160"/>
        <v>►</v>
      </c>
      <c r="AD272" s="685" t="str">
        <f t="shared" si="160"/>
        <v>►</v>
      </c>
      <c r="AE272" s="147" t="str">
        <f t="shared" si="160"/>
        <v>►</v>
      </c>
      <c r="AF272" s="147" t="str">
        <f t="shared" si="160"/>
        <v>►</v>
      </c>
      <c r="AG272" s="147" t="str">
        <f t="shared" si="160"/>
        <v>►</v>
      </c>
      <c r="AH272" s="147" t="str">
        <f t="shared" si="160"/>
        <v>►</v>
      </c>
      <c r="AI272" s="686"/>
      <c r="AJ272" s="146"/>
      <c r="AK272" s="119"/>
      <c r="AL272" s="119"/>
      <c r="AM272" s="118"/>
      <c r="AN272" s="117"/>
      <c r="AO272" s="116"/>
      <c r="AP272" s="285"/>
      <c r="AQ272" s="284"/>
      <c r="AR272" s="284"/>
      <c r="AS272" s="284"/>
      <c r="AT272" s="284"/>
      <c r="AU272" s="284"/>
      <c r="AV272" s="284"/>
      <c r="AW272" s="284"/>
      <c r="AX272" s="284"/>
      <c r="AY272" s="284"/>
      <c r="AZ272" s="284"/>
      <c r="BA272" s="282"/>
      <c r="BB272"/>
      <c r="BC272" s="407" t="str">
        <f t="shared" si="155"/>
        <v>►</v>
      </c>
      <c r="BF272" s="407" t="str">
        <f t="shared" si="156"/>
        <v>►</v>
      </c>
      <c r="BI272" s="9">
        <v>1</v>
      </c>
      <c r="BJ272" s="1"/>
      <c r="BK272" s="1"/>
    </row>
    <row r="273" spans="1:63" s="583" customFormat="1" ht="21">
      <c r="A273" s="407" t="str">
        <f t="shared" si="153"/>
        <v>►</v>
      </c>
      <c r="B273" s="147" t="str">
        <f t="shared" si="159"/>
        <v>►</v>
      </c>
      <c r="C273" s="685" t="str">
        <f t="shared" si="159"/>
        <v>►</v>
      </c>
      <c r="D273" s="147" t="str">
        <f t="shared" si="159"/>
        <v>►</v>
      </c>
      <c r="E273" s="147" t="str">
        <f t="shared" si="159"/>
        <v>►</v>
      </c>
      <c r="F273" s="147" t="str">
        <f t="shared" si="159"/>
        <v>►</v>
      </c>
      <c r="G273" s="147" t="str">
        <f t="shared" si="159"/>
        <v>►</v>
      </c>
      <c r="H273"/>
      <c r="I273" s="146"/>
      <c r="J273" s="119"/>
      <c r="K273" s="119"/>
      <c r="L273" s="118"/>
      <c r="M273" s="117"/>
      <c r="N273" s="116"/>
      <c r="O273" s="285"/>
      <c r="P273" s="284"/>
      <c r="Q273" s="284"/>
      <c r="R273" s="284"/>
      <c r="S273" s="284"/>
      <c r="T273" s="284"/>
      <c r="U273" s="284"/>
      <c r="V273" s="284"/>
      <c r="W273" s="284"/>
      <c r="X273" s="284"/>
      <c r="Y273" s="284"/>
      <c r="Z273" s="282"/>
      <c r="AA273" s="686"/>
      <c r="AB273" s="407" t="str">
        <f t="shared" si="154"/>
        <v>►</v>
      </c>
      <c r="AC273" s="147" t="str">
        <f t="shared" si="160"/>
        <v>►</v>
      </c>
      <c r="AD273" s="685" t="str">
        <f t="shared" si="160"/>
        <v>►</v>
      </c>
      <c r="AE273" s="147" t="str">
        <f t="shared" si="160"/>
        <v>►</v>
      </c>
      <c r="AF273" s="147" t="str">
        <f t="shared" si="160"/>
        <v>►</v>
      </c>
      <c r="AG273" s="147" t="str">
        <f t="shared" si="160"/>
        <v>►</v>
      </c>
      <c r="AH273" s="147" t="str">
        <f t="shared" si="160"/>
        <v>►</v>
      </c>
      <c r="AI273" s="686"/>
      <c r="AJ273" s="146"/>
      <c r="AK273" s="119"/>
      <c r="AL273" s="119"/>
      <c r="AM273" s="118"/>
      <c r="AN273" s="117"/>
      <c r="AO273" s="116"/>
      <c r="AP273" s="285"/>
      <c r="AQ273" s="284"/>
      <c r="AR273" s="284"/>
      <c r="AS273" s="284"/>
      <c r="AT273" s="284"/>
      <c r="AU273" s="284"/>
      <c r="AV273" s="284"/>
      <c r="AW273" s="284"/>
      <c r="AX273" s="284"/>
      <c r="AY273" s="284"/>
      <c r="AZ273" s="284"/>
      <c r="BA273" s="282"/>
      <c r="BB273"/>
      <c r="BC273" s="407" t="str">
        <f t="shared" si="155"/>
        <v>►</v>
      </c>
      <c r="BF273" s="407" t="str">
        <f t="shared" si="156"/>
        <v>►</v>
      </c>
      <c r="BI273" s="9">
        <v>1</v>
      </c>
      <c r="BJ273" s="1"/>
      <c r="BK273" s="1"/>
    </row>
    <row r="274" spans="1:63" s="583" customFormat="1" ht="21">
      <c r="A274" s="407" t="str">
        <f t="shared" si="153"/>
        <v>►</v>
      </c>
      <c r="B274" s="147" t="str">
        <f t="shared" si="159"/>
        <v>►</v>
      </c>
      <c r="C274" s="685" t="str">
        <f t="shared" si="159"/>
        <v>►</v>
      </c>
      <c r="D274" s="147" t="str">
        <f t="shared" si="159"/>
        <v>►</v>
      </c>
      <c r="E274" s="147" t="str">
        <f t="shared" si="159"/>
        <v>►</v>
      </c>
      <c r="F274" s="147" t="str">
        <f t="shared" si="159"/>
        <v>►</v>
      </c>
      <c r="G274" s="147" t="str">
        <f t="shared" si="159"/>
        <v>►</v>
      </c>
      <c r="H274"/>
      <c r="I274" s="146"/>
      <c r="J274" s="119"/>
      <c r="K274" s="119"/>
      <c r="L274" s="118"/>
      <c r="M274" s="117"/>
      <c r="N274" s="116"/>
      <c r="O274" s="285"/>
      <c r="P274" s="284"/>
      <c r="Q274" s="284"/>
      <c r="R274" s="284"/>
      <c r="S274" s="284"/>
      <c r="T274" s="284"/>
      <c r="U274" s="284"/>
      <c r="V274" s="284"/>
      <c r="W274" s="284"/>
      <c r="X274" s="284"/>
      <c r="Y274" s="284"/>
      <c r="Z274" s="282"/>
      <c r="AA274" s="686"/>
      <c r="AB274" s="407" t="str">
        <f t="shared" si="154"/>
        <v>►</v>
      </c>
      <c r="AC274" s="147" t="str">
        <f t="shared" si="160"/>
        <v>►</v>
      </c>
      <c r="AD274" s="685" t="str">
        <f t="shared" si="160"/>
        <v>►</v>
      </c>
      <c r="AE274" s="147" t="str">
        <f t="shared" si="160"/>
        <v>►</v>
      </c>
      <c r="AF274" s="147" t="str">
        <f t="shared" si="160"/>
        <v>►</v>
      </c>
      <c r="AG274" s="147" t="str">
        <f t="shared" si="160"/>
        <v>►</v>
      </c>
      <c r="AH274" s="147" t="str">
        <f t="shared" si="160"/>
        <v>►</v>
      </c>
      <c r="AI274" s="686"/>
      <c r="AJ274" s="146"/>
      <c r="AK274" s="119"/>
      <c r="AL274" s="119"/>
      <c r="AM274" s="118"/>
      <c r="AN274" s="117"/>
      <c r="AO274" s="116"/>
      <c r="AP274" s="285"/>
      <c r="AQ274" s="284"/>
      <c r="AR274" s="284"/>
      <c r="AS274" s="284"/>
      <c r="AT274" s="284"/>
      <c r="AU274" s="284"/>
      <c r="AV274" s="284"/>
      <c r="AW274" s="284"/>
      <c r="AX274" s="284"/>
      <c r="AY274" s="284"/>
      <c r="AZ274" s="284"/>
      <c r="BA274" s="282"/>
      <c r="BB274"/>
      <c r="BC274" s="407" t="str">
        <f t="shared" si="155"/>
        <v>►</v>
      </c>
      <c r="BF274" s="407" t="str">
        <f t="shared" si="156"/>
        <v>►</v>
      </c>
      <c r="BI274" s="9">
        <v>1</v>
      </c>
      <c r="BJ274" s="1"/>
      <c r="BK274" s="1"/>
    </row>
    <row r="275" spans="1:63" s="583" customFormat="1" ht="21">
      <c r="A275" s="407" t="str">
        <f t="shared" si="153"/>
        <v>►</v>
      </c>
      <c r="B275" s="147" t="str">
        <f t="shared" si="159"/>
        <v>►</v>
      </c>
      <c r="C275" s="685" t="str">
        <f t="shared" si="159"/>
        <v>►</v>
      </c>
      <c r="D275" s="147" t="str">
        <f t="shared" si="159"/>
        <v>►</v>
      </c>
      <c r="E275" s="147" t="str">
        <f t="shared" si="159"/>
        <v>►</v>
      </c>
      <c r="F275" s="147" t="str">
        <f t="shared" si="159"/>
        <v>►</v>
      </c>
      <c r="G275" s="147" t="str">
        <f t="shared" si="159"/>
        <v>►</v>
      </c>
      <c r="H275"/>
      <c r="I275" s="146"/>
      <c r="J275" s="119"/>
      <c r="K275" s="119"/>
      <c r="L275" s="118"/>
      <c r="M275" s="117"/>
      <c r="N275" s="116"/>
      <c r="O275" s="285"/>
      <c r="P275" s="284"/>
      <c r="Q275" s="284"/>
      <c r="R275" s="284"/>
      <c r="S275" s="284"/>
      <c r="T275" s="284"/>
      <c r="U275" s="284"/>
      <c r="V275" s="284"/>
      <c r="W275" s="284"/>
      <c r="X275" s="284"/>
      <c r="Y275" s="284"/>
      <c r="Z275" s="282"/>
      <c r="AA275" s="686"/>
      <c r="AB275" s="407" t="str">
        <f t="shared" si="154"/>
        <v>►</v>
      </c>
      <c r="AC275" s="147" t="str">
        <f t="shared" si="160"/>
        <v>►</v>
      </c>
      <c r="AD275" s="685" t="str">
        <f t="shared" si="160"/>
        <v>►</v>
      </c>
      <c r="AE275" s="147" t="str">
        <f t="shared" si="160"/>
        <v>►</v>
      </c>
      <c r="AF275" s="147" t="str">
        <f t="shared" si="160"/>
        <v>►</v>
      </c>
      <c r="AG275" s="147" t="str">
        <f t="shared" si="160"/>
        <v>►</v>
      </c>
      <c r="AH275" s="147" t="str">
        <f t="shared" si="160"/>
        <v>►</v>
      </c>
      <c r="AI275" s="686"/>
      <c r="AJ275" s="146"/>
      <c r="AK275" s="119"/>
      <c r="AL275" s="119"/>
      <c r="AM275" s="118"/>
      <c r="AN275" s="117"/>
      <c r="AO275" s="116"/>
      <c r="AP275" s="285"/>
      <c r="AQ275" s="284"/>
      <c r="AR275" s="284"/>
      <c r="AS275" s="284"/>
      <c r="AT275" s="284"/>
      <c r="AU275" s="284"/>
      <c r="AV275" s="284"/>
      <c r="AW275" s="284"/>
      <c r="AX275" s="284"/>
      <c r="AY275" s="284"/>
      <c r="AZ275" s="284"/>
      <c r="BA275" s="282"/>
      <c r="BB275"/>
      <c r="BC275" s="407" t="str">
        <f t="shared" si="155"/>
        <v>►</v>
      </c>
      <c r="BF275" s="407" t="str">
        <f t="shared" si="156"/>
        <v>►</v>
      </c>
      <c r="BI275" s="9">
        <v>1</v>
      </c>
      <c r="BJ275" s="1"/>
      <c r="BK275" s="1"/>
    </row>
    <row r="276" spans="1:63" s="583" customFormat="1" ht="18.75">
      <c r="A276" s="407" t="str">
        <f t="shared" si="153"/>
        <v>►</v>
      </c>
      <c r="B276" s="147" t="str">
        <f t="shared" si="159"/>
        <v>►</v>
      </c>
      <c r="C276" s="685" t="str">
        <f t="shared" si="159"/>
        <v>►</v>
      </c>
      <c r="D276" s="147" t="str">
        <f t="shared" si="159"/>
        <v>►</v>
      </c>
      <c r="E276" s="147" t="str">
        <f t="shared" si="159"/>
        <v>►</v>
      </c>
      <c r="F276" s="147" t="str">
        <f t="shared" si="159"/>
        <v>►</v>
      </c>
      <c r="G276" s="147" t="str">
        <f t="shared" si="159"/>
        <v>►</v>
      </c>
      <c r="H276"/>
      <c r="I276" s="146"/>
      <c r="J276" s="119"/>
      <c r="K276" s="119"/>
      <c r="L276" s="118"/>
      <c r="M276" s="117"/>
      <c r="N276" s="116"/>
      <c r="O276" s="687"/>
      <c r="P276" s="280"/>
      <c r="Q276" s="280"/>
      <c r="R276" s="280"/>
      <c r="S276" s="280"/>
      <c r="T276" s="280"/>
      <c r="U276" s="280"/>
      <c r="V276" s="280"/>
      <c r="W276" s="280"/>
      <c r="X276" s="280"/>
      <c r="Y276" s="280"/>
      <c r="Z276" s="279"/>
      <c r="AA276" s="686"/>
      <c r="AB276" s="407" t="str">
        <f t="shared" si="154"/>
        <v>►</v>
      </c>
      <c r="AC276" s="147" t="str">
        <f t="shared" si="160"/>
        <v>►</v>
      </c>
      <c r="AD276" s="685" t="str">
        <f t="shared" si="160"/>
        <v>►</v>
      </c>
      <c r="AE276" s="147" t="str">
        <f t="shared" si="160"/>
        <v>►</v>
      </c>
      <c r="AF276" s="147" t="str">
        <f t="shared" si="160"/>
        <v>►</v>
      </c>
      <c r="AG276" s="147" t="str">
        <f t="shared" si="160"/>
        <v>►</v>
      </c>
      <c r="AH276" s="147" t="str">
        <f t="shared" si="160"/>
        <v>►</v>
      </c>
      <c r="AI276" s="686"/>
      <c r="AJ276" s="146"/>
      <c r="AK276" s="119"/>
      <c r="AL276" s="119"/>
      <c r="AM276" s="118"/>
      <c r="AN276" s="117"/>
      <c r="AO276" s="116"/>
      <c r="AP276" s="687"/>
      <c r="AQ276" s="280"/>
      <c r="AR276" s="280"/>
      <c r="AS276" s="280"/>
      <c r="AT276" s="280"/>
      <c r="AU276" s="280"/>
      <c r="AV276" s="280"/>
      <c r="AW276" s="280"/>
      <c r="AX276" s="280"/>
      <c r="AY276" s="280"/>
      <c r="AZ276" s="280"/>
      <c r="BA276" s="279"/>
      <c r="BB276"/>
      <c r="BC276" s="407" t="str">
        <f t="shared" si="155"/>
        <v>►</v>
      </c>
      <c r="BF276" s="407" t="str">
        <f t="shared" si="156"/>
        <v>►</v>
      </c>
      <c r="BI276" s="9">
        <v>1</v>
      </c>
      <c r="BJ276" s="1"/>
      <c r="BK276" s="1"/>
    </row>
    <row r="277" spans="1:63" s="583" customFormat="1" ht="18.75">
      <c r="A277" s="407" t="str">
        <f t="shared" si="153"/>
        <v>►</v>
      </c>
      <c r="B277" s="147" t="str">
        <f t="shared" si="159"/>
        <v>►</v>
      </c>
      <c r="C277" s="685" t="str">
        <f t="shared" si="159"/>
        <v>►</v>
      </c>
      <c r="D277" s="147" t="str">
        <f t="shared" si="159"/>
        <v>►</v>
      </c>
      <c r="E277" s="147" t="str">
        <f t="shared" si="159"/>
        <v>►</v>
      </c>
      <c r="F277" s="147" t="str">
        <f t="shared" si="159"/>
        <v>►</v>
      </c>
      <c r="G277" s="147" t="str">
        <f t="shared" si="159"/>
        <v>►</v>
      </c>
      <c r="H277"/>
      <c r="I277" s="146"/>
      <c r="J277" s="119"/>
      <c r="K277" s="119"/>
      <c r="L277" s="118"/>
      <c r="M277" s="117"/>
      <c r="N277" s="116"/>
      <c r="O277" s="687"/>
      <c r="P277" s="280"/>
      <c r="Q277" s="280"/>
      <c r="R277" s="280"/>
      <c r="S277" s="280"/>
      <c r="T277" s="280"/>
      <c r="U277" s="280"/>
      <c r="V277" s="280"/>
      <c r="W277" s="280"/>
      <c r="X277" s="280"/>
      <c r="Y277" s="280"/>
      <c r="Z277" s="279"/>
      <c r="AA277" s="686"/>
      <c r="AB277" s="407" t="str">
        <f t="shared" si="154"/>
        <v>►</v>
      </c>
      <c r="AC277" s="147" t="str">
        <f t="shared" si="160"/>
        <v>►</v>
      </c>
      <c r="AD277" s="685" t="str">
        <f t="shared" si="160"/>
        <v>►</v>
      </c>
      <c r="AE277" s="147" t="str">
        <f t="shared" si="160"/>
        <v>►</v>
      </c>
      <c r="AF277" s="147" t="str">
        <f t="shared" si="160"/>
        <v>►</v>
      </c>
      <c r="AG277" s="147" t="str">
        <f t="shared" si="160"/>
        <v>►</v>
      </c>
      <c r="AH277" s="147" t="str">
        <f t="shared" si="160"/>
        <v>►</v>
      </c>
      <c r="AI277" s="686"/>
      <c r="AJ277" s="146"/>
      <c r="AK277" s="119"/>
      <c r="AL277" s="119"/>
      <c r="AM277" s="118"/>
      <c r="AN277" s="117"/>
      <c r="AO277" s="116"/>
      <c r="AP277" s="687"/>
      <c r="AQ277" s="280"/>
      <c r="AR277" s="280"/>
      <c r="AS277" s="280"/>
      <c r="AT277" s="280"/>
      <c r="AU277" s="280"/>
      <c r="AV277" s="280"/>
      <c r="AW277" s="280"/>
      <c r="AX277" s="280"/>
      <c r="AY277" s="280"/>
      <c r="AZ277" s="280"/>
      <c r="BA277" s="279"/>
      <c r="BB277"/>
      <c r="BC277" s="407" t="str">
        <f t="shared" si="155"/>
        <v>►</v>
      </c>
      <c r="BF277" s="407" t="str">
        <f t="shared" si="156"/>
        <v>►</v>
      </c>
      <c r="BI277" s="9">
        <v>1</v>
      </c>
      <c r="BJ277" s="1"/>
      <c r="BK277" s="1"/>
    </row>
    <row r="278" spans="1:63" s="583" customFormat="1" ht="15.75">
      <c r="A278" s="407" t="str">
        <f t="shared" si="153"/>
        <v>►</v>
      </c>
      <c r="B278" s="147" t="str">
        <f t="shared" si="159"/>
        <v>►</v>
      </c>
      <c r="C278" s="685" t="str">
        <f t="shared" si="159"/>
        <v>►</v>
      </c>
      <c r="D278" s="147" t="str">
        <f t="shared" si="159"/>
        <v>►</v>
      </c>
      <c r="E278" s="147" t="str">
        <f t="shared" si="159"/>
        <v>►</v>
      </c>
      <c r="F278" s="147" t="str">
        <f t="shared" si="159"/>
        <v>►</v>
      </c>
      <c r="G278" s="147" t="str">
        <f t="shared" si="159"/>
        <v>►</v>
      </c>
      <c r="H278"/>
      <c r="I278" s="274"/>
      <c r="J278" s="119"/>
      <c r="K278" s="119"/>
      <c r="L278" s="118"/>
      <c r="M278" s="117"/>
      <c r="N278" s="116"/>
      <c r="O278" s="277"/>
      <c r="P278" s="122"/>
      <c r="Q278" s="122"/>
      <c r="R278" s="122"/>
      <c r="S278" s="122"/>
      <c r="T278" s="122"/>
      <c r="U278" s="122"/>
      <c r="V278" s="122"/>
      <c r="W278" s="122"/>
      <c r="X278" s="122"/>
      <c r="Y278" s="122"/>
      <c r="Z278" s="121"/>
      <c r="AA278" s="686"/>
      <c r="AB278" s="407" t="str">
        <f t="shared" si="154"/>
        <v>►</v>
      </c>
      <c r="AC278" s="147" t="str">
        <f t="shared" si="160"/>
        <v>►</v>
      </c>
      <c r="AD278" s="685" t="str">
        <f t="shared" si="160"/>
        <v>►</v>
      </c>
      <c r="AE278" s="147" t="str">
        <f t="shared" si="160"/>
        <v>►</v>
      </c>
      <c r="AF278" s="147" t="str">
        <f t="shared" si="160"/>
        <v>►</v>
      </c>
      <c r="AG278" s="147" t="str">
        <f t="shared" si="160"/>
        <v>►</v>
      </c>
      <c r="AH278" s="147" t="str">
        <f t="shared" si="160"/>
        <v>►</v>
      </c>
      <c r="AI278" s="686"/>
      <c r="AJ278" s="274"/>
      <c r="AK278" s="119"/>
      <c r="AL278" s="119"/>
      <c r="AM278" s="118"/>
      <c r="AN278" s="117"/>
      <c r="AO278" s="116"/>
      <c r="AP278" s="277"/>
      <c r="AQ278" s="122"/>
      <c r="AR278" s="122"/>
      <c r="AS278" s="122"/>
      <c r="AT278" s="122"/>
      <c r="AU278" s="122"/>
      <c r="AV278" s="122"/>
      <c r="AW278" s="122"/>
      <c r="AX278" s="122"/>
      <c r="AY278" s="122"/>
      <c r="AZ278" s="122"/>
      <c r="BA278" s="121"/>
      <c r="BB278"/>
      <c r="BC278" s="407" t="str">
        <f t="shared" si="155"/>
        <v>►</v>
      </c>
      <c r="BF278" s="407" t="str">
        <f t="shared" si="156"/>
        <v>►</v>
      </c>
      <c r="BI278" s="9">
        <v>1</v>
      </c>
      <c r="BJ278" s="1"/>
      <c r="BK278" s="1"/>
    </row>
    <row r="279" spans="1:63" s="583" customFormat="1" ht="15.75">
      <c r="A279" s="407" t="str">
        <f t="shared" si="153"/>
        <v>►</v>
      </c>
      <c r="B279" s="147" t="str">
        <f t="shared" si="159"/>
        <v>►</v>
      </c>
      <c r="C279" s="685" t="str">
        <f t="shared" si="159"/>
        <v>►</v>
      </c>
      <c r="D279" s="147" t="str">
        <f t="shared" si="159"/>
        <v>►</v>
      </c>
      <c r="E279" s="147" t="str">
        <f t="shared" si="159"/>
        <v>►</v>
      </c>
      <c r="F279" s="147" t="str">
        <f t="shared" si="159"/>
        <v>►</v>
      </c>
      <c r="G279" s="147" t="str">
        <f t="shared" si="159"/>
        <v>►</v>
      </c>
      <c r="H279"/>
      <c r="I279" s="274"/>
      <c r="J279" s="113"/>
      <c r="K279" s="113"/>
      <c r="L279" s="113"/>
      <c r="M279" s="113"/>
      <c r="N279" s="113"/>
      <c r="O279" s="113"/>
      <c r="P279" s="113"/>
      <c r="Q279" s="113"/>
      <c r="R279" s="113"/>
      <c r="S279" s="113"/>
      <c r="T279" s="113"/>
      <c r="U279" s="113"/>
      <c r="V279" s="113"/>
      <c r="W279" s="113"/>
      <c r="X279" s="113"/>
      <c r="Y279" s="113"/>
      <c r="Z279" s="115"/>
      <c r="AA279" s="686"/>
      <c r="AB279" s="407" t="str">
        <f t="shared" si="154"/>
        <v>►</v>
      </c>
      <c r="AC279" s="147" t="str">
        <f t="shared" si="160"/>
        <v>►</v>
      </c>
      <c r="AD279" s="685" t="str">
        <f t="shared" si="160"/>
        <v>►</v>
      </c>
      <c r="AE279" s="147" t="str">
        <f t="shared" si="160"/>
        <v>►</v>
      </c>
      <c r="AF279" s="147" t="str">
        <f t="shared" si="160"/>
        <v>►</v>
      </c>
      <c r="AG279" s="147" t="str">
        <f t="shared" si="160"/>
        <v>►</v>
      </c>
      <c r="AH279" s="147" t="str">
        <f t="shared" si="160"/>
        <v>►</v>
      </c>
      <c r="AI279" s="686"/>
      <c r="AJ279" s="274"/>
      <c r="AK279" s="113"/>
      <c r="AL279" s="113"/>
      <c r="AM279" s="113"/>
      <c r="AN279" s="113"/>
      <c r="AO279" s="113"/>
      <c r="AP279" s="113"/>
      <c r="AQ279" s="113"/>
      <c r="AR279" s="113"/>
      <c r="AS279" s="113"/>
      <c r="AT279" s="113"/>
      <c r="AU279" s="113"/>
      <c r="AV279" s="113"/>
      <c r="AW279" s="113"/>
      <c r="AX279" s="113"/>
      <c r="AY279" s="113"/>
      <c r="AZ279" s="113"/>
      <c r="BA279" s="115"/>
      <c r="BB279"/>
      <c r="BC279" s="407" t="str">
        <f t="shared" si="155"/>
        <v>►</v>
      </c>
      <c r="BF279" s="407" t="str">
        <f t="shared" si="156"/>
        <v>►</v>
      </c>
      <c r="BI279" s="9">
        <v>1</v>
      </c>
      <c r="BJ279" s="1"/>
      <c r="BK279" s="1"/>
    </row>
    <row r="280" spans="1:63" s="583" customFormat="1" ht="16.5" thickBot="1">
      <c r="A280" s="407" t="str">
        <f t="shared" si="153"/>
        <v>►</v>
      </c>
      <c r="B280" s="147" t="str">
        <f t="shared" si="159"/>
        <v>►</v>
      </c>
      <c r="C280" s="685" t="str">
        <f t="shared" si="159"/>
        <v>►</v>
      </c>
      <c r="D280" s="147" t="str">
        <f t="shared" si="159"/>
        <v>►</v>
      </c>
      <c r="E280" s="147" t="str">
        <f t="shared" si="159"/>
        <v>►</v>
      </c>
      <c r="F280" s="147" t="str">
        <f t="shared" si="159"/>
        <v>►</v>
      </c>
      <c r="G280" s="147" t="str">
        <f t="shared" si="159"/>
        <v>►</v>
      </c>
      <c r="H280"/>
      <c r="I280" s="273"/>
      <c r="J280" s="272"/>
      <c r="K280" s="272"/>
      <c r="L280" s="272"/>
      <c r="M280" s="272"/>
      <c r="N280" s="272"/>
      <c r="O280" s="272"/>
      <c r="P280" s="272"/>
      <c r="Q280" s="272"/>
      <c r="R280" s="272"/>
      <c r="S280" s="272"/>
      <c r="T280" s="272"/>
      <c r="U280" s="272"/>
      <c r="V280" s="272"/>
      <c r="W280" s="272"/>
      <c r="X280" s="272"/>
      <c r="Y280" s="272"/>
      <c r="Z280" s="271"/>
      <c r="AA280" s="686"/>
      <c r="AB280" s="407" t="str">
        <f t="shared" si="154"/>
        <v>►</v>
      </c>
      <c r="AC280" s="147" t="str">
        <f t="shared" si="160"/>
        <v>►</v>
      </c>
      <c r="AD280" s="685" t="str">
        <f t="shared" si="160"/>
        <v>►</v>
      </c>
      <c r="AE280" s="147" t="str">
        <f t="shared" si="160"/>
        <v>►</v>
      </c>
      <c r="AF280" s="147" t="str">
        <f t="shared" si="160"/>
        <v>►</v>
      </c>
      <c r="AG280" s="147" t="str">
        <f t="shared" si="160"/>
        <v>►</v>
      </c>
      <c r="AH280" s="147" t="str">
        <f t="shared" si="160"/>
        <v>►</v>
      </c>
      <c r="AI280" s="686"/>
      <c r="AJ280" s="273"/>
      <c r="AK280" s="272"/>
      <c r="AL280" s="272"/>
      <c r="AM280" s="272"/>
      <c r="AN280" s="272"/>
      <c r="AO280" s="272"/>
      <c r="AP280" s="272"/>
      <c r="AQ280" s="272"/>
      <c r="AR280" s="272"/>
      <c r="AS280" s="272"/>
      <c r="AT280" s="272"/>
      <c r="AU280" s="272"/>
      <c r="AV280" s="272"/>
      <c r="AW280" s="272"/>
      <c r="AX280" s="272"/>
      <c r="AY280" s="272"/>
      <c r="AZ280" s="272"/>
      <c r="BA280" s="271"/>
      <c r="BB280"/>
      <c r="BC280" s="407" t="str">
        <f t="shared" si="155"/>
        <v>►</v>
      </c>
      <c r="BF280" s="407" t="str">
        <f t="shared" si="156"/>
        <v>►</v>
      </c>
      <c r="BI280" s="9">
        <v>1</v>
      </c>
      <c r="BJ280" s="1"/>
      <c r="BK280" s="1"/>
    </row>
    <row r="281" spans="1:63" s="583" customFormat="1" ht="16.5" thickBot="1">
      <c r="A281" s="407" t="str">
        <f t="shared" si="153"/>
        <v>A</v>
      </c>
      <c r="B281" s="681" t="s">
        <v>956</v>
      </c>
      <c r="C281" s="681" t="s">
        <v>956</v>
      </c>
      <c r="D281" s="681" t="s">
        <v>956</v>
      </c>
      <c r="E281" s="681" t="s">
        <v>956</v>
      </c>
      <c r="F281" s="681" t="s">
        <v>956</v>
      </c>
      <c r="G281" s="681" t="s">
        <v>956</v>
      </c>
      <c r="H281"/>
      <c r="I281" s="684" t="s">
        <v>338</v>
      </c>
      <c r="J281" s="683" t="s">
        <v>956</v>
      </c>
      <c r="K281" s="683" t="s">
        <v>956</v>
      </c>
      <c r="L281" s="683" t="s">
        <v>956</v>
      </c>
      <c r="M281" s="683" t="s">
        <v>956</v>
      </c>
      <c r="N281" s="683" t="s">
        <v>956</v>
      </c>
      <c r="O281" s="683" t="s">
        <v>956</v>
      </c>
      <c r="P281" s="683" t="s">
        <v>956</v>
      </c>
      <c r="Q281" s="683" t="s">
        <v>956</v>
      </c>
      <c r="R281" s="683" t="s">
        <v>956</v>
      </c>
      <c r="S281" s="683" t="s">
        <v>956</v>
      </c>
      <c r="T281" s="683" t="s">
        <v>956</v>
      </c>
      <c r="U281" s="683" t="s">
        <v>956</v>
      </c>
      <c r="V281" s="683" t="s">
        <v>956</v>
      </c>
      <c r="W281" s="683" t="s">
        <v>956</v>
      </c>
      <c r="X281" s="683" t="s">
        <v>956</v>
      </c>
      <c r="Y281" s="683" t="s">
        <v>956</v>
      </c>
      <c r="Z281" s="683" t="s">
        <v>956</v>
      </c>
      <c r="AA281" s="686"/>
      <c r="AB281" s="407" t="str">
        <f t="shared" si="154"/>
        <v>A</v>
      </c>
      <c r="AC281" s="681" t="s">
        <v>956</v>
      </c>
      <c r="AD281" s="681" t="s">
        <v>956</v>
      </c>
      <c r="AE281" s="681" t="s">
        <v>956</v>
      </c>
      <c r="AF281" s="681" t="s">
        <v>956</v>
      </c>
      <c r="AG281" s="681" t="s">
        <v>956</v>
      </c>
      <c r="AH281" s="681" t="s">
        <v>956</v>
      </c>
      <c r="AI281" s="686"/>
      <c r="AJ281" s="684" t="s">
        <v>338</v>
      </c>
      <c r="AK281" s="683" t="s">
        <v>956</v>
      </c>
      <c r="AL281" s="683" t="s">
        <v>956</v>
      </c>
      <c r="AM281" s="683" t="s">
        <v>956</v>
      </c>
      <c r="AN281" s="683" t="s">
        <v>956</v>
      </c>
      <c r="AO281" s="683" t="s">
        <v>956</v>
      </c>
      <c r="AP281" s="683" t="s">
        <v>956</v>
      </c>
      <c r="AQ281" s="683" t="s">
        <v>956</v>
      </c>
      <c r="AR281" s="683" t="s">
        <v>956</v>
      </c>
      <c r="AS281" s="683" t="s">
        <v>956</v>
      </c>
      <c r="AT281" s="683" t="s">
        <v>956</v>
      </c>
      <c r="AU281" s="683" t="s">
        <v>956</v>
      </c>
      <c r="AV281" s="683" t="s">
        <v>956</v>
      </c>
      <c r="AW281" s="683" t="s">
        <v>956</v>
      </c>
      <c r="AX281" s="683" t="s">
        <v>956</v>
      </c>
      <c r="AY281" s="683" t="s">
        <v>956</v>
      </c>
      <c r="AZ281" s="683" t="s">
        <v>956</v>
      </c>
      <c r="BA281" s="683" t="s">
        <v>956</v>
      </c>
      <c r="BB281"/>
      <c r="BC281" s="407" t="str">
        <f t="shared" si="155"/>
        <v>A</v>
      </c>
      <c r="BF281" s="407" t="str">
        <f t="shared" si="156"/>
        <v>A</v>
      </c>
      <c r="BI281" s="9">
        <v>1</v>
      </c>
      <c r="BJ281" s="1"/>
      <c r="BK281" s="1"/>
    </row>
    <row r="282" spans="1:63" s="583" customFormat="1" ht="28.5">
      <c r="A282" s="407" t="str">
        <f t="shared" si="153"/>
        <v>►</v>
      </c>
      <c r="B282" s="408" t="str">
        <f t="shared" ref="B282:B300" si="161">IF(A282="►","►",IF(A282="A",IF(AND(ISTEXT(J282),ISTEXT(J282)),J282,IF(ISTEXT(J282),J282,IF(ISBLANK(J282),J282,J282)))))</f>
        <v>►</v>
      </c>
      <c r="C282" s="715" t="str">
        <f t="shared" ref="C282:C300" si="162">IF(B282="►","►",IFERROR(LEFT(B282,SEARCH(".",B282)-1),0))</f>
        <v>►</v>
      </c>
      <c r="D282" s="408" t="str">
        <f t="shared" ref="D282:D300" si="163">IF(B282="►","►",IFERROR(MID(B282,SEARCH(".",B282)+1,SEARCH(".",B282,SEARCH(".",B282)+1)-SEARCH(".",B282)-1),0))</f>
        <v>►</v>
      </c>
      <c r="E282" s="408" t="str">
        <f t="shared" ref="E282:E300" si="164">IF(B282="►","►",IFERROR(MID(B282,SEARCH(".",B282,SEARCH(".",B282)+1)+1,SEARCH(".",B282,SEARCH(".",B282,SEARCH(".",B282)+1)+1)-SEARCH(".",B282,SEARCH(".",B282)+1)-1),0))</f>
        <v>►</v>
      </c>
      <c r="F282" s="408" t="str">
        <f t="shared" ref="F282:F300" si="165">IF(B282="►","►",IFERROR(MID(J282,SEARCH(".",B282,SEARCH(".",B282,SEARCH(".",B282)+1)+1)+1,SEARCH(".",B282,SEARCH(".",B282,SEARCH(".",B282,SEARCH(".",B282)+1)+1)+1)-SEARCH(".",B282,SEARCH(".",B282,SEARCH(".",B282)+1)+1)-1),0))</f>
        <v>►</v>
      </c>
      <c r="G282" s="408" t="str">
        <f t="shared" ref="G282:G300" si="166">IF(B282="►","►",IFERROR(MID(B282,SEARCH("♦",SUBSTITUTE(B282,".","♦",LEN(B282)-LEN(SUBSTITUTE(B282,".",""))))+1,999),""))</f>
        <v>►</v>
      </c>
      <c r="H282"/>
      <c r="I282" s="259"/>
      <c r="J282" s="258"/>
      <c r="K282" s="258"/>
      <c r="L282" s="257"/>
      <c r="M282" s="256"/>
      <c r="N282" s="255"/>
      <c r="O282" s="714"/>
      <c r="P282" s="713"/>
      <c r="Q282" s="712"/>
      <c r="R282" s="712"/>
      <c r="S282" s="712"/>
      <c r="T282" s="712"/>
      <c r="U282" s="712"/>
      <c r="V282" s="712"/>
      <c r="W282" s="712"/>
      <c r="X282" s="712"/>
      <c r="Y282" s="712"/>
      <c r="Z282" s="711"/>
      <c r="AA282" s="686"/>
      <c r="AB282" s="407" t="str">
        <f t="shared" si="154"/>
        <v>►</v>
      </c>
      <c r="AC282" s="408" t="str">
        <f t="shared" ref="AC282:AC300" si="167">IF(AB282="►","►",IF(AB282="A",IF(AND(ISTEXT(AK282),ISTEXT(AK282)),AK282,IF(ISTEXT(AK282),AK282,IF(ISBLANK(AK282),AK282,AK282)))))</f>
        <v>►</v>
      </c>
      <c r="AD282" s="715" t="str">
        <f t="shared" ref="AD282:AD300" si="168">IF(AC282="►","►",IFERROR(LEFT(AC282,SEARCH(".",AC282)-1),0))</f>
        <v>►</v>
      </c>
      <c r="AE282" s="408" t="str">
        <f t="shared" ref="AE282:AE300" si="169">IF(AC282="►","►",IFERROR(MID(AC282,SEARCH(".",AC282)+1,SEARCH(".",AC282,SEARCH(".",AC282)+1)-SEARCH(".",AC282)-1),0))</f>
        <v>►</v>
      </c>
      <c r="AF282" s="408" t="str">
        <f t="shared" ref="AF282:AF300" si="170">IF(AC282="►","►",IFERROR(MID(AC282,SEARCH(".",AC282,SEARCH(".",AC282)+1)+1,SEARCH(".",AC282,SEARCH(".",AC282,SEARCH(".",AC282)+1)+1)-SEARCH(".",AC282,SEARCH(".",AC282)+1)-1),0))</f>
        <v>►</v>
      </c>
      <c r="AG282" s="408" t="str">
        <f t="shared" ref="AG282:AG300" si="171">IF(AC282="►","►",IFERROR(MID(AK282,SEARCH(".",AC282,SEARCH(".",AC282,SEARCH(".",AC282)+1)+1)+1,SEARCH(".",AC282,SEARCH(".",AC282,SEARCH(".",AC282,SEARCH(".",AC282)+1)+1)+1)-SEARCH(".",AC282,SEARCH(".",AC282,SEARCH(".",AC282)+1)+1)-1),0))</f>
        <v>►</v>
      </c>
      <c r="AH282" s="408" t="str">
        <f t="shared" ref="AH282:AH300" si="172">IF(AC282="►","►",IFERROR(MID(AC282,SEARCH("♦",SUBSTITUTE(AC282,".","♦",LEN(AC282)-LEN(SUBSTITUTE(AC282,".",""))))+1,999),""))</f>
        <v>►</v>
      </c>
      <c r="AI282" s="686"/>
      <c r="AJ282" s="259"/>
      <c r="AK282" s="258"/>
      <c r="AL282" s="258"/>
      <c r="AM282" s="257"/>
      <c r="AN282" s="256"/>
      <c r="AO282" s="255"/>
      <c r="AP282" s="714"/>
      <c r="AQ282" s="713"/>
      <c r="AR282" s="712"/>
      <c r="AS282" s="712"/>
      <c r="AT282" s="712"/>
      <c r="AU282" s="712"/>
      <c r="AV282" s="712"/>
      <c r="AW282" s="712"/>
      <c r="AX282" s="712"/>
      <c r="AY282" s="712"/>
      <c r="AZ282" s="712"/>
      <c r="BA282" s="711"/>
      <c r="BB282"/>
      <c r="BC282" s="407" t="str">
        <f t="shared" si="155"/>
        <v>►</v>
      </c>
      <c r="BF282" s="407" t="str">
        <f t="shared" si="156"/>
        <v>►</v>
      </c>
      <c r="BI282" s="9">
        <v>1</v>
      </c>
      <c r="BJ282" s="1"/>
      <c r="BK282" s="1"/>
    </row>
    <row r="283" spans="1:63" s="583" customFormat="1" ht="28.5">
      <c r="A283" s="407" t="str">
        <f t="shared" si="153"/>
        <v>►</v>
      </c>
      <c r="B283" s="147" t="str">
        <f t="shared" si="161"/>
        <v>►</v>
      </c>
      <c r="C283" s="685" t="str">
        <f t="shared" si="162"/>
        <v>►</v>
      </c>
      <c r="D283" s="147" t="str">
        <f t="shared" si="163"/>
        <v>►</v>
      </c>
      <c r="E283" s="147" t="str">
        <f t="shared" si="164"/>
        <v>►</v>
      </c>
      <c r="F283" s="147" t="str">
        <f t="shared" si="165"/>
        <v>►</v>
      </c>
      <c r="G283" s="147" t="str">
        <f t="shared" si="166"/>
        <v>►</v>
      </c>
      <c r="H283"/>
      <c r="I283" s="342"/>
      <c r="J283" s="204"/>
      <c r="K283" s="204"/>
      <c r="L283" s="203"/>
      <c r="M283" s="202"/>
      <c r="N283" s="201"/>
      <c r="O283" s="710"/>
      <c r="P283" s="709"/>
      <c r="Q283" s="708"/>
      <c r="R283" s="708"/>
      <c r="S283" s="708"/>
      <c r="T283" s="708"/>
      <c r="U283" s="708"/>
      <c r="V283" s="708"/>
      <c r="W283" s="708"/>
      <c r="X283" s="708"/>
      <c r="Y283" s="708"/>
      <c r="Z283" s="707"/>
      <c r="AA283" s="686"/>
      <c r="AB283" s="407" t="str">
        <f t="shared" si="154"/>
        <v>►</v>
      </c>
      <c r="AC283" s="147" t="str">
        <f t="shared" si="167"/>
        <v>►</v>
      </c>
      <c r="AD283" s="685" t="str">
        <f t="shared" si="168"/>
        <v>►</v>
      </c>
      <c r="AE283" s="147" t="str">
        <f t="shared" si="169"/>
        <v>►</v>
      </c>
      <c r="AF283" s="147" t="str">
        <f t="shared" si="170"/>
        <v>►</v>
      </c>
      <c r="AG283" s="147" t="str">
        <f t="shared" si="171"/>
        <v>►</v>
      </c>
      <c r="AH283" s="147" t="str">
        <f t="shared" si="172"/>
        <v>►</v>
      </c>
      <c r="AI283" s="686"/>
      <c r="AJ283" s="342"/>
      <c r="AK283" s="204"/>
      <c r="AL283" s="204"/>
      <c r="AM283" s="203"/>
      <c r="AN283" s="202"/>
      <c r="AO283" s="201"/>
      <c r="AP283" s="710"/>
      <c r="AQ283" s="709"/>
      <c r="AR283" s="708"/>
      <c r="AS283" s="708"/>
      <c r="AT283" s="708"/>
      <c r="AU283" s="708"/>
      <c r="AV283" s="708"/>
      <c r="AW283" s="708"/>
      <c r="AX283" s="708"/>
      <c r="AY283" s="708"/>
      <c r="AZ283" s="708"/>
      <c r="BA283" s="707"/>
      <c r="BB283"/>
      <c r="BC283" s="407" t="str">
        <f t="shared" si="155"/>
        <v>►</v>
      </c>
      <c r="BF283" s="407" t="str">
        <f t="shared" si="156"/>
        <v>►</v>
      </c>
      <c r="BI283" s="9">
        <v>1</v>
      </c>
      <c r="BJ283" s="1"/>
      <c r="BK283" s="1"/>
    </row>
    <row r="284" spans="1:63" s="583" customFormat="1" ht="15.75">
      <c r="A284" s="407" t="str">
        <f t="shared" si="153"/>
        <v>►</v>
      </c>
      <c r="B284" s="147" t="str">
        <f t="shared" si="161"/>
        <v>►</v>
      </c>
      <c r="C284" s="685" t="str">
        <f t="shared" si="162"/>
        <v>►</v>
      </c>
      <c r="D284" s="147" t="str">
        <f t="shared" si="163"/>
        <v>►</v>
      </c>
      <c r="E284" s="147" t="str">
        <f t="shared" si="164"/>
        <v>►</v>
      </c>
      <c r="F284" s="147" t="str">
        <f t="shared" si="165"/>
        <v>►</v>
      </c>
      <c r="G284" s="147" t="str">
        <f t="shared" si="166"/>
        <v>►</v>
      </c>
      <c r="H284"/>
      <c r="I284" s="134"/>
      <c r="J284" s="204"/>
      <c r="K284" s="204"/>
      <c r="L284" s="203"/>
      <c r="M284" s="202"/>
      <c r="N284" s="201"/>
      <c r="O284" s="706"/>
      <c r="P284" s="706"/>
      <c r="Q284" s="337"/>
      <c r="R284" s="336"/>
      <c r="S284" s="232"/>
      <c r="T284" s="232"/>
      <c r="U284" s="232"/>
      <c r="V284" s="232"/>
      <c r="W284" s="232"/>
      <c r="X284" s="232"/>
      <c r="Y284" s="232"/>
      <c r="Z284" s="231"/>
      <c r="AA284" s="686"/>
      <c r="AB284" s="407" t="str">
        <f t="shared" si="154"/>
        <v>►</v>
      </c>
      <c r="AC284" s="147" t="str">
        <f t="shared" si="167"/>
        <v>►</v>
      </c>
      <c r="AD284" s="685" t="str">
        <f t="shared" si="168"/>
        <v>►</v>
      </c>
      <c r="AE284" s="147" t="str">
        <f t="shared" si="169"/>
        <v>►</v>
      </c>
      <c r="AF284" s="147" t="str">
        <f t="shared" si="170"/>
        <v>►</v>
      </c>
      <c r="AG284" s="147" t="str">
        <f t="shared" si="171"/>
        <v>►</v>
      </c>
      <c r="AH284" s="147" t="str">
        <f t="shared" si="172"/>
        <v>►</v>
      </c>
      <c r="AI284" s="686"/>
      <c r="AJ284" s="134"/>
      <c r="AK284" s="204"/>
      <c r="AL284" s="204"/>
      <c r="AM284" s="203"/>
      <c r="AN284" s="202"/>
      <c r="AO284" s="201"/>
      <c r="AP284" s="706"/>
      <c r="AQ284" s="706"/>
      <c r="AR284" s="337"/>
      <c r="AS284" s="336"/>
      <c r="AT284" s="232"/>
      <c r="AU284" s="232"/>
      <c r="AV284" s="232"/>
      <c r="AW284" s="232"/>
      <c r="AX284" s="232"/>
      <c r="AY284" s="232"/>
      <c r="AZ284" s="232"/>
      <c r="BA284" s="231"/>
      <c r="BB284"/>
      <c r="BC284" s="407" t="str">
        <f t="shared" si="155"/>
        <v>►</v>
      </c>
      <c r="BF284" s="407" t="str">
        <f t="shared" si="156"/>
        <v>►</v>
      </c>
      <c r="BI284" s="9">
        <v>1</v>
      </c>
      <c r="BJ284" s="1"/>
      <c r="BK284" s="1"/>
    </row>
    <row r="285" spans="1:63" s="583" customFormat="1" ht="18.75">
      <c r="A285" s="407" t="str">
        <f t="shared" si="153"/>
        <v>►</v>
      </c>
      <c r="B285" s="147" t="str">
        <f t="shared" si="161"/>
        <v>►</v>
      </c>
      <c r="C285" s="685" t="str">
        <f t="shared" si="162"/>
        <v>►</v>
      </c>
      <c r="D285" s="147" t="str">
        <f t="shared" si="163"/>
        <v>►</v>
      </c>
      <c r="E285" s="147" t="str">
        <f t="shared" si="164"/>
        <v>►</v>
      </c>
      <c r="F285" s="147" t="str">
        <f t="shared" si="165"/>
        <v>►</v>
      </c>
      <c r="G285" s="147" t="str">
        <f t="shared" si="166"/>
        <v>►</v>
      </c>
      <c r="H285"/>
      <c r="I285" s="134"/>
      <c r="J285" s="204"/>
      <c r="K285" s="204"/>
      <c r="L285" s="203"/>
      <c r="M285" s="202"/>
      <c r="N285" s="201"/>
      <c r="O285" s="224"/>
      <c r="P285" s="334"/>
      <c r="Q285" s="323"/>
      <c r="R285" s="323"/>
      <c r="S285" s="323"/>
      <c r="T285" s="323"/>
      <c r="U285" s="211"/>
      <c r="V285" s="223"/>
      <c r="W285" s="705"/>
      <c r="X285" s="705"/>
      <c r="Y285" s="705"/>
      <c r="Z285" s="704"/>
      <c r="AA285" s="686"/>
      <c r="AB285" s="407" t="str">
        <f t="shared" si="154"/>
        <v>►</v>
      </c>
      <c r="AC285" s="147" t="str">
        <f t="shared" si="167"/>
        <v>►</v>
      </c>
      <c r="AD285" s="685" t="str">
        <f t="shared" si="168"/>
        <v>►</v>
      </c>
      <c r="AE285" s="147" t="str">
        <f t="shared" si="169"/>
        <v>►</v>
      </c>
      <c r="AF285" s="147" t="str">
        <f t="shared" si="170"/>
        <v>►</v>
      </c>
      <c r="AG285" s="147" t="str">
        <f t="shared" si="171"/>
        <v>►</v>
      </c>
      <c r="AH285" s="147" t="str">
        <f t="shared" si="172"/>
        <v>►</v>
      </c>
      <c r="AI285" s="686"/>
      <c r="AJ285" s="134"/>
      <c r="AK285" s="204"/>
      <c r="AL285" s="204"/>
      <c r="AM285" s="203"/>
      <c r="AN285" s="202"/>
      <c r="AO285" s="201"/>
      <c r="AP285" s="224"/>
      <c r="AQ285" s="334"/>
      <c r="AR285" s="323"/>
      <c r="AS285" s="323"/>
      <c r="AT285" s="323"/>
      <c r="AU285" s="323"/>
      <c r="AV285" s="211"/>
      <c r="AW285" s="223"/>
      <c r="AX285" s="705"/>
      <c r="AY285" s="705"/>
      <c r="AZ285" s="705"/>
      <c r="BA285" s="704"/>
      <c r="BB285"/>
      <c r="BC285" s="407" t="str">
        <f t="shared" si="155"/>
        <v>►</v>
      </c>
      <c r="BF285" s="407" t="str">
        <f t="shared" si="156"/>
        <v>►</v>
      </c>
      <c r="BI285" s="9">
        <v>1</v>
      </c>
      <c r="BJ285" s="1"/>
      <c r="BK285" s="1"/>
    </row>
    <row r="286" spans="1:63" s="583" customFormat="1" ht="18.75">
      <c r="A286" s="407" t="str">
        <f t="shared" si="153"/>
        <v>►</v>
      </c>
      <c r="B286" s="147" t="str">
        <f t="shared" si="161"/>
        <v>►</v>
      </c>
      <c r="C286" s="685" t="str">
        <f t="shared" si="162"/>
        <v>►</v>
      </c>
      <c r="D286" s="147" t="str">
        <f t="shared" si="163"/>
        <v>►</v>
      </c>
      <c r="E286" s="147" t="str">
        <f t="shared" si="164"/>
        <v>►</v>
      </c>
      <c r="F286" s="147" t="str">
        <f t="shared" si="165"/>
        <v>►</v>
      </c>
      <c r="G286" s="147" t="str">
        <f t="shared" si="166"/>
        <v>►</v>
      </c>
      <c r="H286"/>
      <c r="I286" s="134"/>
      <c r="J286" s="204"/>
      <c r="K286" s="204"/>
      <c r="L286" s="203"/>
      <c r="M286" s="202"/>
      <c r="N286" s="201"/>
      <c r="O286" s="216"/>
      <c r="P286" s="327"/>
      <c r="Q286" s="324"/>
      <c r="R286" s="324"/>
      <c r="S286" s="324"/>
      <c r="T286" s="324"/>
      <c r="U286" s="215"/>
      <c r="V286" s="28"/>
      <c r="W286" s="705"/>
      <c r="X286" s="705"/>
      <c r="Y286" s="705"/>
      <c r="Z286" s="704"/>
      <c r="AA286" s="686"/>
      <c r="AB286" s="407" t="str">
        <f t="shared" si="154"/>
        <v>►</v>
      </c>
      <c r="AC286" s="147" t="str">
        <f t="shared" si="167"/>
        <v>►</v>
      </c>
      <c r="AD286" s="685" t="str">
        <f t="shared" si="168"/>
        <v>►</v>
      </c>
      <c r="AE286" s="147" t="str">
        <f t="shared" si="169"/>
        <v>►</v>
      </c>
      <c r="AF286" s="147" t="str">
        <f t="shared" si="170"/>
        <v>►</v>
      </c>
      <c r="AG286" s="147" t="str">
        <f t="shared" si="171"/>
        <v>►</v>
      </c>
      <c r="AH286" s="147" t="str">
        <f t="shared" si="172"/>
        <v>►</v>
      </c>
      <c r="AI286" s="686"/>
      <c r="AJ286" s="134"/>
      <c r="AK286" s="204"/>
      <c r="AL286" s="204"/>
      <c r="AM286" s="203"/>
      <c r="AN286" s="202"/>
      <c r="AO286" s="201"/>
      <c r="AP286" s="216"/>
      <c r="AQ286" s="327"/>
      <c r="AR286" s="324"/>
      <c r="AS286" s="324"/>
      <c r="AT286" s="324"/>
      <c r="AU286" s="324"/>
      <c r="AV286" s="215"/>
      <c r="AW286" s="28"/>
      <c r="AX286" s="705"/>
      <c r="AY286" s="705"/>
      <c r="AZ286" s="705"/>
      <c r="BA286" s="704"/>
      <c r="BB286"/>
      <c r="BC286" s="407" t="str">
        <f t="shared" si="155"/>
        <v>►</v>
      </c>
      <c r="BF286" s="407" t="str">
        <f t="shared" si="156"/>
        <v>►</v>
      </c>
      <c r="BI286" s="9">
        <v>1</v>
      </c>
      <c r="BJ286" s="1"/>
      <c r="BK286" s="1"/>
    </row>
    <row r="287" spans="1:63" s="583" customFormat="1" ht="15.75">
      <c r="A287" s="407" t="str">
        <f t="shared" si="153"/>
        <v>►</v>
      </c>
      <c r="B287" s="147" t="str">
        <f t="shared" si="161"/>
        <v>►</v>
      </c>
      <c r="C287" s="685" t="str">
        <f t="shared" si="162"/>
        <v>►</v>
      </c>
      <c r="D287" s="147" t="str">
        <f t="shared" si="163"/>
        <v>►</v>
      </c>
      <c r="E287" s="147" t="str">
        <f t="shared" si="164"/>
        <v>►</v>
      </c>
      <c r="F287" s="147" t="str">
        <f t="shared" si="165"/>
        <v>►</v>
      </c>
      <c r="G287" s="147" t="str">
        <f t="shared" si="166"/>
        <v>►</v>
      </c>
      <c r="H287"/>
      <c r="I287" s="134"/>
      <c r="J287" s="204"/>
      <c r="K287" s="204"/>
      <c r="L287" s="203"/>
      <c r="M287" s="202"/>
      <c r="N287" s="201"/>
      <c r="O287" s="325"/>
      <c r="P287" s="324"/>
      <c r="Q287" s="323"/>
      <c r="R287" s="320"/>
      <c r="S287" s="199"/>
      <c r="T287" s="319"/>
      <c r="U287" s="198"/>
      <c r="V287" s="197"/>
      <c r="W287" s="703"/>
      <c r="X287" s="703"/>
      <c r="Y287" s="703"/>
      <c r="Z287" s="702"/>
      <c r="AA287" s="686"/>
      <c r="AB287" s="407" t="str">
        <f t="shared" si="154"/>
        <v>►</v>
      </c>
      <c r="AC287" s="147" t="str">
        <f t="shared" si="167"/>
        <v>►</v>
      </c>
      <c r="AD287" s="685" t="str">
        <f t="shared" si="168"/>
        <v>►</v>
      </c>
      <c r="AE287" s="147" t="str">
        <f t="shared" si="169"/>
        <v>►</v>
      </c>
      <c r="AF287" s="147" t="str">
        <f t="shared" si="170"/>
        <v>►</v>
      </c>
      <c r="AG287" s="147" t="str">
        <f t="shared" si="171"/>
        <v>►</v>
      </c>
      <c r="AH287" s="147" t="str">
        <f t="shared" si="172"/>
        <v>►</v>
      </c>
      <c r="AI287" s="686"/>
      <c r="AJ287" s="134"/>
      <c r="AK287" s="204"/>
      <c r="AL287" s="204"/>
      <c r="AM287" s="203"/>
      <c r="AN287" s="202"/>
      <c r="AO287" s="201"/>
      <c r="AP287" s="325"/>
      <c r="AQ287" s="324"/>
      <c r="AR287" s="323"/>
      <c r="AS287" s="320"/>
      <c r="AT287" s="199"/>
      <c r="AU287" s="319"/>
      <c r="AV287" s="198"/>
      <c r="AW287" s="197"/>
      <c r="AX287" s="703"/>
      <c r="AY287" s="703"/>
      <c r="AZ287" s="703"/>
      <c r="BA287" s="702"/>
      <c r="BB287"/>
      <c r="BC287" s="407" t="str">
        <f t="shared" si="155"/>
        <v>►</v>
      </c>
      <c r="BF287" s="407" t="str">
        <f t="shared" si="156"/>
        <v>►</v>
      </c>
      <c r="BI287" s="9">
        <v>1</v>
      </c>
      <c r="BJ287" s="1"/>
      <c r="BK287" s="1"/>
    </row>
    <row r="288" spans="1:63" s="583" customFormat="1" ht="15.75">
      <c r="A288" s="407" t="str">
        <f t="shared" si="153"/>
        <v>►</v>
      </c>
      <c r="B288" s="147" t="str">
        <f t="shared" si="161"/>
        <v>►</v>
      </c>
      <c r="C288" s="685" t="str">
        <f t="shared" si="162"/>
        <v>►</v>
      </c>
      <c r="D288" s="147" t="str">
        <f t="shared" si="163"/>
        <v>►</v>
      </c>
      <c r="E288" s="147" t="str">
        <f t="shared" si="164"/>
        <v>►</v>
      </c>
      <c r="F288" s="147" t="str">
        <f t="shared" si="165"/>
        <v>►</v>
      </c>
      <c r="G288" s="147" t="str">
        <f t="shared" si="166"/>
        <v>►</v>
      </c>
      <c r="H288"/>
      <c r="I288" s="134"/>
      <c r="J288" s="204"/>
      <c r="K288" s="204"/>
      <c r="L288" s="203"/>
      <c r="M288" s="202"/>
      <c r="N288" s="201"/>
      <c r="O288" s="200"/>
      <c r="P288" s="104"/>
      <c r="Q288" s="320"/>
      <c r="R288" s="320"/>
      <c r="S288" s="199"/>
      <c r="T288" s="319"/>
      <c r="U288" s="198"/>
      <c r="V288" s="197"/>
      <c r="W288" s="703"/>
      <c r="X288" s="703"/>
      <c r="Y288" s="703"/>
      <c r="Z288" s="702"/>
      <c r="AA288" s="686"/>
      <c r="AB288" s="407" t="str">
        <f t="shared" si="154"/>
        <v>►</v>
      </c>
      <c r="AC288" s="147" t="str">
        <f t="shared" si="167"/>
        <v>►</v>
      </c>
      <c r="AD288" s="685" t="str">
        <f t="shared" si="168"/>
        <v>►</v>
      </c>
      <c r="AE288" s="147" t="str">
        <f t="shared" si="169"/>
        <v>►</v>
      </c>
      <c r="AF288" s="147" t="str">
        <f t="shared" si="170"/>
        <v>►</v>
      </c>
      <c r="AG288" s="147" t="str">
        <f t="shared" si="171"/>
        <v>►</v>
      </c>
      <c r="AH288" s="147" t="str">
        <f t="shared" si="172"/>
        <v>►</v>
      </c>
      <c r="AI288" s="686"/>
      <c r="AJ288" s="134"/>
      <c r="AK288" s="204"/>
      <c r="AL288" s="204"/>
      <c r="AM288" s="203"/>
      <c r="AN288" s="202"/>
      <c r="AO288" s="201"/>
      <c r="AP288" s="200"/>
      <c r="AQ288" s="104"/>
      <c r="AR288" s="320"/>
      <c r="AS288" s="320"/>
      <c r="AT288" s="199"/>
      <c r="AU288" s="319"/>
      <c r="AV288" s="198"/>
      <c r="AW288" s="197"/>
      <c r="AX288" s="703"/>
      <c r="AY288" s="703"/>
      <c r="AZ288" s="703"/>
      <c r="BA288" s="702"/>
      <c r="BB288"/>
      <c r="BC288" s="407" t="str">
        <f t="shared" si="155"/>
        <v>►</v>
      </c>
      <c r="BF288" s="407" t="str">
        <f t="shared" si="156"/>
        <v>►</v>
      </c>
      <c r="BI288" s="9">
        <v>1</v>
      </c>
      <c r="BJ288" s="1"/>
      <c r="BK288" s="1"/>
    </row>
    <row r="289" spans="1:63" s="583" customFormat="1" ht="15.75">
      <c r="A289" s="407" t="str">
        <f t="shared" si="153"/>
        <v>►</v>
      </c>
      <c r="B289" s="147" t="str">
        <f t="shared" si="161"/>
        <v>►</v>
      </c>
      <c r="C289" s="685" t="str">
        <f t="shared" si="162"/>
        <v>►</v>
      </c>
      <c r="D289" s="147" t="str">
        <f t="shared" si="163"/>
        <v>►</v>
      </c>
      <c r="E289" s="147" t="str">
        <f t="shared" si="164"/>
        <v>►</v>
      </c>
      <c r="F289" s="147" t="str">
        <f t="shared" si="165"/>
        <v>►</v>
      </c>
      <c r="G289" s="147" t="str">
        <f t="shared" si="166"/>
        <v>►</v>
      </c>
      <c r="H289"/>
      <c r="I289" s="134"/>
      <c r="J289" s="190"/>
      <c r="K289" s="189"/>
      <c r="L289" s="188"/>
      <c r="M289" s="187"/>
      <c r="N289" s="186"/>
      <c r="O289" s="185"/>
      <c r="P289" s="184"/>
      <c r="Q289" s="184"/>
      <c r="R289" s="183"/>
      <c r="S289" s="183"/>
      <c r="T289" s="183"/>
      <c r="U289" s="183"/>
      <c r="V289" s="183"/>
      <c r="W289" s="183"/>
      <c r="X289" s="183"/>
      <c r="Y289" s="183"/>
      <c r="Z289" s="182"/>
      <c r="AA289" s="686"/>
      <c r="AB289" s="407" t="str">
        <f t="shared" si="154"/>
        <v>►</v>
      </c>
      <c r="AC289" s="147" t="str">
        <f t="shared" si="167"/>
        <v>►</v>
      </c>
      <c r="AD289" s="685" t="str">
        <f t="shared" si="168"/>
        <v>►</v>
      </c>
      <c r="AE289" s="147" t="str">
        <f t="shared" si="169"/>
        <v>►</v>
      </c>
      <c r="AF289" s="147" t="str">
        <f t="shared" si="170"/>
        <v>►</v>
      </c>
      <c r="AG289" s="147" t="str">
        <f t="shared" si="171"/>
        <v>►</v>
      </c>
      <c r="AH289" s="147" t="str">
        <f t="shared" si="172"/>
        <v>►</v>
      </c>
      <c r="AI289" s="686"/>
      <c r="AJ289" s="134"/>
      <c r="AK289" s="190"/>
      <c r="AL289" s="189"/>
      <c r="AM289" s="188"/>
      <c r="AN289" s="187"/>
      <c r="AO289" s="186"/>
      <c r="AP289" s="185"/>
      <c r="AQ289" s="184"/>
      <c r="AR289" s="184"/>
      <c r="AS289" s="183"/>
      <c r="AT289" s="183"/>
      <c r="AU289" s="183"/>
      <c r="AV289" s="183"/>
      <c r="AW289" s="183"/>
      <c r="AX289" s="183"/>
      <c r="AY289" s="183"/>
      <c r="AZ289" s="183"/>
      <c r="BA289" s="182"/>
      <c r="BB289"/>
      <c r="BC289" s="407" t="str">
        <f t="shared" si="155"/>
        <v>►</v>
      </c>
      <c r="BF289" s="407" t="str">
        <f t="shared" si="156"/>
        <v>►</v>
      </c>
      <c r="BI289" s="9">
        <v>1</v>
      </c>
      <c r="BJ289" s="1"/>
      <c r="BK289" s="1"/>
    </row>
    <row r="290" spans="1:63" s="583" customFormat="1" ht="15.75">
      <c r="A290" s="407" t="str">
        <f t="shared" si="153"/>
        <v>►</v>
      </c>
      <c r="B290" s="147" t="str">
        <f t="shared" si="161"/>
        <v>►</v>
      </c>
      <c r="C290" s="685" t="str">
        <f t="shared" si="162"/>
        <v>►</v>
      </c>
      <c r="D290" s="147" t="str">
        <f t="shared" si="163"/>
        <v>►</v>
      </c>
      <c r="E290" s="147" t="str">
        <f t="shared" si="164"/>
        <v>►</v>
      </c>
      <c r="F290" s="147" t="str">
        <f t="shared" si="165"/>
        <v>►</v>
      </c>
      <c r="G290" s="147" t="str">
        <f t="shared" si="166"/>
        <v>►</v>
      </c>
      <c r="H290"/>
      <c r="I290" s="134"/>
      <c r="J290" s="119"/>
      <c r="K290" s="119"/>
      <c r="L290" s="118"/>
      <c r="M290" s="117"/>
      <c r="N290" s="116"/>
      <c r="O290" s="701"/>
      <c r="P290" s="701"/>
      <c r="Q290" s="700"/>
      <c r="R290" s="177"/>
      <c r="S290" s="176"/>
      <c r="T290" s="699"/>
      <c r="U290" s="175"/>
      <c r="V290" s="698"/>
      <c r="W290" s="697"/>
      <c r="X290" s="696"/>
      <c r="Y290" s="695"/>
      <c r="Z290" s="174"/>
      <c r="AA290" s="686"/>
      <c r="AB290" s="407" t="str">
        <f t="shared" si="154"/>
        <v>►</v>
      </c>
      <c r="AC290" s="147" t="str">
        <f t="shared" si="167"/>
        <v>►</v>
      </c>
      <c r="AD290" s="685" t="str">
        <f t="shared" si="168"/>
        <v>►</v>
      </c>
      <c r="AE290" s="147" t="str">
        <f t="shared" si="169"/>
        <v>►</v>
      </c>
      <c r="AF290" s="147" t="str">
        <f t="shared" si="170"/>
        <v>►</v>
      </c>
      <c r="AG290" s="147" t="str">
        <f t="shared" si="171"/>
        <v>►</v>
      </c>
      <c r="AH290" s="147" t="str">
        <f t="shared" si="172"/>
        <v>►</v>
      </c>
      <c r="AI290" s="686"/>
      <c r="AJ290" s="134"/>
      <c r="AK290" s="119"/>
      <c r="AL290" s="119"/>
      <c r="AM290" s="118"/>
      <c r="AN290" s="117"/>
      <c r="AO290" s="116"/>
      <c r="AP290" s="701"/>
      <c r="AQ290" s="701"/>
      <c r="AR290" s="700"/>
      <c r="AS290" s="177"/>
      <c r="AT290" s="176"/>
      <c r="AU290" s="699"/>
      <c r="AV290" s="175"/>
      <c r="AW290" s="698"/>
      <c r="AX290" s="697"/>
      <c r="AY290" s="696"/>
      <c r="AZ290" s="695"/>
      <c r="BA290" s="174"/>
      <c r="BB290"/>
      <c r="BC290" s="407" t="str">
        <f t="shared" si="155"/>
        <v>►</v>
      </c>
      <c r="BF290" s="407" t="str">
        <f t="shared" si="156"/>
        <v>►</v>
      </c>
      <c r="BI290" s="9">
        <v>1</v>
      </c>
      <c r="BJ290" s="1"/>
      <c r="BK290" s="1"/>
    </row>
    <row r="291" spans="1:63" s="583" customFormat="1" ht="15.75">
      <c r="A291" s="407" t="str">
        <f t="shared" si="153"/>
        <v>►</v>
      </c>
      <c r="B291" s="147" t="str">
        <f t="shared" si="161"/>
        <v>►</v>
      </c>
      <c r="C291" s="685" t="str">
        <f t="shared" si="162"/>
        <v>►</v>
      </c>
      <c r="D291" s="147" t="str">
        <f t="shared" si="163"/>
        <v>►</v>
      </c>
      <c r="E291" s="147" t="str">
        <f t="shared" si="164"/>
        <v>►</v>
      </c>
      <c r="F291" s="147" t="str">
        <f t="shared" si="165"/>
        <v>►</v>
      </c>
      <c r="G291" s="147" t="str">
        <f t="shared" si="166"/>
        <v>►</v>
      </c>
      <c r="H291"/>
      <c r="I291" s="134"/>
      <c r="J291" s="119"/>
      <c r="K291" s="119"/>
      <c r="L291" s="118"/>
      <c r="M291" s="117"/>
      <c r="N291" s="116"/>
      <c r="O291" s="689"/>
      <c r="P291" s="689"/>
      <c r="Q291" s="688"/>
      <c r="R291" s="165"/>
      <c r="S291" s="164"/>
      <c r="T291" s="694"/>
      <c r="U291" s="163"/>
      <c r="V291" s="693"/>
      <c r="W291" s="692"/>
      <c r="X291" s="691"/>
      <c r="Y291" s="690"/>
      <c r="Z291" s="162"/>
      <c r="AA291" s="686"/>
      <c r="AB291" s="407" t="str">
        <f t="shared" si="154"/>
        <v>►</v>
      </c>
      <c r="AC291" s="147" t="str">
        <f t="shared" si="167"/>
        <v>►</v>
      </c>
      <c r="AD291" s="685" t="str">
        <f t="shared" si="168"/>
        <v>►</v>
      </c>
      <c r="AE291" s="147" t="str">
        <f t="shared" si="169"/>
        <v>►</v>
      </c>
      <c r="AF291" s="147" t="str">
        <f t="shared" si="170"/>
        <v>►</v>
      </c>
      <c r="AG291" s="147" t="str">
        <f t="shared" si="171"/>
        <v>►</v>
      </c>
      <c r="AH291" s="147" t="str">
        <f t="shared" si="172"/>
        <v>►</v>
      </c>
      <c r="AI291" s="686"/>
      <c r="AJ291" s="134"/>
      <c r="AK291" s="119"/>
      <c r="AL291" s="119"/>
      <c r="AM291" s="118"/>
      <c r="AN291" s="117"/>
      <c r="AO291" s="116"/>
      <c r="AP291" s="689"/>
      <c r="AQ291" s="689"/>
      <c r="AR291" s="688"/>
      <c r="AS291" s="165"/>
      <c r="AT291" s="164"/>
      <c r="AU291" s="694"/>
      <c r="AV291" s="163"/>
      <c r="AW291" s="693"/>
      <c r="AX291" s="692"/>
      <c r="AY291" s="691"/>
      <c r="AZ291" s="690"/>
      <c r="BA291" s="162"/>
      <c r="BB291"/>
      <c r="BC291" s="407" t="str">
        <f t="shared" si="155"/>
        <v>►</v>
      </c>
      <c r="BF291" s="407" t="str">
        <f t="shared" si="156"/>
        <v>►</v>
      </c>
      <c r="BI291" s="9">
        <v>1</v>
      </c>
      <c r="BJ291" s="1"/>
      <c r="BK291" s="1"/>
    </row>
    <row r="292" spans="1:63" s="583" customFormat="1" ht="21">
      <c r="A292" s="407" t="str">
        <f t="shared" si="153"/>
        <v>►</v>
      </c>
      <c r="B292" s="147" t="str">
        <f t="shared" si="161"/>
        <v>►</v>
      </c>
      <c r="C292" s="685" t="str">
        <f t="shared" si="162"/>
        <v>►</v>
      </c>
      <c r="D292" s="147" t="str">
        <f t="shared" si="163"/>
        <v>►</v>
      </c>
      <c r="E292" s="147" t="str">
        <f t="shared" si="164"/>
        <v>►</v>
      </c>
      <c r="F292" s="147" t="str">
        <f t="shared" si="165"/>
        <v>►</v>
      </c>
      <c r="G292" s="147" t="str">
        <f t="shared" si="166"/>
        <v>►</v>
      </c>
      <c r="H292"/>
      <c r="I292" s="134"/>
      <c r="J292" s="119"/>
      <c r="K292" s="119"/>
      <c r="L292" s="118"/>
      <c r="M292" s="117"/>
      <c r="N292" s="116"/>
      <c r="O292" s="689"/>
      <c r="P292" s="689"/>
      <c r="Q292" s="688"/>
      <c r="R292" s="145"/>
      <c r="S292" s="296"/>
      <c r="T292" s="295"/>
      <c r="U292" s="144"/>
      <c r="V292" s="294"/>
      <c r="W292" s="293"/>
      <c r="X292" s="292"/>
      <c r="Y292" s="291"/>
      <c r="Z292" s="290"/>
      <c r="AA292" s="686"/>
      <c r="AB292" s="407" t="str">
        <f t="shared" si="154"/>
        <v>►</v>
      </c>
      <c r="AC292" s="147" t="str">
        <f t="shared" si="167"/>
        <v>►</v>
      </c>
      <c r="AD292" s="685" t="str">
        <f t="shared" si="168"/>
        <v>►</v>
      </c>
      <c r="AE292" s="147" t="str">
        <f t="shared" si="169"/>
        <v>►</v>
      </c>
      <c r="AF292" s="147" t="str">
        <f t="shared" si="170"/>
        <v>►</v>
      </c>
      <c r="AG292" s="147" t="str">
        <f t="shared" si="171"/>
        <v>►</v>
      </c>
      <c r="AH292" s="147" t="str">
        <f t="shared" si="172"/>
        <v>►</v>
      </c>
      <c r="AI292" s="686"/>
      <c r="AJ292" s="134"/>
      <c r="AK292" s="119"/>
      <c r="AL292" s="119"/>
      <c r="AM292" s="118"/>
      <c r="AN292" s="117"/>
      <c r="AO292" s="116"/>
      <c r="AP292" s="689"/>
      <c r="AQ292" s="689"/>
      <c r="AR292" s="688"/>
      <c r="AS292" s="145"/>
      <c r="AT292" s="296"/>
      <c r="AU292" s="295"/>
      <c r="AV292" s="144"/>
      <c r="AW292" s="294"/>
      <c r="AX292" s="293"/>
      <c r="AY292" s="292"/>
      <c r="AZ292" s="291"/>
      <c r="BA292" s="290"/>
      <c r="BB292"/>
      <c r="BC292" s="407" t="str">
        <f t="shared" si="155"/>
        <v>►</v>
      </c>
      <c r="BF292" s="407" t="str">
        <f t="shared" si="156"/>
        <v>►</v>
      </c>
      <c r="BI292" s="9">
        <v>1</v>
      </c>
      <c r="BJ292" s="1"/>
      <c r="BK292" s="1"/>
    </row>
    <row r="293" spans="1:63" s="583" customFormat="1" ht="21">
      <c r="A293" s="407" t="str">
        <f t="shared" si="153"/>
        <v>►</v>
      </c>
      <c r="B293" s="147" t="str">
        <f t="shared" si="161"/>
        <v>►</v>
      </c>
      <c r="C293" s="685" t="str">
        <f t="shared" si="162"/>
        <v>►</v>
      </c>
      <c r="D293" s="147" t="str">
        <f t="shared" si="163"/>
        <v>►</v>
      </c>
      <c r="E293" s="147" t="str">
        <f t="shared" si="164"/>
        <v>►</v>
      </c>
      <c r="F293" s="147" t="str">
        <f t="shared" si="165"/>
        <v>►</v>
      </c>
      <c r="G293" s="147" t="str">
        <f t="shared" si="166"/>
        <v>►</v>
      </c>
      <c r="H293"/>
      <c r="I293" s="146"/>
      <c r="J293" s="119"/>
      <c r="K293" s="119"/>
      <c r="L293" s="118"/>
      <c r="M293" s="117"/>
      <c r="N293" s="116"/>
      <c r="O293" s="689"/>
      <c r="P293" s="689"/>
      <c r="Q293" s="688"/>
      <c r="R293" s="150"/>
      <c r="S293" s="296"/>
      <c r="T293" s="295"/>
      <c r="U293" s="144"/>
      <c r="V293" s="294"/>
      <c r="W293" s="293"/>
      <c r="X293" s="292"/>
      <c r="Y293" s="291"/>
      <c r="Z293" s="290"/>
      <c r="AA293" s="686"/>
      <c r="AB293" s="407" t="str">
        <f t="shared" si="154"/>
        <v>►</v>
      </c>
      <c r="AC293" s="147" t="str">
        <f t="shared" si="167"/>
        <v>►</v>
      </c>
      <c r="AD293" s="685" t="str">
        <f t="shared" si="168"/>
        <v>►</v>
      </c>
      <c r="AE293" s="147" t="str">
        <f t="shared" si="169"/>
        <v>►</v>
      </c>
      <c r="AF293" s="147" t="str">
        <f t="shared" si="170"/>
        <v>►</v>
      </c>
      <c r="AG293" s="147" t="str">
        <f t="shared" si="171"/>
        <v>►</v>
      </c>
      <c r="AH293" s="147" t="str">
        <f t="shared" si="172"/>
        <v>►</v>
      </c>
      <c r="AI293" s="686"/>
      <c r="AJ293" s="146"/>
      <c r="AK293" s="119"/>
      <c r="AL293" s="119"/>
      <c r="AM293" s="118"/>
      <c r="AN293" s="117"/>
      <c r="AO293" s="116"/>
      <c r="AP293" s="689"/>
      <c r="AQ293" s="689"/>
      <c r="AR293" s="688"/>
      <c r="AS293" s="150"/>
      <c r="AT293" s="296"/>
      <c r="AU293" s="295"/>
      <c r="AV293" s="144"/>
      <c r="AW293" s="294"/>
      <c r="AX293" s="293"/>
      <c r="AY293" s="292"/>
      <c r="AZ293" s="291"/>
      <c r="BA293" s="290"/>
      <c r="BB293"/>
      <c r="BC293" s="407" t="str">
        <f t="shared" si="155"/>
        <v>►</v>
      </c>
      <c r="BF293" s="407" t="str">
        <f t="shared" si="156"/>
        <v>►</v>
      </c>
      <c r="BI293" s="9">
        <v>1</v>
      </c>
      <c r="BJ293" s="1"/>
      <c r="BK293" s="1"/>
    </row>
    <row r="294" spans="1:63" s="583" customFormat="1" ht="21">
      <c r="A294" s="407" t="str">
        <f t="shared" si="153"/>
        <v>►</v>
      </c>
      <c r="B294" s="147" t="str">
        <f t="shared" si="161"/>
        <v>►</v>
      </c>
      <c r="C294" s="685" t="str">
        <f t="shared" si="162"/>
        <v>►</v>
      </c>
      <c r="D294" s="147" t="str">
        <f t="shared" si="163"/>
        <v>►</v>
      </c>
      <c r="E294" s="147" t="str">
        <f t="shared" si="164"/>
        <v>►</v>
      </c>
      <c r="F294" s="147" t="str">
        <f t="shared" si="165"/>
        <v>►</v>
      </c>
      <c r="G294" s="147" t="str">
        <f t="shared" si="166"/>
        <v>►</v>
      </c>
      <c r="H294"/>
      <c r="I294" s="146"/>
      <c r="J294" s="119"/>
      <c r="K294" s="119"/>
      <c r="L294" s="118"/>
      <c r="M294" s="117"/>
      <c r="N294" s="116"/>
      <c r="O294" s="689"/>
      <c r="P294" s="689"/>
      <c r="Q294" s="688"/>
      <c r="R294" s="145"/>
      <c r="S294" s="296"/>
      <c r="T294" s="295"/>
      <c r="U294" s="144"/>
      <c r="V294" s="294"/>
      <c r="W294" s="293"/>
      <c r="X294" s="292"/>
      <c r="Y294" s="291"/>
      <c r="Z294" s="298"/>
      <c r="AA294" s="686"/>
      <c r="AB294" s="407" t="str">
        <f t="shared" si="154"/>
        <v>►</v>
      </c>
      <c r="AC294" s="147" t="str">
        <f t="shared" si="167"/>
        <v>►</v>
      </c>
      <c r="AD294" s="685" t="str">
        <f t="shared" si="168"/>
        <v>►</v>
      </c>
      <c r="AE294" s="147" t="str">
        <f t="shared" si="169"/>
        <v>►</v>
      </c>
      <c r="AF294" s="147" t="str">
        <f t="shared" si="170"/>
        <v>►</v>
      </c>
      <c r="AG294" s="147" t="str">
        <f t="shared" si="171"/>
        <v>►</v>
      </c>
      <c r="AH294" s="147" t="str">
        <f t="shared" si="172"/>
        <v>►</v>
      </c>
      <c r="AI294" s="686"/>
      <c r="AJ294" s="146"/>
      <c r="AK294" s="119"/>
      <c r="AL294" s="119"/>
      <c r="AM294" s="118"/>
      <c r="AN294" s="117"/>
      <c r="AO294" s="116"/>
      <c r="AP294" s="689"/>
      <c r="AQ294" s="689"/>
      <c r="AR294" s="688"/>
      <c r="AS294" s="145"/>
      <c r="AT294" s="296"/>
      <c r="AU294" s="295"/>
      <c r="AV294" s="144"/>
      <c r="AW294" s="294"/>
      <c r="AX294" s="293"/>
      <c r="AY294" s="292"/>
      <c r="AZ294" s="291"/>
      <c r="BA294" s="298"/>
      <c r="BB294"/>
      <c r="BC294" s="407" t="str">
        <f t="shared" si="155"/>
        <v>►</v>
      </c>
      <c r="BF294" s="407" t="str">
        <f t="shared" si="156"/>
        <v>►</v>
      </c>
      <c r="BI294" s="9">
        <v>1</v>
      </c>
      <c r="BJ294" s="1"/>
      <c r="BK294" s="1"/>
    </row>
    <row r="295" spans="1:63" s="583" customFormat="1" ht="21">
      <c r="A295" s="407" t="str">
        <f t="shared" si="153"/>
        <v>►</v>
      </c>
      <c r="B295" s="147" t="str">
        <f t="shared" si="161"/>
        <v>►</v>
      </c>
      <c r="C295" s="685" t="str">
        <f t="shared" si="162"/>
        <v>►</v>
      </c>
      <c r="D295" s="147" t="str">
        <f t="shared" si="163"/>
        <v>►</v>
      </c>
      <c r="E295" s="147" t="str">
        <f t="shared" si="164"/>
        <v>►</v>
      </c>
      <c r="F295" s="147" t="str">
        <f t="shared" si="165"/>
        <v>►</v>
      </c>
      <c r="G295" s="147" t="str">
        <f t="shared" si="166"/>
        <v>►</v>
      </c>
      <c r="H295"/>
      <c r="I295" s="146"/>
      <c r="J295" s="119"/>
      <c r="K295" s="119"/>
      <c r="L295" s="118"/>
      <c r="M295" s="117"/>
      <c r="N295" s="116"/>
      <c r="O295" s="689"/>
      <c r="P295" s="689"/>
      <c r="Q295" s="688"/>
      <c r="R295" s="150"/>
      <c r="S295" s="296"/>
      <c r="T295" s="295"/>
      <c r="U295" s="144"/>
      <c r="V295" s="294"/>
      <c r="W295" s="293"/>
      <c r="X295" s="292"/>
      <c r="Y295" s="291"/>
      <c r="Z295" s="298"/>
      <c r="AA295" s="686"/>
      <c r="AB295" s="407" t="str">
        <f t="shared" si="154"/>
        <v>►</v>
      </c>
      <c r="AC295" s="147" t="str">
        <f t="shared" si="167"/>
        <v>►</v>
      </c>
      <c r="AD295" s="685" t="str">
        <f t="shared" si="168"/>
        <v>►</v>
      </c>
      <c r="AE295" s="147" t="str">
        <f t="shared" si="169"/>
        <v>►</v>
      </c>
      <c r="AF295" s="147" t="str">
        <f t="shared" si="170"/>
        <v>►</v>
      </c>
      <c r="AG295" s="147" t="str">
        <f t="shared" si="171"/>
        <v>►</v>
      </c>
      <c r="AH295" s="147" t="str">
        <f t="shared" si="172"/>
        <v>►</v>
      </c>
      <c r="AI295" s="686"/>
      <c r="AJ295" s="146"/>
      <c r="AK295" s="119"/>
      <c r="AL295" s="119"/>
      <c r="AM295" s="118"/>
      <c r="AN295" s="117"/>
      <c r="AO295" s="116"/>
      <c r="AP295" s="689"/>
      <c r="AQ295" s="689"/>
      <c r="AR295" s="688"/>
      <c r="AS295" s="150"/>
      <c r="AT295" s="296"/>
      <c r="AU295" s="295"/>
      <c r="AV295" s="144"/>
      <c r="AW295" s="294"/>
      <c r="AX295" s="293"/>
      <c r="AY295" s="292"/>
      <c r="AZ295" s="291"/>
      <c r="BA295" s="298"/>
      <c r="BB295"/>
      <c r="BC295" s="407" t="str">
        <f t="shared" si="155"/>
        <v>►</v>
      </c>
      <c r="BF295" s="407" t="str">
        <f t="shared" si="156"/>
        <v>►</v>
      </c>
      <c r="BI295" s="9">
        <v>1</v>
      </c>
      <c r="BJ295" s="1"/>
      <c r="BK295" s="1"/>
    </row>
    <row r="296" spans="1:63" s="583" customFormat="1" ht="21">
      <c r="A296" s="407" t="str">
        <f t="shared" si="153"/>
        <v>►</v>
      </c>
      <c r="B296" s="147" t="str">
        <f t="shared" si="161"/>
        <v>►</v>
      </c>
      <c r="C296" s="685" t="str">
        <f t="shared" si="162"/>
        <v>►</v>
      </c>
      <c r="D296" s="147" t="str">
        <f t="shared" si="163"/>
        <v>►</v>
      </c>
      <c r="E296" s="147" t="str">
        <f t="shared" si="164"/>
        <v>►</v>
      </c>
      <c r="F296" s="147" t="str">
        <f t="shared" si="165"/>
        <v>►</v>
      </c>
      <c r="G296" s="147" t="str">
        <f t="shared" si="166"/>
        <v>►</v>
      </c>
      <c r="H296"/>
      <c r="I296" s="146"/>
      <c r="J296" s="119"/>
      <c r="K296" s="119"/>
      <c r="L296" s="118"/>
      <c r="M296" s="117"/>
      <c r="N296" s="116"/>
      <c r="O296" s="689"/>
      <c r="P296" s="689"/>
      <c r="Q296" s="688"/>
      <c r="R296" s="145"/>
      <c r="S296" s="296"/>
      <c r="T296" s="295"/>
      <c r="U296" s="144"/>
      <c r="V296" s="294"/>
      <c r="W296" s="293"/>
      <c r="X296" s="292"/>
      <c r="Y296" s="291"/>
      <c r="Z296" s="290"/>
      <c r="AA296" s="686"/>
      <c r="AB296" s="407" t="str">
        <f t="shared" si="154"/>
        <v>►</v>
      </c>
      <c r="AC296" s="147" t="str">
        <f t="shared" si="167"/>
        <v>►</v>
      </c>
      <c r="AD296" s="685" t="str">
        <f t="shared" si="168"/>
        <v>►</v>
      </c>
      <c r="AE296" s="147" t="str">
        <f t="shared" si="169"/>
        <v>►</v>
      </c>
      <c r="AF296" s="147" t="str">
        <f t="shared" si="170"/>
        <v>►</v>
      </c>
      <c r="AG296" s="147" t="str">
        <f t="shared" si="171"/>
        <v>►</v>
      </c>
      <c r="AH296" s="147" t="str">
        <f t="shared" si="172"/>
        <v>►</v>
      </c>
      <c r="AI296" s="686"/>
      <c r="AJ296" s="146"/>
      <c r="AK296" s="119"/>
      <c r="AL296" s="119"/>
      <c r="AM296" s="118"/>
      <c r="AN296" s="117"/>
      <c r="AO296" s="116"/>
      <c r="AP296" s="689"/>
      <c r="AQ296" s="689"/>
      <c r="AR296" s="688"/>
      <c r="AS296" s="145"/>
      <c r="AT296" s="296"/>
      <c r="AU296" s="295"/>
      <c r="AV296" s="144"/>
      <c r="AW296" s="294"/>
      <c r="AX296" s="293"/>
      <c r="AY296" s="292"/>
      <c r="AZ296" s="291"/>
      <c r="BA296" s="290"/>
      <c r="BB296"/>
      <c r="BC296" s="407" t="str">
        <f t="shared" si="155"/>
        <v>►</v>
      </c>
      <c r="BF296" s="407" t="str">
        <f t="shared" si="156"/>
        <v>►</v>
      </c>
      <c r="BI296" s="9">
        <v>1</v>
      </c>
      <c r="BJ296" s="1"/>
      <c r="BK296" s="1"/>
    </row>
    <row r="297" spans="1:63" s="583" customFormat="1" ht="21">
      <c r="A297" s="407" t="str">
        <f t="shared" si="153"/>
        <v>►</v>
      </c>
      <c r="B297" s="147" t="str">
        <f t="shared" si="161"/>
        <v>►</v>
      </c>
      <c r="C297" s="685" t="str">
        <f t="shared" si="162"/>
        <v>►</v>
      </c>
      <c r="D297" s="147" t="str">
        <f t="shared" si="163"/>
        <v>►</v>
      </c>
      <c r="E297" s="147" t="str">
        <f t="shared" si="164"/>
        <v>►</v>
      </c>
      <c r="F297" s="147" t="str">
        <f t="shared" si="165"/>
        <v>►</v>
      </c>
      <c r="G297" s="147" t="str">
        <f t="shared" si="166"/>
        <v>►</v>
      </c>
      <c r="H297"/>
      <c r="I297" s="146"/>
      <c r="J297" s="119"/>
      <c r="K297" s="119"/>
      <c r="L297" s="118"/>
      <c r="M297" s="117"/>
      <c r="N297" s="116"/>
      <c r="O297" s="689"/>
      <c r="P297" s="689"/>
      <c r="Q297" s="688"/>
      <c r="R297" s="150"/>
      <c r="S297" s="296"/>
      <c r="T297" s="295"/>
      <c r="U297" s="144"/>
      <c r="V297" s="294"/>
      <c r="W297" s="293"/>
      <c r="X297" s="292"/>
      <c r="Y297" s="291"/>
      <c r="Z297" s="290"/>
      <c r="AA297" s="686"/>
      <c r="AB297" s="407" t="str">
        <f t="shared" si="154"/>
        <v>►</v>
      </c>
      <c r="AC297" s="147" t="str">
        <f t="shared" si="167"/>
        <v>►</v>
      </c>
      <c r="AD297" s="685" t="str">
        <f t="shared" si="168"/>
        <v>►</v>
      </c>
      <c r="AE297" s="147" t="str">
        <f t="shared" si="169"/>
        <v>►</v>
      </c>
      <c r="AF297" s="147" t="str">
        <f t="shared" si="170"/>
        <v>►</v>
      </c>
      <c r="AG297" s="147" t="str">
        <f t="shared" si="171"/>
        <v>►</v>
      </c>
      <c r="AH297" s="147" t="str">
        <f t="shared" si="172"/>
        <v>►</v>
      </c>
      <c r="AI297" s="686"/>
      <c r="AJ297" s="146"/>
      <c r="AK297" s="119"/>
      <c r="AL297" s="119"/>
      <c r="AM297" s="118"/>
      <c r="AN297" s="117"/>
      <c r="AO297" s="116"/>
      <c r="AP297" s="689"/>
      <c r="AQ297" s="689"/>
      <c r="AR297" s="688"/>
      <c r="AS297" s="150"/>
      <c r="AT297" s="296"/>
      <c r="AU297" s="295"/>
      <c r="AV297" s="144"/>
      <c r="AW297" s="294"/>
      <c r="AX297" s="293"/>
      <c r="AY297" s="292"/>
      <c r="AZ297" s="291"/>
      <c r="BA297" s="290"/>
      <c r="BB297"/>
      <c r="BC297" s="407" t="str">
        <f t="shared" si="155"/>
        <v>►</v>
      </c>
      <c r="BF297" s="407" t="str">
        <f t="shared" si="156"/>
        <v>►</v>
      </c>
      <c r="BI297" s="9">
        <v>1</v>
      </c>
      <c r="BJ297" s="1"/>
      <c r="BK297" s="1"/>
    </row>
    <row r="298" spans="1:63" s="583" customFormat="1" ht="21">
      <c r="A298" s="407" t="str">
        <f t="shared" si="153"/>
        <v>►</v>
      </c>
      <c r="B298" s="147" t="str">
        <f t="shared" si="161"/>
        <v>►</v>
      </c>
      <c r="C298" s="685" t="str">
        <f t="shared" si="162"/>
        <v>►</v>
      </c>
      <c r="D298" s="147" t="str">
        <f t="shared" si="163"/>
        <v>►</v>
      </c>
      <c r="E298" s="147" t="str">
        <f t="shared" si="164"/>
        <v>►</v>
      </c>
      <c r="F298" s="147" t="str">
        <f t="shared" si="165"/>
        <v>►</v>
      </c>
      <c r="G298" s="147" t="str">
        <f t="shared" si="166"/>
        <v>►</v>
      </c>
      <c r="H298"/>
      <c r="I298" s="146"/>
      <c r="J298" s="119"/>
      <c r="K298" s="119"/>
      <c r="L298" s="118"/>
      <c r="M298" s="117"/>
      <c r="N298" s="116"/>
      <c r="O298" s="689"/>
      <c r="P298" s="689"/>
      <c r="Q298" s="688"/>
      <c r="R298" s="145"/>
      <c r="S298" s="296"/>
      <c r="T298" s="295"/>
      <c r="U298" s="144"/>
      <c r="V298" s="294"/>
      <c r="W298" s="293"/>
      <c r="X298" s="292"/>
      <c r="Y298" s="291"/>
      <c r="Z298" s="290"/>
      <c r="AA298" s="686"/>
      <c r="AB298" s="407" t="str">
        <f t="shared" si="154"/>
        <v>►</v>
      </c>
      <c r="AC298" s="147" t="str">
        <f t="shared" si="167"/>
        <v>►</v>
      </c>
      <c r="AD298" s="685" t="str">
        <f t="shared" si="168"/>
        <v>►</v>
      </c>
      <c r="AE298" s="147" t="str">
        <f t="shared" si="169"/>
        <v>►</v>
      </c>
      <c r="AF298" s="147" t="str">
        <f t="shared" si="170"/>
        <v>►</v>
      </c>
      <c r="AG298" s="147" t="str">
        <f t="shared" si="171"/>
        <v>►</v>
      </c>
      <c r="AH298" s="147" t="str">
        <f t="shared" si="172"/>
        <v>►</v>
      </c>
      <c r="AI298" s="686"/>
      <c r="AJ298" s="146"/>
      <c r="AK298" s="119"/>
      <c r="AL298" s="119"/>
      <c r="AM298" s="118"/>
      <c r="AN298" s="117"/>
      <c r="AO298" s="116"/>
      <c r="AP298" s="689"/>
      <c r="AQ298" s="689"/>
      <c r="AR298" s="688"/>
      <c r="AS298" s="145"/>
      <c r="AT298" s="296"/>
      <c r="AU298" s="295"/>
      <c r="AV298" s="144"/>
      <c r="AW298" s="294"/>
      <c r="AX298" s="293"/>
      <c r="AY298" s="292"/>
      <c r="AZ298" s="291"/>
      <c r="BA298" s="290"/>
      <c r="BB298"/>
      <c r="BC298" s="407" t="str">
        <f t="shared" si="155"/>
        <v>►</v>
      </c>
      <c r="BF298" s="407" t="str">
        <f t="shared" si="156"/>
        <v>►</v>
      </c>
      <c r="BI298" s="9">
        <v>1</v>
      </c>
      <c r="BJ298" s="1"/>
      <c r="BK298" s="1"/>
    </row>
    <row r="299" spans="1:63" s="583" customFormat="1" ht="15.75">
      <c r="A299" s="407" t="str">
        <f t="shared" si="153"/>
        <v>►</v>
      </c>
      <c r="B299" s="147" t="str">
        <f t="shared" si="161"/>
        <v>►</v>
      </c>
      <c r="C299" s="685" t="str">
        <f t="shared" si="162"/>
        <v>►</v>
      </c>
      <c r="D299" s="147" t="str">
        <f t="shared" si="163"/>
        <v>►</v>
      </c>
      <c r="E299" s="147" t="str">
        <f t="shared" si="164"/>
        <v>►</v>
      </c>
      <c r="F299" s="147" t="str">
        <f t="shared" si="165"/>
        <v>►</v>
      </c>
      <c r="G299" s="147" t="str">
        <f t="shared" si="166"/>
        <v>►</v>
      </c>
      <c r="H299"/>
      <c r="I299" s="134"/>
      <c r="J299" s="119"/>
      <c r="K299" s="119"/>
      <c r="L299" s="118"/>
      <c r="M299" s="117"/>
      <c r="N299" s="116"/>
      <c r="O299" s="132"/>
      <c r="P299" s="132"/>
      <c r="Q299" s="132"/>
      <c r="R299" s="132"/>
      <c r="S299" s="132"/>
      <c r="T299" s="132"/>
      <c r="U299" s="132"/>
      <c r="V299" s="132"/>
      <c r="W299" s="132"/>
      <c r="X299" s="133"/>
      <c r="Y299" s="132"/>
      <c r="Z299" s="131"/>
      <c r="AA299" s="686"/>
      <c r="AB299" s="407" t="str">
        <f t="shared" si="154"/>
        <v>►</v>
      </c>
      <c r="AC299" s="147" t="str">
        <f t="shared" si="167"/>
        <v>►</v>
      </c>
      <c r="AD299" s="685" t="str">
        <f t="shared" si="168"/>
        <v>►</v>
      </c>
      <c r="AE299" s="147" t="str">
        <f t="shared" si="169"/>
        <v>►</v>
      </c>
      <c r="AF299" s="147" t="str">
        <f t="shared" si="170"/>
        <v>►</v>
      </c>
      <c r="AG299" s="147" t="str">
        <f t="shared" si="171"/>
        <v>►</v>
      </c>
      <c r="AH299" s="147" t="str">
        <f t="shared" si="172"/>
        <v>►</v>
      </c>
      <c r="AI299" s="686"/>
      <c r="AJ299" s="134"/>
      <c r="AK299" s="119"/>
      <c r="AL299" s="119"/>
      <c r="AM299" s="118"/>
      <c r="AN299" s="117"/>
      <c r="AO299" s="116"/>
      <c r="AP299" s="132"/>
      <c r="AQ299" s="132"/>
      <c r="AR299" s="132"/>
      <c r="AS299" s="132"/>
      <c r="AT299" s="132"/>
      <c r="AU299" s="132"/>
      <c r="AV299" s="132"/>
      <c r="AW299" s="132"/>
      <c r="AX299" s="132"/>
      <c r="AY299" s="133"/>
      <c r="AZ299" s="132"/>
      <c r="BA299" s="131"/>
      <c r="BB299"/>
      <c r="BC299" s="407" t="str">
        <f t="shared" si="155"/>
        <v>►</v>
      </c>
      <c r="BF299" s="407" t="str">
        <f t="shared" si="156"/>
        <v>►</v>
      </c>
      <c r="BI299" s="9">
        <v>1</v>
      </c>
      <c r="BJ299" s="1"/>
      <c r="BK299" s="1"/>
    </row>
    <row r="300" spans="1:63" s="583" customFormat="1" ht="21">
      <c r="A300" s="407" t="str">
        <f t="shared" si="153"/>
        <v>►</v>
      </c>
      <c r="B300" s="147" t="str">
        <f t="shared" si="161"/>
        <v>►</v>
      </c>
      <c r="C300" s="685" t="str">
        <f t="shared" si="162"/>
        <v>►</v>
      </c>
      <c r="D300" s="147" t="str">
        <f t="shared" si="163"/>
        <v>►</v>
      </c>
      <c r="E300" s="147" t="str">
        <f t="shared" si="164"/>
        <v>►</v>
      </c>
      <c r="F300" s="147" t="str">
        <f t="shared" si="165"/>
        <v>►</v>
      </c>
      <c r="G300" s="147" t="str">
        <f t="shared" si="166"/>
        <v>►</v>
      </c>
      <c r="H300"/>
      <c r="I300" s="146"/>
      <c r="J300" s="119"/>
      <c r="K300" s="119"/>
      <c r="L300" s="118"/>
      <c r="M300" s="117"/>
      <c r="N300" s="116"/>
      <c r="O300" s="288"/>
      <c r="P300" s="267"/>
      <c r="Q300" s="270"/>
      <c r="R300" s="270"/>
      <c r="S300" s="270"/>
      <c r="T300" s="270"/>
      <c r="U300" s="270"/>
      <c r="V300" s="270"/>
      <c r="W300" s="270"/>
      <c r="X300" s="270"/>
      <c r="Y300" s="270"/>
      <c r="Z300" s="287"/>
      <c r="AA300" s="686"/>
      <c r="AB300" s="407" t="str">
        <f t="shared" si="154"/>
        <v>►</v>
      </c>
      <c r="AC300" s="147" t="str">
        <f t="shared" si="167"/>
        <v>►</v>
      </c>
      <c r="AD300" s="685" t="str">
        <f t="shared" si="168"/>
        <v>►</v>
      </c>
      <c r="AE300" s="147" t="str">
        <f t="shared" si="169"/>
        <v>►</v>
      </c>
      <c r="AF300" s="147" t="str">
        <f t="shared" si="170"/>
        <v>►</v>
      </c>
      <c r="AG300" s="147" t="str">
        <f t="shared" si="171"/>
        <v>►</v>
      </c>
      <c r="AH300" s="147" t="str">
        <f t="shared" si="172"/>
        <v>►</v>
      </c>
      <c r="AI300" s="686"/>
      <c r="AJ300" s="146"/>
      <c r="AK300" s="119"/>
      <c r="AL300" s="119"/>
      <c r="AM300" s="118"/>
      <c r="AN300" s="117"/>
      <c r="AO300" s="116"/>
      <c r="AP300" s="288"/>
      <c r="AQ300" s="267"/>
      <c r="AR300" s="270"/>
      <c r="AS300" s="270"/>
      <c r="AT300" s="270"/>
      <c r="AU300" s="270"/>
      <c r="AV300" s="270"/>
      <c r="AW300" s="270"/>
      <c r="AX300" s="270"/>
      <c r="AY300" s="270"/>
      <c r="AZ300" s="270"/>
      <c r="BA300" s="287"/>
      <c r="BB300"/>
      <c r="BC300" s="407" t="str">
        <f t="shared" si="155"/>
        <v>►</v>
      </c>
      <c r="BF300" s="407" t="str">
        <f t="shared" si="156"/>
        <v>►</v>
      </c>
      <c r="BI300" s="9">
        <v>1</v>
      </c>
      <c r="BJ300" s="1"/>
      <c r="BK300" s="1"/>
    </row>
    <row r="301" spans="1:63" s="583" customFormat="1" ht="21">
      <c r="A301" s="407" t="str">
        <f t="shared" si="153"/>
        <v>►</v>
      </c>
      <c r="B301" s="147" t="str">
        <f t="shared" ref="B301:G301" si="173">B300</f>
        <v>►</v>
      </c>
      <c r="C301" s="685" t="str">
        <f t="shared" si="173"/>
        <v>►</v>
      </c>
      <c r="D301" s="147" t="str">
        <f t="shared" si="173"/>
        <v>►</v>
      </c>
      <c r="E301" s="147" t="str">
        <f t="shared" si="173"/>
        <v>►</v>
      </c>
      <c r="F301" s="147" t="str">
        <f t="shared" si="173"/>
        <v>►</v>
      </c>
      <c r="G301" s="147" t="str">
        <f t="shared" si="173"/>
        <v>►</v>
      </c>
      <c r="H301"/>
      <c r="I301" s="146"/>
      <c r="J301" s="119"/>
      <c r="K301" s="119"/>
      <c r="L301" s="118"/>
      <c r="M301" s="117"/>
      <c r="N301" s="116"/>
      <c r="O301" s="285"/>
      <c r="P301" s="284"/>
      <c r="Q301" s="284"/>
      <c r="R301" s="284"/>
      <c r="S301" s="284"/>
      <c r="T301" s="284"/>
      <c r="U301" s="284"/>
      <c r="V301" s="284"/>
      <c r="W301" s="284"/>
      <c r="X301" s="284"/>
      <c r="Y301" s="284"/>
      <c r="Z301" s="282"/>
      <c r="AA301" s="686"/>
      <c r="AB301" s="407" t="str">
        <f t="shared" si="154"/>
        <v>►</v>
      </c>
      <c r="AC301" s="147" t="str">
        <f t="shared" ref="AC301:AH301" si="174">AC300</f>
        <v>►</v>
      </c>
      <c r="AD301" s="685" t="str">
        <f t="shared" si="174"/>
        <v>►</v>
      </c>
      <c r="AE301" s="147" t="str">
        <f t="shared" si="174"/>
        <v>►</v>
      </c>
      <c r="AF301" s="147" t="str">
        <f t="shared" si="174"/>
        <v>►</v>
      </c>
      <c r="AG301" s="147" t="str">
        <f t="shared" si="174"/>
        <v>►</v>
      </c>
      <c r="AH301" s="147" t="str">
        <f t="shared" si="174"/>
        <v>►</v>
      </c>
      <c r="AI301" s="686"/>
      <c r="AJ301" s="146"/>
      <c r="AK301" s="119"/>
      <c r="AL301" s="119"/>
      <c r="AM301" s="118"/>
      <c r="AN301" s="117"/>
      <c r="AO301" s="116"/>
      <c r="AP301" s="285"/>
      <c r="AQ301" s="284"/>
      <c r="AR301" s="284"/>
      <c r="AS301" s="284"/>
      <c r="AT301" s="284"/>
      <c r="AU301" s="284"/>
      <c r="AV301" s="284"/>
      <c r="AW301" s="284"/>
      <c r="AX301" s="284"/>
      <c r="AY301" s="284"/>
      <c r="AZ301" s="284"/>
      <c r="BA301" s="282"/>
      <c r="BB301"/>
      <c r="BC301" s="407" t="str">
        <f t="shared" si="155"/>
        <v>►</v>
      </c>
      <c r="BF301" s="407" t="str">
        <f t="shared" si="156"/>
        <v>►</v>
      </c>
      <c r="BI301" s="9">
        <v>1</v>
      </c>
      <c r="BJ301" s="1"/>
      <c r="BK301" s="1"/>
    </row>
    <row r="302" spans="1:63" s="583" customFormat="1" ht="21">
      <c r="A302" s="407" t="str">
        <f t="shared" si="153"/>
        <v>►</v>
      </c>
      <c r="B302" s="147" t="str">
        <f t="shared" ref="B302:G314" si="175">B300</f>
        <v>►</v>
      </c>
      <c r="C302" s="685" t="str">
        <f t="shared" si="175"/>
        <v>►</v>
      </c>
      <c r="D302" s="147" t="str">
        <f t="shared" si="175"/>
        <v>►</v>
      </c>
      <c r="E302" s="147" t="str">
        <f t="shared" si="175"/>
        <v>►</v>
      </c>
      <c r="F302" s="147" t="str">
        <f t="shared" si="175"/>
        <v>►</v>
      </c>
      <c r="G302" s="147" t="str">
        <f t="shared" si="175"/>
        <v>►</v>
      </c>
      <c r="H302"/>
      <c r="I302" s="146"/>
      <c r="J302" s="119"/>
      <c r="K302" s="119"/>
      <c r="L302" s="118"/>
      <c r="M302" s="117"/>
      <c r="N302" s="116"/>
      <c r="O302" s="285"/>
      <c r="P302" s="284"/>
      <c r="Q302" s="284"/>
      <c r="R302" s="284"/>
      <c r="S302" s="284"/>
      <c r="T302" s="284"/>
      <c r="U302" s="284"/>
      <c r="V302" s="284"/>
      <c r="W302" s="284"/>
      <c r="X302" s="284"/>
      <c r="Y302" s="284"/>
      <c r="Z302" s="282"/>
      <c r="AA302" s="686"/>
      <c r="AB302" s="407" t="str">
        <f t="shared" si="154"/>
        <v>►</v>
      </c>
      <c r="AC302" s="147" t="str">
        <f t="shared" ref="AC302:AH314" si="176">AC300</f>
        <v>►</v>
      </c>
      <c r="AD302" s="685" t="str">
        <f t="shared" si="176"/>
        <v>►</v>
      </c>
      <c r="AE302" s="147" t="str">
        <f t="shared" si="176"/>
        <v>►</v>
      </c>
      <c r="AF302" s="147" t="str">
        <f t="shared" si="176"/>
        <v>►</v>
      </c>
      <c r="AG302" s="147" t="str">
        <f t="shared" si="176"/>
        <v>►</v>
      </c>
      <c r="AH302" s="147" t="str">
        <f t="shared" si="176"/>
        <v>►</v>
      </c>
      <c r="AI302" s="686"/>
      <c r="AJ302" s="146"/>
      <c r="AK302" s="119"/>
      <c r="AL302" s="119"/>
      <c r="AM302" s="118"/>
      <c r="AN302" s="117"/>
      <c r="AO302" s="116"/>
      <c r="AP302" s="285"/>
      <c r="AQ302" s="284"/>
      <c r="AR302" s="284"/>
      <c r="AS302" s="284"/>
      <c r="AT302" s="284"/>
      <c r="AU302" s="284"/>
      <c r="AV302" s="284"/>
      <c r="AW302" s="284"/>
      <c r="AX302" s="284"/>
      <c r="AY302" s="284"/>
      <c r="AZ302" s="284"/>
      <c r="BA302" s="282"/>
      <c r="BB302"/>
      <c r="BC302" s="407" t="str">
        <f t="shared" si="155"/>
        <v>►</v>
      </c>
      <c r="BF302" s="407" t="str">
        <f t="shared" si="156"/>
        <v>►</v>
      </c>
      <c r="BI302" s="9">
        <v>1</v>
      </c>
      <c r="BJ302" s="1"/>
      <c r="BK302" s="1"/>
    </row>
    <row r="303" spans="1:63" s="583" customFormat="1" ht="21">
      <c r="A303" s="407" t="str">
        <f t="shared" si="153"/>
        <v>►</v>
      </c>
      <c r="B303" s="147" t="str">
        <f t="shared" si="175"/>
        <v>►</v>
      </c>
      <c r="C303" s="685" t="str">
        <f t="shared" si="175"/>
        <v>►</v>
      </c>
      <c r="D303" s="147" t="str">
        <f t="shared" si="175"/>
        <v>►</v>
      </c>
      <c r="E303" s="147" t="str">
        <f t="shared" si="175"/>
        <v>►</v>
      </c>
      <c r="F303" s="147" t="str">
        <f t="shared" si="175"/>
        <v>►</v>
      </c>
      <c r="G303" s="147" t="str">
        <f t="shared" si="175"/>
        <v>►</v>
      </c>
      <c r="H303"/>
      <c r="I303" s="146"/>
      <c r="J303" s="119"/>
      <c r="K303" s="119"/>
      <c r="L303" s="118"/>
      <c r="M303" s="117"/>
      <c r="N303" s="116"/>
      <c r="O303" s="285"/>
      <c r="P303" s="284"/>
      <c r="Q303" s="284"/>
      <c r="R303" s="284"/>
      <c r="S303" s="284"/>
      <c r="T303" s="284"/>
      <c r="U303" s="284"/>
      <c r="V303" s="284"/>
      <c r="W303" s="284"/>
      <c r="X303" s="284"/>
      <c r="Y303" s="284"/>
      <c r="Z303" s="282"/>
      <c r="AA303" s="686"/>
      <c r="AB303" s="407" t="str">
        <f t="shared" si="154"/>
        <v>►</v>
      </c>
      <c r="AC303" s="147" t="str">
        <f t="shared" si="176"/>
        <v>►</v>
      </c>
      <c r="AD303" s="685" t="str">
        <f t="shared" si="176"/>
        <v>►</v>
      </c>
      <c r="AE303" s="147" t="str">
        <f t="shared" si="176"/>
        <v>►</v>
      </c>
      <c r="AF303" s="147" t="str">
        <f t="shared" si="176"/>
        <v>►</v>
      </c>
      <c r="AG303" s="147" t="str">
        <f t="shared" si="176"/>
        <v>►</v>
      </c>
      <c r="AH303" s="147" t="str">
        <f t="shared" si="176"/>
        <v>►</v>
      </c>
      <c r="AI303" s="686"/>
      <c r="AJ303" s="146"/>
      <c r="AK303" s="119"/>
      <c r="AL303" s="119"/>
      <c r="AM303" s="118"/>
      <c r="AN303" s="117"/>
      <c r="AO303" s="116"/>
      <c r="AP303" s="285"/>
      <c r="AQ303" s="284"/>
      <c r="AR303" s="284"/>
      <c r="AS303" s="284"/>
      <c r="AT303" s="284"/>
      <c r="AU303" s="284"/>
      <c r="AV303" s="284"/>
      <c r="AW303" s="284"/>
      <c r="AX303" s="284"/>
      <c r="AY303" s="284"/>
      <c r="AZ303" s="284"/>
      <c r="BA303" s="282"/>
      <c r="BB303"/>
      <c r="BC303" s="407" t="str">
        <f t="shared" si="155"/>
        <v>►</v>
      </c>
      <c r="BF303" s="407" t="str">
        <f t="shared" si="156"/>
        <v>►</v>
      </c>
      <c r="BI303" s="9">
        <v>1</v>
      </c>
      <c r="BJ303" s="1"/>
      <c r="BK303" s="1"/>
    </row>
    <row r="304" spans="1:63" s="583" customFormat="1" ht="21">
      <c r="A304" s="407" t="str">
        <f t="shared" si="153"/>
        <v>►</v>
      </c>
      <c r="B304" s="147" t="str">
        <f t="shared" si="175"/>
        <v>►</v>
      </c>
      <c r="C304" s="685" t="str">
        <f t="shared" si="175"/>
        <v>►</v>
      </c>
      <c r="D304" s="147" t="str">
        <f t="shared" si="175"/>
        <v>►</v>
      </c>
      <c r="E304" s="147" t="str">
        <f t="shared" si="175"/>
        <v>►</v>
      </c>
      <c r="F304" s="147" t="str">
        <f t="shared" si="175"/>
        <v>►</v>
      </c>
      <c r="G304" s="147" t="str">
        <f t="shared" si="175"/>
        <v>►</v>
      </c>
      <c r="H304"/>
      <c r="I304" s="146"/>
      <c r="J304" s="119"/>
      <c r="K304" s="119"/>
      <c r="L304" s="118"/>
      <c r="M304" s="117"/>
      <c r="N304" s="116"/>
      <c r="O304" s="285"/>
      <c r="P304" s="284"/>
      <c r="Q304" s="284"/>
      <c r="R304" s="284"/>
      <c r="S304" s="284"/>
      <c r="T304" s="284"/>
      <c r="U304" s="284"/>
      <c r="V304" s="284"/>
      <c r="W304" s="284"/>
      <c r="X304" s="284"/>
      <c r="Y304" s="284"/>
      <c r="Z304" s="282"/>
      <c r="AA304" s="686"/>
      <c r="AB304" s="407" t="str">
        <f t="shared" si="154"/>
        <v>►</v>
      </c>
      <c r="AC304" s="147" t="str">
        <f t="shared" si="176"/>
        <v>►</v>
      </c>
      <c r="AD304" s="685" t="str">
        <f t="shared" si="176"/>
        <v>►</v>
      </c>
      <c r="AE304" s="147" t="str">
        <f t="shared" si="176"/>
        <v>►</v>
      </c>
      <c r="AF304" s="147" t="str">
        <f t="shared" si="176"/>
        <v>►</v>
      </c>
      <c r="AG304" s="147" t="str">
        <f t="shared" si="176"/>
        <v>►</v>
      </c>
      <c r="AH304" s="147" t="str">
        <f t="shared" si="176"/>
        <v>►</v>
      </c>
      <c r="AI304" s="686"/>
      <c r="AJ304" s="146"/>
      <c r="AK304" s="119"/>
      <c r="AL304" s="119"/>
      <c r="AM304" s="118"/>
      <c r="AN304" s="117"/>
      <c r="AO304" s="116"/>
      <c r="AP304" s="285"/>
      <c r="AQ304" s="284"/>
      <c r="AR304" s="284"/>
      <c r="AS304" s="284"/>
      <c r="AT304" s="284"/>
      <c r="AU304" s="284"/>
      <c r="AV304" s="284"/>
      <c r="AW304" s="284"/>
      <c r="AX304" s="284"/>
      <c r="AY304" s="284"/>
      <c r="AZ304" s="284"/>
      <c r="BA304" s="282"/>
      <c r="BB304"/>
      <c r="BC304" s="407" t="str">
        <f t="shared" si="155"/>
        <v>►</v>
      </c>
      <c r="BF304" s="407" t="str">
        <f t="shared" si="156"/>
        <v>►</v>
      </c>
      <c r="BI304" s="9">
        <v>1</v>
      </c>
      <c r="BJ304" s="1"/>
      <c r="BK304" s="1"/>
    </row>
    <row r="305" spans="1:63" s="583" customFormat="1" ht="21">
      <c r="A305" s="407" t="str">
        <f t="shared" si="153"/>
        <v>►</v>
      </c>
      <c r="B305" s="147" t="str">
        <f t="shared" si="175"/>
        <v>►</v>
      </c>
      <c r="C305" s="685" t="str">
        <f t="shared" si="175"/>
        <v>►</v>
      </c>
      <c r="D305" s="147" t="str">
        <f t="shared" si="175"/>
        <v>►</v>
      </c>
      <c r="E305" s="147" t="str">
        <f t="shared" si="175"/>
        <v>►</v>
      </c>
      <c r="F305" s="147" t="str">
        <f t="shared" si="175"/>
        <v>►</v>
      </c>
      <c r="G305" s="147" t="str">
        <f t="shared" si="175"/>
        <v>►</v>
      </c>
      <c r="H305"/>
      <c r="I305" s="146"/>
      <c r="J305" s="119"/>
      <c r="K305" s="119"/>
      <c r="L305" s="118"/>
      <c r="M305" s="117"/>
      <c r="N305" s="116"/>
      <c r="O305" s="285"/>
      <c r="P305" s="284"/>
      <c r="Q305" s="284"/>
      <c r="R305" s="284"/>
      <c r="S305" s="284"/>
      <c r="T305" s="284"/>
      <c r="U305" s="284"/>
      <c r="V305" s="284"/>
      <c r="W305" s="284"/>
      <c r="X305" s="284"/>
      <c r="Y305" s="284"/>
      <c r="Z305" s="282"/>
      <c r="AA305" s="686"/>
      <c r="AB305" s="407" t="str">
        <f t="shared" si="154"/>
        <v>►</v>
      </c>
      <c r="AC305" s="147" t="str">
        <f t="shared" si="176"/>
        <v>►</v>
      </c>
      <c r="AD305" s="685" t="str">
        <f t="shared" si="176"/>
        <v>►</v>
      </c>
      <c r="AE305" s="147" t="str">
        <f t="shared" si="176"/>
        <v>►</v>
      </c>
      <c r="AF305" s="147" t="str">
        <f t="shared" si="176"/>
        <v>►</v>
      </c>
      <c r="AG305" s="147" t="str">
        <f t="shared" si="176"/>
        <v>►</v>
      </c>
      <c r="AH305" s="147" t="str">
        <f t="shared" si="176"/>
        <v>►</v>
      </c>
      <c r="AI305" s="686"/>
      <c r="AJ305" s="146"/>
      <c r="AK305" s="119"/>
      <c r="AL305" s="119"/>
      <c r="AM305" s="118"/>
      <c r="AN305" s="117"/>
      <c r="AO305" s="116"/>
      <c r="AP305" s="285"/>
      <c r="AQ305" s="284"/>
      <c r="AR305" s="284"/>
      <c r="AS305" s="284"/>
      <c r="AT305" s="284"/>
      <c r="AU305" s="284"/>
      <c r="AV305" s="284"/>
      <c r="AW305" s="284"/>
      <c r="AX305" s="284"/>
      <c r="AY305" s="284"/>
      <c r="AZ305" s="284"/>
      <c r="BA305" s="282"/>
      <c r="BB305"/>
      <c r="BC305" s="407" t="str">
        <f t="shared" si="155"/>
        <v>►</v>
      </c>
      <c r="BF305" s="407" t="str">
        <f t="shared" si="156"/>
        <v>►</v>
      </c>
      <c r="BI305" s="9">
        <v>1</v>
      </c>
      <c r="BJ305" s="1"/>
      <c r="BK305" s="1"/>
    </row>
    <row r="306" spans="1:63" s="583" customFormat="1" ht="21">
      <c r="A306" s="407" t="str">
        <f t="shared" si="153"/>
        <v>►</v>
      </c>
      <c r="B306" s="147" t="str">
        <f t="shared" si="175"/>
        <v>►</v>
      </c>
      <c r="C306" s="685" t="str">
        <f t="shared" si="175"/>
        <v>►</v>
      </c>
      <c r="D306" s="147" t="str">
        <f t="shared" si="175"/>
        <v>►</v>
      </c>
      <c r="E306" s="147" t="str">
        <f t="shared" si="175"/>
        <v>►</v>
      </c>
      <c r="F306" s="147" t="str">
        <f t="shared" si="175"/>
        <v>►</v>
      </c>
      <c r="G306" s="147" t="str">
        <f t="shared" si="175"/>
        <v>►</v>
      </c>
      <c r="H306"/>
      <c r="I306" s="146"/>
      <c r="J306" s="119"/>
      <c r="K306" s="119"/>
      <c r="L306" s="118"/>
      <c r="M306" s="117"/>
      <c r="N306" s="116"/>
      <c r="O306" s="285"/>
      <c r="P306" s="284"/>
      <c r="Q306" s="284"/>
      <c r="R306" s="284"/>
      <c r="S306" s="284"/>
      <c r="T306" s="284"/>
      <c r="U306" s="284"/>
      <c r="V306" s="284"/>
      <c r="W306" s="284"/>
      <c r="X306" s="284"/>
      <c r="Y306" s="284"/>
      <c r="Z306" s="282"/>
      <c r="AA306" s="686"/>
      <c r="AB306" s="407" t="str">
        <f t="shared" si="154"/>
        <v>►</v>
      </c>
      <c r="AC306" s="147" t="str">
        <f t="shared" si="176"/>
        <v>►</v>
      </c>
      <c r="AD306" s="685" t="str">
        <f t="shared" si="176"/>
        <v>►</v>
      </c>
      <c r="AE306" s="147" t="str">
        <f t="shared" si="176"/>
        <v>►</v>
      </c>
      <c r="AF306" s="147" t="str">
        <f t="shared" si="176"/>
        <v>►</v>
      </c>
      <c r="AG306" s="147" t="str">
        <f t="shared" si="176"/>
        <v>►</v>
      </c>
      <c r="AH306" s="147" t="str">
        <f t="shared" si="176"/>
        <v>►</v>
      </c>
      <c r="AI306" s="686"/>
      <c r="AJ306" s="146"/>
      <c r="AK306" s="119"/>
      <c r="AL306" s="119"/>
      <c r="AM306" s="118"/>
      <c r="AN306" s="117"/>
      <c r="AO306" s="116"/>
      <c r="AP306" s="285"/>
      <c r="AQ306" s="284"/>
      <c r="AR306" s="284"/>
      <c r="AS306" s="284"/>
      <c r="AT306" s="284"/>
      <c r="AU306" s="284"/>
      <c r="AV306" s="284"/>
      <c r="AW306" s="284"/>
      <c r="AX306" s="284"/>
      <c r="AY306" s="284"/>
      <c r="AZ306" s="284"/>
      <c r="BA306" s="282"/>
      <c r="BB306"/>
      <c r="BC306" s="407" t="str">
        <f t="shared" si="155"/>
        <v>►</v>
      </c>
      <c r="BF306" s="407" t="str">
        <f t="shared" si="156"/>
        <v>►</v>
      </c>
      <c r="BI306" s="9">
        <v>1</v>
      </c>
      <c r="BJ306" s="1"/>
      <c r="BK306" s="1"/>
    </row>
    <row r="307" spans="1:63" s="583" customFormat="1" ht="21">
      <c r="A307" s="407" t="str">
        <f t="shared" si="153"/>
        <v>►</v>
      </c>
      <c r="B307" s="147" t="str">
        <f t="shared" si="175"/>
        <v>►</v>
      </c>
      <c r="C307" s="685" t="str">
        <f t="shared" si="175"/>
        <v>►</v>
      </c>
      <c r="D307" s="147" t="str">
        <f t="shared" si="175"/>
        <v>►</v>
      </c>
      <c r="E307" s="147" t="str">
        <f t="shared" si="175"/>
        <v>►</v>
      </c>
      <c r="F307" s="147" t="str">
        <f t="shared" si="175"/>
        <v>►</v>
      </c>
      <c r="G307" s="147" t="str">
        <f t="shared" si="175"/>
        <v>►</v>
      </c>
      <c r="H307"/>
      <c r="I307" s="146"/>
      <c r="J307" s="119"/>
      <c r="K307" s="119"/>
      <c r="L307" s="118"/>
      <c r="M307" s="117"/>
      <c r="N307" s="116"/>
      <c r="O307" s="285"/>
      <c r="P307" s="284"/>
      <c r="Q307" s="284"/>
      <c r="R307" s="284"/>
      <c r="S307" s="284"/>
      <c r="T307" s="284"/>
      <c r="U307" s="284"/>
      <c r="V307" s="284"/>
      <c r="W307" s="284"/>
      <c r="X307" s="284"/>
      <c r="Y307" s="284"/>
      <c r="Z307" s="282"/>
      <c r="AA307" s="686"/>
      <c r="AB307" s="407" t="str">
        <f t="shared" si="154"/>
        <v>►</v>
      </c>
      <c r="AC307" s="147" t="str">
        <f t="shared" si="176"/>
        <v>►</v>
      </c>
      <c r="AD307" s="685" t="str">
        <f t="shared" si="176"/>
        <v>►</v>
      </c>
      <c r="AE307" s="147" t="str">
        <f t="shared" si="176"/>
        <v>►</v>
      </c>
      <c r="AF307" s="147" t="str">
        <f t="shared" si="176"/>
        <v>►</v>
      </c>
      <c r="AG307" s="147" t="str">
        <f t="shared" si="176"/>
        <v>►</v>
      </c>
      <c r="AH307" s="147" t="str">
        <f t="shared" si="176"/>
        <v>►</v>
      </c>
      <c r="AI307" s="686"/>
      <c r="AJ307" s="146"/>
      <c r="AK307" s="119"/>
      <c r="AL307" s="119"/>
      <c r="AM307" s="118"/>
      <c r="AN307" s="117"/>
      <c r="AO307" s="116"/>
      <c r="AP307" s="285"/>
      <c r="AQ307" s="284"/>
      <c r="AR307" s="284"/>
      <c r="AS307" s="284"/>
      <c r="AT307" s="284"/>
      <c r="AU307" s="284"/>
      <c r="AV307" s="284"/>
      <c r="AW307" s="284"/>
      <c r="AX307" s="284"/>
      <c r="AY307" s="284"/>
      <c r="AZ307" s="284"/>
      <c r="BA307" s="282"/>
      <c r="BB307"/>
      <c r="BC307" s="407" t="str">
        <f t="shared" si="155"/>
        <v>►</v>
      </c>
      <c r="BF307" s="407" t="str">
        <f t="shared" si="156"/>
        <v>►</v>
      </c>
      <c r="BI307" s="9">
        <v>1</v>
      </c>
      <c r="BJ307" s="1"/>
      <c r="BK307" s="1"/>
    </row>
    <row r="308" spans="1:63" s="583" customFormat="1" ht="21">
      <c r="A308" s="407" t="str">
        <f t="shared" si="153"/>
        <v>►</v>
      </c>
      <c r="B308" s="147" t="str">
        <f t="shared" si="175"/>
        <v>►</v>
      </c>
      <c r="C308" s="685" t="str">
        <f t="shared" si="175"/>
        <v>►</v>
      </c>
      <c r="D308" s="147" t="str">
        <f t="shared" si="175"/>
        <v>►</v>
      </c>
      <c r="E308" s="147" t="str">
        <f t="shared" si="175"/>
        <v>►</v>
      </c>
      <c r="F308" s="147" t="str">
        <f t="shared" si="175"/>
        <v>►</v>
      </c>
      <c r="G308" s="147" t="str">
        <f t="shared" si="175"/>
        <v>►</v>
      </c>
      <c r="H308"/>
      <c r="I308" s="146"/>
      <c r="J308" s="119"/>
      <c r="K308" s="119"/>
      <c r="L308" s="118"/>
      <c r="M308" s="117"/>
      <c r="N308" s="116"/>
      <c r="O308" s="285"/>
      <c r="P308" s="284"/>
      <c r="Q308" s="284"/>
      <c r="R308" s="284"/>
      <c r="S308" s="284"/>
      <c r="T308" s="284"/>
      <c r="U308" s="284"/>
      <c r="V308" s="284"/>
      <c r="W308" s="284"/>
      <c r="X308" s="284"/>
      <c r="Y308" s="284"/>
      <c r="Z308" s="282"/>
      <c r="AA308" s="686"/>
      <c r="AB308" s="407" t="str">
        <f t="shared" si="154"/>
        <v>►</v>
      </c>
      <c r="AC308" s="147" t="str">
        <f t="shared" si="176"/>
        <v>►</v>
      </c>
      <c r="AD308" s="685" t="str">
        <f t="shared" si="176"/>
        <v>►</v>
      </c>
      <c r="AE308" s="147" t="str">
        <f t="shared" si="176"/>
        <v>►</v>
      </c>
      <c r="AF308" s="147" t="str">
        <f t="shared" si="176"/>
        <v>►</v>
      </c>
      <c r="AG308" s="147" t="str">
        <f t="shared" si="176"/>
        <v>►</v>
      </c>
      <c r="AH308" s="147" t="str">
        <f t="shared" si="176"/>
        <v>►</v>
      </c>
      <c r="AI308" s="686"/>
      <c r="AJ308" s="146"/>
      <c r="AK308" s="119"/>
      <c r="AL308" s="119"/>
      <c r="AM308" s="118"/>
      <c r="AN308" s="117"/>
      <c r="AO308" s="116"/>
      <c r="AP308" s="285"/>
      <c r="AQ308" s="284"/>
      <c r="AR308" s="284"/>
      <c r="AS308" s="284"/>
      <c r="AT308" s="284"/>
      <c r="AU308" s="284"/>
      <c r="AV308" s="284"/>
      <c r="AW308" s="284"/>
      <c r="AX308" s="284"/>
      <c r="AY308" s="284"/>
      <c r="AZ308" s="284"/>
      <c r="BA308" s="282"/>
      <c r="BB308"/>
      <c r="BC308" s="407" t="str">
        <f t="shared" si="155"/>
        <v>►</v>
      </c>
      <c r="BF308" s="407" t="str">
        <f t="shared" si="156"/>
        <v>►</v>
      </c>
      <c r="BI308" s="9">
        <v>1</v>
      </c>
      <c r="BJ308" s="1"/>
      <c r="BK308" s="1"/>
    </row>
    <row r="309" spans="1:63" s="583" customFormat="1" ht="21">
      <c r="A309" s="407" t="str">
        <f t="shared" si="153"/>
        <v>►</v>
      </c>
      <c r="B309" s="147" t="str">
        <f t="shared" si="175"/>
        <v>►</v>
      </c>
      <c r="C309" s="685" t="str">
        <f t="shared" si="175"/>
        <v>►</v>
      </c>
      <c r="D309" s="147" t="str">
        <f t="shared" si="175"/>
        <v>►</v>
      </c>
      <c r="E309" s="147" t="str">
        <f t="shared" si="175"/>
        <v>►</v>
      </c>
      <c r="F309" s="147" t="str">
        <f t="shared" si="175"/>
        <v>►</v>
      </c>
      <c r="G309" s="147" t="str">
        <f t="shared" si="175"/>
        <v>►</v>
      </c>
      <c r="H309"/>
      <c r="I309" s="146"/>
      <c r="J309" s="119"/>
      <c r="K309" s="119"/>
      <c r="L309" s="118"/>
      <c r="M309" s="117"/>
      <c r="N309" s="116"/>
      <c r="O309" s="285"/>
      <c r="P309" s="284"/>
      <c r="Q309" s="284"/>
      <c r="R309" s="284"/>
      <c r="S309" s="284"/>
      <c r="T309" s="284"/>
      <c r="U309" s="284"/>
      <c r="V309" s="284"/>
      <c r="W309" s="284"/>
      <c r="X309" s="284"/>
      <c r="Y309" s="284"/>
      <c r="Z309" s="282"/>
      <c r="AA309" s="686"/>
      <c r="AB309" s="407" t="str">
        <f t="shared" si="154"/>
        <v>►</v>
      </c>
      <c r="AC309" s="147" t="str">
        <f t="shared" si="176"/>
        <v>►</v>
      </c>
      <c r="AD309" s="685" t="str">
        <f t="shared" si="176"/>
        <v>►</v>
      </c>
      <c r="AE309" s="147" t="str">
        <f t="shared" si="176"/>
        <v>►</v>
      </c>
      <c r="AF309" s="147" t="str">
        <f t="shared" si="176"/>
        <v>►</v>
      </c>
      <c r="AG309" s="147" t="str">
        <f t="shared" si="176"/>
        <v>►</v>
      </c>
      <c r="AH309" s="147" t="str">
        <f t="shared" si="176"/>
        <v>►</v>
      </c>
      <c r="AI309" s="686"/>
      <c r="AJ309" s="146"/>
      <c r="AK309" s="119"/>
      <c r="AL309" s="119"/>
      <c r="AM309" s="118"/>
      <c r="AN309" s="117"/>
      <c r="AO309" s="116"/>
      <c r="AP309" s="285"/>
      <c r="AQ309" s="284"/>
      <c r="AR309" s="284"/>
      <c r="AS309" s="284"/>
      <c r="AT309" s="284"/>
      <c r="AU309" s="284"/>
      <c r="AV309" s="284"/>
      <c r="AW309" s="284"/>
      <c r="AX309" s="284"/>
      <c r="AY309" s="284"/>
      <c r="AZ309" s="284"/>
      <c r="BA309" s="282"/>
      <c r="BB309"/>
      <c r="BC309" s="407" t="str">
        <f t="shared" si="155"/>
        <v>►</v>
      </c>
      <c r="BF309" s="407" t="str">
        <f t="shared" si="156"/>
        <v>►</v>
      </c>
      <c r="BI309" s="9">
        <v>1</v>
      </c>
      <c r="BJ309" s="1"/>
      <c r="BK309" s="1"/>
    </row>
    <row r="310" spans="1:63" s="583" customFormat="1" ht="18.75">
      <c r="A310" s="407" t="str">
        <f t="shared" si="153"/>
        <v>►</v>
      </c>
      <c r="B310" s="147" t="str">
        <f t="shared" si="175"/>
        <v>►</v>
      </c>
      <c r="C310" s="685" t="str">
        <f t="shared" si="175"/>
        <v>►</v>
      </c>
      <c r="D310" s="147" t="str">
        <f t="shared" si="175"/>
        <v>►</v>
      </c>
      <c r="E310" s="147" t="str">
        <f t="shared" si="175"/>
        <v>►</v>
      </c>
      <c r="F310" s="147" t="str">
        <f t="shared" si="175"/>
        <v>►</v>
      </c>
      <c r="G310" s="147" t="str">
        <f t="shared" si="175"/>
        <v>►</v>
      </c>
      <c r="H310"/>
      <c r="I310" s="146"/>
      <c r="J310" s="119"/>
      <c r="K310" s="119"/>
      <c r="L310" s="118"/>
      <c r="M310" s="117"/>
      <c r="N310" s="116"/>
      <c r="O310" s="687"/>
      <c r="P310" s="280"/>
      <c r="Q310" s="280"/>
      <c r="R310" s="280"/>
      <c r="S310" s="280"/>
      <c r="T310" s="280"/>
      <c r="U310" s="280"/>
      <c r="V310" s="280"/>
      <c r="W310" s="280"/>
      <c r="X310" s="280"/>
      <c r="Y310" s="280"/>
      <c r="Z310" s="279"/>
      <c r="AA310" s="686"/>
      <c r="AB310" s="407" t="str">
        <f t="shared" si="154"/>
        <v>►</v>
      </c>
      <c r="AC310" s="147" t="str">
        <f t="shared" si="176"/>
        <v>►</v>
      </c>
      <c r="AD310" s="685" t="str">
        <f t="shared" si="176"/>
        <v>►</v>
      </c>
      <c r="AE310" s="147" t="str">
        <f t="shared" si="176"/>
        <v>►</v>
      </c>
      <c r="AF310" s="147" t="str">
        <f t="shared" si="176"/>
        <v>►</v>
      </c>
      <c r="AG310" s="147" t="str">
        <f t="shared" si="176"/>
        <v>►</v>
      </c>
      <c r="AH310" s="147" t="str">
        <f t="shared" si="176"/>
        <v>►</v>
      </c>
      <c r="AI310" s="686"/>
      <c r="AJ310" s="146"/>
      <c r="AK310" s="119"/>
      <c r="AL310" s="119"/>
      <c r="AM310" s="118"/>
      <c r="AN310" s="117"/>
      <c r="AO310" s="116"/>
      <c r="AP310" s="687"/>
      <c r="AQ310" s="280"/>
      <c r="AR310" s="280"/>
      <c r="AS310" s="280"/>
      <c r="AT310" s="280"/>
      <c r="AU310" s="280"/>
      <c r="AV310" s="280"/>
      <c r="AW310" s="280"/>
      <c r="AX310" s="280"/>
      <c r="AY310" s="280"/>
      <c r="AZ310" s="280"/>
      <c r="BA310" s="279"/>
      <c r="BB310"/>
      <c r="BC310" s="407" t="str">
        <f t="shared" si="155"/>
        <v>►</v>
      </c>
      <c r="BF310" s="407" t="str">
        <f t="shared" si="156"/>
        <v>►</v>
      </c>
      <c r="BI310" s="9">
        <v>1</v>
      </c>
      <c r="BJ310" s="1"/>
      <c r="BK310" s="1"/>
    </row>
    <row r="311" spans="1:63" s="583" customFormat="1" ht="18.75">
      <c r="A311" s="407" t="str">
        <f t="shared" si="153"/>
        <v>►</v>
      </c>
      <c r="B311" s="147" t="str">
        <f t="shared" si="175"/>
        <v>►</v>
      </c>
      <c r="C311" s="685" t="str">
        <f t="shared" si="175"/>
        <v>►</v>
      </c>
      <c r="D311" s="147" t="str">
        <f t="shared" si="175"/>
        <v>►</v>
      </c>
      <c r="E311" s="147" t="str">
        <f t="shared" si="175"/>
        <v>►</v>
      </c>
      <c r="F311" s="147" t="str">
        <f t="shared" si="175"/>
        <v>►</v>
      </c>
      <c r="G311" s="147" t="str">
        <f t="shared" si="175"/>
        <v>►</v>
      </c>
      <c r="H311"/>
      <c r="I311" s="146"/>
      <c r="J311" s="119"/>
      <c r="K311" s="119"/>
      <c r="L311" s="118"/>
      <c r="M311" s="117"/>
      <c r="N311" s="116"/>
      <c r="O311" s="687"/>
      <c r="P311" s="280"/>
      <c r="Q311" s="280"/>
      <c r="R311" s="280"/>
      <c r="S311" s="280"/>
      <c r="T311" s="280"/>
      <c r="U311" s="280"/>
      <c r="V311" s="280"/>
      <c r="W311" s="280"/>
      <c r="X311" s="280"/>
      <c r="Y311" s="280"/>
      <c r="Z311" s="279"/>
      <c r="AA311" s="686"/>
      <c r="AB311" s="407" t="str">
        <f t="shared" si="154"/>
        <v>►</v>
      </c>
      <c r="AC311" s="147" t="str">
        <f t="shared" si="176"/>
        <v>►</v>
      </c>
      <c r="AD311" s="685" t="str">
        <f t="shared" si="176"/>
        <v>►</v>
      </c>
      <c r="AE311" s="147" t="str">
        <f t="shared" si="176"/>
        <v>►</v>
      </c>
      <c r="AF311" s="147" t="str">
        <f t="shared" si="176"/>
        <v>►</v>
      </c>
      <c r="AG311" s="147" t="str">
        <f t="shared" si="176"/>
        <v>►</v>
      </c>
      <c r="AH311" s="147" t="str">
        <f t="shared" si="176"/>
        <v>►</v>
      </c>
      <c r="AI311" s="686"/>
      <c r="AJ311" s="146"/>
      <c r="AK311" s="119"/>
      <c r="AL311" s="119"/>
      <c r="AM311" s="118"/>
      <c r="AN311" s="117"/>
      <c r="AO311" s="116"/>
      <c r="AP311" s="687"/>
      <c r="AQ311" s="280"/>
      <c r="AR311" s="280"/>
      <c r="AS311" s="280"/>
      <c r="AT311" s="280"/>
      <c r="AU311" s="280"/>
      <c r="AV311" s="280"/>
      <c r="AW311" s="280"/>
      <c r="AX311" s="280"/>
      <c r="AY311" s="280"/>
      <c r="AZ311" s="280"/>
      <c r="BA311" s="279"/>
      <c r="BB311"/>
      <c r="BC311" s="407" t="str">
        <f t="shared" si="155"/>
        <v>►</v>
      </c>
      <c r="BF311" s="407" t="str">
        <f t="shared" si="156"/>
        <v>►</v>
      </c>
      <c r="BI311" s="9">
        <v>1</v>
      </c>
      <c r="BJ311" s="1"/>
      <c r="BK311" s="1"/>
    </row>
    <row r="312" spans="1:63" s="583" customFormat="1" ht="15.75">
      <c r="A312" s="407" t="str">
        <f t="shared" si="153"/>
        <v>►</v>
      </c>
      <c r="B312" s="147" t="str">
        <f t="shared" si="175"/>
        <v>►</v>
      </c>
      <c r="C312" s="685" t="str">
        <f t="shared" si="175"/>
        <v>►</v>
      </c>
      <c r="D312" s="147" t="str">
        <f t="shared" si="175"/>
        <v>►</v>
      </c>
      <c r="E312" s="147" t="str">
        <f t="shared" si="175"/>
        <v>►</v>
      </c>
      <c r="F312" s="147" t="str">
        <f t="shared" si="175"/>
        <v>►</v>
      </c>
      <c r="G312" s="147" t="str">
        <f t="shared" si="175"/>
        <v>►</v>
      </c>
      <c r="H312"/>
      <c r="I312" s="274"/>
      <c r="J312" s="119"/>
      <c r="K312" s="119"/>
      <c r="L312" s="118"/>
      <c r="M312" s="117"/>
      <c r="N312" s="116"/>
      <c r="O312" s="277"/>
      <c r="P312" s="122"/>
      <c r="Q312" s="122"/>
      <c r="R312" s="122"/>
      <c r="S312" s="122"/>
      <c r="T312" s="122"/>
      <c r="U312" s="122"/>
      <c r="V312" s="122"/>
      <c r="W312" s="122"/>
      <c r="X312" s="122"/>
      <c r="Y312" s="122"/>
      <c r="Z312" s="121"/>
      <c r="AA312" s="686"/>
      <c r="AB312" s="407" t="str">
        <f t="shared" si="154"/>
        <v>►</v>
      </c>
      <c r="AC312" s="147" t="str">
        <f t="shared" si="176"/>
        <v>►</v>
      </c>
      <c r="AD312" s="685" t="str">
        <f t="shared" si="176"/>
        <v>►</v>
      </c>
      <c r="AE312" s="147" t="str">
        <f t="shared" si="176"/>
        <v>►</v>
      </c>
      <c r="AF312" s="147" t="str">
        <f t="shared" si="176"/>
        <v>►</v>
      </c>
      <c r="AG312" s="147" t="str">
        <f t="shared" si="176"/>
        <v>►</v>
      </c>
      <c r="AH312" s="147" t="str">
        <f t="shared" si="176"/>
        <v>►</v>
      </c>
      <c r="AI312" s="686"/>
      <c r="AJ312" s="274"/>
      <c r="AK312" s="119"/>
      <c r="AL312" s="119"/>
      <c r="AM312" s="118"/>
      <c r="AN312" s="117"/>
      <c r="AO312" s="116"/>
      <c r="AP312" s="277"/>
      <c r="AQ312" s="122"/>
      <c r="AR312" s="122"/>
      <c r="AS312" s="122"/>
      <c r="AT312" s="122"/>
      <c r="AU312" s="122"/>
      <c r="AV312" s="122"/>
      <c r="AW312" s="122"/>
      <c r="AX312" s="122"/>
      <c r="AY312" s="122"/>
      <c r="AZ312" s="122"/>
      <c r="BA312" s="121"/>
      <c r="BB312"/>
      <c r="BC312" s="407" t="str">
        <f t="shared" si="155"/>
        <v>►</v>
      </c>
      <c r="BF312" s="407" t="str">
        <f t="shared" si="156"/>
        <v>►</v>
      </c>
      <c r="BI312" s="9">
        <v>1</v>
      </c>
      <c r="BJ312" s="1"/>
      <c r="BK312" s="1"/>
    </row>
    <row r="313" spans="1:63" s="583" customFormat="1" ht="15.75">
      <c r="A313" s="407" t="str">
        <f t="shared" si="153"/>
        <v>►</v>
      </c>
      <c r="B313" s="147" t="str">
        <f t="shared" si="175"/>
        <v>►</v>
      </c>
      <c r="C313" s="685" t="str">
        <f t="shared" si="175"/>
        <v>►</v>
      </c>
      <c r="D313" s="147" t="str">
        <f t="shared" si="175"/>
        <v>►</v>
      </c>
      <c r="E313" s="147" t="str">
        <f t="shared" si="175"/>
        <v>►</v>
      </c>
      <c r="F313" s="147" t="str">
        <f t="shared" si="175"/>
        <v>►</v>
      </c>
      <c r="G313" s="147" t="str">
        <f t="shared" si="175"/>
        <v>►</v>
      </c>
      <c r="H313"/>
      <c r="I313" s="274"/>
      <c r="J313" s="113"/>
      <c r="K313" s="113"/>
      <c r="L313" s="113"/>
      <c r="M313" s="113"/>
      <c r="N313" s="113"/>
      <c r="O313" s="113"/>
      <c r="P313" s="113"/>
      <c r="Q313" s="113"/>
      <c r="R313" s="113"/>
      <c r="S313" s="113"/>
      <c r="T313" s="113"/>
      <c r="U313" s="113"/>
      <c r="V313" s="113"/>
      <c r="W313" s="113"/>
      <c r="X313" s="113"/>
      <c r="Y313" s="113"/>
      <c r="Z313" s="115"/>
      <c r="AA313" s="686"/>
      <c r="AB313" s="407" t="str">
        <f t="shared" si="154"/>
        <v>►</v>
      </c>
      <c r="AC313" s="147" t="str">
        <f t="shared" si="176"/>
        <v>►</v>
      </c>
      <c r="AD313" s="685" t="str">
        <f t="shared" si="176"/>
        <v>►</v>
      </c>
      <c r="AE313" s="147" t="str">
        <f t="shared" si="176"/>
        <v>►</v>
      </c>
      <c r="AF313" s="147" t="str">
        <f t="shared" si="176"/>
        <v>►</v>
      </c>
      <c r="AG313" s="147" t="str">
        <f t="shared" si="176"/>
        <v>►</v>
      </c>
      <c r="AH313" s="147" t="str">
        <f t="shared" si="176"/>
        <v>►</v>
      </c>
      <c r="AI313" s="686"/>
      <c r="AJ313" s="274"/>
      <c r="AK313" s="113"/>
      <c r="AL313" s="113"/>
      <c r="AM313" s="113"/>
      <c r="AN313" s="113"/>
      <c r="AO313" s="113"/>
      <c r="AP313" s="113"/>
      <c r="AQ313" s="113"/>
      <c r="AR313" s="113"/>
      <c r="AS313" s="113"/>
      <c r="AT313" s="113"/>
      <c r="AU313" s="113"/>
      <c r="AV313" s="113"/>
      <c r="AW313" s="113"/>
      <c r="AX313" s="113"/>
      <c r="AY313" s="113"/>
      <c r="AZ313" s="113"/>
      <c r="BA313" s="115"/>
      <c r="BB313"/>
      <c r="BC313" s="407" t="str">
        <f t="shared" si="155"/>
        <v>►</v>
      </c>
      <c r="BF313" s="407" t="str">
        <f t="shared" si="156"/>
        <v>►</v>
      </c>
      <c r="BI313" s="9">
        <v>1</v>
      </c>
      <c r="BJ313" s="1"/>
      <c r="BK313" s="1"/>
    </row>
    <row r="314" spans="1:63" s="583" customFormat="1" ht="16.5" thickBot="1">
      <c r="A314" s="407" t="str">
        <f t="shared" si="153"/>
        <v>►</v>
      </c>
      <c r="B314" s="147" t="str">
        <f t="shared" si="175"/>
        <v>►</v>
      </c>
      <c r="C314" s="685" t="str">
        <f t="shared" si="175"/>
        <v>►</v>
      </c>
      <c r="D314" s="147" t="str">
        <f t="shared" si="175"/>
        <v>►</v>
      </c>
      <c r="E314" s="147" t="str">
        <f t="shared" si="175"/>
        <v>►</v>
      </c>
      <c r="F314" s="147" t="str">
        <f t="shared" si="175"/>
        <v>►</v>
      </c>
      <c r="G314" s="147" t="str">
        <f t="shared" si="175"/>
        <v>►</v>
      </c>
      <c r="H314"/>
      <c r="I314" s="273"/>
      <c r="J314" s="272"/>
      <c r="K314" s="272"/>
      <c r="L314" s="272"/>
      <c r="M314" s="272"/>
      <c r="N314" s="272"/>
      <c r="O314" s="272"/>
      <c r="P314" s="272"/>
      <c r="Q314" s="272"/>
      <c r="R314" s="272"/>
      <c r="S314" s="272"/>
      <c r="T314" s="272"/>
      <c r="U314" s="272"/>
      <c r="V314" s="272"/>
      <c r="W314" s="272"/>
      <c r="X314" s="272"/>
      <c r="Y314" s="272"/>
      <c r="Z314" s="271"/>
      <c r="AA314" s="686"/>
      <c r="AB314" s="407" t="str">
        <f t="shared" si="154"/>
        <v>►</v>
      </c>
      <c r="AC314" s="147" t="str">
        <f t="shared" si="176"/>
        <v>►</v>
      </c>
      <c r="AD314" s="685" t="str">
        <f t="shared" si="176"/>
        <v>►</v>
      </c>
      <c r="AE314" s="147" t="str">
        <f t="shared" si="176"/>
        <v>►</v>
      </c>
      <c r="AF314" s="147" t="str">
        <f t="shared" si="176"/>
        <v>►</v>
      </c>
      <c r="AG314" s="147" t="str">
        <f t="shared" si="176"/>
        <v>►</v>
      </c>
      <c r="AH314" s="147" t="str">
        <f t="shared" si="176"/>
        <v>►</v>
      </c>
      <c r="AI314" s="686"/>
      <c r="AJ314" s="273"/>
      <c r="AK314" s="272"/>
      <c r="AL314" s="272"/>
      <c r="AM314" s="272"/>
      <c r="AN314" s="272"/>
      <c r="AO314" s="272"/>
      <c r="AP314" s="272"/>
      <c r="AQ314" s="272"/>
      <c r="AR314" s="272"/>
      <c r="AS314" s="272"/>
      <c r="AT314" s="272"/>
      <c r="AU314" s="272"/>
      <c r="AV314" s="272"/>
      <c r="AW314" s="272"/>
      <c r="AX314" s="272"/>
      <c r="AY314" s="272"/>
      <c r="AZ314" s="272"/>
      <c r="BA314" s="271"/>
      <c r="BB314"/>
      <c r="BC314" s="407" t="str">
        <f t="shared" si="155"/>
        <v>►</v>
      </c>
      <c r="BF314" s="407" t="str">
        <f t="shared" si="156"/>
        <v>►</v>
      </c>
      <c r="BI314" s="9">
        <v>1</v>
      </c>
      <c r="BJ314" s="1"/>
      <c r="BK314" s="1"/>
    </row>
    <row r="315" spans="1:63" s="583" customFormat="1" ht="16.5" thickBot="1">
      <c r="A315" s="407" t="str">
        <f t="shared" si="153"/>
        <v>A</v>
      </c>
      <c r="B315" s="681" t="s">
        <v>956</v>
      </c>
      <c r="C315" s="681" t="s">
        <v>956</v>
      </c>
      <c r="D315" s="681" t="s">
        <v>956</v>
      </c>
      <c r="E315" s="681" t="s">
        <v>956</v>
      </c>
      <c r="F315" s="681" t="s">
        <v>956</v>
      </c>
      <c r="G315" s="681" t="s">
        <v>956</v>
      </c>
      <c r="H315"/>
      <c r="I315" s="684" t="s">
        <v>338</v>
      </c>
      <c r="J315" s="683" t="s">
        <v>956</v>
      </c>
      <c r="K315" s="683" t="s">
        <v>956</v>
      </c>
      <c r="L315" s="683" t="s">
        <v>956</v>
      </c>
      <c r="M315" s="683" t="s">
        <v>956</v>
      </c>
      <c r="N315" s="683" t="s">
        <v>956</v>
      </c>
      <c r="O315" s="683" t="s">
        <v>956</v>
      </c>
      <c r="P315" s="683" t="s">
        <v>956</v>
      </c>
      <c r="Q315" s="683" t="s">
        <v>956</v>
      </c>
      <c r="R315" s="683" t="s">
        <v>956</v>
      </c>
      <c r="S315" s="683" t="s">
        <v>956</v>
      </c>
      <c r="T315" s="683" t="s">
        <v>956</v>
      </c>
      <c r="U315" s="683" t="s">
        <v>956</v>
      </c>
      <c r="V315" s="683" t="s">
        <v>956</v>
      </c>
      <c r="W315" s="683" t="s">
        <v>956</v>
      </c>
      <c r="X315" s="683" t="s">
        <v>956</v>
      </c>
      <c r="Y315" s="683" t="s">
        <v>956</v>
      </c>
      <c r="Z315" s="683" t="s">
        <v>956</v>
      </c>
      <c r="AA315" s="686"/>
      <c r="AB315" s="407" t="str">
        <f t="shared" si="154"/>
        <v>A</v>
      </c>
      <c r="AC315" s="681" t="s">
        <v>956</v>
      </c>
      <c r="AD315" s="681" t="s">
        <v>956</v>
      </c>
      <c r="AE315" s="681" t="s">
        <v>956</v>
      </c>
      <c r="AF315" s="681" t="s">
        <v>956</v>
      </c>
      <c r="AG315" s="681" t="s">
        <v>956</v>
      </c>
      <c r="AH315" s="681" t="s">
        <v>956</v>
      </c>
      <c r="AI315" s="686"/>
      <c r="AJ315" s="684" t="s">
        <v>338</v>
      </c>
      <c r="AK315" s="683" t="s">
        <v>956</v>
      </c>
      <c r="AL315" s="683" t="s">
        <v>956</v>
      </c>
      <c r="AM315" s="683" t="s">
        <v>956</v>
      </c>
      <c r="AN315" s="683" t="s">
        <v>956</v>
      </c>
      <c r="AO315" s="683" t="s">
        <v>956</v>
      </c>
      <c r="AP315" s="683" t="s">
        <v>956</v>
      </c>
      <c r="AQ315" s="683" t="s">
        <v>956</v>
      </c>
      <c r="AR315" s="683" t="s">
        <v>956</v>
      </c>
      <c r="AS315" s="683" t="s">
        <v>956</v>
      </c>
      <c r="AT315" s="683" t="s">
        <v>956</v>
      </c>
      <c r="AU315" s="683" t="s">
        <v>956</v>
      </c>
      <c r="AV315" s="683" t="s">
        <v>956</v>
      </c>
      <c r="AW315" s="683" t="s">
        <v>956</v>
      </c>
      <c r="AX315" s="683" t="s">
        <v>956</v>
      </c>
      <c r="AY315" s="683" t="s">
        <v>956</v>
      </c>
      <c r="AZ315" s="683" t="s">
        <v>956</v>
      </c>
      <c r="BA315" s="683" t="s">
        <v>956</v>
      </c>
      <c r="BB315"/>
      <c r="BC315" s="407" t="str">
        <f t="shared" si="155"/>
        <v>A</v>
      </c>
      <c r="BF315" s="407" t="str">
        <f t="shared" si="156"/>
        <v>A</v>
      </c>
      <c r="BI315" s="9">
        <v>1</v>
      </c>
      <c r="BJ315" s="1"/>
      <c r="BK315" s="1"/>
    </row>
    <row r="316" spans="1:63" s="583" customFormat="1" ht="28.5">
      <c r="A316" s="407" t="str">
        <f t="shared" si="153"/>
        <v>►</v>
      </c>
      <c r="B316" s="408" t="str">
        <f t="shared" ref="B316:B334" si="177">IF(A316="►","►",IF(A316="A",IF(AND(ISTEXT(J316),ISTEXT(J316)),J316,IF(ISTEXT(J316),J316,IF(ISBLANK(J316),J316,J316)))))</f>
        <v>►</v>
      </c>
      <c r="C316" s="715" t="str">
        <f t="shared" ref="C316:C334" si="178">IF(B316="►","►",IFERROR(LEFT(B316,SEARCH(".",B316)-1),0))</f>
        <v>►</v>
      </c>
      <c r="D316" s="408" t="str">
        <f t="shared" ref="D316:D334" si="179">IF(B316="►","►",IFERROR(MID(B316,SEARCH(".",B316)+1,SEARCH(".",B316,SEARCH(".",B316)+1)-SEARCH(".",B316)-1),0))</f>
        <v>►</v>
      </c>
      <c r="E316" s="408" t="str">
        <f t="shared" ref="E316:E334" si="180">IF(B316="►","►",IFERROR(MID(B316,SEARCH(".",B316,SEARCH(".",B316)+1)+1,SEARCH(".",B316,SEARCH(".",B316,SEARCH(".",B316)+1)+1)-SEARCH(".",B316,SEARCH(".",B316)+1)-1),0))</f>
        <v>►</v>
      </c>
      <c r="F316" s="408" t="str">
        <f t="shared" ref="F316:F334" si="181">IF(B316="►","►",IFERROR(MID(J316,SEARCH(".",B316,SEARCH(".",B316,SEARCH(".",B316)+1)+1)+1,SEARCH(".",B316,SEARCH(".",B316,SEARCH(".",B316,SEARCH(".",B316)+1)+1)+1)-SEARCH(".",B316,SEARCH(".",B316,SEARCH(".",B316)+1)+1)-1),0))</f>
        <v>►</v>
      </c>
      <c r="G316" s="408" t="str">
        <f t="shared" ref="G316:G334" si="182">IF(B316="►","►",IFERROR(MID(B316,SEARCH("♦",SUBSTITUTE(B316,".","♦",LEN(B316)-LEN(SUBSTITUTE(B316,".",""))))+1,999),""))</f>
        <v>►</v>
      </c>
      <c r="H316"/>
      <c r="I316" s="259"/>
      <c r="J316" s="258"/>
      <c r="K316" s="258"/>
      <c r="L316" s="257"/>
      <c r="M316" s="256"/>
      <c r="N316" s="255"/>
      <c r="O316" s="714"/>
      <c r="P316" s="713"/>
      <c r="Q316" s="712"/>
      <c r="R316" s="712"/>
      <c r="S316" s="712"/>
      <c r="T316" s="712"/>
      <c r="U316" s="712"/>
      <c r="V316" s="712"/>
      <c r="W316" s="712"/>
      <c r="X316" s="712"/>
      <c r="Y316" s="712"/>
      <c r="Z316" s="711"/>
      <c r="AA316" s="686"/>
      <c r="AB316" s="407" t="str">
        <f t="shared" si="154"/>
        <v>►</v>
      </c>
      <c r="AC316" s="408" t="str">
        <f t="shared" ref="AC316:AC334" si="183">IF(AB316="►","►",IF(AB316="A",IF(AND(ISTEXT(AK316),ISTEXT(AK316)),AK316,IF(ISTEXT(AK316),AK316,IF(ISBLANK(AK316),AK316,AK316)))))</f>
        <v>►</v>
      </c>
      <c r="AD316" s="715" t="str">
        <f t="shared" ref="AD316:AD334" si="184">IF(AC316="►","►",IFERROR(LEFT(AC316,SEARCH(".",AC316)-1),0))</f>
        <v>►</v>
      </c>
      <c r="AE316" s="408" t="str">
        <f t="shared" ref="AE316:AE334" si="185">IF(AC316="►","►",IFERROR(MID(AC316,SEARCH(".",AC316)+1,SEARCH(".",AC316,SEARCH(".",AC316)+1)-SEARCH(".",AC316)-1),0))</f>
        <v>►</v>
      </c>
      <c r="AF316" s="408" t="str">
        <f t="shared" ref="AF316:AF334" si="186">IF(AC316="►","►",IFERROR(MID(AC316,SEARCH(".",AC316,SEARCH(".",AC316)+1)+1,SEARCH(".",AC316,SEARCH(".",AC316,SEARCH(".",AC316)+1)+1)-SEARCH(".",AC316,SEARCH(".",AC316)+1)-1),0))</f>
        <v>►</v>
      </c>
      <c r="AG316" s="408" t="str">
        <f t="shared" ref="AG316:AG334" si="187">IF(AC316="►","►",IFERROR(MID(AK316,SEARCH(".",AC316,SEARCH(".",AC316,SEARCH(".",AC316)+1)+1)+1,SEARCH(".",AC316,SEARCH(".",AC316,SEARCH(".",AC316,SEARCH(".",AC316)+1)+1)+1)-SEARCH(".",AC316,SEARCH(".",AC316,SEARCH(".",AC316)+1)+1)-1),0))</f>
        <v>►</v>
      </c>
      <c r="AH316" s="408" t="str">
        <f t="shared" ref="AH316:AH334" si="188">IF(AC316="►","►",IFERROR(MID(AC316,SEARCH("♦",SUBSTITUTE(AC316,".","♦",LEN(AC316)-LEN(SUBSTITUTE(AC316,".",""))))+1,999),""))</f>
        <v>►</v>
      </c>
      <c r="AI316" s="686"/>
      <c r="AJ316" s="259"/>
      <c r="AK316" s="258"/>
      <c r="AL316" s="258"/>
      <c r="AM316" s="257"/>
      <c r="AN316" s="256"/>
      <c r="AO316" s="255"/>
      <c r="AP316" s="714"/>
      <c r="AQ316" s="713"/>
      <c r="AR316" s="712"/>
      <c r="AS316" s="712"/>
      <c r="AT316" s="712"/>
      <c r="AU316" s="712"/>
      <c r="AV316" s="712"/>
      <c r="AW316" s="712"/>
      <c r="AX316" s="712"/>
      <c r="AY316" s="712"/>
      <c r="AZ316" s="712"/>
      <c r="BA316" s="711"/>
      <c r="BB316"/>
      <c r="BC316" s="407" t="str">
        <f t="shared" si="155"/>
        <v>►</v>
      </c>
      <c r="BF316" s="407" t="str">
        <f t="shared" si="156"/>
        <v>►</v>
      </c>
      <c r="BI316" s="9">
        <v>1</v>
      </c>
      <c r="BJ316" s="1"/>
      <c r="BK316" s="1"/>
    </row>
    <row r="317" spans="1:63" s="583" customFormat="1" ht="28.5">
      <c r="A317" s="407" t="str">
        <f t="shared" si="153"/>
        <v>►</v>
      </c>
      <c r="B317" s="147" t="str">
        <f t="shared" si="177"/>
        <v>►</v>
      </c>
      <c r="C317" s="685" t="str">
        <f t="shared" si="178"/>
        <v>►</v>
      </c>
      <c r="D317" s="147" t="str">
        <f t="shared" si="179"/>
        <v>►</v>
      </c>
      <c r="E317" s="147" t="str">
        <f t="shared" si="180"/>
        <v>►</v>
      </c>
      <c r="F317" s="147" t="str">
        <f t="shared" si="181"/>
        <v>►</v>
      </c>
      <c r="G317" s="147" t="str">
        <f t="shared" si="182"/>
        <v>►</v>
      </c>
      <c r="H317"/>
      <c r="I317" s="342"/>
      <c r="J317" s="204"/>
      <c r="K317" s="204"/>
      <c r="L317" s="203"/>
      <c r="M317" s="202"/>
      <c r="N317" s="201"/>
      <c r="O317" s="710"/>
      <c r="P317" s="709"/>
      <c r="Q317" s="708"/>
      <c r="R317" s="708"/>
      <c r="S317" s="708"/>
      <c r="T317" s="708"/>
      <c r="U317" s="708"/>
      <c r="V317" s="708"/>
      <c r="W317" s="708"/>
      <c r="X317" s="708"/>
      <c r="Y317" s="708"/>
      <c r="Z317" s="707"/>
      <c r="AA317" s="686"/>
      <c r="AB317" s="407" t="str">
        <f t="shared" si="154"/>
        <v>►</v>
      </c>
      <c r="AC317" s="147" t="str">
        <f t="shared" si="183"/>
        <v>►</v>
      </c>
      <c r="AD317" s="685" t="str">
        <f t="shared" si="184"/>
        <v>►</v>
      </c>
      <c r="AE317" s="147" t="str">
        <f t="shared" si="185"/>
        <v>►</v>
      </c>
      <c r="AF317" s="147" t="str">
        <f t="shared" si="186"/>
        <v>►</v>
      </c>
      <c r="AG317" s="147" t="str">
        <f t="shared" si="187"/>
        <v>►</v>
      </c>
      <c r="AH317" s="147" t="str">
        <f t="shared" si="188"/>
        <v>►</v>
      </c>
      <c r="AI317" s="686"/>
      <c r="AJ317" s="342"/>
      <c r="AK317" s="204"/>
      <c r="AL317" s="204"/>
      <c r="AM317" s="203"/>
      <c r="AN317" s="202"/>
      <c r="AO317" s="201"/>
      <c r="AP317" s="710"/>
      <c r="AQ317" s="709"/>
      <c r="AR317" s="708"/>
      <c r="AS317" s="708"/>
      <c r="AT317" s="708"/>
      <c r="AU317" s="708"/>
      <c r="AV317" s="708"/>
      <c r="AW317" s="708"/>
      <c r="AX317" s="708"/>
      <c r="AY317" s="708"/>
      <c r="AZ317" s="708"/>
      <c r="BA317" s="707"/>
      <c r="BB317"/>
      <c r="BC317" s="407" t="str">
        <f t="shared" si="155"/>
        <v>►</v>
      </c>
      <c r="BF317" s="407" t="str">
        <f t="shared" si="156"/>
        <v>►</v>
      </c>
      <c r="BI317" s="9">
        <v>1</v>
      </c>
      <c r="BJ317" s="1"/>
      <c r="BK317" s="1"/>
    </row>
    <row r="318" spans="1:63" s="583" customFormat="1" ht="15.75">
      <c r="A318" s="407" t="str">
        <f t="shared" si="153"/>
        <v>►</v>
      </c>
      <c r="B318" s="147" t="str">
        <f t="shared" si="177"/>
        <v>►</v>
      </c>
      <c r="C318" s="685" t="str">
        <f t="shared" si="178"/>
        <v>►</v>
      </c>
      <c r="D318" s="147" t="str">
        <f t="shared" si="179"/>
        <v>►</v>
      </c>
      <c r="E318" s="147" t="str">
        <f t="shared" si="180"/>
        <v>►</v>
      </c>
      <c r="F318" s="147" t="str">
        <f t="shared" si="181"/>
        <v>►</v>
      </c>
      <c r="G318" s="147" t="str">
        <f t="shared" si="182"/>
        <v>►</v>
      </c>
      <c r="H318"/>
      <c r="I318" s="134"/>
      <c r="J318" s="204"/>
      <c r="K318" s="204"/>
      <c r="L318" s="203"/>
      <c r="M318" s="202"/>
      <c r="N318" s="201"/>
      <c r="O318" s="706"/>
      <c r="P318" s="706"/>
      <c r="Q318" s="337"/>
      <c r="R318" s="336"/>
      <c r="S318" s="232"/>
      <c r="T318" s="232"/>
      <c r="U318" s="232"/>
      <c r="V318" s="232"/>
      <c r="W318" s="232"/>
      <c r="X318" s="232"/>
      <c r="Y318" s="232"/>
      <c r="Z318" s="231"/>
      <c r="AA318" s="686"/>
      <c r="AB318" s="407" t="str">
        <f t="shared" si="154"/>
        <v>►</v>
      </c>
      <c r="AC318" s="147" t="str">
        <f t="shared" si="183"/>
        <v>►</v>
      </c>
      <c r="AD318" s="685" t="str">
        <f t="shared" si="184"/>
        <v>►</v>
      </c>
      <c r="AE318" s="147" t="str">
        <f t="shared" si="185"/>
        <v>►</v>
      </c>
      <c r="AF318" s="147" t="str">
        <f t="shared" si="186"/>
        <v>►</v>
      </c>
      <c r="AG318" s="147" t="str">
        <f t="shared" si="187"/>
        <v>►</v>
      </c>
      <c r="AH318" s="147" t="str">
        <f t="shared" si="188"/>
        <v>►</v>
      </c>
      <c r="AI318" s="686"/>
      <c r="AJ318" s="134"/>
      <c r="AK318" s="204"/>
      <c r="AL318" s="204"/>
      <c r="AM318" s="203"/>
      <c r="AN318" s="202"/>
      <c r="AO318" s="201"/>
      <c r="AP318" s="706"/>
      <c r="AQ318" s="706"/>
      <c r="AR318" s="337"/>
      <c r="AS318" s="336"/>
      <c r="AT318" s="232"/>
      <c r="AU318" s="232"/>
      <c r="AV318" s="232"/>
      <c r="AW318" s="232"/>
      <c r="AX318" s="232"/>
      <c r="AY318" s="232"/>
      <c r="AZ318" s="232"/>
      <c r="BA318" s="231"/>
      <c r="BB318"/>
      <c r="BC318" s="407" t="str">
        <f t="shared" si="155"/>
        <v>►</v>
      </c>
      <c r="BF318" s="407" t="str">
        <f t="shared" si="156"/>
        <v>►</v>
      </c>
      <c r="BI318" s="9">
        <v>1</v>
      </c>
      <c r="BJ318" s="1"/>
      <c r="BK318" s="1"/>
    </row>
    <row r="319" spans="1:63" s="583" customFormat="1" ht="18.75">
      <c r="A319" s="407" t="str">
        <f t="shared" si="153"/>
        <v>►</v>
      </c>
      <c r="B319" s="147" t="str">
        <f t="shared" si="177"/>
        <v>►</v>
      </c>
      <c r="C319" s="685" t="str">
        <f t="shared" si="178"/>
        <v>►</v>
      </c>
      <c r="D319" s="147" t="str">
        <f t="shared" si="179"/>
        <v>►</v>
      </c>
      <c r="E319" s="147" t="str">
        <f t="shared" si="180"/>
        <v>►</v>
      </c>
      <c r="F319" s="147" t="str">
        <f t="shared" si="181"/>
        <v>►</v>
      </c>
      <c r="G319" s="147" t="str">
        <f t="shared" si="182"/>
        <v>►</v>
      </c>
      <c r="H319"/>
      <c r="I319" s="134"/>
      <c r="J319" s="204"/>
      <c r="K319" s="204"/>
      <c r="L319" s="203"/>
      <c r="M319" s="202"/>
      <c r="N319" s="201"/>
      <c r="O319" s="224"/>
      <c r="P319" s="334"/>
      <c r="Q319" s="323"/>
      <c r="R319" s="323"/>
      <c r="S319" s="323"/>
      <c r="T319" s="323"/>
      <c r="U319" s="211"/>
      <c r="V319" s="223"/>
      <c r="W319" s="705"/>
      <c r="X319" s="705"/>
      <c r="Y319" s="705"/>
      <c r="Z319" s="704"/>
      <c r="AA319" s="686"/>
      <c r="AB319" s="407" t="str">
        <f t="shared" si="154"/>
        <v>►</v>
      </c>
      <c r="AC319" s="147" t="str">
        <f t="shared" si="183"/>
        <v>►</v>
      </c>
      <c r="AD319" s="685" t="str">
        <f t="shared" si="184"/>
        <v>►</v>
      </c>
      <c r="AE319" s="147" t="str">
        <f t="shared" si="185"/>
        <v>►</v>
      </c>
      <c r="AF319" s="147" t="str">
        <f t="shared" si="186"/>
        <v>►</v>
      </c>
      <c r="AG319" s="147" t="str">
        <f t="shared" si="187"/>
        <v>►</v>
      </c>
      <c r="AH319" s="147" t="str">
        <f t="shared" si="188"/>
        <v>►</v>
      </c>
      <c r="AI319" s="686"/>
      <c r="AJ319" s="134"/>
      <c r="AK319" s="204"/>
      <c r="AL319" s="204"/>
      <c r="AM319" s="203"/>
      <c r="AN319" s="202"/>
      <c r="AO319" s="201"/>
      <c r="AP319" s="224"/>
      <c r="AQ319" s="334"/>
      <c r="AR319" s="323"/>
      <c r="AS319" s="323"/>
      <c r="AT319" s="323"/>
      <c r="AU319" s="323"/>
      <c r="AV319" s="211"/>
      <c r="AW319" s="223"/>
      <c r="AX319" s="705"/>
      <c r="AY319" s="705"/>
      <c r="AZ319" s="705"/>
      <c r="BA319" s="704"/>
      <c r="BB319"/>
      <c r="BC319" s="407" t="str">
        <f t="shared" si="155"/>
        <v>►</v>
      </c>
      <c r="BF319" s="407" t="str">
        <f t="shared" si="156"/>
        <v>►</v>
      </c>
      <c r="BI319" s="9">
        <v>1</v>
      </c>
      <c r="BJ319" s="1"/>
      <c r="BK319" s="1"/>
    </row>
    <row r="320" spans="1:63" s="583" customFormat="1" ht="18.75">
      <c r="A320" s="407" t="str">
        <f t="shared" si="153"/>
        <v>►</v>
      </c>
      <c r="B320" s="147" t="str">
        <f t="shared" si="177"/>
        <v>►</v>
      </c>
      <c r="C320" s="685" t="str">
        <f t="shared" si="178"/>
        <v>►</v>
      </c>
      <c r="D320" s="147" t="str">
        <f t="shared" si="179"/>
        <v>►</v>
      </c>
      <c r="E320" s="147" t="str">
        <f t="shared" si="180"/>
        <v>►</v>
      </c>
      <c r="F320" s="147" t="str">
        <f t="shared" si="181"/>
        <v>►</v>
      </c>
      <c r="G320" s="147" t="str">
        <f t="shared" si="182"/>
        <v>►</v>
      </c>
      <c r="H320"/>
      <c r="I320" s="134"/>
      <c r="J320" s="204"/>
      <c r="K320" s="204"/>
      <c r="L320" s="203"/>
      <c r="M320" s="202"/>
      <c r="N320" s="201"/>
      <c r="O320" s="216"/>
      <c r="P320" s="327"/>
      <c r="Q320" s="324"/>
      <c r="R320" s="324"/>
      <c r="S320" s="324"/>
      <c r="T320" s="324"/>
      <c r="U320" s="215"/>
      <c r="V320" s="28"/>
      <c r="W320" s="705"/>
      <c r="X320" s="705"/>
      <c r="Y320" s="705"/>
      <c r="Z320" s="704"/>
      <c r="AA320" s="686"/>
      <c r="AB320" s="407" t="str">
        <f t="shared" si="154"/>
        <v>►</v>
      </c>
      <c r="AC320" s="147" t="str">
        <f t="shared" si="183"/>
        <v>►</v>
      </c>
      <c r="AD320" s="685" t="str">
        <f t="shared" si="184"/>
        <v>►</v>
      </c>
      <c r="AE320" s="147" t="str">
        <f t="shared" si="185"/>
        <v>►</v>
      </c>
      <c r="AF320" s="147" t="str">
        <f t="shared" si="186"/>
        <v>►</v>
      </c>
      <c r="AG320" s="147" t="str">
        <f t="shared" si="187"/>
        <v>►</v>
      </c>
      <c r="AH320" s="147" t="str">
        <f t="shared" si="188"/>
        <v>►</v>
      </c>
      <c r="AI320" s="686"/>
      <c r="AJ320" s="134"/>
      <c r="AK320" s="204"/>
      <c r="AL320" s="204"/>
      <c r="AM320" s="203"/>
      <c r="AN320" s="202"/>
      <c r="AO320" s="201"/>
      <c r="AP320" s="216"/>
      <c r="AQ320" s="327"/>
      <c r="AR320" s="324"/>
      <c r="AS320" s="324"/>
      <c r="AT320" s="324"/>
      <c r="AU320" s="324"/>
      <c r="AV320" s="215"/>
      <c r="AW320" s="28"/>
      <c r="AX320" s="705"/>
      <c r="AY320" s="705"/>
      <c r="AZ320" s="705"/>
      <c r="BA320" s="704"/>
      <c r="BB320"/>
      <c r="BC320" s="407" t="str">
        <f t="shared" si="155"/>
        <v>►</v>
      </c>
      <c r="BF320" s="407" t="str">
        <f t="shared" si="156"/>
        <v>►</v>
      </c>
      <c r="BI320" s="9">
        <v>1</v>
      </c>
      <c r="BJ320" s="1"/>
      <c r="BK320" s="1"/>
    </row>
    <row r="321" spans="1:63" s="583" customFormat="1" ht="15.75">
      <c r="A321" s="407" t="str">
        <f t="shared" si="153"/>
        <v>►</v>
      </c>
      <c r="B321" s="147" t="str">
        <f t="shared" si="177"/>
        <v>►</v>
      </c>
      <c r="C321" s="685" t="str">
        <f t="shared" si="178"/>
        <v>►</v>
      </c>
      <c r="D321" s="147" t="str">
        <f t="shared" si="179"/>
        <v>►</v>
      </c>
      <c r="E321" s="147" t="str">
        <f t="shared" si="180"/>
        <v>►</v>
      </c>
      <c r="F321" s="147" t="str">
        <f t="shared" si="181"/>
        <v>►</v>
      </c>
      <c r="G321" s="147" t="str">
        <f t="shared" si="182"/>
        <v>►</v>
      </c>
      <c r="H321"/>
      <c r="I321" s="134"/>
      <c r="J321" s="204"/>
      <c r="K321" s="204"/>
      <c r="L321" s="203"/>
      <c r="M321" s="202"/>
      <c r="N321" s="201"/>
      <c r="O321" s="325"/>
      <c r="P321" s="324"/>
      <c r="Q321" s="323"/>
      <c r="R321" s="320"/>
      <c r="S321" s="199"/>
      <c r="T321" s="319"/>
      <c r="U321" s="198"/>
      <c r="V321" s="197"/>
      <c r="W321" s="703"/>
      <c r="X321" s="703"/>
      <c r="Y321" s="703"/>
      <c r="Z321" s="702"/>
      <c r="AA321" s="686"/>
      <c r="AB321" s="407" t="str">
        <f t="shared" si="154"/>
        <v>►</v>
      </c>
      <c r="AC321" s="147" t="str">
        <f t="shared" si="183"/>
        <v>►</v>
      </c>
      <c r="AD321" s="685" t="str">
        <f t="shared" si="184"/>
        <v>►</v>
      </c>
      <c r="AE321" s="147" t="str">
        <f t="shared" si="185"/>
        <v>►</v>
      </c>
      <c r="AF321" s="147" t="str">
        <f t="shared" si="186"/>
        <v>►</v>
      </c>
      <c r="AG321" s="147" t="str">
        <f t="shared" si="187"/>
        <v>►</v>
      </c>
      <c r="AH321" s="147" t="str">
        <f t="shared" si="188"/>
        <v>►</v>
      </c>
      <c r="AI321" s="686"/>
      <c r="AJ321" s="134"/>
      <c r="AK321" s="204"/>
      <c r="AL321" s="204"/>
      <c r="AM321" s="203"/>
      <c r="AN321" s="202"/>
      <c r="AO321" s="201"/>
      <c r="AP321" s="325"/>
      <c r="AQ321" s="324"/>
      <c r="AR321" s="323"/>
      <c r="AS321" s="320"/>
      <c r="AT321" s="199"/>
      <c r="AU321" s="319"/>
      <c r="AV321" s="198"/>
      <c r="AW321" s="197"/>
      <c r="AX321" s="703"/>
      <c r="AY321" s="703"/>
      <c r="AZ321" s="703"/>
      <c r="BA321" s="702"/>
      <c r="BB321"/>
      <c r="BC321" s="407" t="str">
        <f t="shared" si="155"/>
        <v>►</v>
      </c>
      <c r="BF321" s="407" t="str">
        <f t="shared" si="156"/>
        <v>►</v>
      </c>
      <c r="BI321" s="9">
        <v>1</v>
      </c>
      <c r="BJ321" s="1"/>
      <c r="BK321" s="1"/>
    </row>
    <row r="322" spans="1:63" s="583" customFormat="1" ht="15.75">
      <c r="A322" s="407" t="str">
        <f t="shared" si="153"/>
        <v>►</v>
      </c>
      <c r="B322" s="147" t="str">
        <f t="shared" si="177"/>
        <v>►</v>
      </c>
      <c r="C322" s="685" t="str">
        <f t="shared" si="178"/>
        <v>►</v>
      </c>
      <c r="D322" s="147" t="str">
        <f t="shared" si="179"/>
        <v>►</v>
      </c>
      <c r="E322" s="147" t="str">
        <f t="shared" si="180"/>
        <v>►</v>
      </c>
      <c r="F322" s="147" t="str">
        <f t="shared" si="181"/>
        <v>►</v>
      </c>
      <c r="G322" s="147" t="str">
        <f t="shared" si="182"/>
        <v>►</v>
      </c>
      <c r="H322"/>
      <c r="I322" s="134"/>
      <c r="J322" s="204"/>
      <c r="K322" s="204"/>
      <c r="L322" s="203"/>
      <c r="M322" s="202"/>
      <c r="N322" s="201"/>
      <c r="O322" s="200"/>
      <c r="P322" s="104"/>
      <c r="Q322" s="320"/>
      <c r="R322" s="320"/>
      <c r="S322" s="199"/>
      <c r="T322" s="319"/>
      <c r="U322" s="198"/>
      <c r="V322" s="197"/>
      <c r="W322" s="703"/>
      <c r="X322" s="703"/>
      <c r="Y322" s="703"/>
      <c r="Z322" s="702"/>
      <c r="AA322" s="686"/>
      <c r="AB322" s="407" t="str">
        <f t="shared" si="154"/>
        <v>►</v>
      </c>
      <c r="AC322" s="147" t="str">
        <f t="shared" si="183"/>
        <v>►</v>
      </c>
      <c r="AD322" s="685" t="str">
        <f t="shared" si="184"/>
        <v>►</v>
      </c>
      <c r="AE322" s="147" t="str">
        <f t="shared" si="185"/>
        <v>►</v>
      </c>
      <c r="AF322" s="147" t="str">
        <f t="shared" si="186"/>
        <v>►</v>
      </c>
      <c r="AG322" s="147" t="str">
        <f t="shared" si="187"/>
        <v>►</v>
      </c>
      <c r="AH322" s="147" t="str">
        <f t="shared" si="188"/>
        <v>►</v>
      </c>
      <c r="AI322" s="686"/>
      <c r="AJ322" s="134"/>
      <c r="AK322" s="204"/>
      <c r="AL322" s="204"/>
      <c r="AM322" s="203"/>
      <c r="AN322" s="202"/>
      <c r="AO322" s="201"/>
      <c r="AP322" s="200"/>
      <c r="AQ322" s="104"/>
      <c r="AR322" s="320"/>
      <c r="AS322" s="320"/>
      <c r="AT322" s="199"/>
      <c r="AU322" s="319"/>
      <c r="AV322" s="198"/>
      <c r="AW322" s="197"/>
      <c r="AX322" s="703"/>
      <c r="AY322" s="703"/>
      <c r="AZ322" s="703"/>
      <c r="BA322" s="702"/>
      <c r="BB322"/>
      <c r="BC322" s="407" t="str">
        <f t="shared" si="155"/>
        <v>►</v>
      </c>
      <c r="BF322" s="407" t="str">
        <f t="shared" si="156"/>
        <v>►</v>
      </c>
      <c r="BI322" s="9">
        <v>1</v>
      </c>
      <c r="BJ322" s="1"/>
      <c r="BK322" s="1"/>
    </row>
    <row r="323" spans="1:63" s="583" customFormat="1" ht="15.75">
      <c r="A323" s="407" t="str">
        <f t="shared" si="153"/>
        <v>►</v>
      </c>
      <c r="B323" s="147" t="str">
        <f t="shared" si="177"/>
        <v>►</v>
      </c>
      <c r="C323" s="685" t="str">
        <f t="shared" si="178"/>
        <v>►</v>
      </c>
      <c r="D323" s="147" t="str">
        <f t="shared" si="179"/>
        <v>►</v>
      </c>
      <c r="E323" s="147" t="str">
        <f t="shared" si="180"/>
        <v>►</v>
      </c>
      <c r="F323" s="147" t="str">
        <f t="shared" si="181"/>
        <v>►</v>
      </c>
      <c r="G323" s="147" t="str">
        <f t="shared" si="182"/>
        <v>►</v>
      </c>
      <c r="H323"/>
      <c r="I323" s="134"/>
      <c r="J323" s="190"/>
      <c r="K323" s="189"/>
      <c r="L323" s="188"/>
      <c r="M323" s="187"/>
      <c r="N323" s="186"/>
      <c r="O323" s="185"/>
      <c r="P323" s="184"/>
      <c r="Q323" s="184"/>
      <c r="R323" s="183"/>
      <c r="S323" s="183"/>
      <c r="T323" s="183"/>
      <c r="U323" s="183"/>
      <c r="V323" s="183"/>
      <c r="W323" s="183"/>
      <c r="X323" s="183"/>
      <c r="Y323" s="183"/>
      <c r="Z323" s="182"/>
      <c r="AA323" s="686"/>
      <c r="AB323" s="407" t="str">
        <f t="shared" si="154"/>
        <v>►</v>
      </c>
      <c r="AC323" s="147" t="str">
        <f t="shared" si="183"/>
        <v>►</v>
      </c>
      <c r="AD323" s="685" t="str">
        <f t="shared" si="184"/>
        <v>►</v>
      </c>
      <c r="AE323" s="147" t="str">
        <f t="shared" si="185"/>
        <v>►</v>
      </c>
      <c r="AF323" s="147" t="str">
        <f t="shared" si="186"/>
        <v>►</v>
      </c>
      <c r="AG323" s="147" t="str">
        <f t="shared" si="187"/>
        <v>►</v>
      </c>
      <c r="AH323" s="147" t="str">
        <f t="shared" si="188"/>
        <v>►</v>
      </c>
      <c r="AI323" s="686"/>
      <c r="AJ323" s="134"/>
      <c r="AK323" s="190"/>
      <c r="AL323" s="189"/>
      <c r="AM323" s="188"/>
      <c r="AN323" s="187"/>
      <c r="AO323" s="186"/>
      <c r="AP323" s="185"/>
      <c r="AQ323" s="184"/>
      <c r="AR323" s="184"/>
      <c r="AS323" s="183"/>
      <c r="AT323" s="183"/>
      <c r="AU323" s="183"/>
      <c r="AV323" s="183"/>
      <c r="AW323" s="183"/>
      <c r="AX323" s="183"/>
      <c r="AY323" s="183"/>
      <c r="AZ323" s="183"/>
      <c r="BA323" s="182"/>
      <c r="BB323"/>
      <c r="BC323" s="407" t="str">
        <f t="shared" si="155"/>
        <v>►</v>
      </c>
      <c r="BF323" s="407" t="str">
        <f t="shared" si="156"/>
        <v>►</v>
      </c>
      <c r="BI323" s="9">
        <v>1</v>
      </c>
      <c r="BJ323" s="1"/>
      <c r="BK323" s="1"/>
    </row>
    <row r="324" spans="1:63" s="583" customFormat="1" ht="15.75">
      <c r="A324" s="407" t="str">
        <f t="shared" si="153"/>
        <v>►</v>
      </c>
      <c r="B324" s="147" t="str">
        <f t="shared" si="177"/>
        <v>►</v>
      </c>
      <c r="C324" s="685" t="str">
        <f t="shared" si="178"/>
        <v>►</v>
      </c>
      <c r="D324" s="147" t="str">
        <f t="shared" si="179"/>
        <v>►</v>
      </c>
      <c r="E324" s="147" t="str">
        <f t="shared" si="180"/>
        <v>►</v>
      </c>
      <c r="F324" s="147" t="str">
        <f t="shared" si="181"/>
        <v>►</v>
      </c>
      <c r="G324" s="147" t="str">
        <f t="shared" si="182"/>
        <v>►</v>
      </c>
      <c r="H324"/>
      <c r="I324" s="134"/>
      <c r="J324" s="119"/>
      <c r="K324" s="119"/>
      <c r="L324" s="118"/>
      <c r="M324" s="117"/>
      <c r="N324" s="116"/>
      <c r="O324" s="701"/>
      <c r="P324" s="701"/>
      <c r="Q324" s="700"/>
      <c r="R324" s="177"/>
      <c r="S324" s="176"/>
      <c r="T324" s="699"/>
      <c r="U324" s="175"/>
      <c r="V324" s="698"/>
      <c r="W324" s="697"/>
      <c r="X324" s="696"/>
      <c r="Y324" s="695"/>
      <c r="Z324" s="174"/>
      <c r="AA324" s="686"/>
      <c r="AB324" s="407" t="str">
        <f t="shared" si="154"/>
        <v>►</v>
      </c>
      <c r="AC324" s="147" t="str">
        <f t="shared" si="183"/>
        <v>►</v>
      </c>
      <c r="AD324" s="685" t="str">
        <f t="shared" si="184"/>
        <v>►</v>
      </c>
      <c r="AE324" s="147" t="str">
        <f t="shared" si="185"/>
        <v>►</v>
      </c>
      <c r="AF324" s="147" t="str">
        <f t="shared" si="186"/>
        <v>►</v>
      </c>
      <c r="AG324" s="147" t="str">
        <f t="shared" si="187"/>
        <v>►</v>
      </c>
      <c r="AH324" s="147" t="str">
        <f t="shared" si="188"/>
        <v>►</v>
      </c>
      <c r="AI324" s="686"/>
      <c r="AJ324" s="134"/>
      <c r="AK324" s="119"/>
      <c r="AL324" s="119"/>
      <c r="AM324" s="118"/>
      <c r="AN324" s="117"/>
      <c r="AO324" s="116"/>
      <c r="AP324" s="701"/>
      <c r="AQ324" s="701"/>
      <c r="AR324" s="700"/>
      <c r="AS324" s="177"/>
      <c r="AT324" s="176"/>
      <c r="AU324" s="699"/>
      <c r="AV324" s="175"/>
      <c r="AW324" s="698"/>
      <c r="AX324" s="697"/>
      <c r="AY324" s="696"/>
      <c r="AZ324" s="695"/>
      <c r="BA324" s="174"/>
      <c r="BB324"/>
      <c r="BC324" s="407" t="str">
        <f t="shared" si="155"/>
        <v>►</v>
      </c>
      <c r="BF324" s="407" t="str">
        <f t="shared" si="156"/>
        <v>►</v>
      </c>
      <c r="BI324" s="9">
        <v>1</v>
      </c>
      <c r="BJ324" s="1"/>
      <c r="BK324" s="1"/>
    </row>
    <row r="325" spans="1:63" s="583" customFormat="1" ht="15.75">
      <c r="A325" s="407" t="str">
        <f t="shared" si="153"/>
        <v>►</v>
      </c>
      <c r="B325" s="147" t="str">
        <f t="shared" si="177"/>
        <v>►</v>
      </c>
      <c r="C325" s="685" t="str">
        <f t="shared" si="178"/>
        <v>►</v>
      </c>
      <c r="D325" s="147" t="str">
        <f t="shared" si="179"/>
        <v>►</v>
      </c>
      <c r="E325" s="147" t="str">
        <f t="shared" si="180"/>
        <v>►</v>
      </c>
      <c r="F325" s="147" t="str">
        <f t="shared" si="181"/>
        <v>►</v>
      </c>
      <c r="G325" s="147" t="str">
        <f t="shared" si="182"/>
        <v>►</v>
      </c>
      <c r="H325"/>
      <c r="I325" s="134"/>
      <c r="J325" s="119"/>
      <c r="K325" s="119"/>
      <c r="L325" s="118"/>
      <c r="M325" s="117"/>
      <c r="N325" s="116"/>
      <c r="O325" s="689"/>
      <c r="P325" s="689"/>
      <c r="Q325" s="688"/>
      <c r="R325" s="165"/>
      <c r="S325" s="164"/>
      <c r="T325" s="694"/>
      <c r="U325" s="163"/>
      <c r="V325" s="693"/>
      <c r="W325" s="692"/>
      <c r="X325" s="691"/>
      <c r="Y325" s="690"/>
      <c r="Z325" s="162"/>
      <c r="AA325" s="686"/>
      <c r="AB325" s="407" t="str">
        <f t="shared" si="154"/>
        <v>►</v>
      </c>
      <c r="AC325" s="147" t="str">
        <f t="shared" si="183"/>
        <v>►</v>
      </c>
      <c r="AD325" s="685" t="str">
        <f t="shared" si="184"/>
        <v>►</v>
      </c>
      <c r="AE325" s="147" t="str">
        <f t="shared" si="185"/>
        <v>►</v>
      </c>
      <c r="AF325" s="147" t="str">
        <f t="shared" si="186"/>
        <v>►</v>
      </c>
      <c r="AG325" s="147" t="str">
        <f t="shared" si="187"/>
        <v>►</v>
      </c>
      <c r="AH325" s="147" t="str">
        <f t="shared" si="188"/>
        <v>►</v>
      </c>
      <c r="AI325" s="686"/>
      <c r="AJ325" s="134"/>
      <c r="AK325" s="119"/>
      <c r="AL325" s="119"/>
      <c r="AM325" s="118"/>
      <c r="AN325" s="117"/>
      <c r="AO325" s="116"/>
      <c r="AP325" s="689"/>
      <c r="AQ325" s="689"/>
      <c r="AR325" s="688"/>
      <c r="AS325" s="165"/>
      <c r="AT325" s="164"/>
      <c r="AU325" s="694"/>
      <c r="AV325" s="163"/>
      <c r="AW325" s="693"/>
      <c r="AX325" s="692"/>
      <c r="AY325" s="691"/>
      <c r="AZ325" s="690"/>
      <c r="BA325" s="162"/>
      <c r="BB325"/>
      <c r="BC325" s="407" t="str">
        <f t="shared" si="155"/>
        <v>►</v>
      </c>
      <c r="BF325" s="407" t="str">
        <f t="shared" si="156"/>
        <v>►</v>
      </c>
      <c r="BI325" s="9">
        <v>1</v>
      </c>
      <c r="BJ325" s="1"/>
      <c r="BK325" s="1"/>
    </row>
    <row r="326" spans="1:63" s="583" customFormat="1" ht="21">
      <c r="A326" s="407" t="str">
        <f t="shared" si="153"/>
        <v>►</v>
      </c>
      <c r="B326" s="147" t="str">
        <f t="shared" si="177"/>
        <v>►</v>
      </c>
      <c r="C326" s="685" t="str">
        <f t="shared" si="178"/>
        <v>►</v>
      </c>
      <c r="D326" s="147" t="str">
        <f t="shared" si="179"/>
        <v>►</v>
      </c>
      <c r="E326" s="147" t="str">
        <f t="shared" si="180"/>
        <v>►</v>
      </c>
      <c r="F326" s="147" t="str">
        <f t="shared" si="181"/>
        <v>►</v>
      </c>
      <c r="G326" s="147" t="str">
        <f t="shared" si="182"/>
        <v>►</v>
      </c>
      <c r="H326"/>
      <c r="I326" s="134"/>
      <c r="J326" s="119"/>
      <c r="K326" s="119"/>
      <c r="L326" s="118"/>
      <c r="M326" s="117"/>
      <c r="N326" s="116"/>
      <c r="O326" s="689"/>
      <c r="P326" s="689"/>
      <c r="Q326" s="688"/>
      <c r="R326" s="145"/>
      <c r="S326" s="296"/>
      <c r="T326" s="295"/>
      <c r="U326" s="144"/>
      <c r="V326" s="294"/>
      <c r="W326" s="293"/>
      <c r="X326" s="292"/>
      <c r="Y326" s="291"/>
      <c r="Z326" s="290"/>
      <c r="AA326" s="686"/>
      <c r="AB326" s="407" t="str">
        <f t="shared" si="154"/>
        <v>►</v>
      </c>
      <c r="AC326" s="147" t="str">
        <f t="shared" si="183"/>
        <v>►</v>
      </c>
      <c r="AD326" s="685" t="str">
        <f t="shared" si="184"/>
        <v>►</v>
      </c>
      <c r="AE326" s="147" t="str">
        <f t="shared" si="185"/>
        <v>►</v>
      </c>
      <c r="AF326" s="147" t="str">
        <f t="shared" si="186"/>
        <v>►</v>
      </c>
      <c r="AG326" s="147" t="str">
        <f t="shared" si="187"/>
        <v>►</v>
      </c>
      <c r="AH326" s="147" t="str">
        <f t="shared" si="188"/>
        <v>►</v>
      </c>
      <c r="AI326" s="686"/>
      <c r="AJ326" s="134"/>
      <c r="AK326" s="119"/>
      <c r="AL326" s="119"/>
      <c r="AM326" s="118"/>
      <c r="AN326" s="117"/>
      <c r="AO326" s="116"/>
      <c r="AP326" s="689"/>
      <c r="AQ326" s="689"/>
      <c r="AR326" s="688"/>
      <c r="AS326" s="145"/>
      <c r="AT326" s="296"/>
      <c r="AU326" s="295"/>
      <c r="AV326" s="144"/>
      <c r="AW326" s="294"/>
      <c r="AX326" s="293"/>
      <c r="AY326" s="292"/>
      <c r="AZ326" s="291"/>
      <c r="BA326" s="290"/>
      <c r="BB326"/>
      <c r="BC326" s="407" t="str">
        <f t="shared" si="155"/>
        <v>►</v>
      </c>
      <c r="BF326" s="407" t="str">
        <f t="shared" si="156"/>
        <v>►</v>
      </c>
      <c r="BI326" s="9">
        <v>1</v>
      </c>
      <c r="BJ326" s="1"/>
      <c r="BK326" s="1"/>
    </row>
    <row r="327" spans="1:63" s="583" customFormat="1" ht="21">
      <c r="A327" s="407" t="str">
        <f t="shared" si="153"/>
        <v>►</v>
      </c>
      <c r="B327" s="147" t="str">
        <f t="shared" si="177"/>
        <v>►</v>
      </c>
      <c r="C327" s="685" t="str">
        <f t="shared" si="178"/>
        <v>►</v>
      </c>
      <c r="D327" s="147" t="str">
        <f t="shared" si="179"/>
        <v>►</v>
      </c>
      <c r="E327" s="147" t="str">
        <f t="shared" si="180"/>
        <v>►</v>
      </c>
      <c r="F327" s="147" t="str">
        <f t="shared" si="181"/>
        <v>►</v>
      </c>
      <c r="G327" s="147" t="str">
        <f t="shared" si="182"/>
        <v>►</v>
      </c>
      <c r="H327"/>
      <c r="I327" s="146"/>
      <c r="J327" s="119"/>
      <c r="K327" s="119"/>
      <c r="L327" s="118"/>
      <c r="M327" s="117"/>
      <c r="N327" s="116"/>
      <c r="O327" s="689"/>
      <c r="P327" s="689"/>
      <c r="Q327" s="688"/>
      <c r="R327" s="150"/>
      <c r="S327" s="296"/>
      <c r="T327" s="295"/>
      <c r="U327" s="144"/>
      <c r="V327" s="294"/>
      <c r="W327" s="293"/>
      <c r="X327" s="292"/>
      <c r="Y327" s="291"/>
      <c r="Z327" s="290"/>
      <c r="AA327" s="686"/>
      <c r="AB327" s="407" t="str">
        <f t="shared" si="154"/>
        <v>►</v>
      </c>
      <c r="AC327" s="147" t="str">
        <f t="shared" si="183"/>
        <v>►</v>
      </c>
      <c r="AD327" s="685" t="str">
        <f t="shared" si="184"/>
        <v>►</v>
      </c>
      <c r="AE327" s="147" t="str">
        <f t="shared" si="185"/>
        <v>►</v>
      </c>
      <c r="AF327" s="147" t="str">
        <f t="shared" si="186"/>
        <v>►</v>
      </c>
      <c r="AG327" s="147" t="str">
        <f t="shared" si="187"/>
        <v>►</v>
      </c>
      <c r="AH327" s="147" t="str">
        <f t="shared" si="188"/>
        <v>►</v>
      </c>
      <c r="AI327" s="686"/>
      <c r="AJ327" s="146"/>
      <c r="AK327" s="119"/>
      <c r="AL327" s="119"/>
      <c r="AM327" s="118"/>
      <c r="AN327" s="117"/>
      <c r="AO327" s="116"/>
      <c r="AP327" s="689"/>
      <c r="AQ327" s="689"/>
      <c r="AR327" s="688"/>
      <c r="AS327" s="150"/>
      <c r="AT327" s="296"/>
      <c r="AU327" s="295"/>
      <c r="AV327" s="144"/>
      <c r="AW327" s="294"/>
      <c r="AX327" s="293"/>
      <c r="AY327" s="292"/>
      <c r="AZ327" s="291"/>
      <c r="BA327" s="290"/>
      <c r="BB327"/>
      <c r="BC327" s="407" t="str">
        <f t="shared" si="155"/>
        <v>►</v>
      </c>
      <c r="BF327" s="407" t="str">
        <f t="shared" si="156"/>
        <v>►</v>
      </c>
      <c r="BI327" s="9">
        <v>1</v>
      </c>
      <c r="BJ327" s="1"/>
      <c r="BK327" s="1"/>
    </row>
    <row r="328" spans="1:63" s="583" customFormat="1" ht="21">
      <c r="A328" s="407" t="str">
        <f t="shared" si="153"/>
        <v>►</v>
      </c>
      <c r="B328" s="147" t="str">
        <f t="shared" si="177"/>
        <v>►</v>
      </c>
      <c r="C328" s="685" t="str">
        <f t="shared" si="178"/>
        <v>►</v>
      </c>
      <c r="D328" s="147" t="str">
        <f t="shared" si="179"/>
        <v>►</v>
      </c>
      <c r="E328" s="147" t="str">
        <f t="shared" si="180"/>
        <v>►</v>
      </c>
      <c r="F328" s="147" t="str">
        <f t="shared" si="181"/>
        <v>►</v>
      </c>
      <c r="G328" s="147" t="str">
        <f t="shared" si="182"/>
        <v>►</v>
      </c>
      <c r="H328"/>
      <c r="I328" s="146"/>
      <c r="J328" s="119"/>
      <c r="K328" s="119"/>
      <c r="L328" s="118"/>
      <c r="M328" s="117"/>
      <c r="N328" s="116"/>
      <c r="O328" s="689"/>
      <c r="P328" s="689"/>
      <c r="Q328" s="688"/>
      <c r="R328" s="145"/>
      <c r="S328" s="296"/>
      <c r="T328" s="295"/>
      <c r="U328" s="144"/>
      <c r="V328" s="294"/>
      <c r="W328" s="293"/>
      <c r="X328" s="292"/>
      <c r="Y328" s="291"/>
      <c r="Z328" s="298"/>
      <c r="AA328" s="686"/>
      <c r="AB328" s="407" t="str">
        <f t="shared" si="154"/>
        <v>►</v>
      </c>
      <c r="AC328" s="147" t="str">
        <f t="shared" si="183"/>
        <v>►</v>
      </c>
      <c r="AD328" s="685" t="str">
        <f t="shared" si="184"/>
        <v>►</v>
      </c>
      <c r="AE328" s="147" t="str">
        <f t="shared" si="185"/>
        <v>►</v>
      </c>
      <c r="AF328" s="147" t="str">
        <f t="shared" si="186"/>
        <v>►</v>
      </c>
      <c r="AG328" s="147" t="str">
        <f t="shared" si="187"/>
        <v>►</v>
      </c>
      <c r="AH328" s="147" t="str">
        <f t="shared" si="188"/>
        <v>►</v>
      </c>
      <c r="AI328" s="686"/>
      <c r="AJ328" s="146"/>
      <c r="AK328" s="119"/>
      <c r="AL328" s="119"/>
      <c r="AM328" s="118"/>
      <c r="AN328" s="117"/>
      <c r="AO328" s="116"/>
      <c r="AP328" s="689"/>
      <c r="AQ328" s="689"/>
      <c r="AR328" s="688"/>
      <c r="AS328" s="145"/>
      <c r="AT328" s="296"/>
      <c r="AU328" s="295"/>
      <c r="AV328" s="144"/>
      <c r="AW328" s="294"/>
      <c r="AX328" s="293"/>
      <c r="AY328" s="292"/>
      <c r="AZ328" s="291"/>
      <c r="BA328" s="298"/>
      <c r="BB328"/>
      <c r="BC328" s="407" t="str">
        <f t="shared" si="155"/>
        <v>►</v>
      </c>
      <c r="BF328" s="407" t="str">
        <f t="shared" si="156"/>
        <v>►</v>
      </c>
      <c r="BI328" s="9">
        <v>1</v>
      </c>
      <c r="BJ328" s="1"/>
      <c r="BK328" s="1"/>
    </row>
    <row r="329" spans="1:63" s="583" customFormat="1" ht="21">
      <c r="A329" s="407" t="str">
        <f t="shared" si="153"/>
        <v>►</v>
      </c>
      <c r="B329" s="147" t="str">
        <f t="shared" si="177"/>
        <v>►</v>
      </c>
      <c r="C329" s="685" t="str">
        <f t="shared" si="178"/>
        <v>►</v>
      </c>
      <c r="D329" s="147" t="str">
        <f t="shared" si="179"/>
        <v>►</v>
      </c>
      <c r="E329" s="147" t="str">
        <f t="shared" si="180"/>
        <v>►</v>
      </c>
      <c r="F329" s="147" t="str">
        <f t="shared" si="181"/>
        <v>►</v>
      </c>
      <c r="G329" s="147" t="str">
        <f t="shared" si="182"/>
        <v>►</v>
      </c>
      <c r="H329"/>
      <c r="I329" s="146"/>
      <c r="J329" s="119"/>
      <c r="K329" s="119"/>
      <c r="L329" s="118"/>
      <c r="M329" s="117"/>
      <c r="N329" s="116"/>
      <c r="O329" s="689"/>
      <c r="P329" s="689"/>
      <c r="Q329" s="688"/>
      <c r="R329" s="150"/>
      <c r="S329" s="296"/>
      <c r="T329" s="295"/>
      <c r="U329" s="144"/>
      <c r="V329" s="294"/>
      <c r="W329" s="293"/>
      <c r="X329" s="292"/>
      <c r="Y329" s="291"/>
      <c r="Z329" s="298"/>
      <c r="AA329" s="686"/>
      <c r="AB329" s="407" t="str">
        <f t="shared" si="154"/>
        <v>►</v>
      </c>
      <c r="AC329" s="147" t="str">
        <f t="shared" si="183"/>
        <v>►</v>
      </c>
      <c r="AD329" s="685" t="str">
        <f t="shared" si="184"/>
        <v>►</v>
      </c>
      <c r="AE329" s="147" t="str">
        <f t="shared" si="185"/>
        <v>►</v>
      </c>
      <c r="AF329" s="147" t="str">
        <f t="shared" si="186"/>
        <v>►</v>
      </c>
      <c r="AG329" s="147" t="str">
        <f t="shared" si="187"/>
        <v>►</v>
      </c>
      <c r="AH329" s="147" t="str">
        <f t="shared" si="188"/>
        <v>►</v>
      </c>
      <c r="AI329" s="686"/>
      <c r="AJ329" s="146"/>
      <c r="AK329" s="119"/>
      <c r="AL329" s="119"/>
      <c r="AM329" s="118"/>
      <c r="AN329" s="117"/>
      <c r="AO329" s="116"/>
      <c r="AP329" s="689"/>
      <c r="AQ329" s="689"/>
      <c r="AR329" s="688"/>
      <c r="AS329" s="150"/>
      <c r="AT329" s="296"/>
      <c r="AU329" s="295"/>
      <c r="AV329" s="144"/>
      <c r="AW329" s="294"/>
      <c r="AX329" s="293"/>
      <c r="AY329" s="292"/>
      <c r="AZ329" s="291"/>
      <c r="BA329" s="298"/>
      <c r="BB329"/>
      <c r="BC329" s="407" t="str">
        <f t="shared" si="155"/>
        <v>►</v>
      </c>
      <c r="BF329" s="407" t="str">
        <f t="shared" si="156"/>
        <v>►</v>
      </c>
      <c r="BI329" s="9">
        <v>1</v>
      </c>
      <c r="BJ329" s="1"/>
      <c r="BK329" s="1"/>
    </row>
    <row r="330" spans="1:63" s="583" customFormat="1" ht="21">
      <c r="A330" s="407" t="str">
        <f t="shared" ref="A330:A393" si="189">IF(ISBLANK(I330),"►",I330)</f>
        <v>►</v>
      </c>
      <c r="B330" s="147" t="str">
        <f t="shared" si="177"/>
        <v>►</v>
      </c>
      <c r="C330" s="685" t="str">
        <f t="shared" si="178"/>
        <v>►</v>
      </c>
      <c r="D330" s="147" t="str">
        <f t="shared" si="179"/>
        <v>►</v>
      </c>
      <c r="E330" s="147" t="str">
        <f t="shared" si="180"/>
        <v>►</v>
      </c>
      <c r="F330" s="147" t="str">
        <f t="shared" si="181"/>
        <v>►</v>
      </c>
      <c r="G330" s="147" t="str">
        <f t="shared" si="182"/>
        <v>►</v>
      </c>
      <c r="H330"/>
      <c r="I330" s="146"/>
      <c r="J330" s="119"/>
      <c r="K330" s="119"/>
      <c r="L330" s="118"/>
      <c r="M330" s="117"/>
      <c r="N330" s="116"/>
      <c r="O330" s="689"/>
      <c r="P330" s="689"/>
      <c r="Q330" s="688"/>
      <c r="R330" s="145"/>
      <c r="S330" s="296"/>
      <c r="T330" s="295"/>
      <c r="U330" s="144"/>
      <c r="V330" s="294"/>
      <c r="W330" s="293"/>
      <c r="X330" s="292"/>
      <c r="Y330" s="291"/>
      <c r="Z330" s="290"/>
      <c r="AA330" s="686"/>
      <c r="AB330" s="407" t="str">
        <f t="shared" ref="AB330:AB393" si="190">IF(ISBLANK(AJ330),"►",AJ330)</f>
        <v>►</v>
      </c>
      <c r="AC330" s="147" t="str">
        <f t="shared" si="183"/>
        <v>►</v>
      </c>
      <c r="AD330" s="685" t="str">
        <f t="shared" si="184"/>
        <v>►</v>
      </c>
      <c r="AE330" s="147" t="str">
        <f t="shared" si="185"/>
        <v>►</v>
      </c>
      <c r="AF330" s="147" t="str">
        <f t="shared" si="186"/>
        <v>►</v>
      </c>
      <c r="AG330" s="147" t="str">
        <f t="shared" si="187"/>
        <v>►</v>
      </c>
      <c r="AH330" s="147" t="str">
        <f t="shared" si="188"/>
        <v>►</v>
      </c>
      <c r="AI330" s="686"/>
      <c r="AJ330" s="146"/>
      <c r="AK330" s="119"/>
      <c r="AL330" s="119"/>
      <c r="AM330" s="118"/>
      <c r="AN330" s="117"/>
      <c r="AO330" s="116"/>
      <c r="AP330" s="689"/>
      <c r="AQ330" s="689"/>
      <c r="AR330" s="688"/>
      <c r="AS330" s="145"/>
      <c r="AT330" s="296"/>
      <c r="AU330" s="295"/>
      <c r="AV330" s="144"/>
      <c r="AW330" s="294"/>
      <c r="AX330" s="293"/>
      <c r="AY330" s="292"/>
      <c r="AZ330" s="291"/>
      <c r="BA330" s="290"/>
      <c r="BB330"/>
      <c r="BC330" s="407" t="str">
        <f t="shared" ref="BC330:BC393" si="191">A330</f>
        <v>►</v>
      </c>
      <c r="BF330" s="407" t="str">
        <f t="shared" ref="BF330:BF393" si="192">AB330</f>
        <v>►</v>
      </c>
      <c r="BI330" s="9">
        <v>1</v>
      </c>
      <c r="BJ330" s="1"/>
      <c r="BK330" s="1"/>
    </row>
    <row r="331" spans="1:63" s="583" customFormat="1" ht="21">
      <c r="A331" s="407" t="str">
        <f t="shared" si="189"/>
        <v>►</v>
      </c>
      <c r="B331" s="147" t="str">
        <f t="shared" si="177"/>
        <v>►</v>
      </c>
      <c r="C331" s="685" t="str">
        <f t="shared" si="178"/>
        <v>►</v>
      </c>
      <c r="D331" s="147" t="str">
        <f t="shared" si="179"/>
        <v>►</v>
      </c>
      <c r="E331" s="147" t="str">
        <f t="shared" si="180"/>
        <v>►</v>
      </c>
      <c r="F331" s="147" t="str">
        <f t="shared" si="181"/>
        <v>►</v>
      </c>
      <c r="G331" s="147" t="str">
        <f t="shared" si="182"/>
        <v>►</v>
      </c>
      <c r="H331"/>
      <c r="I331" s="146"/>
      <c r="J331" s="119"/>
      <c r="K331" s="119"/>
      <c r="L331" s="118"/>
      <c r="M331" s="117"/>
      <c r="N331" s="116"/>
      <c r="O331" s="689"/>
      <c r="P331" s="689"/>
      <c r="Q331" s="688"/>
      <c r="R331" s="150"/>
      <c r="S331" s="296"/>
      <c r="T331" s="295"/>
      <c r="U331" s="144"/>
      <c r="V331" s="294"/>
      <c r="W331" s="293"/>
      <c r="X331" s="292"/>
      <c r="Y331" s="291"/>
      <c r="Z331" s="290"/>
      <c r="AA331" s="686"/>
      <c r="AB331" s="407" t="str">
        <f t="shared" si="190"/>
        <v>►</v>
      </c>
      <c r="AC331" s="147" t="str">
        <f t="shared" si="183"/>
        <v>►</v>
      </c>
      <c r="AD331" s="685" t="str">
        <f t="shared" si="184"/>
        <v>►</v>
      </c>
      <c r="AE331" s="147" t="str">
        <f t="shared" si="185"/>
        <v>►</v>
      </c>
      <c r="AF331" s="147" t="str">
        <f t="shared" si="186"/>
        <v>►</v>
      </c>
      <c r="AG331" s="147" t="str">
        <f t="shared" si="187"/>
        <v>►</v>
      </c>
      <c r="AH331" s="147" t="str">
        <f t="shared" si="188"/>
        <v>►</v>
      </c>
      <c r="AI331" s="686"/>
      <c r="AJ331" s="146"/>
      <c r="AK331" s="119"/>
      <c r="AL331" s="119"/>
      <c r="AM331" s="118"/>
      <c r="AN331" s="117"/>
      <c r="AO331" s="116"/>
      <c r="AP331" s="689"/>
      <c r="AQ331" s="689"/>
      <c r="AR331" s="688"/>
      <c r="AS331" s="150"/>
      <c r="AT331" s="296"/>
      <c r="AU331" s="295"/>
      <c r="AV331" s="144"/>
      <c r="AW331" s="294"/>
      <c r="AX331" s="293"/>
      <c r="AY331" s="292"/>
      <c r="AZ331" s="291"/>
      <c r="BA331" s="290"/>
      <c r="BB331"/>
      <c r="BC331" s="407" t="str">
        <f t="shared" si="191"/>
        <v>►</v>
      </c>
      <c r="BF331" s="407" t="str">
        <f t="shared" si="192"/>
        <v>►</v>
      </c>
      <c r="BI331" s="9">
        <v>1</v>
      </c>
      <c r="BJ331" s="1"/>
      <c r="BK331" s="1"/>
    </row>
    <row r="332" spans="1:63" s="583" customFormat="1" ht="21">
      <c r="A332" s="407" t="str">
        <f t="shared" si="189"/>
        <v>►</v>
      </c>
      <c r="B332" s="147" t="str">
        <f t="shared" si="177"/>
        <v>►</v>
      </c>
      <c r="C332" s="685" t="str">
        <f t="shared" si="178"/>
        <v>►</v>
      </c>
      <c r="D332" s="147" t="str">
        <f t="shared" si="179"/>
        <v>►</v>
      </c>
      <c r="E332" s="147" t="str">
        <f t="shared" si="180"/>
        <v>►</v>
      </c>
      <c r="F332" s="147" t="str">
        <f t="shared" si="181"/>
        <v>►</v>
      </c>
      <c r="G332" s="147" t="str">
        <f t="shared" si="182"/>
        <v>►</v>
      </c>
      <c r="H332"/>
      <c r="I332" s="146"/>
      <c r="J332" s="119"/>
      <c r="K332" s="119"/>
      <c r="L332" s="118"/>
      <c r="M332" s="117"/>
      <c r="N332" s="116"/>
      <c r="O332" s="689"/>
      <c r="P332" s="689"/>
      <c r="Q332" s="688"/>
      <c r="R332" s="145"/>
      <c r="S332" s="296"/>
      <c r="T332" s="295"/>
      <c r="U332" s="144"/>
      <c r="V332" s="294"/>
      <c r="W332" s="293"/>
      <c r="X332" s="292"/>
      <c r="Y332" s="291"/>
      <c r="Z332" s="290"/>
      <c r="AA332" s="686"/>
      <c r="AB332" s="407" t="str">
        <f t="shared" si="190"/>
        <v>►</v>
      </c>
      <c r="AC332" s="147" t="str">
        <f t="shared" si="183"/>
        <v>►</v>
      </c>
      <c r="AD332" s="685" t="str">
        <f t="shared" si="184"/>
        <v>►</v>
      </c>
      <c r="AE332" s="147" t="str">
        <f t="shared" si="185"/>
        <v>►</v>
      </c>
      <c r="AF332" s="147" t="str">
        <f t="shared" si="186"/>
        <v>►</v>
      </c>
      <c r="AG332" s="147" t="str">
        <f t="shared" si="187"/>
        <v>►</v>
      </c>
      <c r="AH332" s="147" t="str">
        <f t="shared" si="188"/>
        <v>►</v>
      </c>
      <c r="AI332" s="686"/>
      <c r="AJ332" s="146"/>
      <c r="AK332" s="119"/>
      <c r="AL332" s="119"/>
      <c r="AM332" s="118"/>
      <c r="AN332" s="117"/>
      <c r="AO332" s="116"/>
      <c r="AP332" s="689"/>
      <c r="AQ332" s="689"/>
      <c r="AR332" s="688"/>
      <c r="AS332" s="145"/>
      <c r="AT332" s="296"/>
      <c r="AU332" s="295"/>
      <c r="AV332" s="144"/>
      <c r="AW332" s="294"/>
      <c r="AX332" s="293"/>
      <c r="AY332" s="292"/>
      <c r="AZ332" s="291"/>
      <c r="BA332" s="290"/>
      <c r="BB332"/>
      <c r="BC332" s="407" t="str">
        <f t="shared" si="191"/>
        <v>►</v>
      </c>
      <c r="BF332" s="407" t="str">
        <f t="shared" si="192"/>
        <v>►</v>
      </c>
      <c r="BI332" s="9">
        <v>1</v>
      </c>
      <c r="BJ332" s="1"/>
      <c r="BK332" s="1"/>
    </row>
    <row r="333" spans="1:63" s="583" customFormat="1" ht="15.75">
      <c r="A333" s="407" t="str">
        <f t="shared" si="189"/>
        <v>►</v>
      </c>
      <c r="B333" s="147" t="str">
        <f t="shared" si="177"/>
        <v>►</v>
      </c>
      <c r="C333" s="685" t="str">
        <f t="shared" si="178"/>
        <v>►</v>
      </c>
      <c r="D333" s="147" t="str">
        <f t="shared" si="179"/>
        <v>►</v>
      </c>
      <c r="E333" s="147" t="str">
        <f t="shared" si="180"/>
        <v>►</v>
      </c>
      <c r="F333" s="147" t="str">
        <f t="shared" si="181"/>
        <v>►</v>
      </c>
      <c r="G333" s="147" t="str">
        <f t="shared" si="182"/>
        <v>►</v>
      </c>
      <c r="H333"/>
      <c r="I333" s="134"/>
      <c r="J333" s="119"/>
      <c r="K333" s="119"/>
      <c r="L333" s="118"/>
      <c r="M333" s="117"/>
      <c r="N333" s="116"/>
      <c r="O333" s="132"/>
      <c r="P333" s="132"/>
      <c r="Q333" s="132"/>
      <c r="R333" s="132"/>
      <c r="S333" s="132"/>
      <c r="T333" s="132"/>
      <c r="U333" s="132"/>
      <c r="V333" s="132"/>
      <c r="W333" s="132"/>
      <c r="X333" s="133"/>
      <c r="Y333" s="132"/>
      <c r="Z333" s="131"/>
      <c r="AA333" s="686"/>
      <c r="AB333" s="407" t="str">
        <f t="shared" si="190"/>
        <v>►</v>
      </c>
      <c r="AC333" s="147" t="str">
        <f t="shared" si="183"/>
        <v>►</v>
      </c>
      <c r="AD333" s="685" t="str">
        <f t="shared" si="184"/>
        <v>►</v>
      </c>
      <c r="AE333" s="147" t="str">
        <f t="shared" si="185"/>
        <v>►</v>
      </c>
      <c r="AF333" s="147" t="str">
        <f t="shared" si="186"/>
        <v>►</v>
      </c>
      <c r="AG333" s="147" t="str">
        <f t="shared" si="187"/>
        <v>►</v>
      </c>
      <c r="AH333" s="147" t="str">
        <f t="shared" si="188"/>
        <v>►</v>
      </c>
      <c r="AI333" s="686"/>
      <c r="AJ333" s="134"/>
      <c r="AK333" s="119"/>
      <c r="AL333" s="119"/>
      <c r="AM333" s="118"/>
      <c r="AN333" s="117"/>
      <c r="AO333" s="116"/>
      <c r="AP333" s="132"/>
      <c r="AQ333" s="132"/>
      <c r="AR333" s="132"/>
      <c r="AS333" s="132"/>
      <c r="AT333" s="132"/>
      <c r="AU333" s="132"/>
      <c r="AV333" s="132"/>
      <c r="AW333" s="132"/>
      <c r="AX333" s="132"/>
      <c r="AY333" s="133"/>
      <c r="AZ333" s="132"/>
      <c r="BA333" s="131"/>
      <c r="BB333"/>
      <c r="BC333" s="407" t="str">
        <f t="shared" si="191"/>
        <v>►</v>
      </c>
      <c r="BF333" s="407" t="str">
        <f t="shared" si="192"/>
        <v>►</v>
      </c>
      <c r="BI333" s="9">
        <v>1</v>
      </c>
      <c r="BJ333" s="1"/>
      <c r="BK333" s="1"/>
    </row>
    <row r="334" spans="1:63" s="583" customFormat="1" ht="21">
      <c r="A334" s="407" t="str">
        <f t="shared" si="189"/>
        <v>►</v>
      </c>
      <c r="B334" s="147" t="str">
        <f t="shared" si="177"/>
        <v>►</v>
      </c>
      <c r="C334" s="685" t="str">
        <f t="shared" si="178"/>
        <v>►</v>
      </c>
      <c r="D334" s="147" t="str">
        <f t="shared" si="179"/>
        <v>►</v>
      </c>
      <c r="E334" s="147" t="str">
        <f t="shared" si="180"/>
        <v>►</v>
      </c>
      <c r="F334" s="147" t="str">
        <f t="shared" si="181"/>
        <v>►</v>
      </c>
      <c r="G334" s="147" t="str">
        <f t="shared" si="182"/>
        <v>►</v>
      </c>
      <c r="H334"/>
      <c r="I334" s="146"/>
      <c r="J334" s="119"/>
      <c r="K334" s="119"/>
      <c r="L334" s="118"/>
      <c r="M334" s="117"/>
      <c r="N334" s="116"/>
      <c r="O334" s="288"/>
      <c r="P334" s="267"/>
      <c r="Q334" s="270"/>
      <c r="R334" s="270"/>
      <c r="S334" s="270"/>
      <c r="T334" s="270"/>
      <c r="U334" s="270"/>
      <c r="V334" s="270"/>
      <c r="W334" s="270"/>
      <c r="X334" s="270"/>
      <c r="Y334" s="270"/>
      <c r="Z334" s="287"/>
      <c r="AA334" s="686"/>
      <c r="AB334" s="407" t="str">
        <f t="shared" si="190"/>
        <v>►</v>
      </c>
      <c r="AC334" s="147" t="str">
        <f t="shared" si="183"/>
        <v>►</v>
      </c>
      <c r="AD334" s="685" t="str">
        <f t="shared" si="184"/>
        <v>►</v>
      </c>
      <c r="AE334" s="147" t="str">
        <f t="shared" si="185"/>
        <v>►</v>
      </c>
      <c r="AF334" s="147" t="str">
        <f t="shared" si="186"/>
        <v>►</v>
      </c>
      <c r="AG334" s="147" t="str">
        <f t="shared" si="187"/>
        <v>►</v>
      </c>
      <c r="AH334" s="147" t="str">
        <f t="shared" si="188"/>
        <v>►</v>
      </c>
      <c r="AI334" s="686"/>
      <c r="AJ334" s="146"/>
      <c r="AK334" s="119"/>
      <c r="AL334" s="119"/>
      <c r="AM334" s="118"/>
      <c r="AN334" s="117"/>
      <c r="AO334" s="116"/>
      <c r="AP334" s="288"/>
      <c r="AQ334" s="267"/>
      <c r="AR334" s="270"/>
      <c r="AS334" s="270"/>
      <c r="AT334" s="270"/>
      <c r="AU334" s="270"/>
      <c r="AV334" s="270"/>
      <c r="AW334" s="270"/>
      <c r="AX334" s="270"/>
      <c r="AY334" s="270"/>
      <c r="AZ334" s="270"/>
      <c r="BA334" s="287"/>
      <c r="BB334"/>
      <c r="BC334" s="407" t="str">
        <f t="shared" si="191"/>
        <v>►</v>
      </c>
      <c r="BF334" s="407" t="str">
        <f t="shared" si="192"/>
        <v>►</v>
      </c>
      <c r="BI334" s="9">
        <v>1</v>
      </c>
      <c r="BJ334" s="1"/>
      <c r="BK334" s="1"/>
    </row>
    <row r="335" spans="1:63" s="583" customFormat="1" ht="21">
      <c r="A335" s="407" t="str">
        <f t="shared" si="189"/>
        <v>►</v>
      </c>
      <c r="B335" s="147" t="str">
        <f t="shared" ref="B335:G335" si="193">B334</f>
        <v>►</v>
      </c>
      <c r="C335" s="685" t="str">
        <f t="shared" si="193"/>
        <v>►</v>
      </c>
      <c r="D335" s="147" t="str">
        <f t="shared" si="193"/>
        <v>►</v>
      </c>
      <c r="E335" s="147" t="str">
        <f t="shared" si="193"/>
        <v>►</v>
      </c>
      <c r="F335" s="147" t="str">
        <f t="shared" si="193"/>
        <v>►</v>
      </c>
      <c r="G335" s="147" t="str">
        <f t="shared" si="193"/>
        <v>►</v>
      </c>
      <c r="H335"/>
      <c r="I335" s="146"/>
      <c r="J335" s="119"/>
      <c r="K335" s="119"/>
      <c r="L335" s="118"/>
      <c r="M335" s="117"/>
      <c r="N335" s="116"/>
      <c r="O335" s="285"/>
      <c r="P335" s="284"/>
      <c r="Q335" s="284"/>
      <c r="R335" s="284"/>
      <c r="S335" s="284"/>
      <c r="T335" s="284"/>
      <c r="U335" s="284"/>
      <c r="V335" s="284"/>
      <c r="W335" s="284"/>
      <c r="X335" s="284"/>
      <c r="Y335" s="284"/>
      <c r="Z335" s="282"/>
      <c r="AA335" s="686"/>
      <c r="AB335" s="407" t="str">
        <f t="shared" si="190"/>
        <v>►</v>
      </c>
      <c r="AC335" s="147" t="str">
        <f t="shared" ref="AC335:AH335" si="194">AC334</f>
        <v>►</v>
      </c>
      <c r="AD335" s="685" t="str">
        <f t="shared" si="194"/>
        <v>►</v>
      </c>
      <c r="AE335" s="147" t="str">
        <f t="shared" si="194"/>
        <v>►</v>
      </c>
      <c r="AF335" s="147" t="str">
        <f t="shared" si="194"/>
        <v>►</v>
      </c>
      <c r="AG335" s="147" t="str">
        <f t="shared" si="194"/>
        <v>►</v>
      </c>
      <c r="AH335" s="147" t="str">
        <f t="shared" si="194"/>
        <v>►</v>
      </c>
      <c r="AI335" s="686"/>
      <c r="AJ335" s="146"/>
      <c r="AK335" s="119"/>
      <c r="AL335" s="119"/>
      <c r="AM335" s="118"/>
      <c r="AN335" s="117"/>
      <c r="AO335" s="116"/>
      <c r="AP335" s="285"/>
      <c r="AQ335" s="284"/>
      <c r="AR335" s="284"/>
      <c r="AS335" s="284"/>
      <c r="AT335" s="284"/>
      <c r="AU335" s="284"/>
      <c r="AV335" s="284"/>
      <c r="AW335" s="284"/>
      <c r="AX335" s="284"/>
      <c r="AY335" s="284"/>
      <c r="AZ335" s="284"/>
      <c r="BA335" s="282"/>
      <c r="BB335"/>
      <c r="BC335" s="407" t="str">
        <f t="shared" si="191"/>
        <v>►</v>
      </c>
      <c r="BF335" s="407" t="str">
        <f t="shared" si="192"/>
        <v>►</v>
      </c>
      <c r="BI335" s="9">
        <v>1</v>
      </c>
      <c r="BJ335" s="1"/>
      <c r="BK335" s="1"/>
    </row>
    <row r="336" spans="1:63" s="583" customFormat="1" ht="21">
      <c r="A336" s="407" t="str">
        <f t="shared" si="189"/>
        <v>►</v>
      </c>
      <c r="B336" s="147" t="str">
        <f t="shared" ref="B336:G348" si="195">B334</f>
        <v>►</v>
      </c>
      <c r="C336" s="685" t="str">
        <f t="shared" si="195"/>
        <v>►</v>
      </c>
      <c r="D336" s="147" t="str">
        <f t="shared" si="195"/>
        <v>►</v>
      </c>
      <c r="E336" s="147" t="str">
        <f t="shared" si="195"/>
        <v>►</v>
      </c>
      <c r="F336" s="147" t="str">
        <f t="shared" si="195"/>
        <v>►</v>
      </c>
      <c r="G336" s="147" t="str">
        <f t="shared" si="195"/>
        <v>►</v>
      </c>
      <c r="H336"/>
      <c r="I336" s="146"/>
      <c r="J336" s="119"/>
      <c r="K336" s="119"/>
      <c r="L336" s="118"/>
      <c r="M336" s="117"/>
      <c r="N336" s="116"/>
      <c r="O336" s="285"/>
      <c r="P336" s="284"/>
      <c r="Q336" s="284"/>
      <c r="R336" s="284"/>
      <c r="S336" s="284"/>
      <c r="T336" s="284"/>
      <c r="U336" s="284"/>
      <c r="V336" s="284"/>
      <c r="W336" s="284"/>
      <c r="X336" s="284"/>
      <c r="Y336" s="284"/>
      <c r="Z336" s="282"/>
      <c r="AA336" s="686"/>
      <c r="AB336" s="407" t="str">
        <f t="shared" si="190"/>
        <v>►</v>
      </c>
      <c r="AC336" s="147" t="str">
        <f t="shared" ref="AC336:AH348" si="196">AC334</f>
        <v>►</v>
      </c>
      <c r="AD336" s="685" t="str">
        <f t="shared" si="196"/>
        <v>►</v>
      </c>
      <c r="AE336" s="147" t="str">
        <f t="shared" si="196"/>
        <v>►</v>
      </c>
      <c r="AF336" s="147" t="str">
        <f t="shared" si="196"/>
        <v>►</v>
      </c>
      <c r="AG336" s="147" t="str">
        <f t="shared" si="196"/>
        <v>►</v>
      </c>
      <c r="AH336" s="147" t="str">
        <f t="shared" si="196"/>
        <v>►</v>
      </c>
      <c r="AI336" s="686"/>
      <c r="AJ336" s="146"/>
      <c r="AK336" s="119"/>
      <c r="AL336" s="119"/>
      <c r="AM336" s="118"/>
      <c r="AN336" s="117"/>
      <c r="AO336" s="116"/>
      <c r="AP336" s="285"/>
      <c r="AQ336" s="284"/>
      <c r="AR336" s="284"/>
      <c r="AS336" s="284"/>
      <c r="AT336" s="284"/>
      <c r="AU336" s="284"/>
      <c r="AV336" s="284"/>
      <c r="AW336" s="284"/>
      <c r="AX336" s="284"/>
      <c r="AY336" s="284"/>
      <c r="AZ336" s="284"/>
      <c r="BA336" s="282"/>
      <c r="BB336"/>
      <c r="BC336" s="407" t="str">
        <f t="shared" si="191"/>
        <v>►</v>
      </c>
      <c r="BF336" s="407" t="str">
        <f t="shared" si="192"/>
        <v>►</v>
      </c>
      <c r="BI336" s="9">
        <v>1</v>
      </c>
      <c r="BJ336" s="1"/>
      <c r="BK336" s="1"/>
    </row>
    <row r="337" spans="1:63" s="583" customFormat="1" ht="21">
      <c r="A337" s="407" t="str">
        <f t="shared" si="189"/>
        <v>►</v>
      </c>
      <c r="B337" s="147" t="str">
        <f t="shared" si="195"/>
        <v>►</v>
      </c>
      <c r="C337" s="685" t="str">
        <f t="shared" si="195"/>
        <v>►</v>
      </c>
      <c r="D337" s="147" t="str">
        <f t="shared" si="195"/>
        <v>►</v>
      </c>
      <c r="E337" s="147" t="str">
        <f t="shared" si="195"/>
        <v>►</v>
      </c>
      <c r="F337" s="147" t="str">
        <f t="shared" si="195"/>
        <v>►</v>
      </c>
      <c r="G337" s="147" t="str">
        <f t="shared" si="195"/>
        <v>►</v>
      </c>
      <c r="H337"/>
      <c r="I337" s="146"/>
      <c r="J337" s="119"/>
      <c r="K337" s="119"/>
      <c r="L337" s="118"/>
      <c r="M337" s="117"/>
      <c r="N337" s="116"/>
      <c r="O337" s="285"/>
      <c r="P337" s="284"/>
      <c r="Q337" s="284"/>
      <c r="R337" s="284"/>
      <c r="S337" s="284"/>
      <c r="T337" s="284"/>
      <c r="U337" s="284"/>
      <c r="V337" s="284"/>
      <c r="W337" s="284"/>
      <c r="X337" s="284"/>
      <c r="Y337" s="284"/>
      <c r="Z337" s="282"/>
      <c r="AA337" s="686"/>
      <c r="AB337" s="407" t="str">
        <f t="shared" si="190"/>
        <v>►</v>
      </c>
      <c r="AC337" s="147" t="str">
        <f t="shared" si="196"/>
        <v>►</v>
      </c>
      <c r="AD337" s="685" t="str">
        <f t="shared" si="196"/>
        <v>►</v>
      </c>
      <c r="AE337" s="147" t="str">
        <f t="shared" si="196"/>
        <v>►</v>
      </c>
      <c r="AF337" s="147" t="str">
        <f t="shared" si="196"/>
        <v>►</v>
      </c>
      <c r="AG337" s="147" t="str">
        <f t="shared" si="196"/>
        <v>►</v>
      </c>
      <c r="AH337" s="147" t="str">
        <f t="shared" si="196"/>
        <v>►</v>
      </c>
      <c r="AI337" s="686"/>
      <c r="AJ337" s="146"/>
      <c r="AK337" s="119"/>
      <c r="AL337" s="119"/>
      <c r="AM337" s="118"/>
      <c r="AN337" s="117"/>
      <c r="AO337" s="116"/>
      <c r="AP337" s="285"/>
      <c r="AQ337" s="284"/>
      <c r="AR337" s="284"/>
      <c r="AS337" s="284"/>
      <c r="AT337" s="284"/>
      <c r="AU337" s="284"/>
      <c r="AV337" s="284"/>
      <c r="AW337" s="284"/>
      <c r="AX337" s="284"/>
      <c r="AY337" s="284"/>
      <c r="AZ337" s="284"/>
      <c r="BA337" s="282"/>
      <c r="BB337"/>
      <c r="BC337" s="407" t="str">
        <f t="shared" si="191"/>
        <v>►</v>
      </c>
      <c r="BF337" s="407" t="str">
        <f t="shared" si="192"/>
        <v>►</v>
      </c>
      <c r="BI337" s="9">
        <v>1</v>
      </c>
      <c r="BJ337" s="1"/>
      <c r="BK337" s="1"/>
    </row>
    <row r="338" spans="1:63" s="583" customFormat="1" ht="21">
      <c r="A338" s="407" t="str">
        <f t="shared" si="189"/>
        <v>►</v>
      </c>
      <c r="B338" s="147" t="str">
        <f t="shared" si="195"/>
        <v>►</v>
      </c>
      <c r="C338" s="685" t="str">
        <f t="shared" si="195"/>
        <v>►</v>
      </c>
      <c r="D338" s="147" t="str">
        <f t="shared" si="195"/>
        <v>►</v>
      </c>
      <c r="E338" s="147" t="str">
        <f t="shared" si="195"/>
        <v>►</v>
      </c>
      <c r="F338" s="147" t="str">
        <f t="shared" si="195"/>
        <v>►</v>
      </c>
      <c r="G338" s="147" t="str">
        <f t="shared" si="195"/>
        <v>►</v>
      </c>
      <c r="H338"/>
      <c r="I338" s="146"/>
      <c r="J338" s="119"/>
      <c r="K338" s="119"/>
      <c r="L338" s="118"/>
      <c r="M338" s="117"/>
      <c r="N338" s="116"/>
      <c r="O338" s="285"/>
      <c r="P338" s="284"/>
      <c r="Q338" s="284"/>
      <c r="R338" s="284"/>
      <c r="S338" s="284"/>
      <c r="T338" s="284"/>
      <c r="U338" s="284"/>
      <c r="V338" s="284"/>
      <c r="W338" s="284"/>
      <c r="X338" s="284"/>
      <c r="Y338" s="284"/>
      <c r="Z338" s="282"/>
      <c r="AA338" s="686"/>
      <c r="AB338" s="407" t="str">
        <f t="shared" si="190"/>
        <v>►</v>
      </c>
      <c r="AC338" s="147" t="str">
        <f t="shared" si="196"/>
        <v>►</v>
      </c>
      <c r="AD338" s="685" t="str">
        <f t="shared" si="196"/>
        <v>►</v>
      </c>
      <c r="AE338" s="147" t="str">
        <f t="shared" si="196"/>
        <v>►</v>
      </c>
      <c r="AF338" s="147" t="str">
        <f t="shared" si="196"/>
        <v>►</v>
      </c>
      <c r="AG338" s="147" t="str">
        <f t="shared" si="196"/>
        <v>►</v>
      </c>
      <c r="AH338" s="147" t="str">
        <f t="shared" si="196"/>
        <v>►</v>
      </c>
      <c r="AI338" s="686"/>
      <c r="AJ338" s="146"/>
      <c r="AK338" s="119"/>
      <c r="AL338" s="119"/>
      <c r="AM338" s="118"/>
      <c r="AN338" s="117"/>
      <c r="AO338" s="116"/>
      <c r="AP338" s="285"/>
      <c r="AQ338" s="284"/>
      <c r="AR338" s="284"/>
      <c r="AS338" s="284"/>
      <c r="AT338" s="284"/>
      <c r="AU338" s="284"/>
      <c r="AV338" s="284"/>
      <c r="AW338" s="284"/>
      <c r="AX338" s="284"/>
      <c r="AY338" s="284"/>
      <c r="AZ338" s="284"/>
      <c r="BA338" s="282"/>
      <c r="BB338"/>
      <c r="BC338" s="407" t="str">
        <f t="shared" si="191"/>
        <v>►</v>
      </c>
      <c r="BF338" s="407" t="str">
        <f t="shared" si="192"/>
        <v>►</v>
      </c>
      <c r="BI338" s="9">
        <v>1</v>
      </c>
      <c r="BJ338" s="1"/>
      <c r="BK338" s="1"/>
    </row>
    <row r="339" spans="1:63" s="583" customFormat="1" ht="21">
      <c r="A339" s="407" t="str">
        <f t="shared" si="189"/>
        <v>►</v>
      </c>
      <c r="B339" s="147" t="str">
        <f t="shared" si="195"/>
        <v>►</v>
      </c>
      <c r="C339" s="685" t="str">
        <f t="shared" si="195"/>
        <v>►</v>
      </c>
      <c r="D339" s="147" t="str">
        <f t="shared" si="195"/>
        <v>►</v>
      </c>
      <c r="E339" s="147" t="str">
        <f t="shared" si="195"/>
        <v>►</v>
      </c>
      <c r="F339" s="147" t="str">
        <f t="shared" si="195"/>
        <v>►</v>
      </c>
      <c r="G339" s="147" t="str">
        <f t="shared" si="195"/>
        <v>►</v>
      </c>
      <c r="H339"/>
      <c r="I339" s="146"/>
      <c r="J339" s="119"/>
      <c r="K339" s="119"/>
      <c r="L339" s="118"/>
      <c r="M339" s="117"/>
      <c r="N339" s="116"/>
      <c r="O339" s="285"/>
      <c r="P339" s="284"/>
      <c r="Q339" s="284"/>
      <c r="R339" s="284"/>
      <c r="S339" s="284"/>
      <c r="T339" s="284"/>
      <c r="U339" s="284"/>
      <c r="V339" s="284"/>
      <c r="W339" s="284"/>
      <c r="X339" s="284"/>
      <c r="Y339" s="284"/>
      <c r="Z339" s="282"/>
      <c r="AA339" s="686"/>
      <c r="AB339" s="407" t="str">
        <f t="shared" si="190"/>
        <v>►</v>
      </c>
      <c r="AC339" s="147" t="str">
        <f t="shared" si="196"/>
        <v>►</v>
      </c>
      <c r="AD339" s="685" t="str">
        <f t="shared" si="196"/>
        <v>►</v>
      </c>
      <c r="AE339" s="147" t="str">
        <f t="shared" si="196"/>
        <v>►</v>
      </c>
      <c r="AF339" s="147" t="str">
        <f t="shared" si="196"/>
        <v>►</v>
      </c>
      <c r="AG339" s="147" t="str">
        <f t="shared" si="196"/>
        <v>►</v>
      </c>
      <c r="AH339" s="147" t="str">
        <f t="shared" si="196"/>
        <v>►</v>
      </c>
      <c r="AI339" s="686"/>
      <c r="AJ339" s="146"/>
      <c r="AK339" s="119"/>
      <c r="AL339" s="119"/>
      <c r="AM339" s="118"/>
      <c r="AN339" s="117"/>
      <c r="AO339" s="116"/>
      <c r="AP339" s="285"/>
      <c r="AQ339" s="284"/>
      <c r="AR339" s="284"/>
      <c r="AS339" s="284"/>
      <c r="AT339" s="284"/>
      <c r="AU339" s="284"/>
      <c r="AV339" s="284"/>
      <c r="AW339" s="284"/>
      <c r="AX339" s="284"/>
      <c r="AY339" s="284"/>
      <c r="AZ339" s="284"/>
      <c r="BA339" s="282"/>
      <c r="BB339"/>
      <c r="BC339" s="407" t="str">
        <f t="shared" si="191"/>
        <v>►</v>
      </c>
      <c r="BF339" s="407" t="str">
        <f t="shared" si="192"/>
        <v>►</v>
      </c>
      <c r="BI339" s="9">
        <v>1</v>
      </c>
      <c r="BJ339" s="1"/>
      <c r="BK339" s="1"/>
    </row>
    <row r="340" spans="1:63" s="583" customFormat="1" ht="21">
      <c r="A340" s="407" t="str">
        <f t="shared" si="189"/>
        <v>►</v>
      </c>
      <c r="B340" s="147" t="str">
        <f t="shared" si="195"/>
        <v>►</v>
      </c>
      <c r="C340" s="685" t="str">
        <f t="shared" si="195"/>
        <v>►</v>
      </c>
      <c r="D340" s="147" t="str">
        <f t="shared" si="195"/>
        <v>►</v>
      </c>
      <c r="E340" s="147" t="str">
        <f t="shared" si="195"/>
        <v>►</v>
      </c>
      <c r="F340" s="147" t="str">
        <f t="shared" si="195"/>
        <v>►</v>
      </c>
      <c r="G340" s="147" t="str">
        <f t="shared" si="195"/>
        <v>►</v>
      </c>
      <c r="H340"/>
      <c r="I340" s="146"/>
      <c r="J340" s="119"/>
      <c r="K340" s="119"/>
      <c r="L340" s="118"/>
      <c r="M340" s="117"/>
      <c r="N340" s="116"/>
      <c r="O340" s="285"/>
      <c r="P340" s="284"/>
      <c r="Q340" s="284"/>
      <c r="R340" s="284"/>
      <c r="S340" s="284"/>
      <c r="T340" s="284"/>
      <c r="U340" s="284"/>
      <c r="V340" s="284"/>
      <c r="W340" s="284"/>
      <c r="X340" s="284"/>
      <c r="Y340" s="284"/>
      <c r="Z340" s="282"/>
      <c r="AA340" s="686"/>
      <c r="AB340" s="407" t="str">
        <f t="shared" si="190"/>
        <v>►</v>
      </c>
      <c r="AC340" s="147" t="str">
        <f t="shared" si="196"/>
        <v>►</v>
      </c>
      <c r="AD340" s="685" t="str">
        <f t="shared" si="196"/>
        <v>►</v>
      </c>
      <c r="AE340" s="147" t="str">
        <f t="shared" si="196"/>
        <v>►</v>
      </c>
      <c r="AF340" s="147" t="str">
        <f t="shared" si="196"/>
        <v>►</v>
      </c>
      <c r="AG340" s="147" t="str">
        <f t="shared" si="196"/>
        <v>►</v>
      </c>
      <c r="AH340" s="147" t="str">
        <f t="shared" si="196"/>
        <v>►</v>
      </c>
      <c r="AI340" s="686"/>
      <c r="AJ340" s="146"/>
      <c r="AK340" s="119"/>
      <c r="AL340" s="119"/>
      <c r="AM340" s="118"/>
      <c r="AN340" s="117"/>
      <c r="AO340" s="116"/>
      <c r="AP340" s="285"/>
      <c r="AQ340" s="284"/>
      <c r="AR340" s="284"/>
      <c r="AS340" s="284"/>
      <c r="AT340" s="284"/>
      <c r="AU340" s="284"/>
      <c r="AV340" s="284"/>
      <c r="AW340" s="284"/>
      <c r="AX340" s="284"/>
      <c r="AY340" s="284"/>
      <c r="AZ340" s="284"/>
      <c r="BA340" s="282"/>
      <c r="BB340"/>
      <c r="BC340" s="407" t="str">
        <f t="shared" si="191"/>
        <v>►</v>
      </c>
      <c r="BF340" s="407" t="str">
        <f t="shared" si="192"/>
        <v>►</v>
      </c>
      <c r="BI340" s="9">
        <v>1</v>
      </c>
      <c r="BJ340" s="1"/>
      <c r="BK340" s="1"/>
    </row>
    <row r="341" spans="1:63" s="583" customFormat="1" ht="21">
      <c r="A341" s="407" t="str">
        <f t="shared" si="189"/>
        <v>►</v>
      </c>
      <c r="B341" s="147" t="str">
        <f t="shared" si="195"/>
        <v>►</v>
      </c>
      <c r="C341" s="685" t="str">
        <f t="shared" si="195"/>
        <v>►</v>
      </c>
      <c r="D341" s="147" t="str">
        <f t="shared" si="195"/>
        <v>►</v>
      </c>
      <c r="E341" s="147" t="str">
        <f t="shared" si="195"/>
        <v>►</v>
      </c>
      <c r="F341" s="147" t="str">
        <f t="shared" si="195"/>
        <v>►</v>
      </c>
      <c r="G341" s="147" t="str">
        <f t="shared" si="195"/>
        <v>►</v>
      </c>
      <c r="H341"/>
      <c r="I341" s="146"/>
      <c r="J341" s="119"/>
      <c r="K341" s="119"/>
      <c r="L341" s="118"/>
      <c r="M341" s="117"/>
      <c r="N341" s="116"/>
      <c r="O341" s="285"/>
      <c r="P341" s="284"/>
      <c r="Q341" s="284"/>
      <c r="R341" s="284"/>
      <c r="S341" s="284"/>
      <c r="T341" s="284"/>
      <c r="U341" s="284"/>
      <c r="V341" s="284"/>
      <c r="W341" s="284"/>
      <c r="X341" s="284"/>
      <c r="Y341" s="284"/>
      <c r="Z341" s="282"/>
      <c r="AA341" s="686"/>
      <c r="AB341" s="407" t="str">
        <f t="shared" si="190"/>
        <v>►</v>
      </c>
      <c r="AC341" s="147" t="str">
        <f t="shared" si="196"/>
        <v>►</v>
      </c>
      <c r="AD341" s="685" t="str">
        <f t="shared" si="196"/>
        <v>►</v>
      </c>
      <c r="AE341" s="147" t="str">
        <f t="shared" si="196"/>
        <v>►</v>
      </c>
      <c r="AF341" s="147" t="str">
        <f t="shared" si="196"/>
        <v>►</v>
      </c>
      <c r="AG341" s="147" t="str">
        <f t="shared" si="196"/>
        <v>►</v>
      </c>
      <c r="AH341" s="147" t="str">
        <f t="shared" si="196"/>
        <v>►</v>
      </c>
      <c r="AI341" s="686"/>
      <c r="AJ341" s="146"/>
      <c r="AK341" s="119"/>
      <c r="AL341" s="119"/>
      <c r="AM341" s="118"/>
      <c r="AN341" s="117"/>
      <c r="AO341" s="116"/>
      <c r="AP341" s="285"/>
      <c r="AQ341" s="284"/>
      <c r="AR341" s="284"/>
      <c r="AS341" s="284"/>
      <c r="AT341" s="284"/>
      <c r="AU341" s="284"/>
      <c r="AV341" s="284"/>
      <c r="AW341" s="284"/>
      <c r="AX341" s="284"/>
      <c r="AY341" s="284"/>
      <c r="AZ341" s="284"/>
      <c r="BA341" s="282"/>
      <c r="BB341"/>
      <c r="BC341" s="407" t="str">
        <f t="shared" si="191"/>
        <v>►</v>
      </c>
      <c r="BF341" s="407" t="str">
        <f t="shared" si="192"/>
        <v>►</v>
      </c>
      <c r="BI341" s="9">
        <v>1</v>
      </c>
      <c r="BJ341" s="1"/>
      <c r="BK341" s="1"/>
    </row>
    <row r="342" spans="1:63" s="583" customFormat="1" ht="21">
      <c r="A342" s="407" t="str">
        <f t="shared" si="189"/>
        <v>►</v>
      </c>
      <c r="B342" s="147" t="str">
        <f t="shared" si="195"/>
        <v>►</v>
      </c>
      <c r="C342" s="685" t="str">
        <f t="shared" si="195"/>
        <v>►</v>
      </c>
      <c r="D342" s="147" t="str">
        <f t="shared" si="195"/>
        <v>►</v>
      </c>
      <c r="E342" s="147" t="str">
        <f t="shared" si="195"/>
        <v>►</v>
      </c>
      <c r="F342" s="147" t="str">
        <f t="shared" si="195"/>
        <v>►</v>
      </c>
      <c r="G342" s="147" t="str">
        <f t="shared" si="195"/>
        <v>►</v>
      </c>
      <c r="H342"/>
      <c r="I342" s="146"/>
      <c r="J342" s="119"/>
      <c r="K342" s="119"/>
      <c r="L342" s="118"/>
      <c r="M342" s="117"/>
      <c r="N342" s="116"/>
      <c r="O342" s="285"/>
      <c r="P342" s="284"/>
      <c r="Q342" s="284"/>
      <c r="R342" s="284"/>
      <c r="S342" s="284"/>
      <c r="T342" s="284"/>
      <c r="U342" s="284"/>
      <c r="V342" s="284"/>
      <c r="W342" s="284"/>
      <c r="X342" s="284"/>
      <c r="Y342" s="284"/>
      <c r="Z342" s="282"/>
      <c r="AA342" s="686"/>
      <c r="AB342" s="407" t="str">
        <f t="shared" si="190"/>
        <v>►</v>
      </c>
      <c r="AC342" s="147" t="str">
        <f t="shared" si="196"/>
        <v>►</v>
      </c>
      <c r="AD342" s="685" t="str">
        <f t="shared" si="196"/>
        <v>►</v>
      </c>
      <c r="AE342" s="147" t="str">
        <f t="shared" si="196"/>
        <v>►</v>
      </c>
      <c r="AF342" s="147" t="str">
        <f t="shared" si="196"/>
        <v>►</v>
      </c>
      <c r="AG342" s="147" t="str">
        <f t="shared" si="196"/>
        <v>►</v>
      </c>
      <c r="AH342" s="147" t="str">
        <f t="shared" si="196"/>
        <v>►</v>
      </c>
      <c r="AI342" s="686"/>
      <c r="AJ342" s="146"/>
      <c r="AK342" s="119"/>
      <c r="AL342" s="119"/>
      <c r="AM342" s="118"/>
      <c r="AN342" s="117"/>
      <c r="AO342" s="116"/>
      <c r="AP342" s="285"/>
      <c r="AQ342" s="284"/>
      <c r="AR342" s="284"/>
      <c r="AS342" s="284"/>
      <c r="AT342" s="284"/>
      <c r="AU342" s="284"/>
      <c r="AV342" s="284"/>
      <c r="AW342" s="284"/>
      <c r="AX342" s="284"/>
      <c r="AY342" s="284"/>
      <c r="AZ342" s="284"/>
      <c r="BA342" s="282"/>
      <c r="BB342"/>
      <c r="BC342" s="407" t="str">
        <f t="shared" si="191"/>
        <v>►</v>
      </c>
      <c r="BF342" s="407" t="str">
        <f t="shared" si="192"/>
        <v>►</v>
      </c>
      <c r="BI342" s="9">
        <v>1</v>
      </c>
      <c r="BJ342" s="1"/>
      <c r="BK342" s="1"/>
    </row>
    <row r="343" spans="1:63" s="583" customFormat="1" ht="21">
      <c r="A343" s="407" t="str">
        <f t="shared" si="189"/>
        <v>►</v>
      </c>
      <c r="B343" s="147" t="str">
        <f t="shared" si="195"/>
        <v>►</v>
      </c>
      <c r="C343" s="685" t="str">
        <f t="shared" si="195"/>
        <v>►</v>
      </c>
      <c r="D343" s="147" t="str">
        <f t="shared" si="195"/>
        <v>►</v>
      </c>
      <c r="E343" s="147" t="str">
        <f t="shared" si="195"/>
        <v>►</v>
      </c>
      <c r="F343" s="147" t="str">
        <f t="shared" si="195"/>
        <v>►</v>
      </c>
      <c r="G343" s="147" t="str">
        <f t="shared" si="195"/>
        <v>►</v>
      </c>
      <c r="H343"/>
      <c r="I343" s="146"/>
      <c r="J343" s="119"/>
      <c r="K343" s="119"/>
      <c r="L343" s="118"/>
      <c r="M343" s="117"/>
      <c r="N343" s="116"/>
      <c r="O343" s="285"/>
      <c r="P343" s="284"/>
      <c r="Q343" s="284"/>
      <c r="R343" s="284"/>
      <c r="S343" s="284"/>
      <c r="T343" s="284"/>
      <c r="U343" s="284"/>
      <c r="V343" s="284"/>
      <c r="W343" s="284"/>
      <c r="X343" s="284"/>
      <c r="Y343" s="284"/>
      <c r="Z343" s="282"/>
      <c r="AA343" s="686"/>
      <c r="AB343" s="407" t="str">
        <f t="shared" si="190"/>
        <v>►</v>
      </c>
      <c r="AC343" s="147" t="str">
        <f t="shared" si="196"/>
        <v>►</v>
      </c>
      <c r="AD343" s="685" t="str">
        <f t="shared" si="196"/>
        <v>►</v>
      </c>
      <c r="AE343" s="147" t="str">
        <f t="shared" si="196"/>
        <v>►</v>
      </c>
      <c r="AF343" s="147" t="str">
        <f t="shared" si="196"/>
        <v>►</v>
      </c>
      <c r="AG343" s="147" t="str">
        <f t="shared" si="196"/>
        <v>►</v>
      </c>
      <c r="AH343" s="147" t="str">
        <f t="shared" si="196"/>
        <v>►</v>
      </c>
      <c r="AI343" s="686"/>
      <c r="AJ343" s="146"/>
      <c r="AK343" s="119"/>
      <c r="AL343" s="119"/>
      <c r="AM343" s="118"/>
      <c r="AN343" s="117"/>
      <c r="AO343" s="116"/>
      <c r="AP343" s="285"/>
      <c r="AQ343" s="284"/>
      <c r="AR343" s="284"/>
      <c r="AS343" s="284"/>
      <c r="AT343" s="284"/>
      <c r="AU343" s="284"/>
      <c r="AV343" s="284"/>
      <c r="AW343" s="284"/>
      <c r="AX343" s="284"/>
      <c r="AY343" s="284"/>
      <c r="AZ343" s="284"/>
      <c r="BA343" s="282"/>
      <c r="BB343"/>
      <c r="BC343" s="407" t="str">
        <f t="shared" si="191"/>
        <v>►</v>
      </c>
      <c r="BF343" s="407" t="str">
        <f t="shared" si="192"/>
        <v>►</v>
      </c>
      <c r="BI343" s="9">
        <v>1</v>
      </c>
      <c r="BJ343" s="1"/>
      <c r="BK343" s="1"/>
    </row>
    <row r="344" spans="1:63" s="583" customFormat="1" ht="18.75">
      <c r="A344" s="407" t="str">
        <f t="shared" si="189"/>
        <v>►</v>
      </c>
      <c r="B344" s="147" t="str">
        <f t="shared" si="195"/>
        <v>►</v>
      </c>
      <c r="C344" s="685" t="str">
        <f t="shared" si="195"/>
        <v>►</v>
      </c>
      <c r="D344" s="147" t="str">
        <f t="shared" si="195"/>
        <v>►</v>
      </c>
      <c r="E344" s="147" t="str">
        <f t="shared" si="195"/>
        <v>►</v>
      </c>
      <c r="F344" s="147" t="str">
        <f t="shared" si="195"/>
        <v>►</v>
      </c>
      <c r="G344" s="147" t="str">
        <f t="shared" si="195"/>
        <v>►</v>
      </c>
      <c r="H344"/>
      <c r="I344" s="146"/>
      <c r="J344" s="119"/>
      <c r="K344" s="119"/>
      <c r="L344" s="118"/>
      <c r="M344" s="117"/>
      <c r="N344" s="116"/>
      <c r="O344" s="687"/>
      <c r="P344" s="280"/>
      <c r="Q344" s="280"/>
      <c r="R344" s="280"/>
      <c r="S344" s="280"/>
      <c r="T344" s="280"/>
      <c r="U344" s="280"/>
      <c r="V344" s="280"/>
      <c r="W344" s="280"/>
      <c r="X344" s="280"/>
      <c r="Y344" s="280"/>
      <c r="Z344" s="279"/>
      <c r="AA344" s="686"/>
      <c r="AB344" s="407" t="str">
        <f t="shared" si="190"/>
        <v>►</v>
      </c>
      <c r="AC344" s="147" t="str">
        <f t="shared" si="196"/>
        <v>►</v>
      </c>
      <c r="AD344" s="685" t="str">
        <f t="shared" si="196"/>
        <v>►</v>
      </c>
      <c r="AE344" s="147" t="str">
        <f t="shared" si="196"/>
        <v>►</v>
      </c>
      <c r="AF344" s="147" t="str">
        <f t="shared" si="196"/>
        <v>►</v>
      </c>
      <c r="AG344" s="147" t="str">
        <f t="shared" si="196"/>
        <v>►</v>
      </c>
      <c r="AH344" s="147" t="str">
        <f t="shared" si="196"/>
        <v>►</v>
      </c>
      <c r="AI344" s="686"/>
      <c r="AJ344" s="146"/>
      <c r="AK344" s="119"/>
      <c r="AL344" s="119"/>
      <c r="AM344" s="118"/>
      <c r="AN344" s="117"/>
      <c r="AO344" s="116"/>
      <c r="AP344" s="687"/>
      <c r="AQ344" s="280"/>
      <c r="AR344" s="280"/>
      <c r="AS344" s="280"/>
      <c r="AT344" s="280"/>
      <c r="AU344" s="280"/>
      <c r="AV344" s="280"/>
      <c r="AW344" s="280"/>
      <c r="AX344" s="280"/>
      <c r="AY344" s="280"/>
      <c r="AZ344" s="280"/>
      <c r="BA344" s="279"/>
      <c r="BB344"/>
      <c r="BC344" s="407" t="str">
        <f t="shared" si="191"/>
        <v>►</v>
      </c>
      <c r="BF344" s="407" t="str">
        <f t="shared" si="192"/>
        <v>►</v>
      </c>
      <c r="BI344" s="9">
        <v>1</v>
      </c>
      <c r="BJ344" s="1"/>
      <c r="BK344" s="1"/>
    </row>
    <row r="345" spans="1:63" s="583" customFormat="1" ht="18.75">
      <c r="A345" s="407" t="str">
        <f t="shared" si="189"/>
        <v>►</v>
      </c>
      <c r="B345" s="147" t="str">
        <f t="shared" si="195"/>
        <v>►</v>
      </c>
      <c r="C345" s="685" t="str">
        <f t="shared" si="195"/>
        <v>►</v>
      </c>
      <c r="D345" s="147" t="str">
        <f t="shared" si="195"/>
        <v>►</v>
      </c>
      <c r="E345" s="147" t="str">
        <f t="shared" si="195"/>
        <v>►</v>
      </c>
      <c r="F345" s="147" t="str">
        <f t="shared" si="195"/>
        <v>►</v>
      </c>
      <c r="G345" s="147" t="str">
        <f t="shared" si="195"/>
        <v>►</v>
      </c>
      <c r="H345"/>
      <c r="I345" s="146"/>
      <c r="J345" s="119"/>
      <c r="K345" s="119"/>
      <c r="L345" s="118"/>
      <c r="M345" s="117"/>
      <c r="N345" s="116"/>
      <c r="O345" s="687"/>
      <c r="P345" s="280"/>
      <c r="Q345" s="280"/>
      <c r="R345" s="280"/>
      <c r="S345" s="280"/>
      <c r="T345" s="280"/>
      <c r="U345" s="280"/>
      <c r="V345" s="280"/>
      <c r="W345" s="280"/>
      <c r="X345" s="280"/>
      <c r="Y345" s="280"/>
      <c r="Z345" s="279"/>
      <c r="AA345" s="686"/>
      <c r="AB345" s="407" t="str">
        <f t="shared" si="190"/>
        <v>►</v>
      </c>
      <c r="AC345" s="147" t="str">
        <f t="shared" si="196"/>
        <v>►</v>
      </c>
      <c r="AD345" s="685" t="str">
        <f t="shared" si="196"/>
        <v>►</v>
      </c>
      <c r="AE345" s="147" t="str">
        <f t="shared" si="196"/>
        <v>►</v>
      </c>
      <c r="AF345" s="147" t="str">
        <f t="shared" si="196"/>
        <v>►</v>
      </c>
      <c r="AG345" s="147" t="str">
        <f t="shared" si="196"/>
        <v>►</v>
      </c>
      <c r="AH345" s="147" t="str">
        <f t="shared" si="196"/>
        <v>►</v>
      </c>
      <c r="AI345" s="686"/>
      <c r="AJ345" s="146"/>
      <c r="AK345" s="119"/>
      <c r="AL345" s="119"/>
      <c r="AM345" s="118"/>
      <c r="AN345" s="117"/>
      <c r="AO345" s="116"/>
      <c r="AP345" s="687"/>
      <c r="AQ345" s="280"/>
      <c r="AR345" s="280"/>
      <c r="AS345" s="280"/>
      <c r="AT345" s="280"/>
      <c r="AU345" s="280"/>
      <c r="AV345" s="280"/>
      <c r="AW345" s="280"/>
      <c r="AX345" s="280"/>
      <c r="AY345" s="280"/>
      <c r="AZ345" s="280"/>
      <c r="BA345" s="279"/>
      <c r="BB345"/>
      <c r="BC345" s="407" t="str">
        <f t="shared" si="191"/>
        <v>►</v>
      </c>
      <c r="BF345" s="407" t="str">
        <f t="shared" si="192"/>
        <v>►</v>
      </c>
      <c r="BI345" s="9">
        <v>1</v>
      </c>
      <c r="BJ345" s="1"/>
      <c r="BK345" s="1"/>
    </row>
    <row r="346" spans="1:63" s="583" customFormat="1" ht="15.75">
      <c r="A346" s="407" t="str">
        <f t="shared" si="189"/>
        <v>►</v>
      </c>
      <c r="B346" s="147" t="str">
        <f t="shared" si="195"/>
        <v>►</v>
      </c>
      <c r="C346" s="685" t="str">
        <f t="shared" si="195"/>
        <v>►</v>
      </c>
      <c r="D346" s="147" t="str">
        <f t="shared" si="195"/>
        <v>►</v>
      </c>
      <c r="E346" s="147" t="str">
        <f t="shared" si="195"/>
        <v>►</v>
      </c>
      <c r="F346" s="147" t="str">
        <f t="shared" si="195"/>
        <v>►</v>
      </c>
      <c r="G346" s="147" t="str">
        <f t="shared" si="195"/>
        <v>►</v>
      </c>
      <c r="H346"/>
      <c r="I346" s="274"/>
      <c r="J346" s="119"/>
      <c r="K346" s="119"/>
      <c r="L346" s="118"/>
      <c r="M346" s="117"/>
      <c r="N346" s="116"/>
      <c r="O346" s="277"/>
      <c r="P346" s="122"/>
      <c r="Q346" s="122"/>
      <c r="R346" s="122"/>
      <c r="S346" s="122"/>
      <c r="T346" s="122"/>
      <c r="U346" s="122"/>
      <c r="V346" s="122"/>
      <c r="W346" s="122"/>
      <c r="X346" s="122"/>
      <c r="Y346" s="122"/>
      <c r="Z346" s="121"/>
      <c r="AA346" s="686"/>
      <c r="AB346" s="407" t="str">
        <f t="shared" si="190"/>
        <v>►</v>
      </c>
      <c r="AC346" s="147" t="str">
        <f t="shared" si="196"/>
        <v>►</v>
      </c>
      <c r="AD346" s="685" t="str">
        <f t="shared" si="196"/>
        <v>►</v>
      </c>
      <c r="AE346" s="147" t="str">
        <f t="shared" si="196"/>
        <v>►</v>
      </c>
      <c r="AF346" s="147" t="str">
        <f t="shared" si="196"/>
        <v>►</v>
      </c>
      <c r="AG346" s="147" t="str">
        <f t="shared" si="196"/>
        <v>►</v>
      </c>
      <c r="AH346" s="147" t="str">
        <f t="shared" si="196"/>
        <v>►</v>
      </c>
      <c r="AI346" s="686"/>
      <c r="AJ346" s="274"/>
      <c r="AK346" s="119"/>
      <c r="AL346" s="119"/>
      <c r="AM346" s="118"/>
      <c r="AN346" s="117"/>
      <c r="AO346" s="116"/>
      <c r="AP346" s="277"/>
      <c r="AQ346" s="122"/>
      <c r="AR346" s="122"/>
      <c r="AS346" s="122"/>
      <c r="AT346" s="122"/>
      <c r="AU346" s="122"/>
      <c r="AV346" s="122"/>
      <c r="AW346" s="122"/>
      <c r="AX346" s="122"/>
      <c r="AY346" s="122"/>
      <c r="AZ346" s="122"/>
      <c r="BA346" s="121"/>
      <c r="BB346"/>
      <c r="BC346" s="407" t="str">
        <f t="shared" si="191"/>
        <v>►</v>
      </c>
      <c r="BF346" s="407" t="str">
        <f t="shared" si="192"/>
        <v>►</v>
      </c>
      <c r="BI346" s="9">
        <v>1</v>
      </c>
      <c r="BJ346" s="1"/>
      <c r="BK346" s="1"/>
    </row>
    <row r="347" spans="1:63" s="583" customFormat="1" ht="15.75">
      <c r="A347" s="407" t="str">
        <f t="shared" si="189"/>
        <v>►</v>
      </c>
      <c r="B347" s="147" t="str">
        <f t="shared" si="195"/>
        <v>►</v>
      </c>
      <c r="C347" s="685" t="str">
        <f t="shared" si="195"/>
        <v>►</v>
      </c>
      <c r="D347" s="147" t="str">
        <f t="shared" si="195"/>
        <v>►</v>
      </c>
      <c r="E347" s="147" t="str">
        <f t="shared" si="195"/>
        <v>►</v>
      </c>
      <c r="F347" s="147" t="str">
        <f t="shared" si="195"/>
        <v>►</v>
      </c>
      <c r="G347" s="147" t="str">
        <f t="shared" si="195"/>
        <v>►</v>
      </c>
      <c r="H347"/>
      <c r="I347" s="274"/>
      <c r="J347" s="113"/>
      <c r="K347" s="113"/>
      <c r="L347" s="113"/>
      <c r="M347" s="113"/>
      <c r="N347" s="113"/>
      <c r="O347" s="113"/>
      <c r="P347" s="113"/>
      <c r="Q347" s="113"/>
      <c r="R347" s="113"/>
      <c r="S347" s="113"/>
      <c r="T347" s="113"/>
      <c r="U347" s="113"/>
      <c r="V347" s="113"/>
      <c r="W347" s="113"/>
      <c r="X347" s="113"/>
      <c r="Y347" s="113"/>
      <c r="Z347" s="115"/>
      <c r="AA347" s="686"/>
      <c r="AB347" s="407" t="str">
        <f t="shared" si="190"/>
        <v>►</v>
      </c>
      <c r="AC347" s="147" t="str">
        <f t="shared" si="196"/>
        <v>►</v>
      </c>
      <c r="AD347" s="685" t="str">
        <f t="shared" si="196"/>
        <v>►</v>
      </c>
      <c r="AE347" s="147" t="str">
        <f t="shared" si="196"/>
        <v>►</v>
      </c>
      <c r="AF347" s="147" t="str">
        <f t="shared" si="196"/>
        <v>►</v>
      </c>
      <c r="AG347" s="147" t="str">
        <f t="shared" si="196"/>
        <v>►</v>
      </c>
      <c r="AH347" s="147" t="str">
        <f t="shared" si="196"/>
        <v>►</v>
      </c>
      <c r="AI347" s="686"/>
      <c r="AJ347" s="274"/>
      <c r="AK347" s="113"/>
      <c r="AL347" s="113"/>
      <c r="AM347" s="113"/>
      <c r="AN347" s="113"/>
      <c r="AO347" s="113"/>
      <c r="AP347" s="113"/>
      <c r="AQ347" s="113"/>
      <c r="AR347" s="113"/>
      <c r="AS347" s="113"/>
      <c r="AT347" s="113"/>
      <c r="AU347" s="113"/>
      <c r="AV347" s="113"/>
      <c r="AW347" s="113"/>
      <c r="AX347" s="113"/>
      <c r="AY347" s="113"/>
      <c r="AZ347" s="113"/>
      <c r="BA347" s="115"/>
      <c r="BB347"/>
      <c r="BC347" s="407" t="str">
        <f t="shared" si="191"/>
        <v>►</v>
      </c>
      <c r="BF347" s="407" t="str">
        <f t="shared" si="192"/>
        <v>►</v>
      </c>
      <c r="BI347" s="9">
        <v>1</v>
      </c>
      <c r="BJ347" s="1"/>
      <c r="BK347" s="1"/>
    </row>
    <row r="348" spans="1:63" s="583" customFormat="1" ht="16.5" thickBot="1">
      <c r="A348" s="407" t="str">
        <f t="shared" si="189"/>
        <v>►</v>
      </c>
      <c r="B348" s="147" t="str">
        <f t="shared" si="195"/>
        <v>►</v>
      </c>
      <c r="C348" s="685" t="str">
        <f t="shared" si="195"/>
        <v>►</v>
      </c>
      <c r="D348" s="147" t="str">
        <f t="shared" si="195"/>
        <v>►</v>
      </c>
      <c r="E348" s="147" t="str">
        <f t="shared" si="195"/>
        <v>►</v>
      </c>
      <c r="F348" s="147" t="str">
        <f t="shared" si="195"/>
        <v>►</v>
      </c>
      <c r="G348" s="147" t="str">
        <f t="shared" si="195"/>
        <v>►</v>
      </c>
      <c r="H348"/>
      <c r="I348" s="273"/>
      <c r="J348" s="272"/>
      <c r="K348" s="272"/>
      <c r="L348" s="272"/>
      <c r="M348" s="272"/>
      <c r="N348" s="272"/>
      <c r="O348" s="272"/>
      <c r="P348" s="272"/>
      <c r="Q348" s="272"/>
      <c r="R348" s="272"/>
      <c r="S348" s="272"/>
      <c r="T348" s="272"/>
      <c r="U348" s="272"/>
      <c r="V348" s="272"/>
      <c r="W348" s="272"/>
      <c r="X348" s="272"/>
      <c r="Y348" s="272"/>
      <c r="Z348" s="271"/>
      <c r="AA348" s="686"/>
      <c r="AB348" s="407" t="str">
        <f t="shared" si="190"/>
        <v>►</v>
      </c>
      <c r="AC348" s="147" t="str">
        <f t="shared" si="196"/>
        <v>►</v>
      </c>
      <c r="AD348" s="685" t="str">
        <f t="shared" si="196"/>
        <v>►</v>
      </c>
      <c r="AE348" s="147" t="str">
        <f t="shared" si="196"/>
        <v>►</v>
      </c>
      <c r="AF348" s="147" t="str">
        <f t="shared" si="196"/>
        <v>►</v>
      </c>
      <c r="AG348" s="147" t="str">
        <f t="shared" si="196"/>
        <v>►</v>
      </c>
      <c r="AH348" s="147" t="str">
        <f t="shared" si="196"/>
        <v>►</v>
      </c>
      <c r="AI348" s="686"/>
      <c r="AJ348" s="273"/>
      <c r="AK348" s="272"/>
      <c r="AL348" s="272"/>
      <c r="AM348" s="272"/>
      <c r="AN348" s="272"/>
      <c r="AO348" s="272"/>
      <c r="AP348" s="272"/>
      <c r="AQ348" s="272"/>
      <c r="AR348" s="272"/>
      <c r="AS348" s="272"/>
      <c r="AT348" s="272"/>
      <c r="AU348" s="272"/>
      <c r="AV348" s="272"/>
      <c r="AW348" s="272"/>
      <c r="AX348" s="272"/>
      <c r="AY348" s="272"/>
      <c r="AZ348" s="272"/>
      <c r="BA348" s="271"/>
      <c r="BB348"/>
      <c r="BC348" s="407" t="str">
        <f t="shared" si="191"/>
        <v>►</v>
      </c>
      <c r="BF348" s="407" t="str">
        <f t="shared" si="192"/>
        <v>►</v>
      </c>
      <c r="BI348" s="9">
        <v>1</v>
      </c>
      <c r="BJ348" s="1"/>
      <c r="BK348" s="1"/>
    </row>
    <row r="349" spans="1:63" s="583" customFormat="1" ht="16.5" thickBot="1">
      <c r="A349" s="407" t="str">
        <f t="shared" si="189"/>
        <v>A</v>
      </c>
      <c r="B349" s="681" t="s">
        <v>956</v>
      </c>
      <c r="C349" s="681" t="s">
        <v>956</v>
      </c>
      <c r="D349" s="681" t="s">
        <v>956</v>
      </c>
      <c r="E349" s="681" t="s">
        <v>956</v>
      </c>
      <c r="F349" s="681" t="s">
        <v>956</v>
      </c>
      <c r="G349" s="681" t="s">
        <v>956</v>
      </c>
      <c r="H349"/>
      <c r="I349" s="684" t="s">
        <v>338</v>
      </c>
      <c r="J349" s="683" t="s">
        <v>956</v>
      </c>
      <c r="K349" s="683" t="s">
        <v>956</v>
      </c>
      <c r="L349" s="683" t="s">
        <v>956</v>
      </c>
      <c r="M349" s="683" t="s">
        <v>956</v>
      </c>
      <c r="N349" s="683" t="s">
        <v>956</v>
      </c>
      <c r="O349" s="683" t="s">
        <v>956</v>
      </c>
      <c r="P349" s="683" t="s">
        <v>956</v>
      </c>
      <c r="Q349" s="683" t="s">
        <v>956</v>
      </c>
      <c r="R349" s="683" t="s">
        <v>956</v>
      </c>
      <c r="S349" s="683" t="s">
        <v>956</v>
      </c>
      <c r="T349" s="683" t="s">
        <v>956</v>
      </c>
      <c r="U349" s="683" t="s">
        <v>956</v>
      </c>
      <c r="V349" s="683" t="s">
        <v>956</v>
      </c>
      <c r="W349" s="683" t="s">
        <v>956</v>
      </c>
      <c r="X349" s="683" t="s">
        <v>956</v>
      </c>
      <c r="Y349" s="683" t="s">
        <v>956</v>
      </c>
      <c r="Z349" s="683" t="s">
        <v>956</v>
      </c>
      <c r="AA349" s="686"/>
      <c r="AB349" s="407" t="str">
        <f t="shared" si="190"/>
        <v>A</v>
      </c>
      <c r="AC349" s="681" t="s">
        <v>956</v>
      </c>
      <c r="AD349" s="681" t="s">
        <v>956</v>
      </c>
      <c r="AE349" s="681" t="s">
        <v>956</v>
      </c>
      <c r="AF349" s="681" t="s">
        <v>956</v>
      </c>
      <c r="AG349" s="681" t="s">
        <v>956</v>
      </c>
      <c r="AH349" s="681" t="s">
        <v>956</v>
      </c>
      <c r="AI349" s="686"/>
      <c r="AJ349" s="684" t="s">
        <v>338</v>
      </c>
      <c r="AK349" s="683" t="s">
        <v>956</v>
      </c>
      <c r="AL349" s="683" t="s">
        <v>956</v>
      </c>
      <c r="AM349" s="683" t="s">
        <v>956</v>
      </c>
      <c r="AN349" s="683" t="s">
        <v>956</v>
      </c>
      <c r="AO349" s="683" t="s">
        <v>956</v>
      </c>
      <c r="AP349" s="683" t="s">
        <v>956</v>
      </c>
      <c r="AQ349" s="683" t="s">
        <v>956</v>
      </c>
      <c r="AR349" s="683" t="s">
        <v>956</v>
      </c>
      <c r="AS349" s="683" t="s">
        <v>956</v>
      </c>
      <c r="AT349" s="683" t="s">
        <v>956</v>
      </c>
      <c r="AU349" s="683" t="s">
        <v>956</v>
      </c>
      <c r="AV349" s="683" t="s">
        <v>956</v>
      </c>
      <c r="AW349" s="683" t="s">
        <v>956</v>
      </c>
      <c r="AX349" s="683" t="s">
        <v>956</v>
      </c>
      <c r="AY349" s="683" t="s">
        <v>956</v>
      </c>
      <c r="AZ349" s="683" t="s">
        <v>956</v>
      </c>
      <c r="BA349" s="683" t="s">
        <v>956</v>
      </c>
      <c r="BB349"/>
      <c r="BC349" s="407" t="str">
        <f t="shared" si="191"/>
        <v>A</v>
      </c>
      <c r="BF349" s="407" t="str">
        <f t="shared" si="192"/>
        <v>A</v>
      </c>
      <c r="BI349" s="9">
        <v>1</v>
      </c>
      <c r="BJ349" s="1"/>
      <c r="BK349" s="1"/>
    </row>
    <row r="350" spans="1:63" s="583" customFormat="1" ht="28.5">
      <c r="A350" s="407" t="str">
        <f t="shared" si="189"/>
        <v>►</v>
      </c>
      <c r="B350" s="408" t="str">
        <f t="shared" ref="B350:B368" si="197">IF(A350="►","►",IF(A350="A",IF(AND(ISTEXT(J350),ISTEXT(J350)),J350,IF(ISTEXT(J350),J350,IF(ISBLANK(J350),J350,J350)))))</f>
        <v>►</v>
      </c>
      <c r="C350" s="715" t="str">
        <f t="shared" ref="C350:C368" si="198">IF(B350="►","►",IFERROR(LEFT(B350,SEARCH(".",B350)-1),0))</f>
        <v>►</v>
      </c>
      <c r="D350" s="408" t="str">
        <f t="shared" ref="D350:D368" si="199">IF(B350="►","►",IFERROR(MID(B350,SEARCH(".",B350)+1,SEARCH(".",B350,SEARCH(".",B350)+1)-SEARCH(".",B350)-1),0))</f>
        <v>►</v>
      </c>
      <c r="E350" s="408" t="str">
        <f t="shared" ref="E350:E368" si="200">IF(B350="►","►",IFERROR(MID(B350,SEARCH(".",B350,SEARCH(".",B350)+1)+1,SEARCH(".",B350,SEARCH(".",B350,SEARCH(".",B350)+1)+1)-SEARCH(".",B350,SEARCH(".",B350)+1)-1),0))</f>
        <v>►</v>
      </c>
      <c r="F350" s="408" t="str">
        <f t="shared" ref="F350:F368" si="201">IF(B350="►","►",IFERROR(MID(J350,SEARCH(".",B350,SEARCH(".",B350,SEARCH(".",B350)+1)+1)+1,SEARCH(".",B350,SEARCH(".",B350,SEARCH(".",B350,SEARCH(".",B350)+1)+1)+1)-SEARCH(".",B350,SEARCH(".",B350,SEARCH(".",B350)+1)+1)-1),0))</f>
        <v>►</v>
      </c>
      <c r="G350" s="408" t="str">
        <f t="shared" ref="G350:G368" si="202">IF(B350="►","►",IFERROR(MID(B350,SEARCH("♦",SUBSTITUTE(B350,".","♦",LEN(B350)-LEN(SUBSTITUTE(B350,".",""))))+1,999),""))</f>
        <v>►</v>
      </c>
      <c r="H350"/>
      <c r="I350" s="259"/>
      <c r="J350" s="258"/>
      <c r="K350" s="258"/>
      <c r="L350" s="257"/>
      <c r="M350" s="256"/>
      <c r="N350" s="255"/>
      <c r="O350" s="714"/>
      <c r="P350" s="713"/>
      <c r="Q350" s="712"/>
      <c r="R350" s="712"/>
      <c r="S350" s="712"/>
      <c r="T350" s="712"/>
      <c r="U350" s="712"/>
      <c r="V350" s="712"/>
      <c r="W350" s="712"/>
      <c r="X350" s="712"/>
      <c r="Y350" s="712"/>
      <c r="Z350" s="711"/>
      <c r="AA350" s="686"/>
      <c r="AB350" s="407" t="str">
        <f t="shared" si="190"/>
        <v>►</v>
      </c>
      <c r="AC350" s="408" t="str">
        <f t="shared" ref="AC350:AC368" si="203">IF(AB350="►","►",IF(AB350="A",IF(AND(ISTEXT(AK350),ISTEXT(AK350)),AK350,IF(ISTEXT(AK350),AK350,IF(ISBLANK(AK350),AK350,AK350)))))</f>
        <v>►</v>
      </c>
      <c r="AD350" s="715" t="str">
        <f t="shared" ref="AD350:AD368" si="204">IF(AC350="►","►",IFERROR(LEFT(AC350,SEARCH(".",AC350)-1),0))</f>
        <v>►</v>
      </c>
      <c r="AE350" s="408" t="str">
        <f t="shared" ref="AE350:AE368" si="205">IF(AC350="►","►",IFERROR(MID(AC350,SEARCH(".",AC350)+1,SEARCH(".",AC350,SEARCH(".",AC350)+1)-SEARCH(".",AC350)-1),0))</f>
        <v>►</v>
      </c>
      <c r="AF350" s="408" t="str">
        <f t="shared" ref="AF350:AF368" si="206">IF(AC350="►","►",IFERROR(MID(AC350,SEARCH(".",AC350,SEARCH(".",AC350)+1)+1,SEARCH(".",AC350,SEARCH(".",AC350,SEARCH(".",AC350)+1)+1)-SEARCH(".",AC350,SEARCH(".",AC350)+1)-1),0))</f>
        <v>►</v>
      </c>
      <c r="AG350" s="408" t="str">
        <f t="shared" ref="AG350:AG368" si="207">IF(AC350="►","►",IFERROR(MID(AK350,SEARCH(".",AC350,SEARCH(".",AC350,SEARCH(".",AC350)+1)+1)+1,SEARCH(".",AC350,SEARCH(".",AC350,SEARCH(".",AC350,SEARCH(".",AC350)+1)+1)+1)-SEARCH(".",AC350,SEARCH(".",AC350,SEARCH(".",AC350)+1)+1)-1),0))</f>
        <v>►</v>
      </c>
      <c r="AH350" s="408" t="str">
        <f t="shared" ref="AH350:AH368" si="208">IF(AC350="►","►",IFERROR(MID(AC350,SEARCH("♦",SUBSTITUTE(AC350,".","♦",LEN(AC350)-LEN(SUBSTITUTE(AC350,".",""))))+1,999),""))</f>
        <v>►</v>
      </c>
      <c r="AI350" s="686"/>
      <c r="AJ350" s="259"/>
      <c r="AK350" s="258"/>
      <c r="AL350" s="258"/>
      <c r="AM350" s="257"/>
      <c r="AN350" s="256"/>
      <c r="AO350" s="255"/>
      <c r="AP350" s="714"/>
      <c r="AQ350" s="713"/>
      <c r="AR350" s="712"/>
      <c r="AS350" s="712"/>
      <c r="AT350" s="712"/>
      <c r="AU350" s="712"/>
      <c r="AV350" s="712"/>
      <c r="AW350" s="712"/>
      <c r="AX350" s="712"/>
      <c r="AY350" s="712"/>
      <c r="AZ350" s="712"/>
      <c r="BA350" s="711"/>
      <c r="BB350"/>
      <c r="BC350" s="407" t="str">
        <f t="shared" si="191"/>
        <v>►</v>
      </c>
      <c r="BF350" s="407" t="str">
        <f t="shared" si="192"/>
        <v>►</v>
      </c>
      <c r="BI350" s="9">
        <v>1</v>
      </c>
      <c r="BJ350" s="1"/>
      <c r="BK350" s="1"/>
    </row>
    <row r="351" spans="1:63" s="583" customFormat="1" ht="28.5">
      <c r="A351" s="407" t="str">
        <f t="shared" si="189"/>
        <v>►</v>
      </c>
      <c r="B351" s="147" t="str">
        <f t="shared" si="197"/>
        <v>►</v>
      </c>
      <c r="C351" s="685" t="str">
        <f t="shared" si="198"/>
        <v>►</v>
      </c>
      <c r="D351" s="147" t="str">
        <f t="shared" si="199"/>
        <v>►</v>
      </c>
      <c r="E351" s="147" t="str">
        <f t="shared" si="200"/>
        <v>►</v>
      </c>
      <c r="F351" s="147" t="str">
        <f t="shared" si="201"/>
        <v>►</v>
      </c>
      <c r="G351" s="147" t="str">
        <f t="shared" si="202"/>
        <v>►</v>
      </c>
      <c r="H351"/>
      <c r="I351" s="342"/>
      <c r="J351" s="204"/>
      <c r="K351" s="204"/>
      <c r="L351" s="203"/>
      <c r="M351" s="202"/>
      <c r="N351" s="201"/>
      <c r="O351" s="710"/>
      <c r="P351" s="709"/>
      <c r="Q351" s="708"/>
      <c r="R351" s="708"/>
      <c r="S351" s="708"/>
      <c r="T351" s="708"/>
      <c r="U351" s="708"/>
      <c r="V351" s="708"/>
      <c r="W351" s="708"/>
      <c r="X351" s="708"/>
      <c r="Y351" s="708"/>
      <c r="Z351" s="707"/>
      <c r="AA351" s="686"/>
      <c r="AB351" s="407" t="str">
        <f t="shared" si="190"/>
        <v>►</v>
      </c>
      <c r="AC351" s="147" t="str">
        <f t="shared" si="203"/>
        <v>►</v>
      </c>
      <c r="AD351" s="685" t="str">
        <f t="shared" si="204"/>
        <v>►</v>
      </c>
      <c r="AE351" s="147" t="str">
        <f t="shared" si="205"/>
        <v>►</v>
      </c>
      <c r="AF351" s="147" t="str">
        <f t="shared" si="206"/>
        <v>►</v>
      </c>
      <c r="AG351" s="147" t="str">
        <f t="shared" si="207"/>
        <v>►</v>
      </c>
      <c r="AH351" s="147" t="str">
        <f t="shared" si="208"/>
        <v>►</v>
      </c>
      <c r="AI351" s="686"/>
      <c r="AJ351" s="342"/>
      <c r="AK351" s="204"/>
      <c r="AL351" s="204"/>
      <c r="AM351" s="203"/>
      <c r="AN351" s="202"/>
      <c r="AO351" s="201"/>
      <c r="AP351" s="710"/>
      <c r="AQ351" s="709"/>
      <c r="AR351" s="708"/>
      <c r="AS351" s="708"/>
      <c r="AT351" s="708"/>
      <c r="AU351" s="708"/>
      <c r="AV351" s="708"/>
      <c r="AW351" s="708"/>
      <c r="AX351" s="708"/>
      <c r="AY351" s="708"/>
      <c r="AZ351" s="708"/>
      <c r="BA351" s="707"/>
      <c r="BB351"/>
      <c r="BC351" s="407" t="str">
        <f t="shared" si="191"/>
        <v>►</v>
      </c>
      <c r="BF351" s="407" t="str">
        <f t="shared" si="192"/>
        <v>►</v>
      </c>
      <c r="BI351" s="9">
        <v>1</v>
      </c>
      <c r="BJ351" s="1"/>
      <c r="BK351" s="1"/>
    </row>
    <row r="352" spans="1:63" s="583" customFormat="1" ht="15.75">
      <c r="A352" s="407" t="str">
        <f t="shared" si="189"/>
        <v>►</v>
      </c>
      <c r="B352" s="147" t="str">
        <f t="shared" si="197"/>
        <v>►</v>
      </c>
      <c r="C352" s="685" t="str">
        <f t="shared" si="198"/>
        <v>►</v>
      </c>
      <c r="D352" s="147" t="str">
        <f t="shared" si="199"/>
        <v>►</v>
      </c>
      <c r="E352" s="147" t="str">
        <f t="shared" si="200"/>
        <v>►</v>
      </c>
      <c r="F352" s="147" t="str">
        <f t="shared" si="201"/>
        <v>►</v>
      </c>
      <c r="G352" s="147" t="str">
        <f t="shared" si="202"/>
        <v>►</v>
      </c>
      <c r="H352"/>
      <c r="I352" s="134"/>
      <c r="J352" s="204"/>
      <c r="K352" s="204"/>
      <c r="L352" s="203"/>
      <c r="M352" s="202"/>
      <c r="N352" s="201"/>
      <c r="O352" s="706"/>
      <c r="P352" s="706"/>
      <c r="Q352" s="337"/>
      <c r="R352" s="336"/>
      <c r="S352" s="232"/>
      <c r="T352" s="232"/>
      <c r="U352" s="232"/>
      <c r="V352" s="232"/>
      <c r="W352" s="232"/>
      <c r="X352" s="232"/>
      <c r="Y352" s="232"/>
      <c r="Z352" s="231"/>
      <c r="AA352" s="686"/>
      <c r="AB352" s="407" t="str">
        <f t="shared" si="190"/>
        <v>►</v>
      </c>
      <c r="AC352" s="147" t="str">
        <f t="shared" si="203"/>
        <v>►</v>
      </c>
      <c r="AD352" s="685" t="str">
        <f t="shared" si="204"/>
        <v>►</v>
      </c>
      <c r="AE352" s="147" t="str">
        <f t="shared" si="205"/>
        <v>►</v>
      </c>
      <c r="AF352" s="147" t="str">
        <f t="shared" si="206"/>
        <v>►</v>
      </c>
      <c r="AG352" s="147" t="str">
        <f t="shared" si="207"/>
        <v>►</v>
      </c>
      <c r="AH352" s="147" t="str">
        <f t="shared" si="208"/>
        <v>►</v>
      </c>
      <c r="AI352" s="686"/>
      <c r="AJ352" s="134"/>
      <c r="AK352" s="204"/>
      <c r="AL352" s="204"/>
      <c r="AM352" s="203"/>
      <c r="AN352" s="202"/>
      <c r="AO352" s="201"/>
      <c r="AP352" s="706"/>
      <c r="AQ352" s="706"/>
      <c r="AR352" s="337"/>
      <c r="AS352" s="336"/>
      <c r="AT352" s="232"/>
      <c r="AU352" s="232"/>
      <c r="AV352" s="232"/>
      <c r="AW352" s="232"/>
      <c r="AX352" s="232"/>
      <c r="AY352" s="232"/>
      <c r="AZ352" s="232"/>
      <c r="BA352" s="231"/>
      <c r="BB352"/>
      <c r="BC352" s="407" t="str">
        <f t="shared" si="191"/>
        <v>►</v>
      </c>
      <c r="BF352" s="407" t="str">
        <f t="shared" si="192"/>
        <v>►</v>
      </c>
      <c r="BI352" s="9">
        <v>1</v>
      </c>
      <c r="BJ352" s="1"/>
      <c r="BK352" s="1"/>
    </row>
    <row r="353" spans="1:63" s="583" customFormat="1" ht="18.75">
      <c r="A353" s="407" t="str">
        <f t="shared" si="189"/>
        <v>►</v>
      </c>
      <c r="B353" s="147" t="str">
        <f t="shared" si="197"/>
        <v>►</v>
      </c>
      <c r="C353" s="685" t="str">
        <f t="shared" si="198"/>
        <v>►</v>
      </c>
      <c r="D353" s="147" t="str">
        <f t="shared" si="199"/>
        <v>►</v>
      </c>
      <c r="E353" s="147" t="str">
        <f t="shared" si="200"/>
        <v>►</v>
      </c>
      <c r="F353" s="147" t="str">
        <f t="shared" si="201"/>
        <v>►</v>
      </c>
      <c r="G353" s="147" t="str">
        <f t="shared" si="202"/>
        <v>►</v>
      </c>
      <c r="H353"/>
      <c r="I353" s="134"/>
      <c r="J353" s="204"/>
      <c r="K353" s="204"/>
      <c r="L353" s="203"/>
      <c r="M353" s="202"/>
      <c r="N353" s="201"/>
      <c r="O353" s="224"/>
      <c r="P353" s="334"/>
      <c r="Q353" s="323"/>
      <c r="R353" s="323"/>
      <c r="S353" s="323"/>
      <c r="T353" s="323"/>
      <c r="U353" s="211"/>
      <c r="V353" s="223"/>
      <c r="W353" s="705"/>
      <c r="X353" s="705"/>
      <c r="Y353" s="705"/>
      <c r="Z353" s="704"/>
      <c r="AA353" s="686"/>
      <c r="AB353" s="407" t="str">
        <f t="shared" si="190"/>
        <v>►</v>
      </c>
      <c r="AC353" s="147" t="str">
        <f t="shared" si="203"/>
        <v>►</v>
      </c>
      <c r="AD353" s="685" t="str">
        <f t="shared" si="204"/>
        <v>►</v>
      </c>
      <c r="AE353" s="147" t="str">
        <f t="shared" si="205"/>
        <v>►</v>
      </c>
      <c r="AF353" s="147" t="str">
        <f t="shared" si="206"/>
        <v>►</v>
      </c>
      <c r="AG353" s="147" t="str">
        <f t="shared" si="207"/>
        <v>►</v>
      </c>
      <c r="AH353" s="147" t="str">
        <f t="shared" si="208"/>
        <v>►</v>
      </c>
      <c r="AI353" s="686"/>
      <c r="AJ353" s="134"/>
      <c r="AK353" s="204"/>
      <c r="AL353" s="204"/>
      <c r="AM353" s="203"/>
      <c r="AN353" s="202"/>
      <c r="AO353" s="201"/>
      <c r="AP353" s="224"/>
      <c r="AQ353" s="334"/>
      <c r="AR353" s="323"/>
      <c r="AS353" s="323"/>
      <c r="AT353" s="323"/>
      <c r="AU353" s="323"/>
      <c r="AV353" s="211"/>
      <c r="AW353" s="223"/>
      <c r="AX353" s="705"/>
      <c r="AY353" s="705"/>
      <c r="AZ353" s="705"/>
      <c r="BA353" s="704"/>
      <c r="BB353"/>
      <c r="BC353" s="407" t="str">
        <f t="shared" si="191"/>
        <v>►</v>
      </c>
      <c r="BF353" s="407" t="str">
        <f t="shared" si="192"/>
        <v>►</v>
      </c>
      <c r="BI353" s="9">
        <v>1</v>
      </c>
    </row>
    <row r="354" spans="1:63" s="583" customFormat="1" ht="18.75">
      <c r="A354" s="407" t="str">
        <f t="shared" si="189"/>
        <v>►</v>
      </c>
      <c r="B354" s="147" t="str">
        <f t="shared" si="197"/>
        <v>►</v>
      </c>
      <c r="C354" s="685" t="str">
        <f t="shared" si="198"/>
        <v>►</v>
      </c>
      <c r="D354" s="147" t="str">
        <f t="shared" si="199"/>
        <v>►</v>
      </c>
      <c r="E354" s="147" t="str">
        <f t="shared" si="200"/>
        <v>►</v>
      </c>
      <c r="F354" s="147" t="str">
        <f t="shared" si="201"/>
        <v>►</v>
      </c>
      <c r="G354" s="147" t="str">
        <f t="shared" si="202"/>
        <v>►</v>
      </c>
      <c r="H354"/>
      <c r="I354" s="134"/>
      <c r="J354" s="204"/>
      <c r="K354" s="204"/>
      <c r="L354" s="203"/>
      <c r="M354" s="202"/>
      <c r="N354" s="201"/>
      <c r="O354" s="216"/>
      <c r="P354" s="327"/>
      <c r="Q354" s="324"/>
      <c r="R354" s="324"/>
      <c r="S354" s="324"/>
      <c r="T354" s="324"/>
      <c r="U354" s="215"/>
      <c r="V354" s="28"/>
      <c r="W354" s="705"/>
      <c r="X354" s="705"/>
      <c r="Y354" s="705"/>
      <c r="Z354" s="704"/>
      <c r="AA354" s="686"/>
      <c r="AB354" s="407" t="str">
        <f t="shared" si="190"/>
        <v>►</v>
      </c>
      <c r="AC354" s="147" t="str">
        <f t="shared" si="203"/>
        <v>►</v>
      </c>
      <c r="AD354" s="685" t="str">
        <f t="shared" si="204"/>
        <v>►</v>
      </c>
      <c r="AE354" s="147" t="str">
        <f t="shared" si="205"/>
        <v>►</v>
      </c>
      <c r="AF354" s="147" t="str">
        <f t="shared" si="206"/>
        <v>►</v>
      </c>
      <c r="AG354" s="147" t="str">
        <f t="shared" si="207"/>
        <v>►</v>
      </c>
      <c r="AH354" s="147" t="str">
        <f t="shared" si="208"/>
        <v>►</v>
      </c>
      <c r="AI354" s="686"/>
      <c r="AJ354" s="134"/>
      <c r="AK354" s="204"/>
      <c r="AL354" s="204"/>
      <c r="AM354" s="203"/>
      <c r="AN354" s="202"/>
      <c r="AO354" s="201"/>
      <c r="AP354" s="216"/>
      <c r="AQ354" s="327"/>
      <c r="AR354" s="324"/>
      <c r="AS354" s="324"/>
      <c r="AT354" s="324"/>
      <c r="AU354" s="324"/>
      <c r="AV354" s="215"/>
      <c r="AW354" s="28"/>
      <c r="AX354" s="705"/>
      <c r="AY354" s="705"/>
      <c r="AZ354" s="705"/>
      <c r="BA354" s="704"/>
      <c r="BB354"/>
      <c r="BC354" s="407" t="str">
        <f t="shared" si="191"/>
        <v>►</v>
      </c>
      <c r="BF354" s="407" t="str">
        <f t="shared" si="192"/>
        <v>►</v>
      </c>
      <c r="BI354" s="9">
        <v>1</v>
      </c>
    </row>
    <row r="355" spans="1:63" s="583" customFormat="1" ht="15.75">
      <c r="A355" s="407" t="str">
        <f t="shared" si="189"/>
        <v>►</v>
      </c>
      <c r="B355" s="147" t="str">
        <f t="shared" si="197"/>
        <v>►</v>
      </c>
      <c r="C355" s="685" t="str">
        <f t="shared" si="198"/>
        <v>►</v>
      </c>
      <c r="D355" s="147" t="str">
        <f t="shared" si="199"/>
        <v>►</v>
      </c>
      <c r="E355" s="147" t="str">
        <f t="shared" si="200"/>
        <v>►</v>
      </c>
      <c r="F355" s="147" t="str">
        <f t="shared" si="201"/>
        <v>►</v>
      </c>
      <c r="G355" s="147" t="str">
        <f t="shared" si="202"/>
        <v>►</v>
      </c>
      <c r="H355"/>
      <c r="I355" s="134"/>
      <c r="J355" s="204"/>
      <c r="K355" s="204"/>
      <c r="L355" s="203"/>
      <c r="M355" s="202"/>
      <c r="N355" s="201"/>
      <c r="O355" s="325"/>
      <c r="P355" s="324"/>
      <c r="Q355" s="323"/>
      <c r="R355" s="320"/>
      <c r="S355" s="199"/>
      <c r="T355" s="319"/>
      <c r="U355" s="198"/>
      <c r="V355" s="197"/>
      <c r="W355" s="703"/>
      <c r="X355" s="703"/>
      <c r="Y355" s="703"/>
      <c r="Z355" s="702"/>
      <c r="AA355" s="686"/>
      <c r="AB355" s="407" t="str">
        <f t="shared" si="190"/>
        <v>►</v>
      </c>
      <c r="AC355" s="147" t="str">
        <f t="shared" si="203"/>
        <v>►</v>
      </c>
      <c r="AD355" s="685" t="str">
        <f t="shared" si="204"/>
        <v>►</v>
      </c>
      <c r="AE355" s="147" t="str">
        <f t="shared" si="205"/>
        <v>►</v>
      </c>
      <c r="AF355" s="147" t="str">
        <f t="shared" si="206"/>
        <v>►</v>
      </c>
      <c r="AG355" s="147" t="str">
        <f t="shared" si="207"/>
        <v>►</v>
      </c>
      <c r="AH355" s="147" t="str">
        <f t="shared" si="208"/>
        <v>►</v>
      </c>
      <c r="AI355" s="686"/>
      <c r="AJ355" s="134"/>
      <c r="AK355" s="204"/>
      <c r="AL355" s="204"/>
      <c r="AM355" s="203"/>
      <c r="AN355" s="202"/>
      <c r="AO355" s="201"/>
      <c r="AP355" s="325"/>
      <c r="AQ355" s="324"/>
      <c r="AR355" s="323"/>
      <c r="AS355" s="320"/>
      <c r="AT355" s="199"/>
      <c r="AU355" s="319"/>
      <c r="AV355" s="198"/>
      <c r="AW355" s="197"/>
      <c r="AX355" s="703"/>
      <c r="AY355" s="703"/>
      <c r="AZ355" s="703"/>
      <c r="BA355" s="702"/>
      <c r="BB355"/>
      <c r="BC355" s="407" t="str">
        <f t="shared" si="191"/>
        <v>►</v>
      </c>
      <c r="BF355" s="407" t="str">
        <f t="shared" si="192"/>
        <v>►</v>
      </c>
      <c r="BI355" s="9">
        <v>1</v>
      </c>
      <c r="BJ355" s="1"/>
      <c r="BK355" s="1"/>
    </row>
    <row r="356" spans="1:63" s="583" customFormat="1" ht="15.75">
      <c r="A356" s="407" t="str">
        <f t="shared" si="189"/>
        <v>►</v>
      </c>
      <c r="B356" s="147" t="str">
        <f t="shared" si="197"/>
        <v>►</v>
      </c>
      <c r="C356" s="685" t="str">
        <f t="shared" si="198"/>
        <v>►</v>
      </c>
      <c r="D356" s="147" t="str">
        <f t="shared" si="199"/>
        <v>►</v>
      </c>
      <c r="E356" s="147" t="str">
        <f t="shared" si="200"/>
        <v>►</v>
      </c>
      <c r="F356" s="147" t="str">
        <f t="shared" si="201"/>
        <v>►</v>
      </c>
      <c r="G356" s="147" t="str">
        <f t="shared" si="202"/>
        <v>►</v>
      </c>
      <c r="H356"/>
      <c r="I356" s="134"/>
      <c r="J356" s="204"/>
      <c r="K356" s="204"/>
      <c r="L356" s="203"/>
      <c r="M356" s="202"/>
      <c r="N356" s="201"/>
      <c r="O356" s="200"/>
      <c r="P356" s="104"/>
      <c r="Q356" s="320"/>
      <c r="R356" s="320"/>
      <c r="S356" s="199"/>
      <c r="T356" s="319"/>
      <c r="U356" s="198"/>
      <c r="V356" s="197"/>
      <c r="W356" s="703"/>
      <c r="X356" s="703"/>
      <c r="Y356" s="703"/>
      <c r="Z356" s="702"/>
      <c r="AA356" s="686"/>
      <c r="AB356" s="407" t="str">
        <f t="shared" si="190"/>
        <v>►</v>
      </c>
      <c r="AC356" s="147" t="str">
        <f t="shared" si="203"/>
        <v>►</v>
      </c>
      <c r="AD356" s="685" t="str">
        <f t="shared" si="204"/>
        <v>►</v>
      </c>
      <c r="AE356" s="147" t="str">
        <f t="shared" si="205"/>
        <v>►</v>
      </c>
      <c r="AF356" s="147" t="str">
        <f t="shared" si="206"/>
        <v>►</v>
      </c>
      <c r="AG356" s="147" t="str">
        <f t="shared" si="207"/>
        <v>►</v>
      </c>
      <c r="AH356" s="147" t="str">
        <f t="shared" si="208"/>
        <v>►</v>
      </c>
      <c r="AI356" s="686"/>
      <c r="AJ356" s="134"/>
      <c r="AK356" s="204"/>
      <c r="AL356" s="204"/>
      <c r="AM356" s="203"/>
      <c r="AN356" s="202"/>
      <c r="AO356" s="201"/>
      <c r="AP356" s="200"/>
      <c r="AQ356" s="104"/>
      <c r="AR356" s="320"/>
      <c r="AS356" s="320"/>
      <c r="AT356" s="199"/>
      <c r="AU356" s="319"/>
      <c r="AV356" s="198"/>
      <c r="AW356" s="197"/>
      <c r="AX356" s="703"/>
      <c r="AY356" s="703"/>
      <c r="AZ356" s="703"/>
      <c r="BA356" s="702"/>
      <c r="BB356"/>
      <c r="BC356" s="407" t="str">
        <f t="shared" si="191"/>
        <v>►</v>
      </c>
      <c r="BF356" s="407" t="str">
        <f t="shared" si="192"/>
        <v>►</v>
      </c>
      <c r="BI356" s="9">
        <v>1</v>
      </c>
      <c r="BJ356" s="1"/>
      <c r="BK356" s="1"/>
    </row>
    <row r="357" spans="1:63" s="583" customFormat="1" ht="15.75">
      <c r="A357" s="407" t="str">
        <f t="shared" si="189"/>
        <v>►</v>
      </c>
      <c r="B357" s="147" t="str">
        <f t="shared" si="197"/>
        <v>►</v>
      </c>
      <c r="C357" s="685" t="str">
        <f t="shared" si="198"/>
        <v>►</v>
      </c>
      <c r="D357" s="147" t="str">
        <f t="shared" si="199"/>
        <v>►</v>
      </c>
      <c r="E357" s="147" t="str">
        <f t="shared" si="200"/>
        <v>►</v>
      </c>
      <c r="F357" s="147" t="str">
        <f t="shared" si="201"/>
        <v>►</v>
      </c>
      <c r="G357" s="147" t="str">
        <f t="shared" si="202"/>
        <v>►</v>
      </c>
      <c r="H357"/>
      <c r="I357" s="134"/>
      <c r="J357" s="190"/>
      <c r="K357" s="189"/>
      <c r="L357" s="188"/>
      <c r="M357" s="187"/>
      <c r="N357" s="186"/>
      <c r="O357" s="185"/>
      <c r="P357" s="184"/>
      <c r="Q357" s="184"/>
      <c r="R357" s="183"/>
      <c r="S357" s="183"/>
      <c r="T357" s="183"/>
      <c r="U357" s="183"/>
      <c r="V357" s="183"/>
      <c r="W357" s="183"/>
      <c r="X357" s="183"/>
      <c r="Y357" s="183"/>
      <c r="Z357" s="182"/>
      <c r="AA357" s="686"/>
      <c r="AB357" s="407" t="str">
        <f t="shared" si="190"/>
        <v>►</v>
      </c>
      <c r="AC357" s="147" t="str">
        <f t="shared" si="203"/>
        <v>►</v>
      </c>
      <c r="AD357" s="685" t="str">
        <f t="shared" si="204"/>
        <v>►</v>
      </c>
      <c r="AE357" s="147" t="str">
        <f t="shared" si="205"/>
        <v>►</v>
      </c>
      <c r="AF357" s="147" t="str">
        <f t="shared" si="206"/>
        <v>►</v>
      </c>
      <c r="AG357" s="147" t="str">
        <f t="shared" si="207"/>
        <v>►</v>
      </c>
      <c r="AH357" s="147" t="str">
        <f t="shared" si="208"/>
        <v>►</v>
      </c>
      <c r="AI357" s="686"/>
      <c r="AJ357" s="134"/>
      <c r="AK357" s="190"/>
      <c r="AL357" s="189"/>
      <c r="AM357" s="188"/>
      <c r="AN357" s="187"/>
      <c r="AO357" s="186"/>
      <c r="AP357" s="185"/>
      <c r="AQ357" s="184"/>
      <c r="AR357" s="184"/>
      <c r="AS357" s="183"/>
      <c r="AT357" s="183"/>
      <c r="AU357" s="183"/>
      <c r="AV357" s="183"/>
      <c r="AW357" s="183"/>
      <c r="AX357" s="183"/>
      <c r="AY357" s="183"/>
      <c r="AZ357" s="183"/>
      <c r="BA357" s="182"/>
      <c r="BB357"/>
      <c r="BC357" s="407" t="str">
        <f t="shared" si="191"/>
        <v>►</v>
      </c>
      <c r="BF357" s="407" t="str">
        <f t="shared" si="192"/>
        <v>►</v>
      </c>
      <c r="BI357" s="9">
        <v>1</v>
      </c>
      <c r="BJ357" s="1"/>
      <c r="BK357" s="1"/>
    </row>
    <row r="358" spans="1:63" s="583" customFormat="1" ht="15.75">
      <c r="A358" s="407" t="str">
        <f t="shared" si="189"/>
        <v>►</v>
      </c>
      <c r="B358" s="147" t="str">
        <f t="shared" si="197"/>
        <v>►</v>
      </c>
      <c r="C358" s="685" t="str">
        <f t="shared" si="198"/>
        <v>►</v>
      </c>
      <c r="D358" s="147" t="str">
        <f t="shared" si="199"/>
        <v>►</v>
      </c>
      <c r="E358" s="147" t="str">
        <f t="shared" si="200"/>
        <v>►</v>
      </c>
      <c r="F358" s="147" t="str">
        <f t="shared" si="201"/>
        <v>►</v>
      </c>
      <c r="G358" s="147" t="str">
        <f t="shared" si="202"/>
        <v>►</v>
      </c>
      <c r="H358"/>
      <c r="I358" s="134"/>
      <c r="J358" s="119"/>
      <c r="K358" s="119"/>
      <c r="L358" s="118"/>
      <c r="M358" s="117"/>
      <c r="N358" s="116"/>
      <c r="O358" s="701"/>
      <c r="P358" s="701"/>
      <c r="Q358" s="700"/>
      <c r="R358" s="177"/>
      <c r="S358" s="176"/>
      <c r="T358" s="699"/>
      <c r="U358" s="175"/>
      <c r="V358" s="698"/>
      <c r="W358" s="697"/>
      <c r="X358" s="696"/>
      <c r="Y358" s="695"/>
      <c r="Z358" s="174"/>
      <c r="AA358" s="686"/>
      <c r="AB358" s="407" t="str">
        <f t="shared" si="190"/>
        <v>►</v>
      </c>
      <c r="AC358" s="147" t="str">
        <f t="shared" si="203"/>
        <v>►</v>
      </c>
      <c r="AD358" s="685" t="str">
        <f t="shared" si="204"/>
        <v>►</v>
      </c>
      <c r="AE358" s="147" t="str">
        <f t="shared" si="205"/>
        <v>►</v>
      </c>
      <c r="AF358" s="147" t="str">
        <f t="shared" si="206"/>
        <v>►</v>
      </c>
      <c r="AG358" s="147" t="str">
        <f t="shared" si="207"/>
        <v>►</v>
      </c>
      <c r="AH358" s="147" t="str">
        <f t="shared" si="208"/>
        <v>►</v>
      </c>
      <c r="AI358" s="686"/>
      <c r="AJ358" s="134"/>
      <c r="AK358" s="119"/>
      <c r="AL358" s="119"/>
      <c r="AM358" s="118"/>
      <c r="AN358" s="117"/>
      <c r="AO358" s="116"/>
      <c r="AP358" s="701"/>
      <c r="AQ358" s="701"/>
      <c r="AR358" s="700"/>
      <c r="AS358" s="177"/>
      <c r="AT358" s="176"/>
      <c r="AU358" s="699"/>
      <c r="AV358" s="175"/>
      <c r="AW358" s="698"/>
      <c r="AX358" s="697"/>
      <c r="AY358" s="696"/>
      <c r="AZ358" s="695"/>
      <c r="BA358" s="174"/>
      <c r="BB358"/>
      <c r="BC358" s="407" t="str">
        <f t="shared" si="191"/>
        <v>►</v>
      </c>
      <c r="BF358" s="407" t="str">
        <f t="shared" si="192"/>
        <v>►</v>
      </c>
      <c r="BI358" s="9">
        <v>1</v>
      </c>
      <c r="BJ358" s="1"/>
      <c r="BK358" s="1"/>
    </row>
    <row r="359" spans="1:63" s="583" customFormat="1" ht="15.75">
      <c r="A359" s="407" t="str">
        <f t="shared" si="189"/>
        <v>►</v>
      </c>
      <c r="B359" s="147" t="str">
        <f t="shared" si="197"/>
        <v>►</v>
      </c>
      <c r="C359" s="685" t="str">
        <f t="shared" si="198"/>
        <v>►</v>
      </c>
      <c r="D359" s="147" t="str">
        <f t="shared" si="199"/>
        <v>►</v>
      </c>
      <c r="E359" s="147" t="str">
        <f t="shared" si="200"/>
        <v>►</v>
      </c>
      <c r="F359" s="147" t="str">
        <f t="shared" si="201"/>
        <v>►</v>
      </c>
      <c r="G359" s="147" t="str">
        <f t="shared" si="202"/>
        <v>►</v>
      </c>
      <c r="H359"/>
      <c r="I359" s="134"/>
      <c r="J359" s="119"/>
      <c r="K359" s="119"/>
      <c r="L359" s="118"/>
      <c r="M359" s="117"/>
      <c r="N359" s="116"/>
      <c r="O359" s="689"/>
      <c r="P359" s="689"/>
      <c r="Q359" s="688"/>
      <c r="R359" s="165"/>
      <c r="S359" s="164"/>
      <c r="T359" s="694"/>
      <c r="U359" s="163"/>
      <c r="V359" s="693"/>
      <c r="W359" s="692"/>
      <c r="X359" s="691"/>
      <c r="Y359" s="690"/>
      <c r="Z359" s="162"/>
      <c r="AA359" s="686"/>
      <c r="AB359" s="407" t="str">
        <f t="shared" si="190"/>
        <v>►</v>
      </c>
      <c r="AC359" s="147" t="str">
        <f t="shared" si="203"/>
        <v>►</v>
      </c>
      <c r="AD359" s="685" t="str">
        <f t="shared" si="204"/>
        <v>►</v>
      </c>
      <c r="AE359" s="147" t="str">
        <f t="shared" si="205"/>
        <v>►</v>
      </c>
      <c r="AF359" s="147" t="str">
        <f t="shared" si="206"/>
        <v>►</v>
      </c>
      <c r="AG359" s="147" t="str">
        <f t="shared" si="207"/>
        <v>►</v>
      </c>
      <c r="AH359" s="147" t="str">
        <f t="shared" si="208"/>
        <v>►</v>
      </c>
      <c r="AI359" s="686"/>
      <c r="AJ359" s="134"/>
      <c r="AK359" s="119"/>
      <c r="AL359" s="119"/>
      <c r="AM359" s="118"/>
      <c r="AN359" s="117"/>
      <c r="AO359" s="116"/>
      <c r="AP359" s="689"/>
      <c r="AQ359" s="689"/>
      <c r="AR359" s="688"/>
      <c r="AS359" s="165"/>
      <c r="AT359" s="164"/>
      <c r="AU359" s="694"/>
      <c r="AV359" s="163"/>
      <c r="AW359" s="693"/>
      <c r="AX359" s="692"/>
      <c r="AY359" s="691"/>
      <c r="AZ359" s="690"/>
      <c r="BA359" s="162"/>
      <c r="BB359"/>
      <c r="BC359" s="407" t="str">
        <f t="shared" si="191"/>
        <v>►</v>
      </c>
      <c r="BF359" s="407" t="str">
        <f t="shared" si="192"/>
        <v>►</v>
      </c>
      <c r="BI359" s="9">
        <v>1</v>
      </c>
      <c r="BJ359" s="1"/>
      <c r="BK359" s="1"/>
    </row>
    <row r="360" spans="1:63" s="583" customFormat="1" ht="21">
      <c r="A360" s="407" t="str">
        <f t="shared" si="189"/>
        <v>►</v>
      </c>
      <c r="B360" s="147" t="str">
        <f t="shared" si="197"/>
        <v>►</v>
      </c>
      <c r="C360" s="685" t="str">
        <f t="shared" si="198"/>
        <v>►</v>
      </c>
      <c r="D360" s="147" t="str">
        <f t="shared" si="199"/>
        <v>►</v>
      </c>
      <c r="E360" s="147" t="str">
        <f t="shared" si="200"/>
        <v>►</v>
      </c>
      <c r="F360" s="147" t="str">
        <f t="shared" si="201"/>
        <v>►</v>
      </c>
      <c r="G360" s="147" t="str">
        <f t="shared" si="202"/>
        <v>►</v>
      </c>
      <c r="H360"/>
      <c r="I360" s="134"/>
      <c r="J360" s="119"/>
      <c r="K360" s="119"/>
      <c r="L360" s="118"/>
      <c r="M360" s="117"/>
      <c r="N360" s="116"/>
      <c r="O360" s="689"/>
      <c r="P360" s="689"/>
      <c r="Q360" s="688"/>
      <c r="R360" s="145"/>
      <c r="S360" s="296"/>
      <c r="T360" s="295"/>
      <c r="U360" s="144"/>
      <c r="V360" s="294"/>
      <c r="W360" s="293"/>
      <c r="X360" s="292"/>
      <c r="Y360" s="291"/>
      <c r="Z360" s="290"/>
      <c r="AA360" s="686"/>
      <c r="AB360" s="407" t="str">
        <f t="shared" si="190"/>
        <v>►</v>
      </c>
      <c r="AC360" s="147" t="str">
        <f t="shared" si="203"/>
        <v>►</v>
      </c>
      <c r="AD360" s="685" t="str">
        <f t="shared" si="204"/>
        <v>►</v>
      </c>
      <c r="AE360" s="147" t="str">
        <f t="shared" si="205"/>
        <v>►</v>
      </c>
      <c r="AF360" s="147" t="str">
        <f t="shared" si="206"/>
        <v>►</v>
      </c>
      <c r="AG360" s="147" t="str">
        <f t="shared" si="207"/>
        <v>►</v>
      </c>
      <c r="AH360" s="147" t="str">
        <f t="shared" si="208"/>
        <v>►</v>
      </c>
      <c r="AI360" s="686"/>
      <c r="AJ360" s="134"/>
      <c r="AK360" s="119"/>
      <c r="AL360" s="119"/>
      <c r="AM360" s="118"/>
      <c r="AN360" s="117"/>
      <c r="AO360" s="116"/>
      <c r="AP360" s="689"/>
      <c r="AQ360" s="689"/>
      <c r="AR360" s="688"/>
      <c r="AS360" s="145"/>
      <c r="AT360" s="296"/>
      <c r="AU360" s="295"/>
      <c r="AV360" s="144"/>
      <c r="AW360" s="294"/>
      <c r="AX360" s="293"/>
      <c r="AY360" s="292"/>
      <c r="AZ360" s="291"/>
      <c r="BA360" s="290"/>
      <c r="BB360"/>
      <c r="BC360" s="407" t="str">
        <f t="shared" si="191"/>
        <v>►</v>
      </c>
      <c r="BF360" s="407" t="str">
        <f t="shared" si="192"/>
        <v>►</v>
      </c>
      <c r="BI360" s="9">
        <v>1</v>
      </c>
      <c r="BJ360" s="1"/>
      <c r="BK360" s="1"/>
    </row>
    <row r="361" spans="1:63" s="583" customFormat="1" ht="21">
      <c r="A361" s="407" t="str">
        <f t="shared" si="189"/>
        <v>►</v>
      </c>
      <c r="B361" s="147" t="str">
        <f t="shared" si="197"/>
        <v>►</v>
      </c>
      <c r="C361" s="685" t="str">
        <f t="shared" si="198"/>
        <v>►</v>
      </c>
      <c r="D361" s="147" t="str">
        <f t="shared" si="199"/>
        <v>►</v>
      </c>
      <c r="E361" s="147" t="str">
        <f t="shared" si="200"/>
        <v>►</v>
      </c>
      <c r="F361" s="147" t="str">
        <f t="shared" si="201"/>
        <v>►</v>
      </c>
      <c r="G361" s="147" t="str">
        <f t="shared" si="202"/>
        <v>►</v>
      </c>
      <c r="H361"/>
      <c r="I361" s="146"/>
      <c r="J361" s="119"/>
      <c r="K361" s="119"/>
      <c r="L361" s="118"/>
      <c r="M361" s="117"/>
      <c r="N361" s="116"/>
      <c r="O361" s="689"/>
      <c r="P361" s="689"/>
      <c r="Q361" s="688"/>
      <c r="R361" s="150"/>
      <c r="S361" s="296"/>
      <c r="T361" s="295"/>
      <c r="U361" s="144"/>
      <c r="V361" s="294"/>
      <c r="W361" s="293"/>
      <c r="X361" s="292"/>
      <c r="Y361" s="291"/>
      <c r="Z361" s="290"/>
      <c r="AA361" s="686"/>
      <c r="AB361" s="407" t="str">
        <f t="shared" si="190"/>
        <v>►</v>
      </c>
      <c r="AC361" s="147" t="str">
        <f t="shared" si="203"/>
        <v>►</v>
      </c>
      <c r="AD361" s="685" t="str">
        <f t="shared" si="204"/>
        <v>►</v>
      </c>
      <c r="AE361" s="147" t="str">
        <f t="shared" si="205"/>
        <v>►</v>
      </c>
      <c r="AF361" s="147" t="str">
        <f t="shared" si="206"/>
        <v>►</v>
      </c>
      <c r="AG361" s="147" t="str">
        <f t="shared" si="207"/>
        <v>►</v>
      </c>
      <c r="AH361" s="147" t="str">
        <f t="shared" si="208"/>
        <v>►</v>
      </c>
      <c r="AI361" s="686"/>
      <c r="AJ361" s="146"/>
      <c r="AK361" s="119"/>
      <c r="AL361" s="119"/>
      <c r="AM361" s="118"/>
      <c r="AN361" s="117"/>
      <c r="AO361" s="116"/>
      <c r="AP361" s="689"/>
      <c r="AQ361" s="689"/>
      <c r="AR361" s="688"/>
      <c r="AS361" s="150"/>
      <c r="AT361" s="296"/>
      <c r="AU361" s="295"/>
      <c r="AV361" s="144"/>
      <c r="AW361" s="294"/>
      <c r="AX361" s="293"/>
      <c r="AY361" s="292"/>
      <c r="AZ361" s="291"/>
      <c r="BA361" s="290"/>
      <c r="BB361"/>
      <c r="BC361" s="407" t="str">
        <f t="shared" si="191"/>
        <v>►</v>
      </c>
      <c r="BF361" s="407" t="str">
        <f t="shared" si="192"/>
        <v>►</v>
      </c>
      <c r="BI361" s="9">
        <v>1</v>
      </c>
      <c r="BJ361" s="1"/>
      <c r="BK361" s="1"/>
    </row>
    <row r="362" spans="1:63" s="583" customFormat="1" ht="21">
      <c r="A362" s="407" t="str">
        <f t="shared" si="189"/>
        <v>►</v>
      </c>
      <c r="B362" s="147" t="str">
        <f t="shared" si="197"/>
        <v>►</v>
      </c>
      <c r="C362" s="685" t="str">
        <f t="shared" si="198"/>
        <v>►</v>
      </c>
      <c r="D362" s="147" t="str">
        <f t="shared" si="199"/>
        <v>►</v>
      </c>
      <c r="E362" s="147" t="str">
        <f t="shared" si="200"/>
        <v>►</v>
      </c>
      <c r="F362" s="147" t="str">
        <f t="shared" si="201"/>
        <v>►</v>
      </c>
      <c r="G362" s="147" t="str">
        <f t="shared" si="202"/>
        <v>►</v>
      </c>
      <c r="H362"/>
      <c r="I362" s="146"/>
      <c r="J362" s="119"/>
      <c r="K362" s="119"/>
      <c r="L362" s="118"/>
      <c r="M362" s="117"/>
      <c r="N362" s="116"/>
      <c r="O362" s="689"/>
      <c r="P362" s="689"/>
      <c r="Q362" s="688"/>
      <c r="R362" s="145"/>
      <c r="S362" s="296"/>
      <c r="T362" s="295"/>
      <c r="U362" s="144"/>
      <c r="V362" s="294"/>
      <c r="W362" s="293"/>
      <c r="X362" s="292"/>
      <c r="Y362" s="291"/>
      <c r="Z362" s="298"/>
      <c r="AA362" s="686"/>
      <c r="AB362" s="407" t="str">
        <f t="shared" si="190"/>
        <v>►</v>
      </c>
      <c r="AC362" s="147" t="str">
        <f t="shared" si="203"/>
        <v>►</v>
      </c>
      <c r="AD362" s="685" t="str">
        <f t="shared" si="204"/>
        <v>►</v>
      </c>
      <c r="AE362" s="147" t="str">
        <f t="shared" si="205"/>
        <v>►</v>
      </c>
      <c r="AF362" s="147" t="str">
        <f t="shared" si="206"/>
        <v>►</v>
      </c>
      <c r="AG362" s="147" t="str">
        <f t="shared" si="207"/>
        <v>►</v>
      </c>
      <c r="AH362" s="147" t="str">
        <f t="shared" si="208"/>
        <v>►</v>
      </c>
      <c r="AI362" s="686"/>
      <c r="AJ362" s="146"/>
      <c r="AK362" s="119"/>
      <c r="AL362" s="119"/>
      <c r="AM362" s="118"/>
      <c r="AN362" s="117"/>
      <c r="AO362" s="116"/>
      <c r="AP362" s="689"/>
      <c r="AQ362" s="689"/>
      <c r="AR362" s="688"/>
      <c r="AS362" s="145"/>
      <c r="AT362" s="296"/>
      <c r="AU362" s="295"/>
      <c r="AV362" s="144"/>
      <c r="AW362" s="294"/>
      <c r="AX362" s="293"/>
      <c r="AY362" s="292"/>
      <c r="AZ362" s="291"/>
      <c r="BA362" s="298"/>
      <c r="BB362"/>
      <c r="BC362" s="407" t="str">
        <f t="shared" si="191"/>
        <v>►</v>
      </c>
      <c r="BF362" s="407" t="str">
        <f t="shared" si="192"/>
        <v>►</v>
      </c>
      <c r="BI362" s="9">
        <v>1</v>
      </c>
      <c r="BJ362" s="1"/>
      <c r="BK362" s="1"/>
    </row>
    <row r="363" spans="1:63" s="583" customFormat="1" ht="21">
      <c r="A363" s="407" t="str">
        <f t="shared" si="189"/>
        <v>►</v>
      </c>
      <c r="B363" s="147" t="str">
        <f t="shared" si="197"/>
        <v>►</v>
      </c>
      <c r="C363" s="685" t="str">
        <f t="shared" si="198"/>
        <v>►</v>
      </c>
      <c r="D363" s="147" t="str">
        <f t="shared" si="199"/>
        <v>►</v>
      </c>
      <c r="E363" s="147" t="str">
        <f t="shared" si="200"/>
        <v>►</v>
      </c>
      <c r="F363" s="147" t="str">
        <f t="shared" si="201"/>
        <v>►</v>
      </c>
      <c r="G363" s="147" t="str">
        <f t="shared" si="202"/>
        <v>►</v>
      </c>
      <c r="H363"/>
      <c r="I363" s="146"/>
      <c r="J363" s="119"/>
      <c r="K363" s="119"/>
      <c r="L363" s="118"/>
      <c r="M363" s="117"/>
      <c r="N363" s="116"/>
      <c r="O363" s="689"/>
      <c r="P363" s="689"/>
      <c r="Q363" s="688"/>
      <c r="R363" s="150"/>
      <c r="S363" s="296"/>
      <c r="T363" s="295"/>
      <c r="U363" s="144"/>
      <c r="V363" s="294"/>
      <c r="W363" s="293"/>
      <c r="X363" s="292"/>
      <c r="Y363" s="291"/>
      <c r="Z363" s="298"/>
      <c r="AA363" s="686"/>
      <c r="AB363" s="407" t="str">
        <f t="shared" si="190"/>
        <v>►</v>
      </c>
      <c r="AC363" s="147" t="str">
        <f t="shared" si="203"/>
        <v>►</v>
      </c>
      <c r="AD363" s="685" t="str">
        <f t="shared" si="204"/>
        <v>►</v>
      </c>
      <c r="AE363" s="147" t="str">
        <f t="shared" si="205"/>
        <v>►</v>
      </c>
      <c r="AF363" s="147" t="str">
        <f t="shared" si="206"/>
        <v>►</v>
      </c>
      <c r="AG363" s="147" t="str">
        <f t="shared" si="207"/>
        <v>►</v>
      </c>
      <c r="AH363" s="147" t="str">
        <f t="shared" si="208"/>
        <v>►</v>
      </c>
      <c r="AI363" s="686"/>
      <c r="AJ363" s="146"/>
      <c r="AK363" s="119"/>
      <c r="AL363" s="119"/>
      <c r="AM363" s="118"/>
      <c r="AN363" s="117"/>
      <c r="AO363" s="116"/>
      <c r="AP363" s="689"/>
      <c r="AQ363" s="689"/>
      <c r="AR363" s="688"/>
      <c r="AS363" s="150"/>
      <c r="AT363" s="296"/>
      <c r="AU363" s="295"/>
      <c r="AV363" s="144"/>
      <c r="AW363" s="294"/>
      <c r="AX363" s="293"/>
      <c r="AY363" s="292"/>
      <c r="AZ363" s="291"/>
      <c r="BA363" s="298"/>
      <c r="BB363"/>
      <c r="BC363" s="407" t="str">
        <f t="shared" si="191"/>
        <v>►</v>
      </c>
      <c r="BF363" s="407" t="str">
        <f t="shared" si="192"/>
        <v>►</v>
      </c>
      <c r="BI363" s="9">
        <v>1</v>
      </c>
      <c r="BJ363" s="1"/>
      <c r="BK363" s="1"/>
    </row>
    <row r="364" spans="1:63" s="583" customFormat="1" ht="21">
      <c r="A364" s="407" t="str">
        <f t="shared" si="189"/>
        <v>►</v>
      </c>
      <c r="B364" s="147" t="str">
        <f t="shared" si="197"/>
        <v>►</v>
      </c>
      <c r="C364" s="685" t="str">
        <f t="shared" si="198"/>
        <v>►</v>
      </c>
      <c r="D364" s="147" t="str">
        <f t="shared" si="199"/>
        <v>►</v>
      </c>
      <c r="E364" s="147" t="str">
        <f t="shared" si="200"/>
        <v>►</v>
      </c>
      <c r="F364" s="147" t="str">
        <f t="shared" si="201"/>
        <v>►</v>
      </c>
      <c r="G364" s="147" t="str">
        <f t="shared" si="202"/>
        <v>►</v>
      </c>
      <c r="H364"/>
      <c r="I364" s="146"/>
      <c r="J364" s="119"/>
      <c r="K364" s="119"/>
      <c r="L364" s="118"/>
      <c r="M364" s="117"/>
      <c r="N364" s="116"/>
      <c r="O364" s="689"/>
      <c r="P364" s="689"/>
      <c r="Q364" s="688"/>
      <c r="R364" s="145"/>
      <c r="S364" s="296"/>
      <c r="T364" s="295"/>
      <c r="U364" s="144"/>
      <c r="V364" s="294"/>
      <c r="W364" s="293"/>
      <c r="X364" s="292"/>
      <c r="Y364" s="291"/>
      <c r="Z364" s="290"/>
      <c r="AA364" s="686"/>
      <c r="AB364" s="407" t="str">
        <f t="shared" si="190"/>
        <v>►</v>
      </c>
      <c r="AC364" s="147" t="str">
        <f t="shared" si="203"/>
        <v>►</v>
      </c>
      <c r="AD364" s="685" t="str">
        <f t="shared" si="204"/>
        <v>►</v>
      </c>
      <c r="AE364" s="147" t="str">
        <f t="shared" si="205"/>
        <v>►</v>
      </c>
      <c r="AF364" s="147" t="str">
        <f t="shared" si="206"/>
        <v>►</v>
      </c>
      <c r="AG364" s="147" t="str">
        <f t="shared" si="207"/>
        <v>►</v>
      </c>
      <c r="AH364" s="147" t="str">
        <f t="shared" si="208"/>
        <v>►</v>
      </c>
      <c r="AI364" s="686"/>
      <c r="AJ364" s="146"/>
      <c r="AK364" s="119"/>
      <c r="AL364" s="119"/>
      <c r="AM364" s="118"/>
      <c r="AN364" s="117"/>
      <c r="AO364" s="116"/>
      <c r="AP364" s="689"/>
      <c r="AQ364" s="689"/>
      <c r="AR364" s="688"/>
      <c r="AS364" s="145"/>
      <c r="AT364" s="296"/>
      <c r="AU364" s="295"/>
      <c r="AV364" s="144"/>
      <c r="AW364" s="294"/>
      <c r="AX364" s="293"/>
      <c r="AY364" s="292"/>
      <c r="AZ364" s="291"/>
      <c r="BA364" s="290"/>
      <c r="BB364"/>
      <c r="BC364" s="407" t="str">
        <f t="shared" si="191"/>
        <v>►</v>
      </c>
      <c r="BF364" s="407" t="str">
        <f t="shared" si="192"/>
        <v>►</v>
      </c>
      <c r="BI364" s="9">
        <v>1</v>
      </c>
      <c r="BJ364" s="1"/>
      <c r="BK364" s="1"/>
    </row>
    <row r="365" spans="1:63" s="583" customFormat="1" ht="21">
      <c r="A365" s="407" t="str">
        <f t="shared" si="189"/>
        <v>►</v>
      </c>
      <c r="B365" s="147" t="str">
        <f t="shared" si="197"/>
        <v>►</v>
      </c>
      <c r="C365" s="685" t="str">
        <f t="shared" si="198"/>
        <v>►</v>
      </c>
      <c r="D365" s="147" t="str">
        <f t="shared" si="199"/>
        <v>►</v>
      </c>
      <c r="E365" s="147" t="str">
        <f t="shared" si="200"/>
        <v>►</v>
      </c>
      <c r="F365" s="147" t="str">
        <f t="shared" si="201"/>
        <v>►</v>
      </c>
      <c r="G365" s="147" t="str">
        <f t="shared" si="202"/>
        <v>►</v>
      </c>
      <c r="H365"/>
      <c r="I365" s="146"/>
      <c r="J365" s="119"/>
      <c r="K365" s="119"/>
      <c r="L365" s="118"/>
      <c r="M365" s="117"/>
      <c r="N365" s="116"/>
      <c r="O365" s="689"/>
      <c r="P365" s="689"/>
      <c r="Q365" s="688"/>
      <c r="R365" s="150"/>
      <c r="S365" s="296"/>
      <c r="T365" s="295"/>
      <c r="U365" s="144"/>
      <c r="V365" s="294"/>
      <c r="W365" s="293"/>
      <c r="X365" s="292"/>
      <c r="Y365" s="291"/>
      <c r="Z365" s="290"/>
      <c r="AA365" s="686"/>
      <c r="AB365" s="407" t="str">
        <f t="shared" si="190"/>
        <v>►</v>
      </c>
      <c r="AC365" s="147" t="str">
        <f t="shared" si="203"/>
        <v>►</v>
      </c>
      <c r="AD365" s="685" t="str">
        <f t="shared" si="204"/>
        <v>►</v>
      </c>
      <c r="AE365" s="147" t="str">
        <f t="shared" si="205"/>
        <v>►</v>
      </c>
      <c r="AF365" s="147" t="str">
        <f t="shared" si="206"/>
        <v>►</v>
      </c>
      <c r="AG365" s="147" t="str">
        <f t="shared" si="207"/>
        <v>►</v>
      </c>
      <c r="AH365" s="147" t="str">
        <f t="shared" si="208"/>
        <v>►</v>
      </c>
      <c r="AI365" s="686"/>
      <c r="AJ365" s="146"/>
      <c r="AK365" s="119"/>
      <c r="AL365" s="119"/>
      <c r="AM365" s="118"/>
      <c r="AN365" s="117"/>
      <c r="AO365" s="116"/>
      <c r="AP365" s="689"/>
      <c r="AQ365" s="689"/>
      <c r="AR365" s="688"/>
      <c r="AS365" s="150"/>
      <c r="AT365" s="296"/>
      <c r="AU365" s="295"/>
      <c r="AV365" s="144"/>
      <c r="AW365" s="294"/>
      <c r="AX365" s="293"/>
      <c r="AY365" s="292"/>
      <c r="AZ365" s="291"/>
      <c r="BA365" s="290"/>
      <c r="BB365"/>
      <c r="BC365" s="407" t="str">
        <f t="shared" si="191"/>
        <v>►</v>
      </c>
      <c r="BF365" s="407" t="str">
        <f t="shared" si="192"/>
        <v>►</v>
      </c>
      <c r="BI365" s="9">
        <v>1</v>
      </c>
      <c r="BJ365" s="1"/>
      <c r="BK365" s="1"/>
    </row>
    <row r="366" spans="1:63" s="583" customFormat="1" ht="21">
      <c r="A366" s="407" t="str">
        <f t="shared" si="189"/>
        <v>►</v>
      </c>
      <c r="B366" s="147" t="str">
        <f t="shared" si="197"/>
        <v>►</v>
      </c>
      <c r="C366" s="685" t="str">
        <f t="shared" si="198"/>
        <v>►</v>
      </c>
      <c r="D366" s="147" t="str">
        <f t="shared" si="199"/>
        <v>►</v>
      </c>
      <c r="E366" s="147" t="str">
        <f t="shared" si="200"/>
        <v>►</v>
      </c>
      <c r="F366" s="147" t="str">
        <f t="shared" si="201"/>
        <v>►</v>
      </c>
      <c r="G366" s="147" t="str">
        <f t="shared" si="202"/>
        <v>►</v>
      </c>
      <c r="H366"/>
      <c r="I366" s="146"/>
      <c r="J366" s="119"/>
      <c r="K366" s="119"/>
      <c r="L366" s="118"/>
      <c r="M366" s="117"/>
      <c r="N366" s="116"/>
      <c r="O366" s="689"/>
      <c r="P366" s="689"/>
      <c r="Q366" s="688"/>
      <c r="R366" s="145"/>
      <c r="S366" s="296"/>
      <c r="T366" s="295"/>
      <c r="U366" s="144"/>
      <c r="V366" s="294"/>
      <c r="W366" s="293"/>
      <c r="X366" s="292"/>
      <c r="Y366" s="291"/>
      <c r="Z366" s="290"/>
      <c r="AA366" s="686"/>
      <c r="AB366" s="407" t="str">
        <f t="shared" si="190"/>
        <v>►</v>
      </c>
      <c r="AC366" s="147" t="str">
        <f t="shared" si="203"/>
        <v>►</v>
      </c>
      <c r="AD366" s="685" t="str">
        <f t="shared" si="204"/>
        <v>►</v>
      </c>
      <c r="AE366" s="147" t="str">
        <f t="shared" si="205"/>
        <v>►</v>
      </c>
      <c r="AF366" s="147" t="str">
        <f t="shared" si="206"/>
        <v>►</v>
      </c>
      <c r="AG366" s="147" t="str">
        <f t="shared" si="207"/>
        <v>►</v>
      </c>
      <c r="AH366" s="147" t="str">
        <f t="shared" si="208"/>
        <v>►</v>
      </c>
      <c r="AI366" s="686"/>
      <c r="AJ366" s="146"/>
      <c r="AK366" s="119"/>
      <c r="AL366" s="119"/>
      <c r="AM366" s="118"/>
      <c r="AN366" s="117"/>
      <c r="AO366" s="116"/>
      <c r="AP366" s="689"/>
      <c r="AQ366" s="689"/>
      <c r="AR366" s="688"/>
      <c r="AS366" s="145"/>
      <c r="AT366" s="296"/>
      <c r="AU366" s="295"/>
      <c r="AV366" s="144"/>
      <c r="AW366" s="294"/>
      <c r="AX366" s="293"/>
      <c r="AY366" s="292"/>
      <c r="AZ366" s="291"/>
      <c r="BA366" s="290"/>
      <c r="BB366"/>
      <c r="BC366" s="407" t="str">
        <f t="shared" si="191"/>
        <v>►</v>
      </c>
      <c r="BF366" s="407" t="str">
        <f t="shared" si="192"/>
        <v>►</v>
      </c>
      <c r="BI366" s="9">
        <v>1</v>
      </c>
      <c r="BJ366" s="1"/>
      <c r="BK366" s="1"/>
    </row>
    <row r="367" spans="1:63" s="583" customFormat="1" ht="15.75">
      <c r="A367" s="407" t="str">
        <f t="shared" si="189"/>
        <v>►</v>
      </c>
      <c r="B367" s="147" t="str">
        <f t="shared" si="197"/>
        <v>►</v>
      </c>
      <c r="C367" s="685" t="str">
        <f t="shared" si="198"/>
        <v>►</v>
      </c>
      <c r="D367" s="147" t="str">
        <f t="shared" si="199"/>
        <v>►</v>
      </c>
      <c r="E367" s="147" t="str">
        <f t="shared" si="200"/>
        <v>►</v>
      </c>
      <c r="F367" s="147" t="str">
        <f t="shared" si="201"/>
        <v>►</v>
      </c>
      <c r="G367" s="147" t="str">
        <f t="shared" si="202"/>
        <v>►</v>
      </c>
      <c r="H367"/>
      <c r="I367" s="134"/>
      <c r="J367" s="119"/>
      <c r="K367" s="119"/>
      <c r="L367" s="118"/>
      <c r="M367" s="117"/>
      <c r="N367" s="116"/>
      <c r="O367" s="132"/>
      <c r="P367" s="132"/>
      <c r="Q367" s="132"/>
      <c r="R367" s="132"/>
      <c r="S367" s="132"/>
      <c r="T367" s="132"/>
      <c r="U367" s="132"/>
      <c r="V367" s="132"/>
      <c r="W367" s="132"/>
      <c r="X367" s="133"/>
      <c r="Y367" s="132"/>
      <c r="Z367" s="131"/>
      <c r="AA367" s="686"/>
      <c r="AB367" s="407" t="str">
        <f t="shared" si="190"/>
        <v>►</v>
      </c>
      <c r="AC367" s="147" t="str">
        <f t="shared" si="203"/>
        <v>►</v>
      </c>
      <c r="AD367" s="685" t="str">
        <f t="shared" si="204"/>
        <v>►</v>
      </c>
      <c r="AE367" s="147" t="str">
        <f t="shared" si="205"/>
        <v>►</v>
      </c>
      <c r="AF367" s="147" t="str">
        <f t="shared" si="206"/>
        <v>►</v>
      </c>
      <c r="AG367" s="147" t="str">
        <f t="shared" si="207"/>
        <v>►</v>
      </c>
      <c r="AH367" s="147" t="str">
        <f t="shared" si="208"/>
        <v>►</v>
      </c>
      <c r="AI367" s="686"/>
      <c r="AJ367" s="134"/>
      <c r="AK367" s="119"/>
      <c r="AL367" s="119"/>
      <c r="AM367" s="118"/>
      <c r="AN367" s="117"/>
      <c r="AO367" s="116"/>
      <c r="AP367" s="132"/>
      <c r="AQ367" s="132"/>
      <c r="AR367" s="132"/>
      <c r="AS367" s="132"/>
      <c r="AT367" s="132"/>
      <c r="AU367" s="132"/>
      <c r="AV367" s="132"/>
      <c r="AW367" s="132"/>
      <c r="AX367" s="132"/>
      <c r="AY367" s="133"/>
      <c r="AZ367" s="132"/>
      <c r="BA367" s="131"/>
      <c r="BB367"/>
      <c r="BC367" s="407" t="str">
        <f t="shared" si="191"/>
        <v>►</v>
      </c>
      <c r="BF367" s="407" t="str">
        <f t="shared" si="192"/>
        <v>►</v>
      </c>
      <c r="BI367" s="9">
        <v>1</v>
      </c>
      <c r="BJ367" s="1"/>
      <c r="BK367" s="1"/>
    </row>
    <row r="368" spans="1:63" s="583" customFormat="1" ht="21">
      <c r="A368" s="407" t="str">
        <f t="shared" si="189"/>
        <v>►</v>
      </c>
      <c r="B368" s="147" t="str">
        <f t="shared" si="197"/>
        <v>►</v>
      </c>
      <c r="C368" s="685" t="str">
        <f t="shared" si="198"/>
        <v>►</v>
      </c>
      <c r="D368" s="147" t="str">
        <f t="shared" si="199"/>
        <v>►</v>
      </c>
      <c r="E368" s="147" t="str">
        <f t="shared" si="200"/>
        <v>►</v>
      </c>
      <c r="F368" s="147" t="str">
        <f t="shared" si="201"/>
        <v>►</v>
      </c>
      <c r="G368" s="147" t="str">
        <f t="shared" si="202"/>
        <v>►</v>
      </c>
      <c r="H368"/>
      <c r="I368" s="146"/>
      <c r="J368" s="119"/>
      <c r="K368" s="119"/>
      <c r="L368" s="118"/>
      <c r="M368" s="117"/>
      <c r="N368" s="116"/>
      <c r="O368" s="288"/>
      <c r="P368" s="267"/>
      <c r="Q368" s="270"/>
      <c r="R368" s="270"/>
      <c r="S368" s="270"/>
      <c r="T368" s="270"/>
      <c r="U368" s="270"/>
      <c r="V368" s="270"/>
      <c r="W368" s="270"/>
      <c r="X368" s="270"/>
      <c r="Y368" s="270"/>
      <c r="Z368" s="287"/>
      <c r="AA368" s="686"/>
      <c r="AB368" s="407" t="str">
        <f t="shared" si="190"/>
        <v>►</v>
      </c>
      <c r="AC368" s="147" t="str">
        <f t="shared" si="203"/>
        <v>►</v>
      </c>
      <c r="AD368" s="685" t="str">
        <f t="shared" si="204"/>
        <v>►</v>
      </c>
      <c r="AE368" s="147" t="str">
        <f t="shared" si="205"/>
        <v>►</v>
      </c>
      <c r="AF368" s="147" t="str">
        <f t="shared" si="206"/>
        <v>►</v>
      </c>
      <c r="AG368" s="147" t="str">
        <f t="shared" si="207"/>
        <v>►</v>
      </c>
      <c r="AH368" s="147" t="str">
        <f t="shared" si="208"/>
        <v>►</v>
      </c>
      <c r="AI368" s="686"/>
      <c r="AJ368" s="146"/>
      <c r="AK368" s="119"/>
      <c r="AL368" s="119"/>
      <c r="AM368" s="118"/>
      <c r="AN368" s="117"/>
      <c r="AO368" s="116"/>
      <c r="AP368" s="288"/>
      <c r="AQ368" s="267"/>
      <c r="AR368" s="270"/>
      <c r="AS368" s="270"/>
      <c r="AT368" s="270"/>
      <c r="AU368" s="270"/>
      <c r="AV368" s="270"/>
      <c r="AW368" s="270"/>
      <c r="AX368" s="270"/>
      <c r="AY368" s="270"/>
      <c r="AZ368" s="270"/>
      <c r="BA368" s="287"/>
      <c r="BB368"/>
      <c r="BC368" s="407" t="str">
        <f t="shared" si="191"/>
        <v>►</v>
      </c>
      <c r="BF368" s="407" t="str">
        <f t="shared" si="192"/>
        <v>►</v>
      </c>
      <c r="BI368" s="9">
        <v>1</v>
      </c>
      <c r="BJ368" s="1"/>
      <c r="BK368" s="1"/>
    </row>
    <row r="369" spans="1:63" s="583" customFormat="1" ht="21">
      <c r="A369" s="407" t="str">
        <f t="shared" si="189"/>
        <v>►</v>
      </c>
      <c r="B369" s="147" t="str">
        <f t="shared" ref="B369:G369" si="209">B368</f>
        <v>►</v>
      </c>
      <c r="C369" s="685" t="str">
        <f t="shared" si="209"/>
        <v>►</v>
      </c>
      <c r="D369" s="147" t="str">
        <f t="shared" si="209"/>
        <v>►</v>
      </c>
      <c r="E369" s="147" t="str">
        <f t="shared" si="209"/>
        <v>►</v>
      </c>
      <c r="F369" s="147" t="str">
        <f t="shared" si="209"/>
        <v>►</v>
      </c>
      <c r="G369" s="147" t="str">
        <f t="shared" si="209"/>
        <v>►</v>
      </c>
      <c r="H369"/>
      <c r="I369" s="146"/>
      <c r="J369" s="119"/>
      <c r="K369" s="119"/>
      <c r="L369" s="118"/>
      <c r="M369" s="117"/>
      <c r="N369" s="116"/>
      <c r="O369" s="285"/>
      <c r="P369" s="284"/>
      <c r="Q369" s="284"/>
      <c r="R369" s="284"/>
      <c r="S369" s="284"/>
      <c r="T369" s="284"/>
      <c r="U369" s="284"/>
      <c r="V369" s="284"/>
      <c r="W369" s="284"/>
      <c r="X369" s="284"/>
      <c r="Y369" s="284"/>
      <c r="Z369" s="282"/>
      <c r="AA369" s="686"/>
      <c r="AB369" s="407" t="str">
        <f t="shared" si="190"/>
        <v>►</v>
      </c>
      <c r="AC369" s="147" t="str">
        <f t="shared" ref="AC369:AH369" si="210">AC368</f>
        <v>►</v>
      </c>
      <c r="AD369" s="685" t="str">
        <f t="shared" si="210"/>
        <v>►</v>
      </c>
      <c r="AE369" s="147" t="str">
        <f t="shared" si="210"/>
        <v>►</v>
      </c>
      <c r="AF369" s="147" t="str">
        <f t="shared" si="210"/>
        <v>►</v>
      </c>
      <c r="AG369" s="147" t="str">
        <f t="shared" si="210"/>
        <v>►</v>
      </c>
      <c r="AH369" s="147" t="str">
        <f t="shared" si="210"/>
        <v>►</v>
      </c>
      <c r="AI369" s="686"/>
      <c r="AJ369" s="146"/>
      <c r="AK369" s="119"/>
      <c r="AL369" s="119"/>
      <c r="AM369" s="118"/>
      <c r="AN369" s="117"/>
      <c r="AO369" s="116"/>
      <c r="AP369" s="285"/>
      <c r="AQ369" s="284"/>
      <c r="AR369" s="284"/>
      <c r="AS369" s="284"/>
      <c r="AT369" s="284"/>
      <c r="AU369" s="284"/>
      <c r="AV369" s="284"/>
      <c r="AW369" s="284"/>
      <c r="AX369" s="284"/>
      <c r="AY369" s="284"/>
      <c r="AZ369" s="284"/>
      <c r="BA369" s="282"/>
      <c r="BB369"/>
      <c r="BC369" s="407" t="str">
        <f t="shared" si="191"/>
        <v>►</v>
      </c>
      <c r="BF369" s="407" t="str">
        <f t="shared" si="192"/>
        <v>►</v>
      </c>
      <c r="BI369" s="9">
        <v>1</v>
      </c>
      <c r="BJ369" s="1"/>
      <c r="BK369" s="1"/>
    </row>
    <row r="370" spans="1:63" s="583" customFormat="1" ht="21">
      <c r="A370" s="407" t="str">
        <f t="shared" si="189"/>
        <v>►</v>
      </c>
      <c r="B370" s="147" t="str">
        <f t="shared" ref="B370:G382" si="211">B368</f>
        <v>►</v>
      </c>
      <c r="C370" s="685" t="str">
        <f t="shared" si="211"/>
        <v>►</v>
      </c>
      <c r="D370" s="147" t="str">
        <f t="shared" si="211"/>
        <v>►</v>
      </c>
      <c r="E370" s="147" t="str">
        <f t="shared" si="211"/>
        <v>►</v>
      </c>
      <c r="F370" s="147" t="str">
        <f t="shared" si="211"/>
        <v>►</v>
      </c>
      <c r="G370" s="147" t="str">
        <f t="shared" si="211"/>
        <v>►</v>
      </c>
      <c r="H370"/>
      <c r="I370" s="146"/>
      <c r="J370" s="119"/>
      <c r="K370" s="119"/>
      <c r="L370" s="118"/>
      <c r="M370" s="117"/>
      <c r="N370" s="116"/>
      <c r="O370" s="285"/>
      <c r="P370" s="284"/>
      <c r="Q370" s="284"/>
      <c r="R370" s="284"/>
      <c r="S370" s="284"/>
      <c r="T370" s="284"/>
      <c r="U370" s="284"/>
      <c r="V370" s="284"/>
      <c r="W370" s="284"/>
      <c r="X370" s="284"/>
      <c r="Y370" s="284"/>
      <c r="Z370" s="282"/>
      <c r="AA370" s="686"/>
      <c r="AB370" s="407" t="str">
        <f t="shared" si="190"/>
        <v>►</v>
      </c>
      <c r="AC370" s="147" t="str">
        <f t="shared" ref="AC370:AH382" si="212">AC368</f>
        <v>►</v>
      </c>
      <c r="AD370" s="685" t="str">
        <f t="shared" si="212"/>
        <v>►</v>
      </c>
      <c r="AE370" s="147" t="str">
        <f t="shared" si="212"/>
        <v>►</v>
      </c>
      <c r="AF370" s="147" t="str">
        <f t="shared" si="212"/>
        <v>►</v>
      </c>
      <c r="AG370" s="147" t="str">
        <f t="shared" si="212"/>
        <v>►</v>
      </c>
      <c r="AH370" s="147" t="str">
        <f t="shared" si="212"/>
        <v>►</v>
      </c>
      <c r="AI370" s="686"/>
      <c r="AJ370" s="146"/>
      <c r="AK370" s="119"/>
      <c r="AL370" s="119"/>
      <c r="AM370" s="118"/>
      <c r="AN370" s="117"/>
      <c r="AO370" s="116"/>
      <c r="AP370" s="285"/>
      <c r="AQ370" s="284"/>
      <c r="AR370" s="284"/>
      <c r="AS370" s="284"/>
      <c r="AT370" s="284"/>
      <c r="AU370" s="284"/>
      <c r="AV370" s="284"/>
      <c r="AW370" s="284"/>
      <c r="AX370" s="284"/>
      <c r="AY370" s="284"/>
      <c r="AZ370" s="284"/>
      <c r="BA370" s="282"/>
      <c r="BB370"/>
      <c r="BC370" s="407" t="str">
        <f t="shared" si="191"/>
        <v>►</v>
      </c>
      <c r="BF370" s="407" t="str">
        <f t="shared" si="192"/>
        <v>►</v>
      </c>
      <c r="BI370" s="9">
        <v>1</v>
      </c>
      <c r="BJ370" s="1"/>
      <c r="BK370" s="1"/>
    </row>
    <row r="371" spans="1:63" s="583" customFormat="1" ht="21">
      <c r="A371" s="407" t="str">
        <f t="shared" si="189"/>
        <v>►</v>
      </c>
      <c r="B371" s="147" t="str">
        <f t="shared" si="211"/>
        <v>►</v>
      </c>
      <c r="C371" s="685" t="str">
        <f t="shared" si="211"/>
        <v>►</v>
      </c>
      <c r="D371" s="147" t="str">
        <f t="shared" si="211"/>
        <v>►</v>
      </c>
      <c r="E371" s="147" t="str">
        <f t="shared" si="211"/>
        <v>►</v>
      </c>
      <c r="F371" s="147" t="str">
        <f t="shared" si="211"/>
        <v>►</v>
      </c>
      <c r="G371" s="147" t="str">
        <f t="shared" si="211"/>
        <v>►</v>
      </c>
      <c r="H371"/>
      <c r="I371" s="146"/>
      <c r="J371" s="119"/>
      <c r="K371" s="119"/>
      <c r="L371" s="118"/>
      <c r="M371" s="117"/>
      <c r="N371" s="116"/>
      <c r="O371" s="285"/>
      <c r="P371" s="284"/>
      <c r="Q371" s="284"/>
      <c r="R371" s="284"/>
      <c r="S371" s="284"/>
      <c r="T371" s="284"/>
      <c r="U371" s="284"/>
      <c r="V371" s="284"/>
      <c r="W371" s="284"/>
      <c r="X371" s="284"/>
      <c r="Y371" s="284"/>
      <c r="Z371" s="282"/>
      <c r="AA371" s="686"/>
      <c r="AB371" s="407" t="str">
        <f t="shared" si="190"/>
        <v>►</v>
      </c>
      <c r="AC371" s="147" t="str">
        <f t="shared" si="212"/>
        <v>►</v>
      </c>
      <c r="AD371" s="685" t="str">
        <f t="shared" si="212"/>
        <v>►</v>
      </c>
      <c r="AE371" s="147" t="str">
        <f t="shared" si="212"/>
        <v>►</v>
      </c>
      <c r="AF371" s="147" t="str">
        <f t="shared" si="212"/>
        <v>►</v>
      </c>
      <c r="AG371" s="147" t="str">
        <f t="shared" si="212"/>
        <v>►</v>
      </c>
      <c r="AH371" s="147" t="str">
        <f t="shared" si="212"/>
        <v>►</v>
      </c>
      <c r="AI371" s="686"/>
      <c r="AJ371" s="146"/>
      <c r="AK371" s="119"/>
      <c r="AL371" s="119"/>
      <c r="AM371" s="118"/>
      <c r="AN371" s="117"/>
      <c r="AO371" s="116"/>
      <c r="AP371" s="285"/>
      <c r="AQ371" s="284"/>
      <c r="AR371" s="284"/>
      <c r="AS371" s="284"/>
      <c r="AT371" s="284"/>
      <c r="AU371" s="284"/>
      <c r="AV371" s="284"/>
      <c r="AW371" s="284"/>
      <c r="AX371" s="284"/>
      <c r="AY371" s="284"/>
      <c r="AZ371" s="284"/>
      <c r="BA371" s="282"/>
      <c r="BB371"/>
      <c r="BC371" s="407" t="str">
        <f t="shared" si="191"/>
        <v>►</v>
      </c>
      <c r="BF371" s="407" t="str">
        <f t="shared" si="192"/>
        <v>►</v>
      </c>
      <c r="BI371" s="9">
        <v>1</v>
      </c>
      <c r="BJ371" s="1"/>
      <c r="BK371" s="1"/>
    </row>
    <row r="372" spans="1:63" s="583" customFormat="1" ht="21">
      <c r="A372" s="407" t="str">
        <f t="shared" si="189"/>
        <v>►</v>
      </c>
      <c r="B372" s="147" t="str">
        <f t="shared" si="211"/>
        <v>►</v>
      </c>
      <c r="C372" s="685" t="str">
        <f t="shared" si="211"/>
        <v>►</v>
      </c>
      <c r="D372" s="147" t="str">
        <f t="shared" si="211"/>
        <v>►</v>
      </c>
      <c r="E372" s="147" t="str">
        <f t="shared" si="211"/>
        <v>►</v>
      </c>
      <c r="F372" s="147" t="str">
        <f t="shared" si="211"/>
        <v>►</v>
      </c>
      <c r="G372" s="147" t="str">
        <f t="shared" si="211"/>
        <v>►</v>
      </c>
      <c r="H372"/>
      <c r="I372" s="146"/>
      <c r="J372" s="119"/>
      <c r="K372" s="119"/>
      <c r="L372" s="118"/>
      <c r="M372" s="117"/>
      <c r="N372" s="116"/>
      <c r="O372" s="285"/>
      <c r="P372" s="284"/>
      <c r="Q372" s="284"/>
      <c r="R372" s="284"/>
      <c r="S372" s="284"/>
      <c r="T372" s="284"/>
      <c r="U372" s="284"/>
      <c r="V372" s="284"/>
      <c r="W372" s="284"/>
      <c r="X372" s="284"/>
      <c r="Y372" s="284"/>
      <c r="Z372" s="282"/>
      <c r="AA372" s="686"/>
      <c r="AB372" s="407" t="str">
        <f t="shared" si="190"/>
        <v>►</v>
      </c>
      <c r="AC372" s="147" t="str">
        <f t="shared" si="212"/>
        <v>►</v>
      </c>
      <c r="AD372" s="685" t="str">
        <f t="shared" si="212"/>
        <v>►</v>
      </c>
      <c r="AE372" s="147" t="str">
        <f t="shared" si="212"/>
        <v>►</v>
      </c>
      <c r="AF372" s="147" t="str">
        <f t="shared" si="212"/>
        <v>►</v>
      </c>
      <c r="AG372" s="147" t="str">
        <f t="shared" si="212"/>
        <v>►</v>
      </c>
      <c r="AH372" s="147" t="str">
        <f t="shared" si="212"/>
        <v>►</v>
      </c>
      <c r="AI372" s="686"/>
      <c r="AJ372" s="146"/>
      <c r="AK372" s="119"/>
      <c r="AL372" s="119"/>
      <c r="AM372" s="118"/>
      <c r="AN372" s="117"/>
      <c r="AO372" s="116"/>
      <c r="AP372" s="285"/>
      <c r="AQ372" s="284"/>
      <c r="AR372" s="284"/>
      <c r="AS372" s="284"/>
      <c r="AT372" s="284"/>
      <c r="AU372" s="284"/>
      <c r="AV372" s="284"/>
      <c r="AW372" s="284"/>
      <c r="AX372" s="284"/>
      <c r="AY372" s="284"/>
      <c r="AZ372" s="284"/>
      <c r="BA372" s="282"/>
      <c r="BB372"/>
      <c r="BC372" s="407" t="str">
        <f t="shared" si="191"/>
        <v>►</v>
      </c>
      <c r="BF372" s="407" t="str">
        <f t="shared" si="192"/>
        <v>►</v>
      </c>
      <c r="BI372" s="9">
        <v>1</v>
      </c>
      <c r="BJ372" s="1"/>
      <c r="BK372" s="1"/>
    </row>
    <row r="373" spans="1:63" s="583" customFormat="1" ht="21">
      <c r="A373" s="407" t="str">
        <f t="shared" si="189"/>
        <v>►</v>
      </c>
      <c r="B373" s="147" t="str">
        <f t="shared" si="211"/>
        <v>►</v>
      </c>
      <c r="C373" s="685" t="str">
        <f t="shared" si="211"/>
        <v>►</v>
      </c>
      <c r="D373" s="147" t="str">
        <f t="shared" si="211"/>
        <v>►</v>
      </c>
      <c r="E373" s="147" t="str">
        <f t="shared" si="211"/>
        <v>►</v>
      </c>
      <c r="F373" s="147" t="str">
        <f t="shared" si="211"/>
        <v>►</v>
      </c>
      <c r="G373" s="147" t="str">
        <f t="shared" si="211"/>
        <v>►</v>
      </c>
      <c r="H373"/>
      <c r="I373" s="146"/>
      <c r="J373" s="119"/>
      <c r="K373" s="119"/>
      <c r="L373" s="118"/>
      <c r="M373" s="117"/>
      <c r="N373" s="116"/>
      <c r="O373" s="285"/>
      <c r="P373" s="284"/>
      <c r="Q373" s="284"/>
      <c r="R373" s="284"/>
      <c r="S373" s="284"/>
      <c r="T373" s="284"/>
      <c r="U373" s="284"/>
      <c r="V373" s="284"/>
      <c r="W373" s="284"/>
      <c r="X373" s="284"/>
      <c r="Y373" s="284"/>
      <c r="Z373" s="282"/>
      <c r="AA373" s="686"/>
      <c r="AB373" s="407" t="str">
        <f t="shared" si="190"/>
        <v>►</v>
      </c>
      <c r="AC373" s="147" t="str">
        <f t="shared" si="212"/>
        <v>►</v>
      </c>
      <c r="AD373" s="685" t="str">
        <f t="shared" si="212"/>
        <v>►</v>
      </c>
      <c r="AE373" s="147" t="str">
        <f t="shared" si="212"/>
        <v>►</v>
      </c>
      <c r="AF373" s="147" t="str">
        <f t="shared" si="212"/>
        <v>►</v>
      </c>
      <c r="AG373" s="147" t="str">
        <f t="shared" si="212"/>
        <v>►</v>
      </c>
      <c r="AH373" s="147" t="str">
        <f t="shared" si="212"/>
        <v>►</v>
      </c>
      <c r="AI373" s="686"/>
      <c r="AJ373" s="146"/>
      <c r="AK373" s="119"/>
      <c r="AL373" s="119"/>
      <c r="AM373" s="118"/>
      <c r="AN373" s="117"/>
      <c r="AO373" s="116"/>
      <c r="AP373" s="285"/>
      <c r="AQ373" s="284"/>
      <c r="AR373" s="284"/>
      <c r="AS373" s="284"/>
      <c r="AT373" s="284"/>
      <c r="AU373" s="284"/>
      <c r="AV373" s="284"/>
      <c r="AW373" s="284"/>
      <c r="AX373" s="284"/>
      <c r="AY373" s="284"/>
      <c r="AZ373" s="284"/>
      <c r="BA373" s="282"/>
      <c r="BB373"/>
      <c r="BC373" s="407" t="str">
        <f t="shared" si="191"/>
        <v>►</v>
      </c>
      <c r="BF373" s="407" t="str">
        <f t="shared" si="192"/>
        <v>►</v>
      </c>
      <c r="BI373" s="9">
        <v>1</v>
      </c>
      <c r="BJ373" s="1"/>
      <c r="BK373" s="1"/>
    </row>
    <row r="374" spans="1:63" s="583" customFormat="1" ht="21">
      <c r="A374" s="407" t="str">
        <f t="shared" si="189"/>
        <v>►</v>
      </c>
      <c r="B374" s="147" t="str">
        <f t="shared" si="211"/>
        <v>►</v>
      </c>
      <c r="C374" s="685" t="str">
        <f t="shared" si="211"/>
        <v>►</v>
      </c>
      <c r="D374" s="147" t="str">
        <f t="shared" si="211"/>
        <v>►</v>
      </c>
      <c r="E374" s="147" t="str">
        <f t="shared" si="211"/>
        <v>►</v>
      </c>
      <c r="F374" s="147" t="str">
        <f t="shared" si="211"/>
        <v>►</v>
      </c>
      <c r="G374" s="147" t="str">
        <f t="shared" si="211"/>
        <v>►</v>
      </c>
      <c r="H374"/>
      <c r="I374" s="146"/>
      <c r="J374" s="119"/>
      <c r="K374" s="119"/>
      <c r="L374" s="118"/>
      <c r="M374" s="117"/>
      <c r="N374" s="116"/>
      <c r="O374" s="285"/>
      <c r="P374" s="284"/>
      <c r="Q374" s="284"/>
      <c r="R374" s="284"/>
      <c r="S374" s="284"/>
      <c r="T374" s="284"/>
      <c r="U374" s="284"/>
      <c r="V374" s="284"/>
      <c r="W374" s="284"/>
      <c r="X374" s="284"/>
      <c r="Y374" s="284"/>
      <c r="Z374" s="282"/>
      <c r="AA374" s="686"/>
      <c r="AB374" s="407" t="str">
        <f t="shared" si="190"/>
        <v>►</v>
      </c>
      <c r="AC374" s="147" t="str">
        <f t="shared" si="212"/>
        <v>►</v>
      </c>
      <c r="AD374" s="685" t="str">
        <f t="shared" si="212"/>
        <v>►</v>
      </c>
      <c r="AE374" s="147" t="str">
        <f t="shared" si="212"/>
        <v>►</v>
      </c>
      <c r="AF374" s="147" t="str">
        <f t="shared" si="212"/>
        <v>►</v>
      </c>
      <c r="AG374" s="147" t="str">
        <f t="shared" si="212"/>
        <v>►</v>
      </c>
      <c r="AH374" s="147" t="str">
        <f t="shared" si="212"/>
        <v>►</v>
      </c>
      <c r="AI374" s="686"/>
      <c r="AJ374" s="146"/>
      <c r="AK374" s="119"/>
      <c r="AL374" s="119"/>
      <c r="AM374" s="118"/>
      <c r="AN374" s="117"/>
      <c r="AO374" s="116"/>
      <c r="AP374" s="285"/>
      <c r="AQ374" s="284"/>
      <c r="AR374" s="284"/>
      <c r="AS374" s="284"/>
      <c r="AT374" s="284"/>
      <c r="AU374" s="284"/>
      <c r="AV374" s="284"/>
      <c r="AW374" s="284"/>
      <c r="AX374" s="284"/>
      <c r="AY374" s="284"/>
      <c r="AZ374" s="284"/>
      <c r="BA374" s="282"/>
      <c r="BB374"/>
      <c r="BC374" s="407" t="str">
        <f t="shared" si="191"/>
        <v>►</v>
      </c>
      <c r="BF374" s="407" t="str">
        <f t="shared" si="192"/>
        <v>►</v>
      </c>
      <c r="BI374" s="9">
        <v>1</v>
      </c>
      <c r="BJ374" s="1"/>
      <c r="BK374" s="1"/>
    </row>
    <row r="375" spans="1:63" s="583" customFormat="1" ht="21">
      <c r="A375" s="407" t="str">
        <f t="shared" si="189"/>
        <v>►</v>
      </c>
      <c r="B375" s="147" t="str">
        <f t="shared" si="211"/>
        <v>►</v>
      </c>
      <c r="C375" s="685" t="str">
        <f t="shared" si="211"/>
        <v>►</v>
      </c>
      <c r="D375" s="147" t="str">
        <f t="shared" si="211"/>
        <v>►</v>
      </c>
      <c r="E375" s="147" t="str">
        <f t="shared" si="211"/>
        <v>►</v>
      </c>
      <c r="F375" s="147" t="str">
        <f t="shared" si="211"/>
        <v>►</v>
      </c>
      <c r="G375" s="147" t="str">
        <f t="shared" si="211"/>
        <v>►</v>
      </c>
      <c r="H375"/>
      <c r="I375" s="146"/>
      <c r="J375" s="119"/>
      <c r="K375" s="119"/>
      <c r="L375" s="118"/>
      <c r="M375" s="117"/>
      <c r="N375" s="116"/>
      <c r="O375" s="285"/>
      <c r="P375" s="284"/>
      <c r="Q375" s="284"/>
      <c r="R375" s="284"/>
      <c r="S375" s="284"/>
      <c r="T375" s="284"/>
      <c r="U375" s="284"/>
      <c r="V375" s="284"/>
      <c r="W375" s="284"/>
      <c r="X375" s="284"/>
      <c r="Y375" s="284"/>
      <c r="Z375" s="282"/>
      <c r="AA375" s="686"/>
      <c r="AB375" s="407" t="str">
        <f t="shared" si="190"/>
        <v>►</v>
      </c>
      <c r="AC375" s="147" t="str">
        <f t="shared" si="212"/>
        <v>►</v>
      </c>
      <c r="AD375" s="685" t="str">
        <f t="shared" si="212"/>
        <v>►</v>
      </c>
      <c r="AE375" s="147" t="str">
        <f t="shared" si="212"/>
        <v>►</v>
      </c>
      <c r="AF375" s="147" t="str">
        <f t="shared" si="212"/>
        <v>►</v>
      </c>
      <c r="AG375" s="147" t="str">
        <f t="shared" si="212"/>
        <v>►</v>
      </c>
      <c r="AH375" s="147" t="str">
        <f t="shared" si="212"/>
        <v>►</v>
      </c>
      <c r="AI375" s="686"/>
      <c r="AJ375" s="146"/>
      <c r="AK375" s="119"/>
      <c r="AL375" s="119"/>
      <c r="AM375" s="118"/>
      <c r="AN375" s="117"/>
      <c r="AO375" s="116"/>
      <c r="AP375" s="285"/>
      <c r="AQ375" s="284"/>
      <c r="AR375" s="284"/>
      <c r="AS375" s="284"/>
      <c r="AT375" s="284"/>
      <c r="AU375" s="284"/>
      <c r="AV375" s="284"/>
      <c r="AW375" s="284"/>
      <c r="AX375" s="284"/>
      <c r="AY375" s="284"/>
      <c r="AZ375" s="284"/>
      <c r="BA375" s="282"/>
      <c r="BB375"/>
      <c r="BC375" s="407" t="str">
        <f t="shared" si="191"/>
        <v>►</v>
      </c>
      <c r="BF375" s="407" t="str">
        <f t="shared" si="192"/>
        <v>►</v>
      </c>
      <c r="BI375" s="9">
        <v>1</v>
      </c>
      <c r="BJ375" s="1"/>
      <c r="BK375" s="1"/>
    </row>
    <row r="376" spans="1:63" s="583" customFormat="1" ht="21">
      <c r="A376" s="407" t="str">
        <f t="shared" si="189"/>
        <v>►</v>
      </c>
      <c r="B376" s="147" t="str">
        <f t="shared" si="211"/>
        <v>►</v>
      </c>
      <c r="C376" s="685" t="str">
        <f t="shared" si="211"/>
        <v>►</v>
      </c>
      <c r="D376" s="147" t="str">
        <f t="shared" si="211"/>
        <v>►</v>
      </c>
      <c r="E376" s="147" t="str">
        <f t="shared" si="211"/>
        <v>►</v>
      </c>
      <c r="F376" s="147" t="str">
        <f t="shared" si="211"/>
        <v>►</v>
      </c>
      <c r="G376" s="147" t="str">
        <f t="shared" si="211"/>
        <v>►</v>
      </c>
      <c r="H376"/>
      <c r="I376" s="146"/>
      <c r="J376" s="119"/>
      <c r="K376" s="119"/>
      <c r="L376" s="118"/>
      <c r="M376" s="117"/>
      <c r="N376" s="116"/>
      <c r="O376" s="285"/>
      <c r="P376" s="284"/>
      <c r="Q376" s="284"/>
      <c r="R376" s="284"/>
      <c r="S376" s="284"/>
      <c r="T376" s="284"/>
      <c r="U376" s="284"/>
      <c r="V376" s="284"/>
      <c r="W376" s="284"/>
      <c r="X376" s="284"/>
      <c r="Y376" s="284"/>
      <c r="Z376" s="282"/>
      <c r="AA376" s="686"/>
      <c r="AB376" s="407" t="str">
        <f t="shared" si="190"/>
        <v>►</v>
      </c>
      <c r="AC376" s="147" t="str">
        <f t="shared" si="212"/>
        <v>►</v>
      </c>
      <c r="AD376" s="685" t="str">
        <f t="shared" si="212"/>
        <v>►</v>
      </c>
      <c r="AE376" s="147" t="str">
        <f t="shared" si="212"/>
        <v>►</v>
      </c>
      <c r="AF376" s="147" t="str">
        <f t="shared" si="212"/>
        <v>►</v>
      </c>
      <c r="AG376" s="147" t="str">
        <f t="shared" si="212"/>
        <v>►</v>
      </c>
      <c r="AH376" s="147" t="str">
        <f t="shared" si="212"/>
        <v>►</v>
      </c>
      <c r="AI376" s="686"/>
      <c r="AJ376" s="146"/>
      <c r="AK376" s="119"/>
      <c r="AL376" s="119"/>
      <c r="AM376" s="118"/>
      <c r="AN376" s="117"/>
      <c r="AO376" s="116"/>
      <c r="AP376" s="285"/>
      <c r="AQ376" s="284"/>
      <c r="AR376" s="284"/>
      <c r="AS376" s="284"/>
      <c r="AT376" s="284"/>
      <c r="AU376" s="284"/>
      <c r="AV376" s="284"/>
      <c r="AW376" s="284"/>
      <c r="AX376" s="284"/>
      <c r="AY376" s="284"/>
      <c r="AZ376" s="284"/>
      <c r="BA376" s="282"/>
      <c r="BB376"/>
      <c r="BC376" s="407" t="str">
        <f t="shared" si="191"/>
        <v>►</v>
      </c>
      <c r="BF376" s="407" t="str">
        <f t="shared" si="192"/>
        <v>►</v>
      </c>
      <c r="BI376" s="9">
        <v>1</v>
      </c>
      <c r="BJ376" s="1"/>
      <c r="BK376" s="1"/>
    </row>
    <row r="377" spans="1:63" s="583" customFormat="1" ht="21">
      <c r="A377" s="407" t="str">
        <f t="shared" si="189"/>
        <v>►</v>
      </c>
      <c r="B377" s="147" t="str">
        <f t="shared" si="211"/>
        <v>►</v>
      </c>
      <c r="C377" s="685" t="str">
        <f t="shared" si="211"/>
        <v>►</v>
      </c>
      <c r="D377" s="147" t="str">
        <f t="shared" si="211"/>
        <v>►</v>
      </c>
      <c r="E377" s="147" t="str">
        <f t="shared" si="211"/>
        <v>►</v>
      </c>
      <c r="F377" s="147" t="str">
        <f t="shared" si="211"/>
        <v>►</v>
      </c>
      <c r="G377" s="147" t="str">
        <f t="shared" si="211"/>
        <v>►</v>
      </c>
      <c r="H377"/>
      <c r="I377" s="146"/>
      <c r="J377" s="119"/>
      <c r="K377" s="119"/>
      <c r="L377" s="118"/>
      <c r="M377" s="117"/>
      <c r="N377" s="116"/>
      <c r="O377" s="285"/>
      <c r="P377" s="284"/>
      <c r="Q377" s="284"/>
      <c r="R377" s="284"/>
      <c r="S377" s="284"/>
      <c r="T377" s="284"/>
      <c r="U377" s="284"/>
      <c r="V377" s="284"/>
      <c r="W377" s="284"/>
      <c r="X377" s="284"/>
      <c r="Y377" s="284"/>
      <c r="Z377" s="282"/>
      <c r="AA377" s="686"/>
      <c r="AB377" s="407" t="str">
        <f t="shared" si="190"/>
        <v>►</v>
      </c>
      <c r="AC377" s="147" t="str">
        <f t="shared" si="212"/>
        <v>►</v>
      </c>
      <c r="AD377" s="685" t="str">
        <f t="shared" si="212"/>
        <v>►</v>
      </c>
      <c r="AE377" s="147" t="str">
        <f t="shared" si="212"/>
        <v>►</v>
      </c>
      <c r="AF377" s="147" t="str">
        <f t="shared" si="212"/>
        <v>►</v>
      </c>
      <c r="AG377" s="147" t="str">
        <f t="shared" si="212"/>
        <v>►</v>
      </c>
      <c r="AH377" s="147" t="str">
        <f t="shared" si="212"/>
        <v>►</v>
      </c>
      <c r="AI377" s="686"/>
      <c r="AJ377" s="146"/>
      <c r="AK377" s="119"/>
      <c r="AL377" s="119"/>
      <c r="AM377" s="118"/>
      <c r="AN377" s="117"/>
      <c r="AO377" s="116"/>
      <c r="AP377" s="285"/>
      <c r="AQ377" s="284"/>
      <c r="AR377" s="284"/>
      <c r="AS377" s="284"/>
      <c r="AT377" s="284"/>
      <c r="AU377" s="284"/>
      <c r="AV377" s="284"/>
      <c r="AW377" s="284"/>
      <c r="AX377" s="284"/>
      <c r="AY377" s="284"/>
      <c r="AZ377" s="284"/>
      <c r="BA377" s="282"/>
      <c r="BB377"/>
      <c r="BC377" s="407" t="str">
        <f t="shared" si="191"/>
        <v>►</v>
      </c>
      <c r="BF377" s="407" t="str">
        <f t="shared" si="192"/>
        <v>►</v>
      </c>
      <c r="BI377" s="9">
        <v>1</v>
      </c>
      <c r="BJ377" s="1"/>
      <c r="BK377" s="1"/>
    </row>
    <row r="378" spans="1:63" s="583" customFormat="1" ht="18.75">
      <c r="A378" s="407" t="str">
        <f t="shared" si="189"/>
        <v>►</v>
      </c>
      <c r="B378" s="147" t="str">
        <f t="shared" si="211"/>
        <v>►</v>
      </c>
      <c r="C378" s="685" t="str">
        <f t="shared" si="211"/>
        <v>►</v>
      </c>
      <c r="D378" s="147" t="str">
        <f t="shared" si="211"/>
        <v>►</v>
      </c>
      <c r="E378" s="147" t="str">
        <f t="shared" si="211"/>
        <v>►</v>
      </c>
      <c r="F378" s="147" t="str">
        <f t="shared" si="211"/>
        <v>►</v>
      </c>
      <c r="G378" s="147" t="str">
        <f t="shared" si="211"/>
        <v>►</v>
      </c>
      <c r="H378"/>
      <c r="I378" s="146"/>
      <c r="J378" s="119"/>
      <c r="K378" s="119"/>
      <c r="L378" s="118"/>
      <c r="M378" s="117"/>
      <c r="N378" s="116"/>
      <c r="O378" s="687"/>
      <c r="P378" s="280"/>
      <c r="Q378" s="280"/>
      <c r="R378" s="280"/>
      <c r="S378" s="280"/>
      <c r="T378" s="280"/>
      <c r="U378" s="280"/>
      <c r="V378" s="280"/>
      <c r="W378" s="280"/>
      <c r="X378" s="280"/>
      <c r="Y378" s="280"/>
      <c r="Z378" s="279"/>
      <c r="AA378" s="686"/>
      <c r="AB378" s="407" t="str">
        <f t="shared" si="190"/>
        <v>►</v>
      </c>
      <c r="AC378" s="147" t="str">
        <f t="shared" si="212"/>
        <v>►</v>
      </c>
      <c r="AD378" s="685" t="str">
        <f t="shared" si="212"/>
        <v>►</v>
      </c>
      <c r="AE378" s="147" t="str">
        <f t="shared" si="212"/>
        <v>►</v>
      </c>
      <c r="AF378" s="147" t="str">
        <f t="shared" si="212"/>
        <v>►</v>
      </c>
      <c r="AG378" s="147" t="str">
        <f t="shared" si="212"/>
        <v>►</v>
      </c>
      <c r="AH378" s="147" t="str">
        <f t="shared" si="212"/>
        <v>►</v>
      </c>
      <c r="AI378" s="686"/>
      <c r="AJ378" s="146"/>
      <c r="AK378" s="119"/>
      <c r="AL378" s="119"/>
      <c r="AM378" s="118"/>
      <c r="AN378" s="117"/>
      <c r="AO378" s="116"/>
      <c r="AP378" s="687"/>
      <c r="AQ378" s="280"/>
      <c r="AR378" s="280"/>
      <c r="AS378" s="280"/>
      <c r="AT378" s="280"/>
      <c r="AU378" s="280"/>
      <c r="AV378" s="280"/>
      <c r="AW378" s="280"/>
      <c r="AX378" s="280"/>
      <c r="AY378" s="280"/>
      <c r="AZ378" s="280"/>
      <c r="BA378" s="279"/>
      <c r="BB378"/>
      <c r="BC378" s="407" t="str">
        <f t="shared" si="191"/>
        <v>►</v>
      </c>
      <c r="BF378" s="407" t="str">
        <f t="shared" si="192"/>
        <v>►</v>
      </c>
      <c r="BI378" s="9">
        <v>1</v>
      </c>
      <c r="BJ378" s="1"/>
      <c r="BK378" s="1"/>
    </row>
    <row r="379" spans="1:63" s="583" customFormat="1" ht="18.75">
      <c r="A379" s="407" t="str">
        <f t="shared" si="189"/>
        <v>►</v>
      </c>
      <c r="B379" s="147" t="str">
        <f t="shared" si="211"/>
        <v>►</v>
      </c>
      <c r="C379" s="685" t="str">
        <f t="shared" si="211"/>
        <v>►</v>
      </c>
      <c r="D379" s="147" t="str">
        <f t="shared" si="211"/>
        <v>►</v>
      </c>
      <c r="E379" s="147" t="str">
        <f t="shared" si="211"/>
        <v>►</v>
      </c>
      <c r="F379" s="147" t="str">
        <f t="shared" si="211"/>
        <v>►</v>
      </c>
      <c r="G379" s="147" t="str">
        <f t="shared" si="211"/>
        <v>►</v>
      </c>
      <c r="H379"/>
      <c r="I379" s="146"/>
      <c r="J379" s="119"/>
      <c r="K379" s="119"/>
      <c r="L379" s="118"/>
      <c r="M379" s="117"/>
      <c r="N379" s="116"/>
      <c r="O379" s="687"/>
      <c r="P379" s="280"/>
      <c r="Q379" s="280"/>
      <c r="R379" s="280"/>
      <c r="S379" s="280"/>
      <c r="T379" s="280"/>
      <c r="U379" s="280"/>
      <c r="V379" s="280"/>
      <c r="W379" s="280"/>
      <c r="X379" s="280"/>
      <c r="Y379" s="280"/>
      <c r="Z379" s="279"/>
      <c r="AA379" s="686"/>
      <c r="AB379" s="407" t="str">
        <f t="shared" si="190"/>
        <v>►</v>
      </c>
      <c r="AC379" s="147" t="str">
        <f t="shared" si="212"/>
        <v>►</v>
      </c>
      <c r="AD379" s="685" t="str">
        <f t="shared" si="212"/>
        <v>►</v>
      </c>
      <c r="AE379" s="147" t="str">
        <f t="shared" si="212"/>
        <v>►</v>
      </c>
      <c r="AF379" s="147" t="str">
        <f t="shared" si="212"/>
        <v>►</v>
      </c>
      <c r="AG379" s="147" t="str">
        <f t="shared" si="212"/>
        <v>►</v>
      </c>
      <c r="AH379" s="147" t="str">
        <f t="shared" si="212"/>
        <v>►</v>
      </c>
      <c r="AI379" s="686"/>
      <c r="AJ379" s="146"/>
      <c r="AK379" s="119"/>
      <c r="AL379" s="119"/>
      <c r="AM379" s="118"/>
      <c r="AN379" s="117"/>
      <c r="AO379" s="116"/>
      <c r="AP379" s="687"/>
      <c r="AQ379" s="280"/>
      <c r="AR379" s="280"/>
      <c r="AS379" s="280"/>
      <c r="AT379" s="280"/>
      <c r="AU379" s="280"/>
      <c r="AV379" s="280"/>
      <c r="AW379" s="280"/>
      <c r="AX379" s="280"/>
      <c r="AY379" s="280"/>
      <c r="AZ379" s="280"/>
      <c r="BA379" s="279"/>
      <c r="BB379"/>
      <c r="BC379" s="407" t="str">
        <f t="shared" si="191"/>
        <v>►</v>
      </c>
      <c r="BF379" s="407" t="str">
        <f t="shared" si="192"/>
        <v>►</v>
      </c>
      <c r="BI379" s="9">
        <v>1</v>
      </c>
      <c r="BJ379" s="1"/>
      <c r="BK379" s="1"/>
    </row>
    <row r="380" spans="1:63" s="583" customFormat="1" ht="15.75">
      <c r="A380" s="407" t="str">
        <f t="shared" si="189"/>
        <v>►</v>
      </c>
      <c r="B380" s="147" t="str">
        <f t="shared" si="211"/>
        <v>►</v>
      </c>
      <c r="C380" s="685" t="str">
        <f t="shared" si="211"/>
        <v>►</v>
      </c>
      <c r="D380" s="147" t="str">
        <f t="shared" si="211"/>
        <v>►</v>
      </c>
      <c r="E380" s="147" t="str">
        <f t="shared" si="211"/>
        <v>►</v>
      </c>
      <c r="F380" s="147" t="str">
        <f t="shared" si="211"/>
        <v>►</v>
      </c>
      <c r="G380" s="147" t="str">
        <f t="shared" si="211"/>
        <v>►</v>
      </c>
      <c r="H380"/>
      <c r="I380" s="274"/>
      <c r="J380" s="119"/>
      <c r="K380" s="119"/>
      <c r="L380" s="118"/>
      <c r="M380" s="117"/>
      <c r="N380" s="116"/>
      <c r="O380" s="277"/>
      <c r="P380" s="122"/>
      <c r="Q380" s="122"/>
      <c r="R380" s="122"/>
      <c r="S380" s="122"/>
      <c r="T380" s="122"/>
      <c r="U380" s="122"/>
      <c r="V380" s="122"/>
      <c r="W380" s="122"/>
      <c r="X380" s="122"/>
      <c r="Y380" s="122"/>
      <c r="Z380" s="121"/>
      <c r="AA380" s="686"/>
      <c r="AB380" s="407" t="str">
        <f t="shared" si="190"/>
        <v>►</v>
      </c>
      <c r="AC380" s="147" t="str">
        <f t="shared" si="212"/>
        <v>►</v>
      </c>
      <c r="AD380" s="685" t="str">
        <f t="shared" si="212"/>
        <v>►</v>
      </c>
      <c r="AE380" s="147" t="str">
        <f t="shared" si="212"/>
        <v>►</v>
      </c>
      <c r="AF380" s="147" t="str">
        <f t="shared" si="212"/>
        <v>►</v>
      </c>
      <c r="AG380" s="147" t="str">
        <f t="shared" si="212"/>
        <v>►</v>
      </c>
      <c r="AH380" s="147" t="str">
        <f t="shared" si="212"/>
        <v>►</v>
      </c>
      <c r="AI380" s="686"/>
      <c r="AJ380" s="274"/>
      <c r="AK380" s="119"/>
      <c r="AL380" s="119"/>
      <c r="AM380" s="118"/>
      <c r="AN380" s="117"/>
      <c r="AO380" s="116"/>
      <c r="AP380" s="277"/>
      <c r="AQ380" s="122"/>
      <c r="AR380" s="122"/>
      <c r="AS380" s="122"/>
      <c r="AT380" s="122"/>
      <c r="AU380" s="122"/>
      <c r="AV380" s="122"/>
      <c r="AW380" s="122"/>
      <c r="AX380" s="122"/>
      <c r="AY380" s="122"/>
      <c r="AZ380" s="122"/>
      <c r="BA380" s="121"/>
      <c r="BB380"/>
      <c r="BC380" s="407" t="str">
        <f t="shared" si="191"/>
        <v>►</v>
      </c>
      <c r="BF380" s="407" t="str">
        <f t="shared" si="192"/>
        <v>►</v>
      </c>
      <c r="BI380" s="9">
        <v>1</v>
      </c>
      <c r="BJ380" s="1"/>
      <c r="BK380" s="1"/>
    </row>
    <row r="381" spans="1:63" s="583" customFormat="1" ht="15.75">
      <c r="A381" s="407" t="str">
        <f t="shared" si="189"/>
        <v>►</v>
      </c>
      <c r="B381" s="147" t="str">
        <f t="shared" si="211"/>
        <v>►</v>
      </c>
      <c r="C381" s="685" t="str">
        <f t="shared" si="211"/>
        <v>►</v>
      </c>
      <c r="D381" s="147" t="str">
        <f t="shared" si="211"/>
        <v>►</v>
      </c>
      <c r="E381" s="147" t="str">
        <f t="shared" si="211"/>
        <v>►</v>
      </c>
      <c r="F381" s="147" t="str">
        <f t="shared" si="211"/>
        <v>►</v>
      </c>
      <c r="G381" s="147" t="str">
        <f t="shared" si="211"/>
        <v>►</v>
      </c>
      <c r="H381"/>
      <c r="I381" s="274"/>
      <c r="J381" s="113"/>
      <c r="K381" s="113"/>
      <c r="L381" s="113"/>
      <c r="M381" s="113"/>
      <c r="N381" s="113"/>
      <c r="O381" s="113"/>
      <c r="P381" s="113"/>
      <c r="Q381" s="113"/>
      <c r="R381" s="113"/>
      <c r="S381" s="113"/>
      <c r="T381" s="113"/>
      <c r="U381" s="113"/>
      <c r="V381" s="113"/>
      <c r="W381" s="113"/>
      <c r="X381" s="113"/>
      <c r="Y381" s="113"/>
      <c r="Z381" s="115"/>
      <c r="AA381" s="686"/>
      <c r="AB381" s="407" t="str">
        <f t="shared" si="190"/>
        <v>►</v>
      </c>
      <c r="AC381" s="147" t="str">
        <f t="shared" si="212"/>
        <v>►</v>
      </c>
      <c r="AD381" s="685" t="str">
        <f t="shared" si="212"/>
        <v>►</v>
      </c>
      <c r="AE381" s="147" t="str">
        <f t="shared" si="212"/>
        <v>►</v>
      </c>
      <c r="AF381" s="147" t="str">
        <f t="shared" si="212"/>
        <v>►</v>
      </c>
      <c r="AG381" s="147" t="str">
        <f t="shared" si="212"/>
        <v>►</v>
      </c>
      <c r="AH381" s="147" t="str">
        <f t="shared" si="212"/>
        <v>►</v>
      </c>
      <c r="AI381" s="686"/>
      <c r="AJ381" s="274"/>
      <c r="AK381" s="113"/>
      <c r="AL381" s="113"/>
      <c r="AM381" s="113"/>
      <c r="AN381" s="113"/>
      <c r="AO381" s="113"/>
      <c r="AP381" s="113"/>
      <c r="AQ381" s="113"/>
      <c r="AR381" s="113"/>
      <c r="AS381" s="113"/>
      <c r="AT381" s="113"/>
      <c r="AU381" s="113"/>
      <c r="AV381" s="113"/>
      <c r="AW381" s="113"/>
      <c r="AX381" s="113"/>
      <c r="AY381" s="113"/>
      <c r="AZ381" s="113"/>
      <c r="BA381" s="115"/>
      <c r="BB381"/>
      <c r="BC381" s="407" t="str">
        <f t="shared" si="191"/>
        <v>►</v>
      </c>
      <c r="BF381" s="407" t="str">
        <f t="shared" si="192"/>
        <v>►</v>
      </c>
      <c r="BI381" s="9">
        <v>1</v>
      </c>
      <c r="BJ381" s="1"/>
      <c r="BK381" s="1"/>
    </row>
    <row r="382" spans="1:63" s="583" customFormat="1" ht="16.5" thickBot="1">
      <c r="A382" s="407" t="str">
        <f t="shared" si="189"/>
        <v>►</v>
      </c>
      <c r="B382" s="147" t="str">
        <f t="shared" si="211"/>
        <v>►</v>
      </c>
      <c r="C382" s="685" t="str">
        <f t="shared" si="211"/>
        <v>►</v>
      </c>
      <c r="D382" s="147" t="str">
        <f t="shared" si="211"/>
        <v>►</v>
      </c>
      <c r="E382" s="147" t="str">
        <f t="shared" si="211"/>
        <v>►</v>
      </c>
      <c r="F382" s="147" t="str">
        <f t="shared" si="211"/>
        <v>►</v>
      </c>
      <c r="G382" s="147" t="str">
        <f t="shared" si="211"/>
        <v>►</v>
      </c>
      <c r="H382"/>
      <c r="I382" s="273"/>
      <c r="J382" s="272"/>
      <c r="K382" s="272"/>
      <c r="L382" s="272"/>
      <c r="M382" s="272"/>
      <c r="N382" s="272"/>
      <c r="O382" s="272"/>
      <c r="P382" s="272"/>
      <c r="Q382" s="272"/>
      <c r="R382" s="272"/>
      <c r="S382" s="272"/>
      <c r="T382" s="272"/>
      <c r="U382" s="272"/>
      <c r="V382" s="272"/>
      <c r="W382" s="272"/>
      <c r="X382" s="272"/>
      <c r="Y382" s="272"/>
      <c r="Z382" s="271"/>
      <c r="AA382" s="686"/>
      <c r="AB382" s="407" t="str">
        <f t="shared" si="190"/>
        <v>►</v>
      </c>
      <c r="AC382" s="147" t="str">
        <f t="shared" si="212"/>
        <v>►</v>
      </c>
      <c r="AD382" s="685" t="str">
        <f t="shared" si="212"/>
        <v>►</v>
      </c>
      <c r="AE382" s="147" t="str">
        <f t="shared" si="212"/>
        <v>►</v>
      </c>
      <c r="AF382" s="147" t="str">
        <f t="shared" si="212"/>
        <v>►</v>
      </c>
      <c r="AG382" s="147" t="str">
        <f t="shared" si="212"/>
        <v>►</v>
      </c>
      <c r="AH382" s="147" t="str">
        <f t="shared" si="212"/>
        <v>►</v>
      </c>
      <c r="AI382" s="686"/>
      <c r="AJ382" s="273"/>
      <c r="AK382" s="272"/>
      <c r="AL382" s="272"/>
      <c r="AM382" s="272"/>
      <c r="AN382" s="272"/>
      <c r="AO382" s="272"/>
      <c r="AP382" s="272"/>
      <c r="AQ382" s="272"/>
      <c r="AR382" s="272"/>
      <c r="AS382" s="272"/>
      <c r="AT382" s="272"/>
      <c r="AU382" s="272"/>
      <c r="AV382" s="272"/>
      <c r="AW382" s="272"/>
      <c r="AX382" s="272"/>
      <c r="AY382" s="272"/>
      <c r="AZ382" s="272"/>
      <c r="BA382" s="271"/>
      <c r="BB382"/>
      <c r="BC382" s="407" t="str">
        <f t="shared" si="191"/>
        <v>►</v>
      </c>
      <c r="BF382" s="407" t="str">
        <f t="shared" si="192"/>
        <v>►</v>
      </c>
      <c r="BI382" s="9">
        <v>1</v>
      </c>
      <c r="BJ382" s="1"/>
      <c r="BK382" s="1"/>
    </row>
    <row r="383" spans="1:63" s="583" customFormat="1" ht="16.5" thickBot="1">
      <c r="A383" s="407" t="str">
        <f t="shared" si="189"/>
        <v>A</v>
      </c>
      <c r="B383" s="681" t="s">
        <v>956</v>
      </c>
      <c r="C383" s="681" t="s">
        <v>956</v>
      </c>
      <c r="D383" s="681" t="s">
        <v>956</v>
      </c>
      <c r="E383" s="681" t="s">
        <v>956</v>
      </c>
      <c r="F383" s="681" t="s">
        <v>956</v>
      </c>
      <c r="G383" s="681" t="s">
        <v>956</v>
      </c>
      <c r="H383"/>
      <c r="I383" s="684" t="s">
        <v>338</v>
      </c>
      <c r="J383" s="683" t="s">
        <v>956</v>
      </c>
      <c r="K383" s="683" t="s">
        <v>956</v>
      </c>
      <c r="L383" s="683" t="s">
        <v>956</v>
      </c>
      <c r="M383" s="683" t="s">
        <v>956</v>
      </c>
      <c r="N383" s="683" t="s">
        <v>956</v>
      </c>
      <c r="O383" s="683" t="s">
        <v>956</v>
      </c>
      <c r="P383" s="683" t="s">
        <v>956</v>
      </c>
      <c r="Q383" s="683" t="s">
        <v>956</v>
      </c>
      <c r="R383" s="683" t="s">
        <v>956</v>
      </c>
      <c r="S383" s="683" t="s">
        <v>956</v>
      </c>
      <c r="T383" s="683" t="s">
        <v>956</v>
      </c>
      <c r="U383" s="683" t="s">
        <v>956</v>
      </c>
      <c r="V383" s="683" t="s">
        <v>956</v>
      </c>
      <c r="W383" s="683" t="s">
        <v>956</v>
      </c>
      <c r="X383" s="683" t="s">
        <v>956</v>
      </c>
      <c r="Y383" s="683" t="s">
        <v>956</v>
      </c>
      <c r="Z383" s="683" t="s">
        <v>956</v>
      </c>
      <c r="AA383" s="686"/>
      <c r="AB383" s="407" t="str">
        <f t="shared" si="190"/>
        <v>A</v>
      </c>
      <c r="AC383" s="681" t="s">
        <v>956</v>
      </c>
      <c r="AD383" s="681" t="s">
        <v>956</v>
      </c>
      <c r="AE383" s="681" t="s">
        <v>956</v>
      </c>
      <c r="AF383" s="681" t="s">
        <v>956</v>
      </c>
      <c r="AG383" s="681" t="s">
        <v>956</v>
      </c>
      <c r="AH383" s="681" t="s">
        <v>956</v>
      </c>
      <c r="AI383" s="686"/>
      <c r="AJ383" s="684" t="s">
        <v>338</v>
      </c>
      <c r="AK383" s="683" t="s">
        <v>956</v>
      </c>
      <c r="AL383" s="683" t="s">
        <v>956</v>
      </c>
      <c r="AM383" s="683" t="s">
        <v>956</v>
      </c>
      <c r="AN383" s="683" t="s">
        <v>956</v>
      </c>
      <c r="AO383" s="683" t="s">
        <v>956</v>
      </c>
      <c r="AP383" s="683" t="s">
        <v>956</v>
      </c>
      <c r="AQ383" s="683" t="s">
        <v>956</v>
      </c>
      <c r="AR383" s="683" t="s">
        <v>956</v>
      </c>
      <c r="AS383" s="683" t="s">
        <v>956</v>
      </c>
      <c r="AT383" s="683" t="s">
        <v>956</v>
      </c>
      <c r="AU383" s="683" t="s">
        <v>956</v>
      </c>
      <c r="AV383" s="683" t="s">
        <v>956</v>
      </c>
      <c r="AW383" s="683" t="s">
        <v>956</v>
      </c>
      <c r="AX383" s="683" t="s">
        <v>956</v>
      </c>
      <c r="AY383" s="683" t="s">
        <v>956</v>
      </c>
      <c r="AZ383" s="683" t="s">
        <v>956</v>
      </c>
      <c r="BA383" s="683" t="s">
        <v>956</v>
      </c>
      <c r="BB383"/>
      <c r="BC383" s="407" t="str">
        <f t="shared" si="191"/>
        <v>A</v>
      </c>
      <c r="BF383" s="407" t="str">
        <f t="shared" si="192"/>
        <v>A</v>
      </c>
      <c r="BI383" s="9">
        <v>1</v>
      </c>
      <c r="BJ383" s="1"/>
      <c r="BK383" s="1"/>
    </row>
    <row r="384" spans="1:63" s="583" customFormat="1" ht="28.5">
      <c r="A384" s="407" t="str">
        <f t="shared" si="189"/>
        <v>►</v>
      </c>
      <c r="B384" s="408" t="str">
        <f t="shared" ref="B384:B402" si="213">IF(A384="►","►",IF(A384="A",IF(AND(ISTEXT(J384),ISTEXT(J384)),J384,IF(ISTEXT(J384),J384,IF(ISBLANK(J384),J384,J384)))))</f>
        <v>►</v>
      </c>
      <c r="C384" s="715" t="str">
        <f t="shared" ref="C384:C402" si="214">IF(B384="►","►",IFERROR(LEFT(B384,SEARCH(".",B384)-1),0))</f>
        <v>►</v>
      </c>
      <c r="D384" s="408" t="str">
        <f t="shared" ref="D384:D402" si="215">IF(B384="►","►",IFERROR(MID(B384,SEARCH(".",B384)+1,SEARCH(".",B384,SEARCH(".",B384)+1)-SEARCH(".",B384)-1),0))</f>
        <v>►</v>
      </c>
      <c r="E384" s="408" t="str">
        <f t="shared" ref="E384:E402" si="216">IF(B384="►","►",IFERROR(MID(B384,SEARCH(".",B384,SEARCH(".",B384)+1)+1,SEARCH(".",B384,SEARCH(".",B384,SEARCH(".",B384)+1)+1)-SEARCH(".",B384,SEARCH(".",B384)+1)-1),0))</f>
        <v>►</v>
      </c>
      <c r="F384" s="408" t="str">
        <f t="shared" ref="F384:F402" si="217">IF(B384="►","►",IFERROR(MID(J384,SEARCH(".",B384,SEARCH(".",B384,SEARCH(".",B384)+1)+1)+1,SEARCH(".",B384,SEARCH(".",B384,SEARCH(".",B384,SEARCH(".",B384)+1)+1)+1)-SEARCH(".",B384,SEARCH(".",B384,SEARCH(".",B384)+1)+1)-1),0))</f>
        <v>►</v>
      </c>
      <c r="G384" s="408" t="str">
        <f t="shared" ref="G384:G402" si="218">IF(B384="►","►",IFERROR(MID(B384,SEARCH("♦",SUBSTITUTE(B384,".","♦",LEN(B384)-LEN(SUBSTITUTE(B384,".",""))))+1,999),""))</f>
        <v>►</v>
      </c>
      <c r="H384"/>
      <c r="I384" s="259"/>
      <c r="J384" s="258"/>
      <c r="K384" s="258"/>
      <c r="L384" s="257"/>
      <c r="M384" s="256"/>
      <c r="N384" s="255"/>
      <c r="O384" s="714"/>
      <c r="P384" s="713"/>
      <c r="Q384" s="712"/>
      <c r="R384" s="712"/>
      <c r="S384" s="712"/>
      <c r="T384" s="712"/>
      <c r="U384" s="712"/>
      <c r="V384" s="712"/>
      <c r="W384" s="712"/>
      <c r="X384" s="712"/>
      <c r="Y384" s="712"/>
      <c r="Z384" s="711"/>
      <c r="AA384" s="686"/>
      <c r="AB384" s="407" t="str">
        <f t="shared" si="190"/>
        <v>►</v>
      </c>
      <c r="AC384" s="408" t="str">
        <f t="shared" ref="AC384:AC402" si="219">IF(AB384="►","►",IF(AB384="A",IF(AND(ISTEXT(AK384),ISTEXT(AK384)),AK384,IF(ISTEXT(AK384),AK384,IF(ISBLANK(AK384),AK384,AK384)))))</f>
        <v>►</v>
      </c>
      <c r="AD384" s="715" t="str">
        <f t="shared" ref="AD384:AD402" si="220">IF(AC384="►","►",IFERROR(LEFT(AC384,SEARCH(".",AC384)-1),0))</f>
        <v>►</v>
      </c>
      <c r="AE384" s="408" t="str">
        <f t="shared" ref="AE384:AE402" si="221">IF(AC384="►","►",IFERROR(MID(AC384,SEARCH(".",AC384)+1,SEARCH(".",AC384,SEARCH(".",AC384)+1)-SEARCH(".",AC384)-1),0))</f>
        <v>►</v>
      </c>
      <c r="AF384" s="408" t="str">
        <f t="shared" ref="AF384:AF402" si="222">IF(AC384="►","►",IFERROR(MID(AC384,SEARCH(".",AC384,SEARCH(".",AC384)+1)+1,SEARCH(".",AC384,SEARCH(".",AC384,SEARCH(".",AC384)+1)+1)-SEARCH(".",AC384,SEARCH(".",AC384)+1)-1),0))</f>
        <v>►</v>
      </c>
      <c r="AG384" s="408" t="str">
        <f t="shared" ref="AG384:AG402" si="223">IF(AC384="►","►",IFERROR(MID(AK384,SEARCH(".",AC384,SEARCH(".",AC384,SEARCH(".",AC384)+1)+1)+1,SEARCH(".",AC384,SEARCH(".",AC384,SEARCH(".",AC384,SEARCH(".",AC384)+1)+1)+1)-SEARCH(".",AC384,SEARCH(".",AC384,SEARCH(".",AC384)+1)+1)-1),0))</f>
        <v>►</v>
      </c>
      <c r="AH384" s="408" t="str">
        <f t="shared" ref="AH384:AH402" si="224">IF(AC384="►","►",IFERROR(MID(AC384,SEARCH("♦",SUBSTITUTE(AC384,".","♦",LEN(AC384)-LEN(SUBSTITUTE(AC384,".",""))))+1,999),""))</f>
        <v>►</v>
      </c>
      <c r="AI384" s="686"/>
      <c r="AJ384" s="259"/>
      <c r="AK384" s="258"/>
      <c r="AL384" s="258"/>
      <c r="AM384" s="257"/>
      <c r="AN384" s="256"/>
      <c r="AO384" s="255"/>
      <c r="AP384" s="714"/>
      <c r="AQ384" s="713"/>
      <c r="AR384" s="712"/>
      <c r="AS384" s="712"/>
      <c r="AT384" s="712"/>
      <c r="AU384" s="712"/>
      <c r="AV384" s="712"/>
      <c r="AW384" s="712"/>
      <c r="AX384" s="712"/>
      <c r="AY384" s="712"/>
      <c r="AZ384" s="712"/>
      <c r="BA384" s="711"/>
      <c r="BB384"/>
      <c r="BC384" s="407" t="str">
        <f t="shared" si="191"/>
        <v>►</v>
      </c>
      <c r="BF384" s="407" t="str">
        <f t="shared" si="192"/>
        <v>►</v>
      </c>
      <c r="BI384" s="9">
        <v>1</v>
      </c>
      <c r="BJ384" s="1"/>
      <c r="BK384" s="1"/>
    </row>
    <row r="385" spans="1:63" s="583" customFormat="1" ht="28.5">
      <c r="A385" s="407" t="str">
        <f t="shared" si="189"/>
        <v>►</v>
      </c>
      <c r="B385" s="147" t="str">
        <f t="shared" si="213"/>
        <v>►</v>
      </c>
      <c r="C385" s="685" t="str">
        <f t="shared" si="214"/>
        <v>►</v>
      </c>
      <c r="D385" s="147" t="str">
        <f t="shared" si="215"/>
        <v>►</v>
      </c>
      <c r="E385" s="147" t="str">
        <f t="shared" si="216"/>
        <v>►</v>
      </c>
      <c r="F385" s="147" t="str">
        <f t="shared" si="217"/>
        <v>►</v>
      </c>
      <c r="G385" s="147" t="str">
        <f t="shared" si="218"/>
        <v>►</v>
      </c>
      <c r="H385"/>
      <c r="I385" s="342"/>
      <c r="J385" s="204"/>
      <c r="K385" s="204"/>
      <c r="L385" s="203"/>
      <c r="M385" s="202"/>
      <c r="N385" s="201"/>
      <c r="O385" s="710"/>
      <c r="P385" s="709"/>
      <c r="Q385" s="708"/>
      <c r="R385" s="708"/>
      <c r="S385" s="708"/>
      <c r="T385" s="708"/>
      <c r="U385" s="708"/>
      <c r="V385" s="708"/>
      <c r="W385" s="708"/>
      <c r="X385" s="708"/>
      <c r="Y385" s="708"/>
      <c r="Z385" s="707"/>
      <c r="AA385" s="686"/>
      <c r="AB385" s="407" t="str">
        <f t="shared" si="190"/>
        <v>►</v>
      </c>
      <c r="AC385" s="147" t="str">
        <f t="shared" si="219"/>
        <v>►</v>
      </c>
      <c r="AD385" s="685" t="str">
        <f t="shared" si="220"/>
        <v>►</v>
      </c>
      <c r="AE385" s="147" t="str">
        <f t="shared" si="221"/>
        <v>►</v>
      </c>
      <c r="AF385" s="147" t="str">
        <f t="shared" si="222"/>
        <v>►</v>
      </c>
      <c r="AG385" s="147" t="str">
        <f t="shared" si="223"/>
        <v>►</v>
      </c>
      <c r="AH385" s="147" t="str">
        <f t="shared" si="224"/>
        <v>►</v>
      </c>
      <c r="AI385" s="686"/>
      <c r="AJ385" s="342"/>
      <c r="AK385" s="204"/>
      <c r="AL385" s="204"/>
      <c r="AM385" s="203"/>
      <c r="AN385" s="202"/>
      <c r="AO385" s="201"/>
      <c r="AP385" s="710"/>
      <c r="AQ385" s="709"/>
      <c r="AR385" s="708"/>
      <c r="AS385" s="708"/>
      <c r="AT385" s="708"/>
      <c r="AU385" s="708"/>
      <c r="AV385" s="708"/>
      <c r="AW385" s="708"/>
      <c r="AX385" s="708"/>
      <c r="AY385" s="708"/>
      <c r="AZ385" s="708"/>
      <c r="BA385" s="707"/>
      <c r="BB385"/>
      <c r="BC385" s="407" t="str">
        <f t="shared" si="191"/>
        <v>►</v>
      </c>
      <c r="BF385" s="407" t="str">
        <f t="shared" si="192"/>
        <v>►</v>
      </c>
      <c r="BI385" s="9">
        <v>1</v>
      </c>
      <c r="BJ385" s="1"/>
      <c r="BK385" s="1"/>
    </row>
    <row r="386" spans="1:63" s="583" customFormat="1" ht="15.75">
      <c r="A386" s="407" t="str">
        <f t="shared" si="189"/>
        <v>►</v>
      </c>
      <c r="B386" s="147" t="str">
        <f t="shared" si="213"/>
        <v>►</v>
      </c>
      <c r="C386" s="685" t="str">
        <f t="shared" si="214"/>
        <v>►</v>
      </c>
      <c r="D386" s="147" t="str">
        <f t="shared" si="215"/>
        <v>►</v>
      </c>
      <c r="E386" s="147" t="str">
        <f t="shared" si="216"/>
        <v>►</v>
      </c>
      <c r="F386" s="147" t="str">
        <f t="shared" si="217"/>
        <v>►</v>
      </c>
      <c r="G386" s="147" t="str">
        <f t="shared" si="218"/>
        <v>►</v>
      </c>
      <c r="H386"/>
      <c r="I386" s="134"/>
      <c r="J386" s="204"/>
      <c r="K386" s="204"/>
      <c r="L386" s="203"/>
      <c r="M386" s="202"/>
      <c r="N386" s="201"/>
      <c r="O386" s="706"/>
      <c r="P386" s="706"/>
      <c r="Q386" s="337"/>
      <c r="R386" s="336"/>
      <c r="S386" s="232"/>
      <c r="T386" s="232"/>
      <c r="U386" s="232"/>
      <c r="V386" s="232"/>
      <c r="W386" s="232"/>
      <c r="X386" s="232"/>
      <c r="Y386" s="232"/>
      <c r="Z386" s="231"/>
      <c r="AA386" s="686"/>
      <c r="AB386" s="407" t="str">
        <f t="shared" si="190"/>
        <v>►</v>
      </c>
      <c r="AC386" s="147" t="str">
        <f t="shared" si="219"/>
        <v>►</v>
      </c>
      <c r="AD386" s="685" t="str">
        <f t="shared" si="220"/>
        <v>►</v>
      </c>
      <c r="AE386" s="147" t="str">
        <f t="shared" si="221"/>
        <v>►</v>
      </c>
      <c r="AF386" s="147" t="str">
        <f t="shared" si="222"/>
        <v>►</v>
      </c>
      <c r="AG386" s="147" t="str">
        <f t="shared" si="223"/>
        <v>►</v>
      </c>
      <c r="AH386" s="147" t="str">
        <f t="shared" si="224"/>
        <v>►</v>
      </c>
      <c r="AI386" s="686"/>
      <c r="AJ386" s="134"/>
      <c r="AK386" s="204"/>
      <c r="AL386" s="204"/>
      <c r="AM386" s="203"/>
      <c r="AN386" s="202"/>
      <c r="AO386" s="201"/>
      <c r="AP386" s="706"/>
      <c r="AQ386" s="706"/>
      <c r="AR386" s="337"/>
      <c r="AS386" s="336"/>
      <c r="AT386" s="232"/>
      <c r="AU386" s="232"/>
      <c r="AV386" s="232"/>
      <c r="AW386" s="232"/>
      <c r="AX386" s="232"/>
      <c r="AY386" s="232"/>
      <c r="AZ386" s="232"/>
      <c r="BA386" s="231"/>
      <c r="BB386"/>
      <c r="BC386" s="407" t="str">
        <f t="shared" si="191"/>
        <v>►</v>
      </c>
      <c r="BF386" s="407" t="str">
        <f t="shared" si="192"/>
        <v>►</v>
      </c>
      <c r="BI386" s="9">
        <v>1</v>
      </c>
      <c r="BJ386" s="1"/>
      <c r="BK386" s="1"/>
    </row>
    <row r="387" spans="1:63" s="583" customFormat="1" ht="18.75">
      <c r="A387" s="407" t="str">
        <f t="shared" si="189"/>
        <v>►</v>
      </c>
      <c r="B387" s="147" t="str">
        <f t="shared" si="213"/>
        <v>►</v>
      </c>
      <c r="C387" s="685" t="str">
        <f t="shared" si="214"/>
        <v>►</v>
      </c>
      <c r="D387" s="147" t="str">
        <f t="shared" si="215"/>
        <v>►</v>
      </c>
      <c r="E387" s="147" t="str">
        <f t="shared" si="216"/>
        <v>►</v>
      </c>
      <c r="F387" s="147" t="str">
        <f t="shared" si="217"/>
        <v>►</v>
      </c>
      <c r="G387" s="147" t="str">
        <f t="shared" si="218"/>
        <v>►</v>
      </c>
      <c r="H387"/>
      <c r="I387" s="134"/>
      <c r="J387" s="204"/>
      <c r="K387" s="204"/>
      <c r="L387" s="203"/>
      <c r="M387" s="202"/>
      <c r="N387" s="201"/>
      <c r="O387" s="224"/>
      <c r="P387" s="334"/>
      <c r="Q387" s="323"/>
      <c r="R387" s="323"/>
      <c r="S387" s="323"/>
      <c r="T387" s="323"/>
      <c r="U387" s="211"/>
      <c r="V387" s="223"/>
      <c r="W387" s="705"/>
      <c r="X387" s="705"/>
      <c r="Y387" s="705"/>
      <c r="Z387" s="704"/>
      <c r="AA387" s="686"/>
      <c r="AB387" s="407" t="str">
        <f t="shared" si="190"/>
        <v>►</v>
      </c>
      <c r="AC387" s="147" t="str">
        <f t="shared" si="219"/>
        <v>►</v>
      </c>
      <c r="AD387" s="685" t="str">
        <f t="shared" si="220"/>
        <v>►</v>
      </c>
      <c r="AE387" s="147" t="str">
        <f t="shared" si="221"/>
        <v>►</v>
      </c>
      <c r="AF387" s="147" t="str">
        <f t="shared" si="222"/>
        <v>►</v>
      </c>
      <c r="AG387" s="147" t="str">
        <f t="shared" si="223"/>
        <v>►</v>
      </c>
      <c r="AH387" s="147" t="str">
        <f t="shared" si="224"/>
        <v>►</v>
      </c>
      <c r="AI387" s="686"/>
      <c r="AJ387" s="134"/>
      <c r="AK387" s="204"/>
      <c r="AL387" s="204"/>
      <c r="AM387" s="203"/>
      <c r="AN387" s="202"/>
      <c r="AO387" s="201"/>
      <c r="AP387" s="224"/>
      <c r="AQ387" s="334"/>
      <c r="AR387" s="323"/>
      <c r="AS387" s="323"/>
      <c r="AT387" s="323"/>
      <c r="AU387" s="323"/>
      <c r="AV387" s="211"/>
      <c r="AW387" s="223"/>
      <c r="AX387" s="705"/>
      <c r="AY387" s="705"/>
      <c r="AZ387" s="705"/>
      <c r="BA387" s="704"/>
      <c r="BB387"/>
      <c r="BC387" s="407" t="str">
        <f t="shared" si="191"/>
        <v>►</v>
      </c>
      <c r="BF387" s="407" t="str">
        <f t="shared" si="192"/>
        <v>►</v>
      </c>
      <c r="BI387" s="9">
        <v>1</v>
      </c>
      <c r="BJ387" s="1"/>
      <c r="BK387" s="1"/>
    </row>
    <row r="388" spans="1:63" s="583" customFormat="1" ht="18.75">
      <c r="A388" s="407" t="str">
        <f t="shared" si="189"/>
        <v>►</v>
      </c>
      <c r="B388" s="147" t="str">
        <f t="shared" si="213"/>
        <v>►</v>
      </c>
      <c r="C388" s="685" t="str">
        <f t="shared" si="214"/>
        <v>►</v>
      </c>
      <c r="D388" s="147" t="str">
        <f t="shared" si="215"/>
        <v>►</v>
      </c>
      <c r="E388" s="147" t="str">
        <f t="shared" si="216"/>
        <v>►</v>
      </c>
      <c r="F388" s="147" t="str">
        <f t="shared" si="217"/>
        <v>►</v>
      </c>
      <c r="G388" s="147" t="str">
        <f t="shared" si="218"/>
        <v>►</v>
      </c>
      <c r="H388"/>
      <c r="I388" s="134"/>
      <c r="J388" s="204"/>
      <c r="K388" s="204"/>
      <c r="L388" s="203"/>
      <c r="M388" s="202"/>
      <c r="N388" s="201"/>
      <c r="O388" s="216"/>
      <c r="P388" s="327"/>
      <c r="Q388" s="324"/>
      <c r="R388" s="324"/>
      <c r="S388" s="324"/>
      <c r="T388" s="324"/>
      <c r="U388" s="215"/>
      <c r="V388" s="28"/>
      <c r="W388" s="705"/>
      <c r="X388" s="705"/>
      <c r="Y388" s="705"/>
      <c r="Z388" s="704"/>
      <c r="AA388" s="686"/>
      <c r="AB388" s="407" t="str">
        <f t="shared" si="190"/>
        <v>►</v>
      </c>
      <c r="AC388" s="147" t="str">
        <f t="shared" si="219"/>
        <v>►</v>
      </c>
      <c r="AD388" s="685" t="str">
        <f t="shared" si="220"/>
        <v>►</v>
      </c>
      <c r="AE388" s="147" t="str">
        <f t="shared" si="221"/>
        <v>►</v>
      </c>
      <c r="AF388" s="147" t="str">
        <f t="shared" si="222"/>
        <v>►</v>
      </c>
      <c r="AG388" s="147" t="str">
        <f t="shared" si="223"/>
        <v>►</v>
      </c>
      <c r="AH388" s="147" t="str">
        <f t="shared" si="224"/>
        <v>►</v>
      </c>
      <c r="AI388" s="686"/>
      <c r="AJ388" s="134"/>
      <c r="AK388" s="204"/>
      <c r="AL388" s="204"/>
      <c r="AM388" s="203"/>
      <c r="AN388" s="202"/>
      <c r="AO388" s="201"/>
      <c r="AP388" s="216"/>
      <c r="AQ388" s="327"/>
      <c r="AR388" s="324"/>
      <c r="AS388" s="324"/>
      <c r="AT388" s="324"/>
      <c r="AU388" s="324"/>
      <c r="AV388" s="215"/>
      <c r="AW388" s="28"/>
      <c r="AX388" s="705"/>
      <c r="AY388" s="705"/>
      <c r="AZ388" s="705"/>
      <c r="BA388" s="704"/>
      <c r="BB388"/>
      <c r="BC388" s="407" t="str">
        <f t="shared" si="191"/>
        <v>►</v>
      </c>
      <c r="BF388" s="407" t="str">
        <f t="shared" si="192"/>
        <v>►</v>
      </c>
      <c r="BI388" s="9">
        <v>1</v>
      </c>
      <c r="BJ388" s="1"/>
      <c r="BK388" s="1"/>
    </row>
    <row r="389" spans="1:63" s="583" customFormat="1" ht="15.75">
      <c r="A389" s="407" t="str">
        <f t="shared" si="189"/>
        <v>►</v>
      </c>
      <c r="B389" s="147" t="str">
        <f t="shared" si="213"/>
        <v>►</v>
      </c>
      <c r="C389" s="685" t="str">
        <f t="shared" si="214"/>
        <v>►</v>
      </c>
      <c r="D389" s="147" t="str">
        <f t="shared" si="215"/>
        <v>►</v>
      </c>
      <c r="E389" s="147" t="str">
        <f t="shared" si="216"/>
        <v>►</v>
      </c>
      <c r="F389" s="147" t="str">
        <f t="shared" si="217"/>
        <v>►</v>
      </c>
      <c r="G389" s="147" t="str">
        <f t="shared" si="218"/>
        <v>►</v>
      </c>
      <c r="H389"/>
      <c r="I389" s="134"/>
      <c r="J389" s="204"/>
      <c r="K389" s="204"/>
      <c r="L389" s="203"/>
      <c r="M389" s="202"/>
      <c r="N389" s="201"/>
      <c r="O389" s="325"/>
      <c r="P389" s="324"/>
      <c r="Q389" s="323"/>
      <c r="R389" s="320"/>
      <c r="S389" s="199"/>
      <c r="T389" s="319"/>
      <c r="U389" s="198"/>
      <c r="V389" s="197"/>
      <c r="W389" s="703"/>
      <c r="X389" s="703"/>
      <c r="Y389" s="703"/>
      <c r="Z389" s="702"/>
      <c r="AA389" s="686"/>
      <c r="AB389" s="407" t="str">
        <f t="shared" si="190"/>
        <v>►</v>
      </c>
      <c r="AC389" s="147" t="str">
        <f t="shared" si="219"/>
        <v>►</v>
      </c>
      <c r="AD389" s="685" t="str">
        <f t="shared" si="220"/>
        <v>►</v>
      </c>
      <c r="AE389" s="147" t="str">
        <f t="shared" si="221"/>
        <v>►</v>
      </c>
      <c r="AF389" s="147" t="str">
        <f t="shared" si="222"/>
        <v>►</v>
      </c>
      <c r="AG389" s="147" t="str">
        <f t="shared" si="223"/>
        <v>►</v>
      </c>
      <c r="AH389" s="147" t="str">
        <f t="shared" si="224"/>
        <v>►</v>
      </c>
      <c r="AI389" s="686"/>
      <c r="AJ389" s="134"/>
      <c r="AK389" s="204"/>
      <c r="AL389" s="204"/>
      <c r="AM389" s="203"/>
      <c r="AN389" s="202"/>
      <c r="AO389" s="201"/>
      <c r="AP389" s="325"/>
      <c r="AQ389" s="324"/>
      <c r="AR389" s="323"/>
      <c r="AS389" s="320"/>
      <c r="AT389" s="199"/>
      <c r="AU389" s="319"/>
      <c r="AV389" s="198"/>
      <c r="AW389" s="197"/>
      <c r="AX389" s="703"/>
      <c r="AY389" s="703"/>
      <c r="AZ389" s="703"/>
      <c r="BA389" s="702"/>
      <c r="BB389"/>
      <c r="BC389" s="407" t="str">
        <f t="shared" si="191"/>
        <v>►</v>
      </c>
      <c r="BF389" s="407" t="str">
        <f t="shared" si="192"/>
        <v>►</v>
      </c>
      <c r="BI389" s="9">
        <v>1</v>
      </c>
      <c r="BJ389" s="1"/>
      <c r="BK389" s="1"/>
    </row>
    <row r="390" spans="1:63" s="583" customFormat="1" ht="15.75">
      <c r="A390" s="407" t="str">
        <f t="shared" si="189"/>
        <v>►</v>
      </c>
      <c r="B390" s="147" t="str">
        <f t="shared" si="213"/>
        <v>►</v>
      </c>
      <c r="C390" s="685" t="str">
        <f t="shared" si="214"/>
        <v>►</v>
      </c>
      <c r="D390" s="147" t="str">
        <f t="shared" si="215"/>
        <v>►</v>
      </c>
      <c r="E390" s="147" t="str">
        <f t="shared" si="216"/>
        <v>►</v>
      </c>
      <c r="F390" s="147" t="str">
        <f t="shared" si="217"/>
        <v>►</v>
      </c>
      <c r="G390" s="147" t="str">
        <f t="shared" si="218"/>
        <v>►</v>
      </c>
      <c r="H390"/>
      <c r="I390" s="134"/>
      <c r="J390" s="204"/>
      <c r="K390" s="204"/>
      <c r="L390" s="203"/>
      <c r="M390" s="202"/>
      <c r="N390" s="201"/>
      <c r="O390" s="200"/>
      <c r="P390" s="104"/>
      <c r="Q390" s="320"/>
      <c r="R390" s="320"/>
      <c r="S390" s="199"/>
      <c r="T390" s="319"/>
      <c r="U390" s="198"/>
      <c r="V390" s="197"/>
      <c r="W390" s="703"/>
      <c r="X390" s="703"/>
      <c r="Y390" s="703"/>
      <c r="Z390" s="702"/>
      <c r="AA390" s="686"/>
      <c r="AB390" s="407" t="str">
        <f t="shared" si="190"/>
        <v>►</v>
      </c>
      <c r="AC390" s="147" t="str">
        <f t="shared" si="219"/>
        <v>►</v>
      </c>
      <c r="AD390" s="685" t="str">
        <f t="shared" si="220"/>
        <v>►</v>
      </c>
      <c r="AE390" s="147" t="str">
        <f t="shared" si="221"/>
        <v>►</v>
      </c>
      <c r="AF390" s="147" t="str">
        <f t="shared" si="222"/>
        <v>►</v>
      </c>
      <c r="AG390" s="147" t="str">
        <f t="shared" si="223"/>
        <v>►</v>
      </c>
      <c r="AH390" s="147" t="str">
        <f t="shared" si="224"/>
        <v>►</v>
      </c>
      <c r="AI390" s="686"/>
      <c r="AJ390" s="134"/>
      <c r="AK390" s="204"/>
      <c r="AL390" s="204"/>
      <c r="AM390" s="203"/>
      <c r="AN390" s="202"/>
      <c r="AO390" s="201"/>
      <c r="AP390" s="200"/>
      <c r="AQ390" s="104"/>
      <c r="AR390" s="320"/>
      <c r="AS390" s="320"/>
      <c r="AT390" s="199"/>
      <c r="AU390" s="319"/>
      <c r="AV390" s="198"/>
      <c r="AW390" s="197"/>
      <c r="AX390" s="703"/>
      <c r="AY390" s="703"/>
      <c r="AZ390" s="703"/>
      <c r="BA390" s="702"/>
      <c r="BB390"/>
      <c r="BC390" s="407" t="str">
        <f t="shared" si="191"/>
        <v>►</v>
      </c>
      <c r="BF390" s="407" t="str">
        <f t="shared" si="192"/>
        <v>►</v>
      </c>
      <c r="BI390" s="9">
        <v>1</v>
      </c>
      <c r="BJ390" s="1"/>
      <c r="BK390" s="1"/>
    </row>
    <row r="391" spans="1:63" s="583" customFormat="1" ht="15.75">
      <c r="A391" s="407" t="str">
        <f t="shared" si="189"/>
        <v>►</v>
      </c>
      <c r="B391" s="147" t="str">
        <f t="shared" si="213"/>
        <v>►</v>
      </c>
      <c r="C391" s="685" t="str">
        <f t="shared" si="214"/>
        <v>►</v>
      </c>
      <c r="D391" s="147" t="str">
        <f t="shared" si="215"/>
        <v>►</v>
      </c>
      <c r="E391" s="147" t="str">
        <f t="shared" si="216"/>
        <v>►</v>
      </c>
      <c r="F391" s="147" t="str">
        <f t="shared" si="217"/>
        <v>►</v>
      </c>
      <c r="G391" s="147" t="str">
        <f t="shared" si="218"/>
        <v>►</v>
      </c>
      <c r="H391"/>
      <c r="I391" s="134"/>
      <c r="J391" s="190"/>
      <c r="K391" s="189"/>
      <c r="L391" s="188"/>
      <c r="M391" s="187"/>
      <c r="N391" s="186"/>
      <c r="O391" s="185"/>
      <c r="P391" s="184"/>
      <c r="Q391" s="184"/>
      <c r="R391" s="183"/>
      <c r="S391" s="183"/>
      <c r="T391" s="183"/>
      <c r="U391" s="183"/>
      <c r="V391" s="183"/>
      <c r="W391" s="183"/>
      <c r="X391" s="183"/>
      <c r="Y391" s="183"/>
      <c r="Z391" s="182"/>
      <c r="AA391" s="686"/>
      <c r="AB391" s="407" t="str">
        <f t="shared" si="190"/>
        <v>►</v>
      </c>
      <c r="AC391" s="147" t="str">
        <f t="shared" si="219"/>
        <v>►</v>
      </c>
      <c r="AD391" s="685" t="str">
        <f t="shared" si="220"/>
        <v>►</v>
      </c>
      <c r="AE391" s="147" t="str">
        <f t="shared" si="221"/>
        <v>►</v>
      </c>
      <c r="AF391" s="147" t="str">
        <f t="shared" si="222"/>
        <v>►</v>
      </c>
      <c r="AG391" s="147" t="str">
        <f t="shared" si="223"/>
        <v>►</v>
      </c>
      <c r="AH391" s="147" t="str">
        <f t="shared" si="224"/>
        <v>►</v>
      </c>
      <c r="AI391" s="686"/>
      <c r="AJ391" s="134"/>
      <c r="AK391" s="190"/>
      <c r="AL391" s="189"/>
      <c r="AM391" s="188"/>
      <c r="AN391" s="187"/>
      <c r="AO391" s="186"/>
      <c r="AP391" s="185"/>
      <c r="AQ391" s="184"/>
      <c r="AR391" s="184"/>
      <c r="AS391" s="183"/>
      <c r="AT391" s="183"/>
      <c r="AU391" s="183"/>
      <c r="AV391" s="183"/>
      <c r="AW391" s="183"/>
      <c r="AX391" s="183"/>
      <c r="AY391" s="183"/>
      <c r="AZ391" s="183"/>
      <c r="BA391" s="182"/>
      <c r="BB391"/>
      <c r="BC391" s="407" t="str">
        <f t="shared" si="191"/>
        <v>►</v>
      </c>
      <c r="BF391" s="407" t="str">
        <f t="shared" si="192"/>
        <v>►</v>
      </c>
      <c r="BI391" s="9">
        <v>1</v>
      </c>
      <c r="BJ391" s="1"/>
      <c r="BK391" s="1"/>
    </row>
    <row r="392" spans="1:63" s="583" customFormat="1" ht="15.75">
      <c r="A392" s="407" t="str">
        <f t="shared" si="189"/>
        <v>►</v>
      </c>
      <c r="B392" s="147" t="str">
        <f t="shared" si="213"/>
        <v>►</v>
      </c>
      <c r="C392" s="685" t="str">
        <f t="shared" si="214"/>
        <v>►</v>
      </c>
      <c r="D392" s="147" t="str">
        <f t="shared" si="215"/>
        <v>►</v>
      </c>
      <c r="E392" s="147" t="str">
        <f t="shared" si="216"/>
        <v>►</v>
      </c>
      <c r="F392" s="147" t="str">
        <f t="shared" si="217"/>
        <v>►</v>
      </c>
      <c r="G392" s="147" t="str">
        <f t="shared" si="218"/>
        <v>►</v>
      </c>
      <c r="H392"/>
      <c r="I392" s="134"/>
      <c r="J392" s="119"/>
      <c r="K392" s="119"/>
      <c r="L392" s="118"/>
      <c r="M392" s="117"/>
      <c r="N392" s="116"/>
      <c r="O392" s="701"/>
      <c r="P392" s="701"/>
      <c r="Q392" s="700"/>
      <c r="R392" s="177"/>
      <c r="S392" s="176"/>
      <c r="T392" s="699"/>
      <c r="U392" s="175"/>
      <c r="V392" s="698"/>
      <c r="W392" s="697"/>
      <c r="X392" s="696"/>
      <c r="Y392" s="695"/>
      <c r="Z392" s="174"/>
      <c r="AA392" s="686"/>
      <c r="AB392" s="407" t="str">
        <f t="shared" si="190"/>
        <v>►</v>
      </c>
      <c r="AC392" s="147" t="str">
        <f t="shared" si="219"/>
        <v>►</v>
      </c>
      <c r="AD392" s="685" t="str">
        <f t="shared" si="220"/>
        <v>►</v>
      </c>
      <c r="AE392" s="147" t="str">
        <f t="shared" si="221"/>
        <v>►</v>
      </c>
      <c r="AF392" s="147" t="str">
        <f t="shared" si="222"/>
        <v>►</v>
      </c>
      <c r="AG392" s="147" t="str">
        <f t="shared" si="223"/>
        <v>►</v>
      </c>
      <c r="AH392" s="147" t="str">
        <f t="shared" si="224"/>
        <v>►</v>
      </c>
      <c r="AI392" s="686"/>
      <c r="AJ392" s="134"/>
      <c r="AK392" s="119"/>
      <c r="AL392" s="119"/>
      <c r="AM392" s="118"/>
      <c r="AN392" s="117"/>
      <c r="AO392" s="116"/>
      <c r="AP392" s="701"/>
      <c r="AQ392" s="701"/>
      <c r="AR392" s="700"/>
      <c r="AS392" s="177"/>
      <c r="AT392" s="176"/>
      <c r="AU392" s="699"/>
      <c r="AV392" s="175"/>
      <c r="AW392" s="698"/>
      <c r="AX392" s="697"/>
      <c r="AY392" s="696"/>
      <c r="AZ392" s="695"/>
      <c r="BA392" s="174"/>
      <c r="BB392"/>
      <c r="BC392" s="407" t="str">
        <f t="shared" si="191"/>
        <v>►</v>
      </c>
      <c r="BF392" s="407" t="str">
        <f t="shared" si="192"/>
        <v>►</v>
      </c>
      <c r="BI392" s="9">
        <v>1</v>
      </c>
      <c r="BJ392" s="1"/>
      <c r="BK392" s="1"/>
    </row>
    <row r="393" spans="1:63" s="583" customFormat="1" ht="15.75">
      <c r="A393" s="407" t="str">
        <f t="shared" si="189"/>
        <v>►</v>
      </c>
      <c r="B393" s="147" t="str">
        <f t="shared" si="213"/>
        <v>►</v>
      </c>
      <c r="C393" s="685" t="str">
        <f t="shared" si="214"/>
        <v>►</v>
      </c>
      <c r="D393" s="147" t="str">
        <f t="shared" si="215"/>
        <v>►</v>
      </c>
      <c r="E393" s="147" t="str">
        <f t="shared" si="216"/>
        <v>►</v>
      </c>
      <c r="F393" s="147" t="str">
        <f t="shared" si="217"/>
        <v>►</v>
      </c>
      <c r="G393" s="147" t="str">
        <f t="shared" si="218"/>
        <v>►</v>
      </c>
      <c r="H393"/>
      <c r="I393" s="134"/>
      <c r="J393" s="119"/>
      <c r="K393" s="119"/>
      <c r="L393" s="118"/>
      <c r="M393" s="117"/>
      <c r="N393" s="116"/>
      <c r="O393" s="689"/>
      <c r="P393" s="689"/>
      <c r="Q393" s="688"/>
      <c r="R393" s="165"/>
      <c r="S393" s="164"/>
      <c r="T393" s="694"/>
      <c r="U393" s="163"/>
      <c r="V393" s="693"/>
      <c r="W393" s="692"/>
      <c r="X393" s="691"/>
      <c r="Y393" s="690"/>
      <c r="Z393" s="162"/>
      <c r="AA393" s="686"/>
      <c r="AB393" s="407" t="str">
        <f t="shared" si="190"/>
        <v>►</v>
      </c>
      <c r="AC393" s="147" t="str">
        <f t="shared" si="219"/>
        <v>►</v>
      </c>
      <c r="AD393" s="685" t="str">
        <f t="shared" si="220"/>
        <v>►</v>
      </c>
      <c r="AE393" s="147" t="str">
        <f t="shared" si="221"/>
        <v>►</v>
      </c>
      <c r="AF393" s="147" t="str">
        <f t="shared" si="222"/>
        <v>►</v>
      </c>
      <c r="AG393" s="147" t="str">
        <f t="shared" si="223"/>
        <v>►</v>
      </c>
      <c r="AH393" s="147" t="str">
        <f t="shared" si="224"/>
        <v>►</v>
      </c>
      <c r="AI393" s="686"/>
      <c r="AJ393" s="134"/>
      <c r="AK393" s="119"/>
      <c r="AL393" s="119"/>
      <c r="AM393" s="118"/>
      <c r="AN393" s="117"/>
      <c r="AO393" s="116"/>
      <c r="AP393" s="689"/>
      <c r="AQ393" s="689"/>
      <c r="AR393" s="688"/>
      <c r="AS393" s="165"/>
      <c r="AT393" s="164"/>
      <c r="AU393" s="694"/>
      <c r="AV393" s="163"/>
      <c r="AW393" s="693"/>
      <c r="AX393" s="692"/>
      <c r="AY393" s="691"/>
      <c r="AZ393" s="690"/>
      <c r="BA393" s="162"/>
      <c r="BB393"/>
      <c r="BC393" s="407" t="str">
        <f t="shared" si="191"/>
        <v>►</v>
      </c>
      <c r="BF393" s="407" t="str">
        <f t="shared" si="192"/>
        <v>►</v>
      </c>
      <c r="BI393" s="9">
        <v>1</v>
      </c>
      <c r="BJ393" s="1"/>
      <c r="BK393" s="1"/>
    </row>
    <row r="394" spans="1:63" s="583" customFormat="1" ht="21">
      <c r="A394" s="407" t="str">
        <f t="shared" ref="A394:A450" si="225">IF(ISBLANK(I394),"►",I394)</f>
        <v>►</v>
      </c>
      <c r="B394" s="147" t="str">
        <f t="shared" si="213"/>
        <v>►</v>
      </c>
      <c r="C394" s="685" t="str">
        <f t="shared" si="214"/>
        <v>►</v>
      </c>
      <c r="D394" s="147" t="str">
        <f t="shared" si="215"/>
        <v>►</v>
      </c>
      <c r="E394" s="147" t="str">
        <f t="shared" si="216"/>
        <v>►</v>
      </c>
      <c r="F394" s="147" t="str">
        <f t="shared" si="217"/>
        <v>►</v>
      </c>
      <c r="G394" s="147" t="str">
        <f t="shared" si="218"/>
        <v>►</v>
      </c>
      <c r="H394"/>
      <c r="I394" s="134"/>
      <c r="J394" s="119"/>
      <c r="K394" s="119"/>
      <c r="L394" s="118"/>
      <c r="M394" s="117"/>
      <c r="N394" s="116"/>
      <c r="O394" s="689"/>
      <c r="P394" s="689"/>
      <c r="Q394" s="688"/>
      <c r="R394" s="145"/>
      <c r="S394" s="296"/>
      <c r="T394" s="295"/>
      <c r="U394" s="144"/>
      <c r="V394" s="294"/>
      <c r="W394" s="293"/>
      <c r="X394" s="292"/>
      <c r="Y394" s="291"/>
      <c r="Z394" s="290"/>
      <c r="AA394" s="686"/>
      <c r="AB394" s="407" t="str">
        <f t="shared" ref="AB394:AB450" si="226">IF(ISBLANK(AJ394),"►",AJ394)</f>
        <v>►</v>
      </c>
      <c r="AC394" s="147" t="str">
        <f t="shared" si="219"/>
        <v>►</v>
      </c>
      <c r="AD394" s="685" t="str">
        <f t="shared" si="220"/>
        <v>►</v>
      </c>
      <c r="AE394" s="147" t="str">
        <f t="shared" si="221"/>
        <v>►</v>
      </c>
      <c r="AF394" s="147" t="str">
        <f t="shared" si="222"/>
        <v>►</v>
      </c>
      <c r="AG394" s="147" t="str">
        <f t="shared" si="223"/>
        <v>►</v>
      </c>
      <c r="AH394" s="147" t="str">
        <f t="shared" si="224"/>
        <v>►</v>
      </c>
      <c r="AI394" s="686"/>
      <c r="AJ394" s="134"/>
      <c r="AK394" s="119"/>
      <c r="AL394" s="119"/>
      <c r="AM394" s="118"/>
      <c r="AN394" s="117"/>
      <c r="AO394" s="116"/>
      <c r="AP394" s="689"/>
      <c r="AQ394" s="689"/>
      <c r="AR394" s="688"/>
      <c r="AS394" s="145"/>
      <c r="AT394" s="296"/>
      <c r="AU394" s="295"/>
      <c r="AV394" s="144"/>
      <c r="AW394" s="294"/>
      <c r="AX394" s="293"/>
      <c r="AY394" s="292"/>
      <c r="AZ394" s="291"/>
      <c r="BA394" s="290"/>
      <c r="BB394"/>
      <c r="BC394" s="407" t="str">
        <f t="shared" ref="BC394:BC450" si="227">A394</f>
        <v>►</v>
      </c>
      <c r="BF394" s="407" t="str">
        <f t="shared" ref="BF394:BF450" si="228">AB394</f>
        <v>►</v>
      </c>
      <c r="BI394" s="9">
        <v>1</v>
      </c>
      <c r="BJ394" s="1"/>
      <c r="BK394" s="1"/>
    </row>
    <row r="395" spans="1:63" s="583" customFormat="1" ht="21">
      <c r="A395" s="407" t="str">
        <f t="shared" si="225"/>
        <v>►</v>
      </c>
      <c r="B395" s="147" t="str">
        <f t="shared" si="213"/>
        <v>►</v>
      </c>
      <c r="C395" s="685" t="str">
        <f t="shared" si="214"/>
        <v>►</v>
      </c>
      <c r="D395" s="147" t="str">
        <f t="shared" si="215"/>
        <v>►</v>
      </c>
      <c r="E395" s="147" t="str">
        <f t="shared" si="216"/>
        <v>►</v>
      </c>
      <c r="F395" s="147" t="str">
        <f t="shared" si="217"/>
        <v>►</v>
      </c>
      <c r="G395" s="147" t="str">
        <f t="shared" si="218"/>
        <v>►</v>
      </c>
      <c r="H395"/>
      <c r="I395" s="146"/>
      <c r="J395" s="119"/>
      <c r="K395" s="119"/>
      <c r="L395" s="118"/>
      <c r="M395" s="117"/>
      <c r="N395" s="116"/>
      <c r="O395" s="689"/>
      <c r="P395" s="689"/>
      <c r="Q395" s="688"/>
      <c r="R395" s="150"/>
      <c r="S395" s="296"/>
      <c r="T395" s="295"/>
      <c r="U395" s="144"/>
      <c r="V395" s="294"/>
      <c r="W395" s="293"/>
      <c r="X395" s="292"/>
      <c r="Y395" s="291"/>
      <c r="Z395" s="290"/>
      <c r="AA395" s="686"/>
      <c r="AB395" s="407" t="str">
        <f t="shared" si="226"/>
        <v>►</v>
      </c>
      <c r="AC395" s="147" t="str">
        <f t="shared" si="219"/>
        <v>►</v>
      </c>
      <c r="AD395" s="685" t="str">
        <f t="shared" si="220"/>
        <v>►</v>
      </c>
      <c r="AE395" s="147" t="str">
        <f t="shared" si="221"/>
        <v>►</v>
      </c>
      <c r="AF395" s="147" t="str">
        <f t="shared" si="222"/>
        <v>►</v>
      </c>
      <c r="AG395" s="147" t="str">
        <f t="shared" si="223"/>
        <v>►</v>
      </c>
      <c r="AH395" s="147" t="str">
        <f t="shared" si="224"/>
        <v>►</v>
      </c>
      <c r="AI395" s="686"/>
      <c r="AJ395" s="146"/>
      <c r="AK395" s="119"/>
      <c r="AL395" s="119"/>
      <c r="AM395" s="118"/>
      <c r="AN395" s="117"/>
      <c r="AO395" s="116"/>
      <c r="AP395" s="689"/>
      <c r="AQ395" s="689"/>
      <c r="AR395" s="688"/>
      <c r="AS395" s="150"/>
      <c r="AT395" s="296"/>
      <c r="AU395" s="295"/>
      <c r="AV395" s="144"/>
      <c r="AW395" s="294"/>
      <c r="AX395" s="293"/>
      <c r="AY395" s="292"/>
      <c r="AZ395" s="291"/>
      <c r="BA395" s="290"/>
      <c r="BB395"/>
      <c r="BC395" s="407" t="str">
        <f t="shared" si="227"/>
        <v>►</v>
      </c>
      <c r="BF395" s="407" t="str">
        <f t="shared" si="228"/>
        <v>►</v>
      </c>
      <c r="BI395" s="9">
        <v>1</v>
      </c>
      <c r="BJ395" s="1"/>
      <c r="BK395" s="1"/>
    </row>
    <row r="396" spans="1:63" s="583" customFormat="1" ht="21">
      <c r="A396" s="407" t="str">
        <f t="shared" si="225"/>
        <v>►</v>
      </c>
      <c r="B396" s="147" t="str">
        <f t="shared" si="213"/>
        <v>►</v>
      </c>
      <c r="C396" s="685" t="str">
        <f t="shared" si="214"/>
        <v>►</v>
      </c>
      <c r="D396" s="147" t="str">
        <f t="shared" si="215"/>
        <v>►</v>
      </c>
      <c r="E396" s="147" t="str">
        <f t="shared" si="216"/>
        <v>►</v>
      </c>
      <c r="F396" s="147" t="str">
        <f t="shared" si="217"/>
        <v>►</v>
      </c>
      <c r="G396" s="147" t="str">
        <f t="shared" si="218"/>
        <v>►</v>
      </c>
      <c r="H396"/>
      <c r="I396" s="146"/>
      <c r="J396" s="119"/>
      <c r="K396" s="119"/>
      <c r="L396" s="118"/>
      <c r="M396" s="117"/>
      <c r="N396" s="116"/>
      <c r="O396" s="689"/>
      <c r="P396" s="689"/>
      <c r="Q396" s="688"/>
      <c r="R396" s="145"/>
      <c r="S396" s="296"/>
      <c r="T396" s="295"/>
      <c r="U396" s="144"/>
      <c r="V396" s="294"/>
      <c r="W396" s="293"/>
      <c r="X396" s="292"/>
      <c r="Y396" s="291"/>
      <c r="Z396" s="298"/>
      <c r="AA396" s="686"/>
      <c r="AB396" s="407" t="str">
        <f t="shared" si="226"/>
        <v>►</v>
      </c>
      <c r="AC396" s="147" t="str">
        <f t="shared" si="219"/>
        <v>►</v>
      </c>
      <c r="AD396" s="685" t="str">
        <f t="shared" si="220"/>
        <v>►</v>
      </c>
      <c r="AE396" s="147" t="str">
        <f t="shared" si="221"/>
        <v>►</v>
      </c>
      <c r="AF396" s="147" t="str">
        <f t="shared" si="222"/>
        <v>►</v>
      </c>
      <c r="AG396" s="147" t="str">
        <f t="shared" si="223"/>
        <v>►</v>
      </c>
      <c r="AH396" s="147" t="str">
        <f t="shared" si="224"/>
        <v>►</v>
      </c>
      <c r="AI396" s="686"/>
      <c r="AJ396" s="146"/>
      <c r="AK396" s="119"/>
      <c r="AL396" s="119"/>
      <c r="AM396" s="118"/>
      <c r="AN396" s="117"/>
      <c r="AO396" s="116"/>
      <c r="AP396" s="689"/>
      <c r="AQ396" s="689"/>
      <c r="AR396" s="688"/>
      <c r="AS396" s="145"/>
      <c r="AT396" s="296"/>
      <c r="AU396" s="295"/>
      <c r="AV396" s="144"/>
      <c r="AW396" s="294"/>
      <c r="AX396" s="293"/>
      <c r="AY396" s="292"/>
      <c r="AZ396" s="291"/>
      <c r="BA396" s="298"/>
      <c r="BB396"/>
      <c r="BC396" s="407" t="str">
        <f t="shared" si="227"/>
        <v>►</v>
      </c>
      <c r="BF396" s="407" t="str">
        <f t="shared" si="228"/>
        <v>►</v>
      </c>
      <c r="BI396" s="9">
        <v>1</v>
      </c>
      <c r="BJ396" s="1"/>
      <c r="BK396" s="1"/>
    </row>
    <row r="397" spans="1:63" s="583" customFormat="1" ht="21">
      <c r="A397" s="407" t="str">
        <f t="shared" si="225"/>
        <v>►</v>
      </c>
      <c r="B397" s="147" t="str">
        <f t="shared" si="213"/>
        <v>►</v>
      </c>
      <c r="C397" s="685" t="str">
        <f t="shared" si="214"/>
        <v>►</v>
      </c>
      <c r="D397" s="147" t="str">
        <f t="shared" si="215"/>
        <v>►</v>
      </c>
      <c r="E397" s="147" t="str">
        <f t="shared" si="216"/>
        <v>►</v>
      </c>
      <c r="F397" s="147" t="str">
        <f t="shared" si="217"/>
        <v>►</v>
      </c>
      <c r="G397" s="147" t="str">
        <f t="shared" si="218"/>
        <v>►</v>
      </c>
      <c r="H397"/>
      <c r="I397" s="146"/>
      <c r="J397" s="119"/>
      <c r="K397" s="119"/>
      <c r="L397" s="118"/>
      <c r="M397" s="117"/>
      <c r="N397" s="116"/>
      <c r="O397" s="689"/>
      <c r="P397" s="689"/>
      <c r="Q397" s="688"/>
      <c r="R397" s="150"/>
      <c r="S397" s="296"/>
      <c r="T397" s="295"/>
      <c r="U397" s="144"/>
      <c r="V397" s="294"/>
      <c r="W397" s="293"/>
      <c r="X397" s="292"/>
      <c r="Y397" s="291"/>
      <c r="Z397" s="298"/>
      <c r="AA397" s="686"/>
      <c r="AB397" s="407" t="str">
        <f t="shared" si="226"/>
        <v>►</v>
      </c>
      <c r="AC397" s="147" t="str">
        <f t="shared" si="219"/>
        <v>►</v>
      </c>
      <c r="AD397" s="685" t="str">
        <f t="shared" si="220"/>
        <v>►</v>
      </c>
      <c r="AE397" s="147" t="str">
        <f t="shared" si="221"/>
        <v>►</v>
      </c>
      <c r="AF397" s="147" t="str">
        <f t="shared" si="222"/>
        <v>►</v>
      </c>
      <c r="AG397" s="147" t="str">
        <f t="shared" si="223"/>
        <v>►</v>
      </c>
      <c r="AH397" s="147" t="str">
        <f t="shared" si="224"/>
        <v>►</v>
      </c>
      <c r="AI397" s="686"/>
      <c r="AJ397" s="146"/>
      <c r="AK397" s="119"/>
      <c r="AL397" s="119"/>
      <c r="AM397" s="118"/>
      <c r="AN397" s="117"/>
      <c r="AO397" s="116"/>
      <c r="AP397" s="689"/>
      <c r="AQ397" s="689"/>
      <c r="AR397" s="688"/>
      <c r="AS397" s="150"/>
      <c r="AT397" s="296"/>
      <c r="AU397" s="295"/>
      <c r="AV397" s="144"/>
      <c r="AW397" s="294"/>
      <c r="AX397" s="293"/>
      <c r="AY397" s="292"/>
      <c r="AZ397" s="291"/>
      <c r="BA397" s="298"/>
      <c r="BB397"/>
      <c r="BC397" s="407" t="str">
        <f t="shared" si="227"/>
        <v>►</v>
      </c>
      <c r="BF397" s="407" t="str">
        <f t="shared" si="228"/>
        <v>►</v>
      </c>
      <c r="BI397" s="9">
        <v>1</v>
      </c>
      <c r="BJ397" s="1"/>
      <c r="BK397" s="1"/>
    </row>
    <row r="398" spans="1:63" s="583" customFormat="1" ht="21">
      <c r="A398" s="407" t="str">
        <f t="shared" si="225"/>
        <v>►</v>
      </c>
      <c r="B398" s="147" t="str">
        <f t="shared" si="213"/>
        <v>►</v>
      </c>
      <c r="C398" s="685" t="str">
        <f t="shared" si="214"/>
        <v>►</v>
      </c>
      <c r="D398" s="147" t="str">
        <f t="shared" si="215"/>
        <v>►</v>
      </c>
      <c r="E398" s="147" t="str">
        <f t="shared" si="216"/>
        <v>►</v>
      </c>
      <c r="F398" s="147" t="str">
        <f t="shared" si="217"/>
        <v>►</v>
      </c>
      <c r="G398" s="147" t="str">
        <f t="shared" si="218"/>
        <v>►</v>
      </c>
      <c r="H398"/>
      <c r="I398" s="146"/>
      <c r="J398" s="119"/>
      <c r="K398" s="119"/>
      <c r="L398" s="118"/>
      <c r="M398" s="117"/>
      <c r="N398" s="116"/>
      <c r="O398" s="689"/>
      <c r="P398" s="689"/>
      <c r="Q398" s="688"/>
      <c r="R398" s="145"/>
      <c r="S398" s="296"/>
      <c r="T398" s="295"/>
      <c r="U398" s="144"/>
      <c r="V398" s="294"/>
      <c r="W398" s="293"/>
      <c r="X398" s="292"/>
      <c r="Y398" s="291"/>
      <c r="Z398" s="290"/>
      <c r="AA398" s="686"/>
      <c r="AB398" s="407" t="str">
        <f t="shared" si="226"/>
        <v>►</v>
      </c>
      <c r="AC398" s="147" t="str">
        <f t="shared" si="219"/>
        <v>►</v>
      </c>
      <c r="AD398" s="685" t="str">
        <f t="shared" si="220"/>
        <v>►</v>
      </c>
      <c r="AE398" s="147" t="str">
        <f t="shared" si="221"/>
        <v>►</v>
      </c>
      <c r="AF398" s="147" t="str">
        <f t="shared" si="222"/>
        <v>►</v>
      </c>
      <c r="AG398" s="147" t="str">
        <f t="shared" si="223"/>
        <v>►</v>
      </c>
      <c r="AH398" s="147" t="str">
        <f t="shared" si="224"/>
        <v>►</v>
      </c>
      <c r="AI398" s="686"/>
      <c r="AJ398" s="146"/>
      <c r="AK398" s="119"/>
      <c r="AL398" s="119"/>
      <c r="AM398" s="118"/>
      <c r="AN398" s="117"/>
      <c r="AO398" s="116"/>
      <c r="AP398" s="689"/>
      <c r="AQ398" s="689"/>
      <c r="AR398" s="688"/>
      <c r="AS398" s="145"/>
      <c r="AT398" s="296"/>
      <c r="AU398" s="295"/>
      <c r="AV398" s="144"/>
      <c r="AW398" s="294"/>
      <c r="AX398" s="293"/>
      <c r="AY398" s="292"/>
      <c r="AZ398" s="291"/>
      <c r="BA398" s="290"/>
      <c r="BB398"/>
      <c r="BC398" s="407" t="str">
        <f t="shared" si="227"/>
        <v>►</v>
      </c>
      <c r="BF398" s="407" t="str">
        <f t="shared" si="228"/>
        <v>►</v>
      </c>
      <c r="BI398" s="9">
        <v>1</v>
      </c>
      <c r="BJ398" s="1"/>
      <c r="BK398" s="1"/>
    </row>
    <row r="399" spans="1:63" s="583" customFormat="1" ht="21">
      <c r="A399" s="407" t="str">
        <f t="shared" si="225"/>
        <v>►</v>
      </c>
      <c r="B399" s="147" t="str">
        <f t="shared" si="213"/>
        <v>►</v>
      </c>
      <c r="C399" s="685" t="str">
        <f t="shared" si="214"/>
        <v>►</v>
      </c>
      <c r="D399" s="147" t="str">
        <f t="shared" si="215"/>
        <v>►</v>
      </c>
      <c r="E399" s="147" t="str">
        <f t="shared" si="216"/>
        <v>►</v>
      </c>
      <c r="F399" s="147" t="str">
        <f t="shared" si="217"/>
        <v>►</v>
      </c>
      <c r="G399" s="147" t="str">
        <f t="shared" si="218"/>
        <v>►</v>
      </c>
      <c r="H399"/>
      <c r="I399" s="146"/>
      <c r="J399" s="119"/>
      <c r="K399" s="119"/>
      <c r="L399" s="118"/>
      <c r="M399" s="117"/>
      <c r="N399" s="116"/>
      <c r="O399" s="689"/>
      <c r="P399" s="689"/>
      <c r="Q399" s="688"/>
      <c r="R399" s="150"/>
      <c r="S399" s="296"/>
      <c r="T399" s="295"/>
      <c r="U399" s="144"/>
      <c r="V399" s="294"/>
      <c r="W399" s="293"/>
      <c r="X399" s="292"/>
      <c r="Y399" s="291"/>
      <c r="Z399" s="290"/>
      <c r="AA399" s="686"/>
      <c r="AB399" s="407" t="str">
        <f t="shared" si="226"/>
        <v>►</v>
      </c>
      <c r="AC399" s="147" t="str">
        <f t="shared" si="219"/>
        <v>►</v>
      </c>
      <c r="AD399" s="685" t="str">
        <f t="shared" si="220"/>
        <v>►</v>
      </c>
      <c r="AE399" s="147" t="str">
        <f t="shared" si="221"/>
        <v>►</v>
      </c>
      <c r="AF399" s="147" t="str">
        <f t="shared" si="222"/>
        <v>►</v>
      </c>
      <c r="AG399" s="147" t="str">
        <f t="shared" si="223"/>
        <v>►</v>
      </c>
      <c r="AH399" s="147" t="str">
        <f t="shared" si="224"/>
        <v>►</v>
      </c>
      <c r="AI399" s="686"/>
      <c r="AJ399" s="146"/>
      <c r="AK399" s="119"/>
      <c r="AL399" s="119"/>
      <c r="AM399" s="118"/>
      <c r="AN399" s="117"/>
      <c r="AO399" s="116"/>
      <c r="AP399" s="689"/>
      <c r="AQ399" s="689"/>
      <c r="AR399" s="688"/>
      <c r="AS399" s="150"/>
      <c r="AT399" s="296"/>
      <c r="AU399" s="295"/>
      <c r="AV399" s="144"/>
      <c r="AW399" s="294"/>
      <c r="AX399" s="293"/>
      <c r="AY399" s="292"/>
      <c r="AZ399" s="291"/>
      <c r="BA399" s="290"/>
      <c r="BB399"/>
      <c r="BC399" s="407" t="str">
        <f t="shared" si="227"/>
        <v>►</v>
      </c>
      <c r="BF399" s="407" t="str">
        <f t="shared" si="228"/>
        <v>►</v>
      </c>
      <c r="BI399" s="9">
        <v>1</v>
      </c>
      <c r="BJ399" s="1"/>
      <c r="BK399" s="1"/>
    </row>
    <row r="400" spans="1:63" s="583" customFormat="1" ht="21">
      <c r="A400" s="407" t="str">
        <f t="shared" si="225"/>
        <v>►</v>
      </c>
      <c r="B400" s="147" t="str">
        <f t="shared" si="213"/>
        <v>►</v>
      </c>
      <c r="C400" s="685" t="str">
        <f t="shared" si="214"/>
        <v>►</v>
      </c>
      <c r="D400" s="147" t="str">
        <f t="shared" si="215"/>
        <v>►</v>
      </c>
      <c r="E400" s="147" t="str">
        <f t="shared" si="216"/>
        <v>►</v>
      </c>
      <c r="F400" s="147" t="str">
        <f t="shared" si="217"/>
        <v>►</v>
      </c>
      <c r="G400" s="147" t="str">
        <f t="shared" si="218"/>
        <v>►</v>
      </c>
      <c r="H400"/>
      <c r="I400" s="146"/>
      <c r="J400" s="119"/>
      <c r="K400" s="119"/>
      <c r="L400" s="118"/>
      <c r="M400" s="117"/>
      <c r="N400" s="116"/>
      <c r="O400" s="689"/>
      <c r="P400" s="689"/>
      <c r="Q400" s="688"/>
      <c r="R400" s="145"/>
      <c r="S400" s="296"/>
      <c r="T400" s="295"/>
      <c r="U400" s="144"/>
      <c r="V400" s="294"/>
      <c r="W400" s="293"/>
      <c r="X400" s="292"/>
      <c r="Y400" s="291"/>
      <c r="Z400" s="290"/>
      <c r="AA400" s="686"/>
      <c r="AB400" s="407" t="str">
        <f t="shared" si="226"/>
        <v>►</v>
      </c>
      <c r="AC400" s="147" t="str">
        <f t="shared" si="219"/>
        <v>►</v>
      </c>
      <c r="AD400" s="685" t="str">
        <f t="shared" si="220"/>
        <v>►</v>
      </c>
      <c r="AE400" s="147" t="str">
        <f t="shared" si="221"/>
        <v>►</v>
      </c>
      <c r="AF400" s="147" t="str">
        <f t="shared" si="222"/>
        <v>►</v>
      </c>
      <c r="AG400" s="147" t="str">
        <f t="shared" si="223"/>
        <v>►</v>
      </c>
      <c r="AH400" s="147" t="str">
        <f t="shared" si="224"/>
        <v>►</v>
      </c>
      <c r="AI400" s="686"/>
      <c r="AJ400" s="146"/>
      <c r="AK400" s="119"/>
      <c r="AL400" s="119"/>
      <c r="AM400" s="118"/>
      <c r="AN400" s="117"/>
      <c r="AO400" s="116"/>
      <c r="AP400" s="689"/>
      <c r="AQ400" s="689"/>
      <c r="AR400" s="688"/>
      <c r="AS400" s="145"/>
      <c r="AT400" s="296"/>
      <c r="AU400" s="295"/>
      <c r="AV400" s="144"/>
      <c r="AW400" s="294"/>
      <c r="AX400" s="293"/>
      <c r="AY400" s="292"/>
      <c r="AZ400" s="291"/>
      <c r="BA400" s="290"/>
      <c r="BB400"/>
      <c r="BC400" s="407" t="str">
        <f t="shared" si="227"/>
        <v>►</v>
      </c>
      <c r="BF400" s="407" t="str">
        <f t="shared" si="228"/>
        <v>►</v>
      </c>
      <c r="BI400" s="9">
        <v>1</v>
      </c>
      <c r="BJ400" s="1"/>
      <c r="BK400" s="1"/>
    </row>
    <row r="401" spans="1:63" s="583" customFormat="1" ht="15.75">
      <c r="A401" s="407" t="str">
        <f t="shared" si="225"/>
        <v>►</v>
      </c>
      <c r="B401" s="147" t="str">
        <f t="shared" si="213"/>
        <v>►</v>
      </c>
      <c r="C401" s="685" t="str">
        <f t="shared" si="214"/>
        <v>►</v>
      </c>
      <c r="D401" s="147" t="str">
        <f t="shared" si="215"/>
        <v>►</v>
      </c>
      <c r="E401" s="147" t="str">
        <f t="shared" si="216"/>
        <v>►</v>
      </c>
      <c r="F401" s="147" t="str">
        <f t="shared" si="217"/>
        <v>►</v>
      </c>
      <c r="G401" s="147" t="str">
        <f t="shared" si="218"/>
        <v>►</v>
      </c>
      <c r="H401"/>
      <c r="I401" s="134"/>
      <c r="J401" s="119"/>
      <c r="K401" s="119"/>
      <c r="L401" s="118"/>
      <c r="M401" s="117"/>
      <c r="N401" s="116"/>
      <c r="O401" s="132"/>
      <c r="P401" s="132"/>
      <c r="Q401" s="132"/>
      <c r="R401" s="132"/>
      <c r="S401" s="132"/>
      <c r="T401" s="132"/>
      <c r="U401" s="132"/>
      <c r="V401" s="132"/>
      <c r="W401" s="132"/>
      <c r="X401" s="133"/>
      <c r="Y401" s="132"/>
      <c r="Z401" s="131"/>
      <c r="AA401" s="686"/>
      <c r="AB401" s="407" t="str">
        <f t="shared" si="226"/>
        <v>►</v>
      </c>
      <c r="AC401" s="147" t="str">
        <f t="shared" si="219"/>
        <v>►</v>
      </c>
      <c r="AD401" s="685" t="str">
        <f t="shared" si="220"/>
        <v>►</v>
      </c>
      <c r="AE401" s="147" t="str">
        <f t="shared" si="221"/>
        <v>►</v>
      </c>
      <c r="AF401" s="147" t="str">
        <f t="shared" si="222"/>
        <v>►</v>
      </c>
      <c r="AG401" s="147" t="str">
        <f t="shared" si="223"/>
        <v>►</v>
      </c>
      <c r="AH401" s="147" t="str">
        <f t="shared" si="224"/>
        <v>►</v>
      </c>
      <c r="AI401" s="686"/>
      <c r="AJ401" s="134"/>
      <c r="AK401" s="119"/>
      <c r="AL401" s="119"/>
      <c r="AM401" s="118"/>
      <c r="AN401" s="117"/>
      <c r="AO401" s="116"/>
      <c r="AP401" s="132"/>
      <c r="AQ401" s="132"/>
      <c r="AR401" s="132"/>
      <c r="AS401" s="132"/>
      <c r="AT401" s="132"/>
      <c r="AU401" s="132"/>
      <c r="AV401" s="132"/>
      <c r="AW401" s="132"/>
      <c r="AX401" s="132"/>
      <c r="AY401" s="133"/>
      <c r="AZ401" s="132"/>
      <c r="BA401" s="131"/>
      <c r="BB401"/>
      <c r="BC401" s="407" t="str">
        <f t="shared" si="227"/>
        <v>►</v>
      </c>
      <c r="BF401" s="407" t="str">
        <f t="shared" si="228"/>
        <v>►</v>
      </c>
      <c r="BI401" s="9">
        <v>1</v>
      </c>
      <c r="BJ401" s="1"/>
      <c r="BK401" s="1"/>
    </row>
    <row r="402" spans="1:63" s="583" customFormat="1" ht="21">
      <c r="A402" s="407" t="str">
        <f t="shared" si="225"/>
        <v>►</v>
      </c>
      <c r="B402" s="147" t="str">
        <f t="shared" si="213"/>
        <v>►</v>
      </c>
      <c r="C402" s="685" t="str">
        <f t="shared" si="214"/>
        <v>►</v>
      </c>
      <c r="D402" s="147" t="str">
        <f t="shared" si="215"/>
        <v>►</v>
      </c>
      <c r="E402" s="147" t="str">
        <f t="shared" si="216"/>
        <v>►</v>
      </c>
      <c r="F402" s="147" t="str">
        <f t="shared" si="217"/>
        <v>►</v>
      </c>
      <c r="G402" s="147" t="str">
        <f t="shared" si="218"/>
        <v>►</v>
      </c>
      <c r="H402"/>
      <c r="I402" s="146"/>
      <c r="J402" s="119"/>
      <c r="K402" s="119"/>
      <c r="L402" s="118"/>
      <c r="M402" s="117"/>
      <c r="N402" s="116"/>
      <c r="O402" s="288"/>
      <c r="P402" s="267"/>
      <c r="Q402" s="270"/>
      <c r="R402" s="270"/>
      <c r="S402" s="270"/>
      <c r="T402" s="270"/>
      <c r="U402" s="270"/>
      <c r="V402" s="270"/>
      <c r="W402" s="270"/>
      <c r="X402" s="270"/>
      <c r="Y402" s="270"/>
      <c r="Z402" s="287"/>
      <c r="AA402" s="686"/>
      <c r="AB402" s="407" t="str">
        <f t="shared" si="226"/>
        <v>►</v>
      </c>
      <c r="AC402" s="147" t="str">
        <f t="shared" si="219"/>
        <v>►</v>
      </c>
      <c r="AD402" s="685" t="str">
        <f t="shared" si="220"/>
        <v>►</v>
      </c>
      <c r="AE402" s="147" t="str">
        <f t="shared" si="221"/>
        <v>►</v>
      </c>
      <c r="AF402" s="147" t="str">
        <f t="shared" si="222"/>
        <v>►</v>
      </c>
      <c r="AG402" s="147" t="str">
        <f t="shared" si="223"/>
        <v>►</v>
      </c>
      <c r="AH402" s="147" t="str">
        <f t="shared" si="224"/>
        <v>►</v>
      </c>
      <c r="AI402" s="686"/>
      <c r="AJ402" s="146"/>
      <c r="AK402" s="119"/>
      <c r="AL402" s="119"/>
      <c r="AM402" s="118"/>
      <c r="AN402" s="117"/>
      <c r="AO402" s="116"/>
      <c r="AP402" s="288"/>
      <c r="AQ402" s="267"/>
      <c r="AR402" s="270"/>
      <c r="AS402" s="270"/>
      <c r="AT402" s="270"/>
      <c r="AU402" s="270"/>
      <c r="AV402" s="270"/>
      <c r="AW402" s="270"/>
      <c r="AX402" s="270"/>
      <c r="AY402" s="270"/>
      <c r="AZ402" s="270"/>
      <c r="BA402" s="287"/>
      <c r="BB402"/>
      <c r="BC402" s="407" t="str">
        <f t="shared" si="227"/>
        <v>►</v>
      </c>
      <c r="BF402" s="407" t="str">
        <f t="shared" si="228"/>
        <v>►</v>
      </c>
      <c r="BI402" s="9">
        <v>1</v>
      </c>
      <c r="BJ402" s="1"/>
      <c r="BK402" s="1"/>
    </row>
    <row r="403" spans="1:63" s="583" customFormat="1" ht="21">
      <c r="A403" s="407" t="str">
        <f t="shared" si="225"/>
        <v>►</v>
      </c>
      <c r="B403" s="147" t="str">
        <f t="shared" ref="B403:G403" si="229">B402</f>
        <v>►</v>
      </c>
      <c r="C403" s="685" t="str">
        <f t="shared" si="229"/>
        <v>►</v>
      </c>
      <c r="D403" s="147" t="str">
        <f t="shared" si="229"/>
        <v>►</v>
      </c>
      <c r="E403" s="147" t="str">
        <f t="shared" si="229"/>
        <v>►</v>
      </c>
      <c r="F403" s="147" t="str">
        <f t="shared" si="229"/>
        <v>►</v>
      </c>
      <c r="G403" s="147" t="str">
        <f t="shared" si="229"/>
        <v>►</v>
      </c>
      <c r="H403"/>
      <c r="I403" s="146"/>
      <c r="J403" s="119"/>
      <c r="K403" s="119"/>
      <c r="L403" s="118"/>
      <c r="M403" s="117"/>
      <c r="N403" s="116"/>
      <c r="O403" s="285"/>
      <c r="P403" s="284"/>
      <c r="Q403" s="284"/>
      <c r="R403" s="284"/>
      <c r="S403" s="284"/>
      <c r="T403" s="284"/>
      <c r="U403" s="284"/>
      <c r="V403" s="284"/>
      <c r="W403" s="284"/>
      <c r="X403" s="284"/>
      <c r="Y403" s="284"/>
      <c r="Z403" s="282"/>
      <c r="AA403" s="686"/>
      <c r="AB403" s="407" t="str">
        <f t="shared" si="226"/>
        <v>►</v>
      </c>
      <c r="AC403" s="147" t="str">
        <f t="shared" ref="AC403:AH403" si="230">AC402</f>
        <v>►</v>
      </c>
      <c r="AD403" s="685" t="str">
        <f t="shared" si="230"/>
        <v>►</v>
      </c>
      <c r="AE403" s="147" t="str">
        <f t="shared" si="230"/>
        <v>►</v>
      </c>
      <c r="AF403" s="147" t="str">
        <f t="shared" si="230"/>
        <v>►</v>
      </c>
      <c r="AG403" s="147" t="str">
        <f t="shared" si="230"/>
        <v>►</v>
      </c>
      <c r="AH403" s="147" t="str">
        <f t="shared" si="230"/>
        <v>►</v>
      </c>
      <c r="AI403" s="686"/>
      <c r="AJ403" s="146"/>
      <c r="AK403" s="119"/>
      <c r="AL403" s="119"/>
      <c r="AM403" s="118"/>
      <c r="AN403" s="117"/>
      <c r="AO403" s="116"/>
      <c r="AP403" s="285"/>
      <c r="AQ403" s="284"/>
      <c r="AR403" s="284"/>
      <c r="AS403" s="284"/>
      <c r="AT403" s="284"/>
      <c r="AU403" s="284"/>
      <c r="AV403" s="284"/>
      <c r="AW403" s="284"/>
      <c r="AX403" s="284"/>
      <c r="AY403" s="284"/>
      <c r="AZ403" s="284"/>
      <c r="BA403" s="282"/>
      <c r="BB403"/>
      <c r="BC403" s="407" t="str">
        <f t="shared" si="227"/>
        <v>►</v>
      </c>
      <c r="BF403" s="407" t="str">
        <f t="shared" si="228"/>
        <v>►</v>
      </c>
      <c r="BI403" s="9">
        <v>1</v>
      </c>
      <c r="BJ403" s="1"/>
      <c r="BK403" s="1"/>
    </row>
    <row r="404" spans="1:63" s="583" customFormat="1" ht="21">
      <c r="A404" s="407" t="str">
        <f t="shared" si="225"/>
        <v>►</v>
      </c>
      <c r="B404" s="147" t="str">
        <f t="shared" ref="B404:G416" si="231">B402</f>
        <v>►</v>
      </c>
      <c r="C404" s="685" t="str">
        <f t="shared" si="231"/>
        <v>►</v>
      </c>
      <c r="D404" s="147" t="str">
        <f t="shared" si="231"/>
        <v>►</v>
      </c>
      <c r="E404" s="147" t="str">
        <f t="shared" si="231"/>
        <v>►</v>
      </c>
      <c r="F404" s="147" t="str">
        <f t="shared" si="231"/>
        <v>►</v>
      </c>
      <c r="G404" s="147" t="str">
        <f t="shared" si="231"/>
        <v>►</v>
      </c>
      <c r="H404"/>
      <c r="I404" s="146"/>
      <c r="J404" s="119"/>
      <c r="K404" s="119"/>
      <c r="L404" s="118"/>
      <c r="M404" s="117"/>
      <c r="N404" s="116"/>
      <c r="O404" s="285"/>
      <c r="P404" s="284"/>
      <c r="Q404" s="284"/>
      <c r="R404" s="284"/>
      <c r="S404" s="284"/>
      <c r="T404" s="284"/>
      <c r="U404" s="284"/>
      <c r="V404" s="284"/>
      <c r="W404" s="284"/>
      <c r="X404" s="284"/>
      <c r="Y404" s="284"/>
      <c r="Z404" s="282"/>
      <c r="AA404" s="686"/>
      <c r="AB404" s="407" t="str">
        <f t="shared" si="226"/>
        <v>►</v>
      </c>
      <c r="AC404" s="147" t="str">
        <f t="shared" ref="AC404:AH416" si="232">AC402</f>
        <v>►</v>
      </c>
      <c r="AD404" s="685" t="str">
        <f t="shared" si="232"/>
        <v>►</v>
      </c>
      <c r="AE404" s="147" t="str">
        <f t="shared" si="232"/>
        <v>►</v>
      </c>
      <c r="AF404" s="147" t="str">
        <f t="shared" si="232"/>
        <v>►</v>
      </c>
      <c r="AG404" s="147" t="str">
        <f t="shared" si="232"/>
        <v>►</v>
      </c>
      <c r="AH404" s="147" t="str">
        <f t="shared" si="232"/>
        <v>►</v>
      </c>
      <c r="AI404" s="686"/>
      <c r="AJ404" s="146"/>
      <c r="AK404" s="119"/>
      <c r="AL404" s="119"/>
      <c r="AM404" s="118"/>
      <c r="AN404" s="117"/>
      <c r="AO404" s="116"/>
      <c r="AP404" s="285"/>
      <c r="AQ404" s="284"/>
      <c r="AR404" s="284"/>
      <c r="AS404" s="284"/>
      <c r="AT404" s="284"/>
      <c r="AU404" s="284"/>
      <c r="AV404" s="284"/>
      <c r="AW404" s="284"/>
      <c r="AX404" s="284"/>
      <c r="AY404" s="284"/>
      <c r="AZ404" s="284"/>
      <c r="BA404" s="282"/>
      <c r="BB404"/>
      <c r="BC404" s="407" t="str">
        <f t="shared" si="227"/>
        <v>►</v>
      </c>
      <c r="BF404" s="407" t="str">
        <f t="shared" si="228"/>
        <v>►</v>
      </c>
      <c r="BI404" s="9">
        <v>1</v>
      </c>
      <c r="BJ404" s="1"/>
      <c r="BK404" s="1"/>
    </row>
    <row r="405" spans="1:63" s="583" customFormat="1" ht="21">
      <c r="A405" s="407" t="str">
        <f t="shared" si="225"/>
        <v>►</v>
      </c>
      <c r="B405" s="147" t="str">
        <f t="shared" si="231"/>
        <v>►</v>
      </c>
      <c r="C405" s="685" t="str">
        <f t="shared" si="231"/>
        <v>►</v>
      </c>
      <c r="D405" s="147" t="str">
        <f t="shared" si="231"/>
        <v>►</v>
      </c>
      <c r="E405" s="147" t="str">
        <f t="shared" si="231"/>
        <v>►</v>
      </c>
      <c r="F405" s="147" t="str">
        <f t="shared" si="231"/>
        <v>►</v>
      </c>
      <c r="G405" s="147" t="str">
        <f t="shared" si="231"/>
        <v>►</v>
      </c>
      <c r="H405"/>
      <c r="I405" s="146"/>
      <c r="J405" s="119"/>
      <c r="K405" s="119"/>
      <c r="L405" s="118"/>
      <c r="M405" s="117"/>
      <c r="N405" s="116"/>
      <c r="O405" s="285"/>
      <c r="P405" s="284"/>
      <c r="Q405" s="284"/>
      <c r="R405" s="284"/>
      <c r="S405" s="284"/>
      <c r="T405" s="284"/>
      <c r="U405" s="284"/>
      <c r="V405" s="284"/>
      <c r="W405" s="284"/>
      <c r="X405" s="284"/>
      <c r="Y405" s="284"/>
      <c r="Z405" s="282"/>
      <c r="AA405" s="686"/>
      <c r="AB405" s="407" t="str">
        <f t="shared" si="226"/>
        <v>►</v>
      </c>
      <c r="AC405" s="147" t="str">
        <f t="shared" si="232"/>
        <v>►</v>
      </c>
      <c r="AD405" s="685" t="str">
        <f t="shared" si="232"/>
        <v>►</v>
      </c>
      <c r="AE405" s="147" t="str">
        <f t="shared" si="232"/>
        <v>►</v>
      </c>
      <c r="AF405" s="147" t="str">
        <f t="shared" si="232"/>
        <v>►</v>
      </c>
      <c r="AG405" s="147" t="str">
        <f t="shared" si="232"/>
        <v>►</v>
      </c>
      <c r="AH405" s="147" t="str">
        <f t="shared" si="232"/>
        <v>►</v>
      </c>
      <c r="AI405" s="686"/>
      <c r="AJ405" s="146"/>
      <c r="AK405" s="119"/>
      <c r="AL405" s="119"/>
      <c r="AM405" s="118"/>
      <c r="AN405" s="117"/>
      <c r="AO405" s="116"/>
      <c r="AP405" s="285"/>
      <c r="AQ405" s="284"/>
      <c r="AR405" s="284"/>
      <c r="AS405" s="284"/>
      <c r="AT405" s="284"/>
      <c r="AU405" s="284"/>
      <c r="AV405" s="284"/>
      <c r="AW405" s="284"/>
      <c r="AX405" s="284"/>
      <c r="AY405" s="284"/>
      <c r="AZ405" s="284"/>
      <c r="BA405" s="282"/>
      <c r="BB405"/>
      <c r="BC405" s="407" t="str">
        <f t="shared" si="227"/>
        <v>►</v>
      </c>
      <c r="BF405" s="407" t="str">
        <f t="shared" si="228"/>
        <v>►</v>
      </c>
      <c r="BI405" s="9">
        <v>1</v>
      </c>
      <c r="BJ405" s="1"/>
      <c r="BK405" s="1"/>
    </row>
    <row r="406" spans="1:63" s="583" customFormat="1" ht="21">
      <c r="A406" s="407" t="str">
        <f t="shared" si="225"/>
        <v>►</v>
      </c>
      <c r="B406" s="147" t="str">
        <f t="shared" si="231"/>
        <v>►</v>
      </c>
      <c r="C406" s="685" t="str">
        <f t="shared" si="231"/>
        <v>►</v>
      </c>
      <c r="D406" s="147" t="str">
        <f t="shared" si="231"/>
        <v>►</v>
      </c>
      <c r="E406" s="147" t="str">
        <f t="shared" si="231"/>
        <v>►</v>
      </c>
      <c r="F406" s="147" t="str">
        <f t="shared" si="231"/>
        <v>►</v>
      </c>
      <c r="G406" s="147" t="str">
        <f t="shared" si="231"/>
        <v>►</v>
      </c>
      <c r="H406"/>
      <c r="I406" s="146"/>
      <c r="J406" s="119"/>
      <c r="K406" s="119"/>
      <c r="L406" s="118"/>
      <c r="M406" s="117"/>
      <c r="N406" s="116"/>
      <c r="O406" s="285"/>
      <c r="P406" s="284"/>
      <c r="Q406" s="284"/>
      <c r="R406" s="284"/>
      <c r="S406" s="284"/>
      <c r="T406" s="284"/>
      <c r="U406" s="284"/>
      <c r="V406" s="284"/>
      <c r="W406" s="284"/>
      <c r="X406" s="284"/>
      <c r="Y406" s="284"/>
      <c r="Z406" s="282"/>
      <c r="AA406" s="686"/>
      <c r="AB406" s="407" t="str">
        <f t="shared" si="226"/>
        <v>►</v>
      </c>
      <c r="AC406" s="147" t="str">
        <f t="shared" si="232"/>
        <v>►</v>
      </c>
      <c r="AD406" s="685" t="str">
        <f t="shared" si="232"/>
        <v>►</v>
      </c>
      <c r="AE406" s="147" t="str">
        <f t="shared" si="232"/>
        <v>►</v>
      </c>
      <c r="AF406" s="147" t="str">
        <f t="shared" si="232"/>
        <v>►</v>
      </c>
      <c r="AG406" s="147" t="str">
        <f t="shared" si="232"/>
        <v>►</v>
      </c>
      <c r="AH406" s="147" t="str">
        <f t="shared" si="232"/>
        <v>►</v>
      </c>
      <c r="AI406" s="686"/>
      <c r="AJ406" s="146"/>
      <c r="AK406" s="119"/>
      <c r="AL406" s="119"/>
      <c r="AM406" s="118"/>
      <c r="AN406" s="117"/>
      <c r="AO406" s="116"/>
      <c r="AP406" s="285"/>
      <c r="AQ406" s="284"/>
      <c r="AR406" s="284"/>
      <c r="AS406" s="284"/>
      <c r="AT406" s="284"/>
      <c r="AU406" s="284"/>
      <c r="AV406" s="284"/>
      <c r="AW406" s="284"/>
      <c r="AX406" s="284"/>
      <c r="AY406" s="284"/>
      <c r="AZ406" s="284"/>
      <c r="BA406" s="282"/>
      <c r="BB406"/>
      <c r="BC406" s="407" t="str">
        <f t="shared" si="227"/>
        <v>►</v>
      </c>
      <c r="BF406" s="407" t="str">
        <f t="shared" si="228"/>
        <v>►</v>
      </c>
      <c r="BI406" s="9">
        <v>1</v>
      </c>
      <c r="BJ406" s="1"/>
      <c r="BK406" s="1"/>
    </row>
    <row r="407" spans="1:63" s="583" customFormat="1" ht="21">
      <c r="A407" s="407" t="str">
        <f t="shared" si="225"/>
        <v>►</v>
      </c>
      <c r="B407" s="147" t="str">
        <f t="shared" si="231"/>
        <v>►</v>
      </c>
      <c r="C407" s="685" t="str">
        <f t="shared" si="231"/>
        <v>►</v>
      </c>
      <c r="D407" s="147" t="str">
        <f t="shared" si="231"/>
        <v>►</v>
      </c>
      <c r="E407" s="147" t="str">
        <f t="shared" si="231"/>
        <v>►</v>
      </c>
      <c r="F407" s="147" t="str">
        <f t="shared" si="231"/>
        <v>►</v>
      </c>
      <c r="G407" s="147" t="str">
        <f t="shared" si="231"/>
        <v>►</v>
      </c>
      <c r="H407"/>
      <c r="I407" s="146"/>
      <c r="J407" s="119"/>
      <c r="K407" s="119"/>
      <c r="L407" s="118"/>
      <c r="M407" s="117"/>
      <c r="N407" s="116"/>
      <c r="O407" s="285"/>
      <c r="P407" s="284"/>
      <c r="Q407" s="284"/>
      <c r="R407" s="284"/>
      <c r="S407" s="284"/>
      <c r="T407" s="284"/>
      <c r="U407" s="284"/>
      <c r="V407" s="284"/>
      <c r="W407" s="284"/>
      <c r="X407" s="284"/>
      <c r="Y407" s="284"/>
      <c r="Z407" s="282"/>
      <c r="AA407" s="686"/>
      <c r="AB407" s="407" t="str">
        <f t="shared" si="226"/>
        <v>►</v>
      </c>
      <c r="AC407" s="147" t="str">
        <f t="shared" si="232"/>
        <v>►</v>
      </c>
      <c r="AD407" s="685" t="str">
        <f t="shared" si="232"/>
        <v>►</v>
      </c>
      <c r="AE407" s="147" t="str">
        <f t="shared" si="232"/>
        <v>►</v>
      </c>
      <c r="AF407" s="147" t="str">
        <f t="shared" si="232"/>
        <v>►</v>
      </c>
      <c r="AG407" s="147" t="str">
        <f t="shared" si="232"/>
        <v>►</v>
      </c>
      <c r="AH407" s="147" t="str">
        <f t="shared" si="232"/>
        <v>►</v>
      </c>
      <c r="AI407" s="686"/>
      <c r="AJ407" s="146"/>
      <c r="AK407" s="119"/>
      <c r="AL407" s="119"/>
      <c r="AM407" s="118"/>
      <c r="AN407" s="117"/>
      <c r="AO407" s="116"/>
      <c r="AP407" s="285"/>
      <c r="AQ407" s="284"/>
      <c r="AR407" s="284"/>
      <c r="AS407" s="284"/>
      <c r="AT407" s="284"/>
      <c r="AU407" s="284"/>
      <c r="AV407" s="284"/>
      <c r="AW407" s="284"/>
      <c r="AX407" s="284"/>
      <c r="AY407" s="284"/>
      <c r="AZ407" s="284"/>
      <c r="BA407" s="282"/>
      <c r="BB407"/>
      <c r="BC407" s="407" t="str">
        <f t="shared" si="227"/>
        <v>►</v>
      </c>
      <c r="BF407" s="407" t="str">
        <f t="shared" si="228"/>
        <v>►</v>
      </c>
      <c r="BI407" s="9">
        <v>1</v>
      </c>
      <c r="BJ407" s="1"/>
      <c r="BK407" s="1"/>
    </row>
    <row r="408" spans="1:63" s="583" customFormat="1" ht="21">
      <c r="A408" s="407" t="str">
        <f t="shared" si="225"/>
        <v>►</v>
      </c>
      <c r="B408" s="147" t="str">
        <f t="shared" si="231"/>
        <v>►</v>
      </c>
      <c r="C408" s="685" t="str">
        <f t="shared" si="231"/>
        <v>►</v>
      </c>
      <c r="D408" s="147" t="str">
        <f t="shared" si="231"/>
        <v>►</v>
      </c>
      <c r="E408" s="147" t="str">
        <f t="shared" si="231"/>
        <v>►</v>
      </c>
      <c r="F408" s="147" t="str">
        <f t="shared" si="231"/>
        <v>►</v>
      </c>
      <c r="G408" s="147" t="str">
        <f t="shared" si="231"/>
        <v>►</v>
      </c>
      <c r="H408"/>
      <c r="I408" s="146"/>
      <c r="J408" s="119"/>
      <c r="K408" s="119"/>
      <c r="L408" s="118"/>
      <c r="M408" s="117"/>
      <c r="N408" s="116"/>
      <c r="O408" s="285"/>
      <c r="P408" s="284"/>
      <c r="Q408" s="284"/>
      <c r="R408" s="284"/>
      <c r="S408" s="284"/>
      <c r="T408" s="284"/>
      <c r="U408" s="284"/>
      <c r="V408" s="284"/>
      <c r="W408" s="284"/>
      <c r="X408" s="284"/>
      <c r="Y408" s="284"/>
      <c r="Z408" s="282"/>
      <c r="AA408" s="686"/>
      <c r="AB408" s="407" t="str">
        <f t="shared" si="226"/>
        <v>►</v>
      </c>
      <c r="AC408" s="147" t="str">
        <f t="shared" si="232"/>
        <v>►</v>
      </c>
      <c r="AD408" s="685" t="str">
        <f t="shared" si="232"/>
        <v>►</v>
      </c>
      <c r="AE408" s="147" t="str">
        <f t="shared" si="232"/>
        <v>►</v>
      </c>
      <c r="AF408" s="147" t="str">
        <f t="shared" si="232"/>
        <v>►</v>
      </c>
      <c r="AG408" s="147" t="str">
        <f t="shared" si="232"/>
        <v>►</v>
      </c>
      <c r="AH408" s="147" t="str">
        <f t="shared" si="232"/>
        <v>►</v>
      </c>
      <c r="AI408" s="686"/>
      <c r="AJ408" s="146"/>
      <c r="AK408" s="119"/>
      <c r="AL408" s="119"/>
      <c r="AM408" s="118"/>
      <c r="AN408" s="117"/>
      <c r="AO408" s="116"/>
      <c r="AP408" s="285"/>
      <c r="AQ408" s="284"/>
      <c r="AR408" s="284"/>
      <c r="AS408" s="284"/>
      <c r="AT408" s="284"/>
      <c r="AU408" s="284"/>
      <c r="AV408" s="284"/>
      <c r="AW408" s="284"/>
      <c r="AX408" s="284"/>
      <c r="AY408" s="284"/>
      <c r="AZ408" s="284"/>
      <c r="BA408" s="282"/>
      <c r="BB408"/>
      <c r="BC408" s="407" t="str">
        <f t="shared" si="227"/>
        <v>►</v>
      </c>
      <c r="BF408" s="407" t="str">
        <f t="shared" si="228"/>
        <v>►</v>
      </c>
      <c r="BI408" s="9">
        <v>1</v>
      </c>
      <c r="BJ408" s="1"/>
      <c r="BK408" s="1"/>
    </row>
    <row r="409" spans="1:63" s="583" customFormat="1" ht="21">
      <c r="A409" s="407" t="str">
        <f t="shared" si="225"/>
        <v>►</v>
      </c>
      <c r="B409" s="147" t="str">
        <f t="shared" si="231"/>
        <v>►</v>
      </c>
      <c r="C409" s="685" t="str">
        <f t="shared" si="231"/>
        <v>►</v>
      </c>
      <c r="D409" s="147" t="str">
        <f t="shared" si="231"/>
        <v>►</v>
      </c>
      <c r="E409" s="147" t="str">
        <f t="shared" si="231"/>
        <v>►</v>
      </c>
      <c r="F409" s="147" t="str">
        <f t="shared" si="231"/>
        <v>►</v>
      </c>
      <c r="G409" s="147" t="str">
        <f t="shared" si="231"/>
        <v>►</v>
      </c>
      <c r="H409"/>
      <c r="I409" s="146"/>
      <c r="J409" s="119"/>
      <c r="K409" s="119"/>
      <c r="L409" s="118"/>
      <c r="M409" s="117"/>
      <c r="N409" s="116"/>
      <c r="O409" s="285"/>
      <c r="P409" s="284"/>
      <c r="Q409" s="284"/>
      <c r="R409" s="284"/>
      <c r="S409" s="284"/>
      <c r="T409" s="284"/>
      <c r="U409" s="284"/>
      <c r="V409" s="284"/>
      <c r="W409" s="284"/>
      <c r="X409" s="284"/>
      <c r="Y409" s="284"/>
      <c r="Z409" s="282"/>
      <c r="AA409" s="686"/>
      <c r="AB409" s="407" t="str">
        <f t="shared" si="226"/>
        <v>►</v>
      </c>
      <c r="AC409" s="147" t="str">
        <f t="shared" si="232"/>
        <v>►</v>
      </c>
      <c r="AD409" s="685" t="str">
        <f t="shared" si="232"/>
        <v>►</v>
      </c>
      <c r="AE409" s="147" t="str">
        <f t="shared" si="232"/>
        <v>►</v>
      </c>
      <c r="AF409" s="147" t="str">
        <f t="shared" si="232"/>
        <v>►</v>
      </c>
      <c r="AG409" s="147" t="str">
        <f t="shared" si="232"/>
        <v>►</v>
      </c>
      <c r="AH409" s="147" t="str">
        <f t="shared" si="232"/>
        <v>►</v>
      </c>
      <c r="AI409" s="686"/>
      <c r="AJ409" s="146"/>
      <c r="AK409" s="119"/>
      <c r="AL409" s="119"/>
      <c r="AM409" s="118"/>
      <c r="AN409" s="117"/>
      <c r="AO409" s="116"/>
      <c r="AP409" s="285"/>
      <c r="AQ409" s="284"/>
      <c r="AR409" s="284"/>
      <c r="AS409" s="284"/>
      <c r="AT409" s="284"/>
      <c r="AU409" s="284"/>
      <c r="AV409" s="284"/>
      <c r="AW409" s="284"/>
      <c r="AX409" s="284"/>
      <c r="AY409" s="284"/>
      <c r="AZ409" s="284"/>
      <c r="BA409" s="282"/>
      <c r="BB409"/>
      <c r="BC409" s="407" t="str">
        <f t="shared" si="227"/>
        <v>►</v>
      </c>
      <c r="BF409" s="407" t="str">
        <f t="shared" si="228"/>
        <v>►</v>
      </c>
      <c r="BI409" s="9">
        <v>1</v>
      </c>
      <c r="BJ409" s="1"/>
      <c r="BK409" s="1"/>
    </row>
    <row r="410" spans="1:63" s="583" customFormat="1" ht="21">
      <c r="A410" s="407" t="str">
        <f t="shared" si="225"/>
        <v>►</v>
      </c>
      <c r="B410" s="147" t="str">
        <f t="shared" si="231"/>
        <v>►</v>
      </c>
      <c r="C410" s="685" t="str">
        <f t="shared" si="231"/>
        <v>►</v>
      </c>
      <c r="D410" s="147" t="str">
        <f t="shared" si="231"/>
        <v>►</v>
      </c>
      <c r="E410" s="147" t="str">
        <f t="shared" si="231"/>
        <v>►</v>
      </c>
      <c r="F410" s="147" t="str">
        <f t="shared" si="231"/>
        <v>►</v>
      </c>
      <c r="G410" s="147" t="str">
        <f t="shared" si="231"/>
        <v>►</v>
      </c>
      <c r="H410"/>
      <c r="I410" s="146"/>
      <c r="J410" s="119"/>
      <c r="K410" s="119"/>
      <c r="L410" s="118"/>
      <c r="M410" s="117"/>
      <c r="N410" s="116"/>
      <c r="O410" s="285"/>
      <c r="P410" s="284"/>
      <c r="Q410" s="284"/>
      <c r="R410" s="284"/>
      <c r="S410" s="284"/>
      <c r="T410" s="284"/>
      <c r="U410" s="284"/>
      <c r="V410" s="284"/>
      <c r="W410" s="284"/>
      <c r="X410" s="284"/>
      <c r="Y410" s="284"/>
      <c r="Z410" s="282"/>
      <c r="AA410" s="686"/>
      <c r="AB410" s="407" t="str">
        <f t="shared" si="226"/>
        <v>►</v>
      </c>
      <c r="AC410" s="147" t="str">
        <f t="shared" si="232"/>
        <v>►</v>
      </c>
      <c r="AD410" s="685" t="str">
        <f t="shared" si="232"/>
        <v>►</v>
      </c>
      <c r="AE410" s="147" t="str">
        <f t="shared" si="232"/>
        <v>►</v>
      </c>
      <c r="AF410" s="147" t="str">
        <f t="shared" si="232"/>
        <v>►</v>
      </c>
      <c r="AG410" s="147" t="str">
        <f t="shared" si="232"/>
        <v>►</v>
      </c>
      <c r="AH410" s="147" t="str">
        <f t="shared" si="232"/>
        <v>►</v>
      </c>
      <c r="AI410" s="686"/>
      <c r="AJ410" s="146"/>
      <c r="AK410" s="119"/>
      <c r="AL410" s="119"/>
      <c r="AM410" s="118"/>
      <c r="AN410" s="117"/>
      <c r="AO410" s="116"/>
      <c r="AP410" s="285"/>
      <c r="AQ410" s="284"/>
      <c r="AR410" s="284"/>
      <c r="AS410" s="284"/>
      <c r="AT410" s="284"/>
      <c r="AU410" s="284"/>
      <c r="AV410" s="284"/>
      <c r="AW410" s="284"/>
      <c r="AX410" s="284"/>
      <c r="AY410" s="284"/>
      <c r="AZ410" s="284"/>
      <c r="BA410" s="282"/>
      <c r="BB410"/>
      <c r="BC410" s="407" t="str">
        <f t="shared" si="227"/>
        <v>►</v>
      </c>
      <c r="BF410" s="407" t="str">
        <f t="shared" si="228"/>
        <v>►</v>
      </c>
      <c r="BI410" s="9">
        <v>1</v>
      </c>
      <c r="BJ410" s="1"/>
      <c r="BK410" s="1"/>
    </row>
    <row r="411" spans="1:63" s="583" customFormat="1" ht="21">
      <c r="A411" s="407" t="str">
        <f t="shared" si="225"/>
        <v>►</v>
      </c>
      <c r="B411" s="147" t="str">
        <f t="shared" si="231"/>
        <v>►</v>
      </c>
      <c r="C411" s="685" t="str">
        <f t="shared" si="231"/>
        <v>►</v>
      </c>
      <c r="D411" s="147" t="str">
        <f t="shared" si="231"/>
        <v>►</v>
      </c>
      <c r="E411" s="147" t="str">
        <f t="shared" si="231"/>
        <v>►</v>
      </c>
      <c r="F411" s="147" t="str">
        <f t="shared" si="231"/>
        <v>►</v>
      </c>
      <c r="G411" s="147" t="str">
        <f t="shared" si="231"/>
        <v>►</v>
      </c>
      <c r="H411"/>
      <c r="I411" s="146"/>
      <c r="J411" s="119"/>
      <c r="K411" s="119"/>
      <c r="L411" s="118"/>
      <c r="M411" s="117"/>
      <c r="N411" s="116"/>
      <c r="O411" s="285"/>
      <c r="P411" s="284"/>
      <c r="Q411" s="284"/>
      <c r="R411" s="284"/>
      <c r="S411" s="284"/>
      <c r="T411" s="284"/>
      <c r="U411" s="284"/>
      <c r="V411" s="284"/>
      <c r="W411" s="284"/>
      <c r="X411" s="284"/>
      <c r="Y411" s="284"/>
      <c r="Z411" s="282"/>
      <c r="AA411" s="686"/>
      <c r="AB411" s="407" t="str">
        <f t="shared" si="226"/>
        <v>►</v>
      </c>
      <c r="AC411" s="147" t="str">
        <f t="shared" si="232"/>
        <v>►</v>
      </c>
      <c r="AD411" s="685" t="str">
        <f t="shared" si="232"/>
        <v>►</v>
      </c>
      <c r="AE411" s="147" t="str">
        <f t="shared" si="232"/>
        <v>►</v>
      </c>
      <c r="AF411" s="147" t="str">
        <f t="shared" si="232"/>
        <v>►</v>
      </c>
      <c r="AG411" s="147" t="str">
        <f t="shared" si="232"/>
        <v>►</v>
      </c>
      <c r="AH411" s="147" t="str">
        <f t="shared" si="232"/>
        <v>►</v>
      </c>
      <c r="AI411" s="686"/>
      <c r="AJ411" s="146"/>
      <c r="AK411" s="119"/>
      <c r="AL411" s="119"/>
      <c r="AM411" s="118"/>
      <c r="AN411" s="117"/>
      <c r="AO411" s="116"/>
      <c r="AP411" s="285"/>
      <c r="AQ411" s="284"/>
      <c r="AR411" s="284"/>
      <c r="AS411" s="284"/>
      <c r="AT411" s="284"/>
      <c r="AU411" s="284"/>
      <c r="AV411" s="284"/>
      <c r="AW411" s="284"/>
      <c r="AX411" s="284"/>
      <c r="AY411" s="284"/>
      <c r="AZ411" s="284"/>
      <c r="BA411" s="282"/>
      <c r="BB411"/>
      <c r="BC411" s="407" t="str">
        <f t="shared" si="227"/>
        <v>►</v>
      </c>
      <c r="BF411" s="407" t="str">
        <f t="shared" si="228"/>
        <v>►</v>
      </c>
      <c r="BI411" s="9">
        <v>1</v>
      </c>
      <c r="BJ411" s="1"/>
      <c r="BK411" s="1"/>
    </row>
    <row r="412" spans="1:63" s="583" customFormat="1" ht="18.75">
      <c r="A412" s="407" t="str">
        <f t="shared" si="225"/>
        <v>►</v>
      </c>
      <c r="B412" s="147" t="str">
        <f t="shared" si="231"/>
        <v>►</v>
      </c>
      <c r="C412" s="685" t="str">
        <f t="shared" si="231"/>
        <v>►</v>
      </c>
      <c r="D412" s="147" t="str">
        <f t="shared" si="231"/>
        <v>►</v>
      </c>
      <c r="E412" s="147" t="str">
        <f t="shared" si="231"/>
        <v>►</v>
      </c>
      <c r="F412" s="147" t="str">
        <f t="shared" si="231"/>
        <v>►</v>
      </c>
      <c r="G412" s="147" t="str">
        <f t="shared" si="231"/>
        <v>►</v>
      </c>
      <c r="H412"/>
      <c r="I412" s="146"/>
      <c r="J412" s="119"/>
      <c r="K412" s="119"/>
      <c r="L412" s="118"/>
      <c r="M412" s="117"/>
      <c r="N412" s="116"/>
      <c r="O412" s="687"/>
      <c r="P412" s="280"/>
      <c r="Q412" s="280"/>
      <c r="R412" s="280"/>
      <c r="S412" s="280"/>
      <c r="T412" s="280"/>
      <c r="U412" s="280"/>
      <c r="V412" s="280"/>
      <c r="W412" s="280"/>
      <c r="X412" s="280"/>
      <c r="Y412" s="280"/>
      <c r="Z412" s="279"/>
      <c r="AA412" s="686"/>
      <c r="AB412" s="407" t="str">
        <f t="shared" si="226"/>
        <v>►</v>
      </c>
      <c r="AC412" s="147" t="str">
        <f t="shared" si="232"/>
        <v>►</v>
      </c>
      <c r="AD412" s="685" t="str">
        <f t="shared" si="232"/>
        <v>►</v>
      </c>
      <c r="AE412" s="147" t="str">
        <f t="shared" si="232"/>
        <v>►</v>
      </c>
      <c r="AF412" s="147" t="str">
        <f t="shared" si="232"/>
        <v>►</v>
      </c>
      <c r="AG412" s="147" t="str">
        <f t="shared" si="232"/>
        <v>►</v>
      </c>
      <c r="AH412" s="147" t="str">
        <f t="shared" si="232"/>
        <v>►</v>
      </c>
      <c r="AI412" s="686"/>
      <c r="AJ412" s="146"/>
      <c r="AK412" s="119"/>
      <c r="AL412" s="119"/>
      <c r="AM412" s="118"/>
      <c r="AN412" s="117"/>
      <c r="AO412" s="116"/>
      <c r="AP412" s="687"/>
      <c r="AQ412" s="280"/>
      <c r="AR412" s="280"/>
      <c r="AS412" s="280"/>
      <c r="AT412" s="280"/>
      <c r="AU412" s="280"/>
      <c r="AV412" s="280"/>
      <c r="AW412" s="280"/>
      <c r="AX412" s="280"/>
      <c r="AY412" s="280"/>
      <c r="AZ412" s="280"/>
      <c r="BA412" s="279"/>
      <c r="BB412"/>
      <c r="BC412" s="407" t="str">
        <f t="shared" si="227"/>
        <v>►</v>
      </c>
      <c r="BF412" s="407" t="str">
        <f t="shared" si="228"/>
        <v>►</v>
      </c>
      <c r="BI412" s="9">
        <v>1</v>
      </c>
      <c r="BJ412" s="1"/>
      <c r="BK412" s="1"/>
    </row>
    <row r="413" spans="1:63" s="583" customFormat="1" ht="18.75">
      <c r="A413" s="407" t="str">
        <f t="shared" si="225"/>
        <v>►</v>
      </c>
      <c r="B413" s="147" t="str">
        <f t="shared" si="231"/>
        <v>►</v>
      </c>
      <c r="C413" s="685" t="str">
        <f t="shared" si="231"/>
        <v>►</v>
      </c>
      <c r="D413" s="147" t="str">
        <f t="shared" si="231"/>
        <v>►</v>
      </c>
      <c r="E413" s="147" t="str">
        <f t="shared" si="231"/>
        <v>►</v>
      </c>
      <c r="F413" s="147" t="str">
        <f t="shared" si="231"/>
        <v>►</v>
      </c>
      <c r="G413" s="147" t="str">
        <f t="shared" si="231"/>
        <v>►</v>
      </c>
      <c r="H413"/>
      <c r="I413" s="146"/>
      <c r="J413" s="119"/>
      <c r="K413" s="119"/>
      <c r="L413" s="118"/>
      <c r="M413" s="117"/>
      <c r="N413" s="116"/>
      <c r="O413" s="687"/>
      <c r="P413" s="280"/>
      <c r="Q413" s="280"/>
      <c r="R413" s="280"/>
      <c r="S413" s="280"/>
      <c r="T413" s="280"/>
      <c r="U413" s="280"/>
      <c r="V413" s="280"/>
      <c r="W413" s="280"/>
      <c r="X413" s="280"/>
      <c r="Y413" s="280"/>
      <c r="Z413" s="279"/>
      <c r="AA413" s="686"/>
      <c r="AB413" s="407" t="str">
        <f t="shared" si="226"/>
        <v>►</v>
      </c>
      <c r="AC413" s="147" t="str">
        <f t="shared" si="232"/>
        <v>►</v>
      </c>
      <c r="AD413" s="685" t="str">
        <f t="shared" si="232"/>
        <v>►</v>
      </c>
      <c r="AE413" s="147" t="str">
        <f t="shared" si="232"/>
        <v>►</v>
      </c>
      <c r="AF413" s="147" t="str">
        <f t="shared" si="232"/>
        <v>►</v>
      </c>
      <c r="AG413" s="147" t="str">
        <f t="shared" si="232"/>
        <v>►</v>
      </c>
      <c r="AH413" s="147" t="str">
        <f t="shared" si="232"/>
        <v>►</v>
      </c>
      <c r="AI413" s="686"/>
      <c r="AJ413" s="146"/>
      <c r="AK413" s="119"/>
      <c r="AL413" s="119"/>
      <c r="AM413" s="118"/>
      <c r="AN413" s="117"/>
      <c r="AO413" s="116"/>
      <c r="AP413" s="687"/>
      <c r="AQ413" s="280"/>
      <c r="AR413" s="280"/>
      <c r="AS413" s="280"/>
      <c r="AT413" s="280"/>
      <c r="AU413" s="280"/>
      <c r="AV413" s="280"/>
      <c r="AW413" s="280"/>
      <c r="AX413" s="280"/>
      <c r="AY413" s="280"/>
      <c r="AZ413" s="280"/>
      <c r="BA413" s="279"/>
      <c r="BB413"/>
      <c r="BC413" s="407" t="str">
        <f t="shared" si="227"/>
        <v>►</v>
      </c>
      <c r="BF413" s="407" t="str">
        <f t="shared" si="228"/>
        <v>►</v>
      </c>
      <c r="BI413" s="9">
        <v>1</v>
      </c>
      <c r="BJ413" s="1"/>
      <c r="BK413" s="1"/>
    </row>
    <row r="414" spans="1:63" s="583" customFormat="1" ht="15.75">
      <c r="A414" s="407" t="str">
        <f t="shared" si="225"/>
        <v>►</v>
      </c>
      <c r="B414" s="147" t="str">
        <f t="shared" si="231"/>
        <v>►</v>
      </c>
      <c r="C414" s="685" t="str">
        <f t="shared" si="231"/>
        <v>►</v>
      </c>
      <c r="D414" s="147" t="str">
        <f t="shared" si="231"/>
        <v>►</v>
      </c>
      <c r="E414" s="147" t="str">
        <f t="shared" si="231"/>
        <v>►</v>
      </c>
      <c r="F414" s="147" t="str">
        <f t="shared" si="231"/>
        <v>►</v>
      </c>
      <c r="G414" s="147" t="str">
        <f t="shared" si="231"/>
        <v>►</v>
      </c>
      <c r="H414"/>
      <c r="I414" s="274"/>
      <c r="J414" s="119"/>
      <c r="K414" s="119"/>
      <c r="L414" s="118"/>
      <c r="M414" s="117"/>
      <c r="N414" s="116"/>
      <c r="O414" s="277"/>
      <c r="P414" s="122"/>
      <c r="Q414" s="122"/>
      <c r="R414" s="122"/>
      <c r="S414" s="122"/>
      <c r="T414" s="122"/>
      <c r="U414" s="122"/>
      <c r="V414" s="122"/>
      <c r="W414" s="122"/>
      <c r="X414" s="122"/>
      <c r="Y414" s="122"/>
      <c r="Z414" s="121"/>
      <c r="AA414" s="686"/>
      <c r="AB414" s="407" t="str">
        <f t="shared" si="226"/>
        <v>►</v>
      </c>
      <c r="AC414" s="147" t="str">
        <f t="shared" si="232"/>
        <v>►</v>
      </c>
      <c r="AD414" s="685" t="str">
        <f t="shared" si="232"/>
        <v>►</v>
      </c>
      <c r="AE414" s="147" t="str">
        <f t="shared" si="232"/>
        <v>►</v>
      </c>
      <c r="AF414" s="147" t="str">
        <f t="shared" si="232"/>
        <v>►</v>
      </c>
      <c r="AG414" s="147" t="str">
        <f t="shared" si="232"/>
        <v>►</v>
      </c>
      <c r="AH414" s="147" t="str">
        <f t="shared" si="232"/>
        <v>►</v>
      </c>
      <c r="AI414" s="686"/>
      <c r="AJ414" s="274"/>
      <c r="AK414" s="119"/>
      <c r="AL414" s="119"/>
      <c r="AM414" s="118"/>
      <c r="AN414" s="117"/>
      <c r="AO414" s="116"/>
      <c r="AP414" s="277"/>
      <c r="AQ414" s="122"/>
      <c r="AR414" s="122"/>
      <c r="AS414" s="122"/>
      <c r="AT414" s="122"/>
      <c r="AU414" s="122"/>
      <c r="AV414" s="122"/>
      <c r="AW414" s="122"/>
      <c r="AX414" s="122"/>
      <c r="AY414" s="122"/>
      <c r="AZ414" s="122"/>
      <c r="BA414" s="121"/>
      <c r="BB414"/>
      <c r="BC414" s="407" t="str">
        <f t="shared" si="227"/>
        <v>►</v>
      </c>
      <c r="BF414" s="407" t="str">
        <f t="shared" si="228"/>
        <v>►</v>
      </c>
      <c r="BI414" s="9">
        <v>1</v>
      </c>
      <c r="BJ414" s="1"/>
      <c r="BK414" s="1"/>
    </row>
    <row r="415" spans="1:63" s="583" customFormat="1" ht="15.75">
      <c r="A415" s="407" t="str">
        <f t="shared" si="225"/>
        <v>►</v>
      </c>
      <c r="B415" s="147" t="str">
        <f t="shared" si="231"/>
        <v>►</v>
      </c>
      <c r="C415" s="685" t="str">
        <f t="shared" si="231"/>
        <v>►</v>
      </c>
      <c r="D415" s="147" t="str">
        <f t="shared" si="231"/>
        <v>►</v>
      </c>
      <c r="E415" s="147" t="str">
        <f t="shared" si="231"/>
        <v>►</v>
      </c>
      <c r="F415" s="147" t="str">
        <f t="shared" si="231"/>
        <v>►</v>
      </c>
      <c r="G415" s="147" t="str">
        <f t="shared" si="231"/>
        <v>►</v>
      </c>
      <c r="H415"/>
      <c r="I415" s="274"/>
      <c r="J415" s="113"/>
      <c r="K415" s="113"/>
      <c r="L415" s="113"/>
      <c r="M415" s="113"/>
      <c r="N415" s="113"/>
      <c r="O415" s="113"/>
      <c r="P415" s="113"/>
      <c r="Q415" s="113"/>
      <c r="R415" s="113"/>
      <c r="S415" s="113"/>
      <c r="T415" s="113"/>
      <c r="U415" s="113"/>
      <c r="V415" s="113"/>
      <c r="W415" s="113"/>
      <c r="X415" s="113"/>
      <c r="Y415" s="113"/>
      <c r="Z415" s="115"/>
      <c r="AA415" s="686"/>
      <c r="AB415" s="407" t="str">
        <f t="shared" si="226"/>
        <v>►</v>
      </c>
      <c r="AC415" s="147" t="str">
        <f t="shared" si="232"/>
        <v>►</v>
      </c>
      <c r="AD415" s="685" t="str">
        <f t="shared" si="232"/>
        <v>►</v>
      </c>
      <c r="AE415" s="147" t="str">
        <f t="shared" si="232"/>
        <v>►</v>
      </c>
      <c r="AF415" s="147" t="str">
        <f t="shared" si="232"/>
        <v>►</v>
      </c>
      <c r="AG415" s="147" t="str">
        <f t="shared" si="232"/>
        <v>►</v>
      </c>
      <c r="AH415" s="147" t="str">
        <f t="shared" si="232"/>
        <v>►</v>
      </c>
      <c r="AI415" s="686"/>
      <c r="AJ415" s="274"/>
      <c r="AK415" s="113"/>
      <c r="AL415" s="113"/>
      <c r="AM415" s="113"/>
      <c r="AN415" s="113"/>
      <c r="AO415" s="113"/>
      <c r="AP415" s="113"/>
      <c r="AQ415" s="113"/>
      <c r="AR415" s="113"/>
      <c r="AS415" s="113"/>
      <c r="AT415" s="113"/>
      <c r="AU415" s="113"/>
      <c r="AV415" s="113"/>
      <c r="AW415" s="113"/>
      <c r="AX415" s="113"/>
      <c r="AY415" s="113"/>
      <c r="AZ415" s="113"/>
      <c r="BA415" s="115"/>
      <c r="BB415"/>
      <c r="BC415" s="407" t="str">
        <f t="shared" si="227"/>
        <v>►</v>
      </c>
      <c r="BF415" s="407" t="str">
        <f t="shared" si="228"/>
        <v>►</v>
      </c>
      <c r="BI415" s="9">
        <v>1</v>
      </c>
      <c r="BJ415" s="1"/>
      <c r="BK415" s="1"/>
    </row>
    <row r="416" spans="1:63" s="583" customFormat="1" ht="16.5" thickBot="1">
      <c r="A416" s="407" t="str">
        <f t="shared" si="225"/>
        <v>►</v>
      </c>
      <c r="B416" s="147" t="str">
        <f t="shared" si="231"/>
        <v>►</v>
      </c>
      <c r="C416" s="685" t="str">
        <f t="shared" si="231"/>
        <v>►</v>
      </c>
      <c r="D416" s="147" t="str">
        <f t="shared" si="231"/>
        <v>►</v>
      </c>
      <c r="E416" s="147" t="str">
        <f t="shared" si="231"/>
        <v>►</v>
      </c>
      <c r="F416" s="147" t="str">
        <f t="shared" si="231"/>
        <v>►</v>
      </c>
      <c r="G416" s="147" t="str">
        <f t="shared" si="231"/>
        <v>►</v>
      </c>
      <c r="H416"/>
      <c r="I416" s="273"/>
      <c r="J416" s="272"/>
      <c r="K416" s="272"/>
      <c r="L416" s="272"/>
      <c r="M416" s="272"/>
      <c r="N416" s="272"/>
      <c r="O416" s="272"/>
      <c r="P416" s="272"/>
      <c r="Q416" s="272"/>
      <c r="R416" s="272"/>
      <c r="S416" s="272"/>
      <c r="T416" s="272"/>
      <c r="U416" s="272"/>
      <c r="V416" s="272"/>
      <c r="W416" s="272"/>
      <c r="X416" s="272"/>
      <c r="Y416" s="272"/>
      <c r="Z416" s="271"/>
      <c r="AA416" s="686"/>
      <c r="AB416" s="407" t="str">
        <f t="shared" si="226"/>
        <v>►</v>
      </c>
      <c r="AC416" s="147" t="str">
        <f t="shared" si="232"/>
        <v>►</v>
      </c>
      <c r="AD416" s="685" t="str">
        <f t="shared" si="232"/>
        <v>►</v>
      </c>
      <c r="AE416" s="147" t="str">
        <f t="shared" si="232"/>
        <v>►</v>
      </c>
      <c r="AF416" s="147" t="str">
        <f t="shared" si="232"/>
        <v>►</v>
      </c>
      <c r="AG416" s="147" t="str">
        <f t="shared" si="232"/>
        <v>►</v>
      </c>
      <c r="AH416" s="147" t="str">
        <f t="shared" si="232"/>
        <v>►</v>
      </c>
      <c r="AI416" s="686"/>
      <c r="AJ416" s="273"/>
      <c r="AK416" s="272"/>
      <c r="AL416" s="272"/>
      <c r="AM416" s="272"/>
      <c r="AN416" s="272"/>
      <c r="AO416" s="272"/>
      <c r="AP416" s="272"/>
      <c r="AQ416" s="272"/>
      <c r="AR416" s="272"/>
      <c r="AS416" s="272"/>
      <c r="AT416" s="272"/>
      <c r="AU416" s="272"/>
      <c r="AV416" s="272"/>
      <c r="AW416" s="272"/>
      <c r="AX416" s="272"/>
      <c r="AY416" s="272"/>
      <c r="AZ416" s="272"/>
      <c r="BA416" s="271"/>
      <c r="BB416"/>
      <c r="BC416" s="407" t="str">
        <f t="shared" si="227"/>
        <v>►</v>
      </c>
      <c r="BF416" s="407" t="str">
        <f t="shared" si="228"/>
        <v>►</v>
      </c>
      <c r="BI416" s="9">
        <v>1</v>
      </c>
      <c r="BJ416" s="1"/>
      <c r="BK416" s="1"/>
    </row>
    <row r="417" spans="1:63" s="583" customFormat="1" ht="16.5" thickBot="1">
      <c r="A417" s="407" t="str">
        <f t="shared" si="225"/>
        <v>A</v>
      </c>
      <c r="B417" s="681" t="s">
        <v>956</v>
      </c>
      <c r="C417" s="681" t="s">
        <v>956</v>
      </c>
      <c r="D417" s="681" t="s">
        <v>956</v>
      </c>
      <c r="E417" s="681" t="s">
        <v>956</v>
      </c>
      <c r="F417" s="681" t="s">
        <v>956</v>
      </c>
      <c r="G417" s="681" t="s">
        <v>956</v>
      </c>
      <c r="H417"/>
      <c r="I417" s="684" t="s">
        <v>338</v>
      </c>
      <c r="J417" s="683" t="s">
        <v>956</v>
      </c>
      <c r="K417" s="683" t="s">
        <v>956</v>
      </c>
      <c r="L417" s="683" t="s">
        <v>956</v>
      </c>
      <c r="M417" s="683" t="s">
        <v>956</v>
      </c>
      <c r="N417" s="683" t="s">
        <v>956</v>
      </c>
      <c r="O417" s="683" t="s">
        <v>956</v>
      </c>
      <c r="P417" s="683" t="s">
        <v>956</v>
      </c>
      <c r="Q417" s="683" t="s">
        <v>956</v>
      </c>
      <c r="R417" s="683" t="s">
        <v>956</v>
      </c>
      <c r="S417" s="683" t="s">
        <v>956</v>
      </c>
      <c r="T417" s="683" t="s">
        <v>956</v>
      </c>
      <c r="U417" s="683" t="s">
        <v>956</v>
      </c>
      <c r="V417" s="683" t="s">
        <v>956</v>
      </c>
      <c r="W417" s="683" t="s">
        <v>956</v>
      </c>
      <c r="X417" s="683" t="s">
        <v>956</v>
      </c>
      <c r="Y417" s="683" t="s">
        <v>956</v>
      </c>
      <c r="Z417" s="683" t="s">
        <v>956</v>
      </c>
      <c r="AA417" s="686"/>
      <c r="AB417" s="407" t="str">
        <f t="shared" si="226"/>
        <v>A</v>
      </c>
      <c r="AC417" s="681" t="s">
        <v>956</v>
      </c>
      <c r="AD417" s="681" t="s">
        <v>956</v>
      </c>
      <c r="AE417" s="681" t="s">
        <v>956</v>
      </c>
      <c r="AF417" s="681" t="s">
        <v>956</v>
      </c>
      <c r="AG417" s="681" t="s">
        <v>956</v>
      </c>
      <c r="AH417" s="681" t="s">
        <v>956</v>
      </c>
      <c r="AI417" s="686"/>
      <c r="AJ417" s="684" t="s">
        <v>338</v>
      </c>
      <c r="AK417" s="683" t="s">
        <v>956</v>
      </c>
      <c r="AL417" s="683" t="s">
        <v>956</v>
      </c>
      <c r="AM417" s="683" t="s">
        <v>956</v>
      </c>
      <c r="AN417" s="683" t="s">
        <v>956</v>
      </c>
      <c r="AO417" s="683" t="s">
        <v>956</v>
      </c>
      <c r="AP417" s="683" t="s">
        <v>956</v>
      </c>
      <c r="AQ417" s="683" t="s">
        <v>956</v>
      </c>
      <c r="AR417" s="683" t="s">
        <v>956</v>
      </c>
      <c r="AS417" s="683" t="s">
        <v>956</v>
      </c>
      <c r="AT417" s="683" t="s">
        <v>956</v>
      </c>
      <c r="AU417" s="683" t="s">
        <v>956</v>
      </c>
      <c r="AV417" s="683" t="s">
        <v>956</v>
      </c>
      <c r="AW417" s="683" t="s">
        <v>956</v>
      </c>
      <c r="AX417" s="683" t="s">
        <v>956</v>
      </c>
      <c r="AY417" s="683" t="s">
        <v>956</v>
      </c>
      <c r="AZ417" s="683" t="s">
        <v>956</v>
      </c>
      <c r="BA417" s="683" t="s">
        <v>956</v>
      </c>
      <c r="BB417"/>
      <c r="BC417" s="407" t="str">
        <f t="shared" si="227"/>
        <v>A</v>
      </c>
      <c r="BF417" s="407" t="str">
        <f t="shared" si="228"/>
        <v>A</v>
      </c>
      <c r="BI417" s="9">
        <v>1</v>
      </c>
      <c r="BJ417" s="1"/>
      <c r="BK417" s="1"/>
    </row>
    <row r="418" spans="1:63" s="583" customFormat="1" ht="28.5">
      <c r="A418" s="407" t="str">
        <f t="shared" si="225"/>
        <v>►</v>
      </c>
      <c r="B418" s="408" t="str">
        <f t="shared" ref="B418:B436" si="233">IF(A418="►","►",IF(A418="A",IF(AND(ISTEXT(J418),ISTEXT(J418)),J418,IF(ISTEXT(J418),J418,IF(ISBLANK(J418),J418,J418)))))</f>
        <v>►</v>
      </c>
      <c r="C418" s="715" t="str">
        <f t="shared" ref="C418:C436" si="234">IF(B418="►","►",IFERROR(LEFT(B418,SEARCH(".",B418)-1),0))</f>
        <v>►</v>
      </c>
      <c r="D418" s="408" t="str">
        <f t="shared" ref="D418:D436" si="235">IF(B418="►","►",IFERROR(MID(B418,SEARCH(".",B418)+1,SEARCH(".",B418,SEARCH(".",B418)+1)-SEARCH(".",B418)-1),0))</f>
        <v>►</v>
      </c>
      <c r="E418" s="408" t="str">
        <f t="shared" ref="E418:E436" si="236">IF(B418="►","►",IFERROR(MID(B418,SEARCH(".",B418,SEARCH(".",B418)+1)+1,SEARCH(".",B418,SEARCH(".",B418,SEARCH(".",B418)+1)+1)-SEARCH(".",B418,SEARCH(".",B418)+1)-1),0))</f>
        <v>►</v>
      </c>
      <c r="F418" s="408" t="str">
        <f t="shared" ref="F418:F436" si="237">IF(B418="►","►",IFERROR(MID(J418,SEARCH(".",B418,SEARCH(".",B418,SEARCH(".",B418)+1)+1)+1,SEARCH(".",B418,SEARCH(".",B418,SEARCH(".",B418,SEARCH(".",B418)+1)+1)+1)-SEARCH(".",B418,SEARCH(".",B418,SEARCH(".",B418)+1)+1)-1),0))</f>
        <v>►</v>
      </c>
      <c r="G418" s="408" t="str">
        <f t="shared" ref="G418:G436" si="238">IF(B418="►","►",IFERROR(MID(B418,SEARCH("♦",SUBSTITUTE(B418,".","♦",LEN(B418)-LEN(SUBSTITUTE(B418,".",""))))+1,999),""))</f>
        <v>►</v>
      </c>
      <c r="H418"/>
      <c r="I418" s="259"/>
      <c r="J418" s="258"/>
      <c r="K418" s="258"/>
      <c r="L418" s="257"/>
      <c r="M418" s="256"/>
      <c r="N418" s="255"/>
      <c r="O418" s="714"/>
      <c r="P418" s="713"/>
      <c r="Q418" s="712"/>
      <c r="R418" s="712"/>
      <c r="S418" s="712"/>
      <c r="T418" s="712"/>
      <c r="U418" s="712"/>
      <c r="V418" s="712"/>
      <c r="W418" s="712"/>
      <c r="X418" s="712"/>
      <c r="Y418" s="712"/>
      <c r="Z418" s="711"/>
      <c r="AA418" s="686"/>
      <c r="AB418" s="407" t="str">
        <f t="shared" si="226"/>
        <v>►</v>
      </c>
      <c r="AC418" s="408" t="str">
        <f t="shared" ref="AC418:AC436" si="239">IF(AB418="►","►",IF(AB418="A",IF(AND(ISTEXT(AK418),ISTEXT(AK418)),AK418,IF(ISTEXT(AK418),AK418,IF(ISBLANK(AK418),AK418,AK418)))))</f>
        <v>►</v>
      </c>
      <c r="AD418" s="715" t="str">
        <f t="shared" ref="AD418:AD436" si="240">IF(AC418="►","►",IFERROR(LEFT(AC418,SEARCH(".",AC418)-1),0))</f>
        <v>►</v>
      </c>
      <c r="AE418" s="408" t="str">
        <f t="shared" ref="AE418:AE436" si="241">IF(AC418="►","►",IFERROR(MID(AC418,SEARCH(".",AC418)+1,SEARCH(".",AC418,SEARCH(".",AC418)+1)-SEARCH(".",AC418)-1),0))</f>
        <v>►</v>
      </c>
      <c r="AF418" s="408" t="str">
        <f t="shared" ref="AF418:AF436" si="242">IF(AC418="►","►",IFERROR(MID(AC418,SEARCH(".",AC418,SEARCH(".",AC418)+1)+1,SEARCH(".",AC418,SEARCH(".",AC418,SEARCH(".",AC418)+1)+1)-SEARCH(".",AC418,SEARCH(".",AC418)+1)-1),0))</f>
        <v>►</v>
      </c>
      <c r="AG418" s="408" t="str">
        <f t="shared" ref="AG418:AG436" si="243">IF(AC418="►","►",IFERROR(MID(AK418,SEARCH(".",AC418,SEARCH(".",AC418,SEARCH(".",AC418)+1)+1)+1,SEARCH(".",AC418,SEARCH(".",AC418,SEARCH(".",AC418,SEARCH(".",AC418)+1)+1)+1)-SEARCH(".",AC418,SEARCH(".",AC418,SEARCH(".",AC418)+1)+1)-1),0))</f>
        <v>►</v>
      </c>
      <c r="AH418" s="408" t="str">
        <f t="shared" ref="AH418:AH436" si="244">IF(AC418="►","►",IFERROR(MID(AC418,SEARCH("♦",SUBSTITUTE(AC418,".","♦",LEN(AC418)-LEN(SUBSTITUTE(AC418,".",""))))+1,999),""))</f>
        <v>►</v>
      </c>
      <c r="AI418" s="686"/>
      <c r="AJ418" s="259"/>
      <c r="AK418" s="258"/>
      <c r="AL418" s="258"/>
      <c r="AM418" s="257"/>
      <c r="AN418" s="256"/>
      <c r="AO418" s="255"/>
      <c r="AP418" s="714"/>
      <c r="AQ418" s="713"/>
      <c r="AR418" s="712"/>
      <c r="AS418" s="712"/>
      <c r="AT418" s="712"/>
      <c r="AU418" s="712"/>
      <c r="AV418" s="712"/>
      <c r="AW418" s="712"/>
      <c r="AX418" s="712"/>
      <c r="AY418" s="712"/>
      <c r="AZ418" s="712"/>
      <c r="BA418" s="711"/>
      <c r="BB418"/>
      <c r="BC418" s="407" t="str">
        <f t="shared" si="227"/>
        <v>►</v>
      </c>
      <c r="BF418" s="407" t="str">
        <f t="shared" si="228"/>
        <v>►</v>
      </c>
      <c r="BI418" s="9">
        <v>1</v>
      </c>
      <c r="BJ418" s="1"/>
      <c r="BK418" s="1"/>
    </row>
    <row r="419" spans="1:63" s="583" customFormat="1" ht="28.5">
      <c r="A419" s="407" t="str">
        <f t="shared" si="225"/>
        <v>►</v>
      </c>
      <c r="B419" s="147" t="str">
        <f t="shared" si="233"/>
        <v>►</v>
      </c>
      <c r="C419" s="685" t="str">
        <f t="shared" si="234"/>
        <v>►</v>
      </c>
      <c r="D419" s="147" t="str">
        <f t="shared" si="235"/>
        <v>►</v>
      </c>
      <c r="E419" s="147" t="str">
        <f t="shared" si="236"/>
        <v>►</v>
      </c>
      <c r="F419" s="147" t="str">
        <f t="shared" si="237"/>
        <v>►</v>
      </c>
      <c r="G419" s="147" t="str">
        <f t="shared" si="238"/>
        <v>►</v>
      </c>
      <c r="H419"/>
      <c r="I419" s="342"/>
      <c r="J419" s="204"/>
      <c r="K419" s="204"/>
      <c r="L419" s="203"/>
      <c r="M419" s="202"/>
      <c r="N419" s="201"/>
      <c r="O419" s="710"/>
      <c r="P419" s="709"/>
      <c r="Q419" s="708"/>
      <c r="R419" s="708"/>
      <c r="S419" s="708"/>
      <c r="T419" s="708"/>
      <c r="U419" s="708"/>
      <c r="V419" s="708"/>
      <c r="W419" s="708"/>
      <c r="X419" s="708"/>
      <c r="Y419" s="708"/>
      <c r="Z419" s="707"/>
      <c r="AA419" s="686"/>
      <c r="AB419" s="407" t="str">
        <f t="shared" si="226"/>
        <v>►</v>
      </c>
      <c r="AC419" s="147" t="str">
        <f t="shared" si="239"/>
        <v>►</v>
      </c>
      <c r="AD419" s="685" t="str">
        <f t="shared" si="240"/>
        <v>►</v>
      </c>
      <c r="AE419" s="147" t="str">
        <f t="shared" si="241"/>
        <v>►</v>
      </c>
      <c r="AF419" s="147" t="str">
        <f t="shared" si="242"/>
        <v>►</v>
      </c>
      <c r="AG419" s="147" t="str">
        <f t="shared" si="243"/>
        <v>►</v>
      </c>
      <c r="AH419" s="147" t="str">
        <f t="shared" si="244"/>
        <v>►</v>
      </c>
      <c r="AI419" s="686"/>
      <c r="AJ419" s="342"/>
      <c r="AK419" s="204"/>
      <c r="AL419" s="204"/>
      <c r="AM419" s="203"/>
      <c r="AN419" s="202"/>
      <c r="AO419" s="201"/>
      <c r="AP419" s="710"/>
      <c r="AQ419" s="709"/>
      <c r="AR419" s="708"/>
      <c r="AS419" s="708"/>
      <c r="AT419" s="708"/>
      <c r="AU419" s="708"/>
      <c r="AV419" s="708"/>
      <c r="AW419" s="708"/>
      <c r="AX419" s="708"/>
      <c r="AY419" s="708"/>
      <c r="AZ419" s="708"/>
      <c r="BA419" s="707"/>
      <c r="BB419"/>
      <c r="BC419" s="407" t="str">
        <f t="shared" si="227"/>
        <v>►</v>
      </c>
      <c r="BF419" s="407" t="str">
        <f t="shared" si="228"/>
        <v>►</v>
      </c>
      <c r="BI419" s="9">
        <v>1</v>
      </c>
      <c r="BJ419" s="1"/>
      <c r="BK419" s="1"/>
    </row>
    <row r="420" spans="1:63" s="583" customFormat="1" ht="15.75">
      <c r="A420" s="407" t="str">
        <f t="shared" si="225"/>
        <v>►</v>
      </c>
      <c r="B420" s="147" t="str">
        <f t="shared" si="233"/>
        <v>►</v>
      </c>
      <c r="C420" s="685" t="str">
        <f t="shared" si="234"/>
        <v>►</v>
      </c>
      <c r="D420" s="147" t="str">
        <f t="shared" si="235"/>
        <v>►</v>
      </c>
      <c r="E420" s="147" t="str">
        <f t="shared" si="236"/>
        <v>►</v>
      </c>
      <c r="F420" s="147" t="str">
        <f t="shared" si="237"/>
        <v>►</v>
      </c>
      <c r="G420" s="147" t="str">
        <f t="shared" si="238"/>
        <v>►</v>
      </c>
      <c r="H420"/>
      <c r="I420" s="134"/>
      <c r="J420" s="204"/>
      <c r="K420" s="204"/>
      <c r="L420" s="203"/>
      <c r="M420" s="202"/>
      <c r="N420" s="201"/>
      <c r="O420" s="706"/>
      <c r="P420" s="706"/>
      <c r="Q420" s="337"/>
      <c r="R420" s="336"/>
      <c r="S420" s="232"/>
      <c r="T420" s="232"/>
      <c r="U420" s="232"/>
      <c r="V420" s="232"/>
      <c r="W420" s="232"/>
      <c r="X420" s="232"/>
      <c r="Y420" s="232"/>
      <c r="Z420" s="231"/>
      <c r="AA420" s="686"/>
      <c r="AB420" s="407" t="str">
        <f t="shared" si="226"/>
        <v>►</v>
      </c>
      <c r="AC420" s="147" t="str">
        <f t="shared" si="239"/>
        <v>►</v>
      </c>
      <c r="AD420" s="685" t="str">
        <f t="shared" si="240"/>
        <v>►</v>
      </c>
      <c r="AE420" s="147" t="str">
        <f t="shared" si="241"/>
        <v>►</v>
      </c>
      <c r="AF420" s="147" t="str">
        <f t="shared" si="242"/>
        <v>►</v>
      </c>
      <c r="AG420" s="147" t="str">
        <f t="shared" si="243"/>
        <v>►</v>
      </c>
      <c r="AH420" s="147" t="str">
        <f t="shared" si="244"/>
        <v>►</v>
      </c>
      <c r="AI420" s="686"/>
      <c r="AJ420" s="134"/>
      <c r="AK420" s="204"/>
      <c r="AL420" s="204"/>
      <c r="AM420" s="203"/>
      <c r="AN420" s="202"/>
      <c r="AO420" s="201"/>
      <c r="AP420" s="706"/>
      <c r="AQ420" s="706"/>
      <c r="AR420" s="337"/>
      <c r="AS420" s="336"/>
      <c r="AT420" s="232"/>
      <c r="AU420" s="232"/>
      <c r="AV420" s="232"/>
      <c r="AW420" s="232"/>
      <c r="AX420" s="232"/>
      <c r="AY420" s="232"/>
      <c r="AZ420" s="232"/>
      <c r="BA420" s="231"/>
      <c r="BB420"/>
      <c r="BC420" s="407" t="str">
        <f t="shared" si="227"/>
        <v>►</v>
      </c>
      <c r="BF420" s="407" t="str">
        <f t="shared" si="228"/>
        <v>►</v>
      </c>
      <c r="BI420" s="9">
        <v>1</v>
      </c>
      <c r="BJ420" s="1"/>
      <c r="BK420" s="1"/>
    </row>
    <row r="421" spans="1:63" s="583" customFormat="1" ht="18.75">
      <c r="A421" s="407" t="str">
        <f t="shared" si="225"/>
        <v>►</v>
      </c>
      <c r="B421" s="147" t="str">
        <f t="shared" si="233"/>
        <v>►</v>
      </c>
      <c r="C421" s="685" t="str">
        <f t="shared" si="234"/>
        <v>►</v>
      </c>
      <c r="D421" s="147" t="str">
        <f t="shared" si="235"/>
        <v>►</v>
      </c>
      <c r="E421" s="147" t="str">
        <f t="shared" si="236"/>
        <v>►</v>
      </c>
      <c r="F421" s="147" t="str">
        <f t="shared" si="237"/>
        <v>►</v>
      </c>
      <c r="G421" s="147" t="str">
        <f t="shared" si="238"/>
        <v>►</v>
      </c>
      <c r="H421"/>
      <c r="I421" s="134"/>
      <c r="J421" s="204"/>
      <c r="K421" s="204"/>
      <c r="L421" s="203"/>
      <c r="M421" s="202"/>
      <c r="N421" s="201"/>
      <c r="O421" s="224"/>
      <c r="P421" s="334"/>
      <c r="Q421" s="323"/>
      <c r="R421" s="323"/>
      <c r="S421" s="323"/>
      <c r="T421" s="323"/>
      <c r="U421" s="211"/>
      <c r="V421" s="223"/>
      <c r="W421" s="705"/>
      <c r="X421" s="705"/>
      <c r="Y421" s="705"/>
      <c r="Z421" s="704"/>
      <c r="AA421" s="686"/>
      <c r="AB421" s="407" t="str">
        <f t="shared" si="226"/>
        <v>►</v>
      </c>
      <c r="AC421" s="147" t="str">
        <f t="shared" si="239"/>
        <v>►</v>
      </c>
      <c r="AD421" s="685" t="str">
        <f t="shared" si="240"/>
        <v>►</v>
      </c>
      <c r="AE421" s="147" t="str">
        <f t="shared" si="241"/>
        <v>►</v>
      </c>
      <c r="AF421" s="147" t="str">
        <f t="shared" si="242"/>
        <v>►</v>
      </c>
      <c r="AG421" s="147" t="str">
        <f t="shared" si="243"/>
        <v>►</v>
      </c>
      <c r="AH421" s="147" t="str">
        <f t="shared" si="244"/>
        <v>►</v>
      </c>
      <c r="AI421" s="686"/>
      <c r="AJ421" s="134"/>
      <c r="AK421" s="204"/>
      <c r="AL421" s="204"/>
      <c r="AM421" s="203"/>
      <c r="AN421" s="202"/>
      <c r="AO421" s="201"/>
      <c r="AP421" s="224"/>
      <c r="AQ421" s="334"/>
      <c r="AR421" s="323"/>
      <c r="AS421" s="323"/>
      <c r="AT421" s="323"/>
      <c r="AU421" s="323"/>
      <c r="AV421" s="211"/>
      <c r="AW421" s="223"/>
      <c r="AX421" s="705"/>
      <c r="AY421" s="705"/>
      <c r="AZ421" s="705"/>
      <c r="BA421" s="704"/>
      <c r="BB421"/>
      <c r="BC421" s="407" t="str">
        <f t="shared" si="227"/>
        <v>►</v>
      </c>
      <c r="BF421" s="407" t="str">
        <f t="shared" si="228"/>
        <v>►</v>
      </c>
      <c r="BI421" s="9">
        <v>1</v>
      </c>
      <c r="BJ421" s="1"/>
      <c r="BK421" s="1"/>
    </row>
    <row r="422" spans="1:63" s="583" customFormat="1" ht="18.75">
      <c r="A422" s="407" t="str">
        <f t="shared" si="225"/>
        <v>►</v>
      </c>
      <c r="B422" s="147" t="str">
        <f t="shared" si="233"/>
        <v>►</v>
      </c>
      <c r="C422" s="685" t="str">
        <f t="shared" si="234"/>
        <v>►</v>
      </c>
      <c r="D422" s="147" t="str">
        <f t="shared" si="235"/>
        <v>►</v>
      </c>
      <c r="E422" s="147" t="str">
        <f t="shared" si="236"/>
        <v>►</v>
      </c>
      <c r="F422" s="147" t="str">
        <f t="shared" si="237"/>
        <v>►</v>
      </c>
      <c r="G422" s="147" t="str">
        <f t="shared" si="238"/>
        <v>►</v>
      </c>
      <c r="H422"/>
      <c r="I422" s="134"/>
      <c r="J422" s="204"/>
      <c r="K422" s="204"/>
      <c r="L422" s="203"/>
      <c r="M422" s="202"/>
      <c r="N422" s="201"/>
      <c r="O422" s="216"/>
      <c r="P422" s="327"/>
      <c r="Q422" s="324"/>
      <c r="R422" s="324"/>
      <c r="S422" s="324"/>
      <c r="T422" s="324"/>
      <c r="U422" s="215"/>
      <c r="V422" s="28"/>
      <c r="W422" s="705"/>
      <c r="X422" s="705"/>
      <c r="Y422" s="705"/>
      <c r="Z422" s="704"/>
      <c r="AA422" s="686"/>
      <c r="AB422" s="407" t="str">
        <f t="shared" si="226"/>
        <v>►</v>
      </c>
      <c r="AC422" s="147" t="str">
        <f t="shared" si="239"/>
        <v>►</v>
      </c>
      <c r="AD422" s="685" t="str">
        <f t="shared" si="240"/>
        <v>►</v>
      </c>
      <c r="AE422" s="147" t="str">
        <f t="shared" si="241"/>
        <v>►</v>
      </c>
      <c r="AF422" s="147" t="str">
        <f t="shared" si="242"/>
        <v>►</v>
      </c>
      <c r="AG422" s="147" t="str">
        <f t="shared" si="243"/>
        <v>►</v>
      </c>
      <c r="AH422" s="147" t="str">
        <f t="shared" si="244"/>
        <v>►</v>
      </c>
      <c r="AI422" s="686"/>
      <c r="AJ422" s="134"/>
      <c r="AK422" s="204"/>
      <c r="AL422" s="204"/>
      <c r="AM422" s="203"/>
      <c r="AN422" s="202"/>
      <c r="AO422" s="201"/>
      <c r="AP422" s="216"/>
      <c r="AQ422" s="327"/>
      <c r="AR422" s="324"/>
      <c r="AS422" s="324"/>
      <c r="AT422" s="324"/>
      <c r="AU422" s="324"/>
      <c r="AV422" s="215"/>
      <c r="AW422" s="28"/>
      <c r="AX422" s="705"/>
      <c r="AY422" s="705"/>
      <c r="AZ422" s="705"/>
      <c r="BA422" s="704"/>
      <c r="BB422"/>
      <c r="BC422" s="407" t="str">
        <f t="shared" si="227"/>
        <v>►</v>
      </c>
      <c r="BF422" s="407" t="str">
        <f t="shared" si="228"/>
        <v>►</v>
      </c>
      <c r="BI422" s="9">
        <v>1</v>
      </c>
      <c r="BJ422" s="1"/>
      <c r="BK422" s="1"/>
    </row>
    <row r="423" spans="1:63" s="583" customFormat="1" ht="15.75">
      <c r="A423" s="407" t="str">
        <f t="shared" si="225"/>
        <v>►</v>
      </c>
      <c r="B423" s="147" t="str">
        <f t="shared" si="233"/>
        <v>►</v>
      </c>
      <c r="C423" s="685" t="str">
        <f t="shared" si="234"/>
        <v>►</v>
      </c>
      <c r="D423" s="147" t="str">
        <f t="shared" si="235"/>
        <v>►</v>
      </c>
      <c r="E423" s="147" t="str">
        <f t="shared" si="236"/>
        <v>►</v>
      </c>
      <c r="F423" s="147" t="str">
        <f t="shared" si="237"/>
        <v>►</v>
      </c>
      <c r="G423" s="147" t="str">
        <f t="shared" si="238"/>
        <v>►</v>
      </c>
      <c r="H423"/>
      <c r="I423" s="134"/>
      <c r="J423" s="204"/>
      <c r="K423" s="204"/>
      <c r="L423" s="203"/>
      <c r="M423" s="202"/>
      <c r="N423" s="201"/>
      <c r="O423" s="325"/>
      <c r="P423" s="324"/>
      <c r="Q423" s="323"/>
      <c r="R423" s="320"/>
      <c r="S423" s="199"/>
      <c r="T423" s="319"/>
      <c r="U423" s="198"/>
      <c r="V423" s="197"/>
      <c r="W423" s="703"/>
      <c r="X423" s="703"/>
      <c r="Y423" s="703"/>
      <c r="Z423" s="702"/>
      <c r="AA423" s="686"/>
      <c r="AB423" s="407" t="str">
        <f t="shared" si="226"/>
        <v>►</v>
      </c>
      <c r="AC423" s="147" t="str">
        <f t="shared" si="239"/>
        <v>►</v>
      </c>
      <c r="AD423" s="685" t="str">
        <f t="shared" si="240"/>
        <v>►</v>
      </c>
      <c r="AE423" s="147" t="str">
        <f t="shared" si="241"/>
        <v>►</v>
      </c>
      <c r="AF423" s="147" t="str">
        <f t="shared" si="242"/>
        <v>►</v>
      </c>
      <c r="AG423" s="147" t="str">
        <f t="shared" si="243"/>
        <v>►</v>
      </c>
      <c r="AH423" s="147" t="str">
        <f t="shared" si="244"/>
        <v>►</v>
      </c>
      <c r="AI423" s="686"/>
      <c r="AJ423" s="134"/>
      <c r="AK423" s="204"/>
      <c r="AL423" s="204"/>
      <c r="AM423" s="203"/>
      <c r="AN423" s="202"/>
      <c r="AO423" s="201"/>
      <c r="AP423" s="325"/>
      <c r="AQ423" s="324"/>
      <c r="AR423" s="323"/>
      <c r="AS423" s="320"/>
      <c r="AT423" s="199"/>
      <c r="AU423" s="319"/>
      <c r="AV423" s="198"/>
      <c r="AW423" s="197"/>
      <c r="AX423" s="703"/>
      <c r="AY423" s="703"/>
      <c r="AZ423" s="703"/>
      <c r="BA423" s="702"/>
      <c r="BB423"/>
      <c r="BC423" s="407" t="str">
        <f t="shared" si="227"/>
        <v>►</v>
      </c>
      <c r="BF423" s="407" t="str">
        <f t="shared" si="228"/>
        <v>►</v>
      </c>
      <c r="BI423" s="9">
        <v>1</v>
      </c>
      <c r="BJ423" s="1"/>
      <c r="BK423" s="1"/>
    </row>
    <row r="424" spans="1:63" s="583" customFormat="1" ht="15.75">
      <c r="A424" s="407" t="str">
        <f t="shared" si="225"/>
        <v>►</v>
      </c>
      <c r="B424" s="147" t="str">
        <f t="shared" si="233"/>
        <v>►</v>
      </c>
      <c r="C424" s="685" t="str">
        <f t="shared" si="234"/>
        <v>►</v>
      </c>
      <c r="D424" s="147" t="str">
        <f t="shared" si="235"/>
        <v>►</v>
      </c>
      <c r="E424" s="147" t="str">
        <f t="shared" si="236"/>
        <v>►</v>
      </c>
      <c r="F424" s="147" t="str">
        <f t="shared" si="237"/>
        <v>►</v>
      </c>
      <c r="G424" s="147" t="str">
        <f t="shared" si="238"/>
        <v>►</v>
      </c>
      <c r="H424"/>
      <c r="I424" s="134"/>
      <c r="J424" s="204"/>
      <c r="K424" s="204"/>
      <c r="L424" s="203"/>
      <c r="M424" s="202"/>
      <c r="N424" s="201"/>
      <c r="O424" s="200"/>
      <c r="P424" s="104"/>
      <c r="Q424" s="320"/>
      <c r="R424" s="320"/>
      <c r="S424" s="199"/>
      <c r="T424" s="319"/>
      <c r="U424" s="198"/>
      <c r="V424" s="197"/>
      <c r="W424" s="703"/>
      <c r="X424" s="703"/>
      <c r="Y424" s="703"/>
      <c r="Z424" s="702"/>
      <c r="AA424" s="686"/>
      <c r="AB424" s="407" t="str">
        <f t="shared" si="226"/>
        <v>►</v>
      </c>
      <c r="AC424" s="147" t="str">
        <f t="shared" si="239"/>
        <v>►</v>
      </c>
      <c r="AD424" s="685" t="str">
        <f t="shared" si="240"/>
        <v>►</v>
      </c>
      <c r="AE424" s="147" t="str">
        <f t="shared" si="241"/>
        <v>►</v>
      </c>
      <c r="AF424" s="147" t="str">
        <f t="shared" si="242"/>
        <v>►</v>
      </c>
      <c r="AG424" s="147" t="str">
        <f t="shared" si="243"/>
        <v>►</v>
      </c>
      <c r="AH424" s="147" t="str">
        <f t="shared" si="244"/>
        <v>►</v>
      </c>
      <c r="AI424" s="686"/>
      <c r="AJ424" s="134"/>
      <c r="AK424" s="204"/>
      <c r="AL424" s="204"/>
      <c r="AM424" s="203"/>
      <c r="AN424" s="202"/>
      <c r="AO424" s="201"/>
      <c r="AP424" s="200"/>
      <c r="AQ424" s="104"/>
      <c r="AR424" s="320"/>
      <c r="AS424" s="320"/>
      <c r="AT424" s="199"/>
      <c r="AU424" s="319"/>
      <c r="AV424" s="198"/>
      <c r="AW424" s="197"/>
      <c r="AX424" s="703"/>
      <c r="AY424" s="703"/>
      <c r="AZ424" s="703"/>
      <c r="BA424" s="702"/>
      <c r="BB424"/>
      <c r="BC424" s="407" t="str">
        <f t="shared" si="227"/>
        <v>►</v>
      </c>
      <c r="BF424" s="407" t="str">
        <f t="shared" si="228"/>
        <v>►</v>
      </c>
      <c r="BI424" s="9">
        <v>1</v>
      </c>
      <c r="BJ424" s="1"/>
      <c r="BK424" s="1"/>
    </row>
    <row r="425" spans="1:63" s="583" customFormat="1" ht="15.75">
      <c r="A425" s="407" t="str">
        <f t="shared" si="225"/>
        <v>►</v>
      </c>
      <c r="B425" s="147" t="str">
        <f t="shared" si="233"/>
        <v>►</v>
      </c>
      <c r="C425" s="685" t="str">
        <f t="shared" si="234"/>
        <v>►</v>
      </c>
      <c r="D425" s="147" t="str">
        <f t="shared" si="235"/>
        <v>►</v>
      </c>
      <c r="E425" s="147" t="str">
        <f t="shared" si="236"/>
        <v>►</v>
      </c>
      <c r="F425" s="147" t="str">
        <f t="shared" si="237"/>
        <v>►</v>
      </c>
      <c r="G425" s="147" t="str">
        <f t="shared" si="238"/>
        <v>►</v>
      </c>
      <c r="H425"/>
      <c r="I425" s="134"/>
      <c r="J425" s="190"/>
      <c r="K425" s="189"/>
      <c r="L425" s="188"/>
      <c r="M425" s="187"/>
      <c r="N425" s="186"/>
      <c r="O425" s="185"/>
      <c r="P425" s="184"/>
      <c r="Q425" s="184"/>
      <c r="R425" s="183"/>
      <c r="S425" s="183"/>
      <c r="T425" s="183"/>
      <c r="U425" s="183"/>
      <c r="V425" s="183"/>
      <c r="W425" s="183"/>
      <c r="X425" s="183"/>
      <c r="Y425" s="183"/>
      <c r="Z425" s="182"/>
      <c r="AA425" s="686"/>
      <c r="AB425" s="407" t="str">
        <f t="shared" si="226"/>
        <v>►</v>
      </c>
      <c r="AC425" s="147" t="str">
        <f t="shared" si="239"/>
        <v>►</v>
      </c>
      <c r="AD425" s="685" t="str">
        <f t="shared" si="240"/>
        <v>►</v>
      </c>
      <c r="AE425" s="147" t="str">
        <f t="shared" si="241"/>
        <v>►</v>
      </c>
      <c r="AF425" s="147" t="str">
        <f t="shared" si="242"/>
        <v>►</v>
      </c>
      <c r="AG425" s="147" t="str">
        <f t="shared" si="243"/>
        <v>►</v>
      </c>
      <c r="AH425" s="147" t="str">
        <f t="shared" si="244"/>
        <v>►</v>
      </c>
      <c r="AI425" s="686"/>
      <c r="AJ425" s="134"/>
      <c r="AK425" s="190"/>
      <c r="AL425" s="189"/>
      <c r="AM425" s="188"/>
      <c r="AN425" s="187"/>
      <c r="AO425" s="186"/>
      <c r="AP425" s="185"/>
      <c r="AQ425" s="184"/>
      <c r="AR425" s="184"/>
      <c r="AS425" s="183"/>
      <c r="AT425" s="183"/>
      <c r="AU425" s="183"/>
      <c r="AV425" s="183"/>
      <c r="AW425" s="183"/>
      <c r="AX425" s="183"/>
      <c r="AY425" s="183"/>
      <c r="AZ425" s="183"/>
      <c r="BA425" s="182"/>
      <c r="BB425"/>
      <c r="BC425" s="407" t="str">
        <f t="shared" si="227"/>
        <v>►</v>
      </c>
      <c r="BF425" s="407" t="str">
        <f t="shared" si="228"/>
        <v>►</v>
      </c>
      <c r="BI425" s="9">
        <v>1</v>
      </c>
      <c r="BJ425" s="1"/>
      <c r="BK425" s="1"/>
    </row>
    <row r="426" spans="1:63" s="583" customFormat="1" ht="15.75">
      <c r="A426" s="407" t="str">
        <f t="shared" si="225"/>
        <v>►</v>
      </c>
      <c r="B426" s="147" t="str">
        <f t="shared" si="233"/>
        <v>►</v>
      </c>
      <c r="C426" s="685" t="str">
        <f t="shared" si="234"/>
        <v>►</v>
      </c>
      <c r="D426" s="147" t="str">
        <f t="shared" si="235"/>
        <v>►</v>
      </c>
      <c r="E426" s="147" t="str">
        <f t="shared" si="236"/>
        <v>►</v>
      </c>
      <c r="F426" s="147" t="str">
        <f t="shared" si="237"/>
        <v>►</v>
      </c>
      <c r="G426" s="147" t="str">
        <f t="shared" si="238"/>
        <v>►</v>
      </c>
      <c r="H426"/>
      <c r="I426" s="134"/>
      <c r="J426" s="119"/>
      <c r="K426" s="119"/>
      <c r="L426" s="118"/>
      <c r="M426" s="117"/>
      <c r="N426" s="116"/>
      <c r="O426" s="701"/>
      <c r="P426" s="701"/>
      <c r="Q426" s="700"/>
      <c r="R426" s="177"/>
      <c r="S426" s="176"/>
      <c r="T426" s="699"/>
      <c r="U426" s="175"/>
      <c r="V426" s="698"/>
      <c r="W426" s="697"/>
      <c r="X426" s="696"/>
      <c r="Y426" s="695"/>
      <c r="Z426" s="174"/>
      <c r="AA426" s="686"/>
      <c r="AB426" s="407" t="str">
        <f t="shared" si="226"/>
        <v>►</v>
      </c>
      <c r="AC426" s="147" t="str">
        <f t="shared" si="239"/>
        <v>►</v>
      </c>
      <c r="AD426" s="685" t="str">
        <f t="shared" si="240"/>
        <v>►</v>
      </c>
      <c r="AE426" s="147" t="str">
        <f t="shared" si="241"/>
        <v>►</v>
      </c>
      <c r="AF426" s="147" t="str">
        <f t="shared" si="242"/>
        <v>►</v>
      </c>
      <c r="AG426" s="147" t="str">
        <f t="shared" si="243"/>
        <v>►</v>
      </c>
      <c r="AH426" s="147" t="str">
        <f t="shared" si="244"/>
        <v>►</v>
      </c>
      <c r="AI426" s="686"/>
      <c r="AJ426" s="134"/>
      <c r="AK426" s="119"/>
      <c r="AL426" s="119"/>
      <c r="AM426" s="118"/>
      <c r="AN426" s="117"/>
      <c r="AO426" s="116"/>
      <c r="AP426" s="701"/>
      <c r="AQ426" s="701"/>
      <c r="AR426" s="700"/>
      <c r="AS426" s="177"/>
      <c r="AT426" s="176"/>
      <c r="AU426" s="699"/>
      <c r="AV426" s="175"/>
      <c r="AW426" s="698"/>
      <c r="AX426" s="697"/>
      <c r="AY426" s="696"/>
      <c r="AZ426" s="695"/>
      <c r="BA426" s="174"/>
      <c r="BB426"/>
      <c r="BC426" s="407" t="str">
        <f t="shared" si="227"/>
        <v>►</v>
      </c>
      <c r="BF426" s="407" t="str">
        <f t="shared" si="228"/>
        <v>►</v>
      </c>
      <c r="BI426" s="9">
        <v>1</v>
      </c>
      <c r="BJ426" s="1"/>
      <c r="BK426" s="1"/>
    </row>
    <row r="427" spans="1:63" s="583" customFormat="1" ht="15.75">
      <c r="A427" s="407" t="str">
        <f t="shared" si="225"/>
        <v>►</v>
      </c>
      <c r="B427" s="147" t="str">
        <f t="shared" si="233"/>
        <v>►</v>
      </c>
      <c r="C427" s="685" t="str">
        <f t="shared" si="234"/>
        <v>►</v>
      </c>
      <c r="D427" s="147" t="str">
        <f t="shared" si="235"/>
        <v>►</v>
      </c>
      <c r="E427" s="147" t="str">
        <f t="shared" si="236"/>
        <v>►</v>
      </c>
      <c r="F427" s="147" t="str">
        <f t="shared" si="237"/>
        <v>►</v>
      </c>
      <c r="G427" s="147" t="str">
        <f t="shared" si="238"/>
        <v>►</v>
      </c>
      <c r="H427"/>
      <c r="I427" s="134"/>
      <c r="J427" s="119"/>
      <c r="K427" s="119"/>
      <c r="L427" s="118"/>
      <c r="M427" s="117"/>
      <c r="N427" s="116"/>
      <c r="O427" s="689"/>
      <c r="P427" s="689"/>
      <c r="Q427" s="688"/>
      <c r="R427" s="165"/>
      <c r="S427" s="164"/>
      <c r="T427" s="694"/>
      <c r="U427" s="163"/>
      <c r="V427" s="693"/>
      <c r="W427" s="692"/>
      <c r="X427" s="691"/>
      <c r="Y427" s="690"/>
      <c r="Z427" s="162"/>
      <c r="AA427" s="686"/>
      <c r="AB427" s="407" t="str">
        <f t="shared" si="226"/>
        <v>►</v>
      </c>
      <c r="AC427" s="147" t="str">
        <f t="shared" si="239"/>
        <v>►</v>
      </c>
      <c r="AD427" s="685" t="str">
        <f t="shared" si="240"/>
        <v>►</v>
      </c>
      <c r="AE427" s="147" t="str">
        <f t="shared" si="241"/>
        <v>►</v>
      </c>
      <c r="AF427" s="147" t="str">
        <f t="shared" si="242"/>
        <v>►</v>
      </c>
      <c r="AG427" s="147" t="str">
        <f t="shared" si="243"/>
        <v>►</v>
      </c>
      <c r="AH427" s="147" t="str">
        <f t="shared" si="244"/>
        <v>►</v>
      </c>
      <c r="AI427" s="686"/>
      <c r="AJ427" s="134"/>
      <c r="AK427" s="119"/>
      <c r="AL427" s="119"/>
      <c r="AM427" s="118"/>
      <c r="AN427" s="117"/>
      <c r="AO427" s="116"/>
      <c r="AP427" s="689"/>
      <c r="AQ427" s="689"/>
      <c r="AR427" s="688"/>
      <c r="AS427" s="165"/>
      <c r="AT427" s="164"/>
      <c r="AU427" s="694"/>
      <c r="AV427" s="163"/>
      <c r="AW427" s="693"/>
      <c r="AX427" s="692"/>
      <c r="AY427" s="691"/>
      <c r="AZ427" s="690"/>
      <c r="BA427" s="162"/>
      <c r="BB427"/>
      <c r="BC427" s="407" t="str">
        <f t="shared" si="227"/>
        <v>►</v>
      </c>
      <c r="BF427" s="407" t="str">
        <f t="shared" si="228"/>
        <v>►</v>
      </c>
      <c r="BI427" s="9">
        <v>1</v>
      </c>
      <c r="BJ427" s="1"/>
      <c r="BK427" s="1"/>
    </row>
    <row r="428" spans="1:63" s="583" customFormat="1" ht="21">
      <c r="A428" s="407" t="str">
        <f t="shared" si="225"/>
        <v>►</v>
      </c>
      <c r="B428" s="147" t="str">
        <f t="shared" si="233"/>
        <v>►</v>
      </c>
      <c r="C428" s="685" t="str">
        <f t="shared" si="234"/>
        <v>►</v>
      </c>
      <c r="D428" s="147" t="str">
        <f t="shared" si="235"/>
        <v>►</v>
      </c>
      <c r="E428" s="147" t="str">
        <f t="shared" si="236"/>
        <v>►</v>
      </c>
      <c r="F428" s="147" t="str">
        <f t="shared" si="237"/>
        <v>►</v>
      </c>
      <c r="G428" s="147" t="str">
        <f t="shared" si="238"/>
        <v>►</v>
      </c>
      <c r="H428"/>
      <c r="I428" s="134"/>
      <c r="J428" s="119"/>
      <c r="K428" s="119"/>
      <c r="L428" s="118"/>
      <c r="M428" s="117"/>
      <c r="N428" s="116"/>
      <c r="O428" s="689"/>
      <c r="P428" s="689"/>
      <c r="Q428" s="688"/>
      <c r="R428" s="145"/>
      <c r="S428" s="296"/>
      <c r="T428" s="295"/>
      <c r="U428" s="144"/>
      <c r="V428" s="294"/>
      <c r="W428" s="293"/>
      <c r="X428" s="292"/>
      <c r="Y428" s="291"/>
      <c r="Z428" s="290"/>
      <c r="AA428" s="686"/>
      <c r="AB428" s="407" t="str">
        <f t="shared" si="226"/>
        <v>►</v>
      </c>
      <c r="AC428" s="147" t="str">
        <f t="shared" si="239"/>
        <v>►</v>
      </c>
      <c r="AD428" s="685" t="str">
        <f t="shared" si="240"/>
        <v>►</v>
      </c>
      <c r="AE428" s="147" t="str">
        <f t="shared" si="241"/>
        <v>►</v>
      </c>
      <c r="AF428" s="147" t="str">
        <f t="shared" si="242"/>
        <v>►</v>
      </c>
      <c r="AG428" s="147" t="str">
        <f t="shared" si="243"/>
        <v>►</v>
      </c>
      <c r="AH428" s="147" t="str">
        <f t="shared" si="244"/>
        <v>►</v>
      </c>
      <c r="AI428" s="686"/>
      <c r="AJ428" s="134"/>
      <c r="AK428" s="119"/>
      <c r="AL428" s="119"/>
      <c r="AM428" s="118"/>
      <c r="AN428" s="117"/>
      <c r="AO428" s="116"/>
      <c r="AP428" s="689"/>
      <c r="AQ428" s="689"/>
      <c r="AR428" s="688"/>
      <c r="AS428" s="145"/>
      <c r="AT428" s="296"/>
      <c r="AU428" s="295"/>
      <c r="AV428" s="144"/>
      <c r="AW428" s="294"/>
      <c r="AX428" s="293"/>
      <c r="AY428" s="292"/>
      <c r="AZ428" s="291"/>
      <c r="BA428" s="290"/>
      <c r="BB428"/>
      <c r="BC428" s="407" t="str">
        <f t="shared" si="227"/>
        <v>►</v>
      </c>
      <c r="BF428" s="407" t="str">
        <f t="shared" si="228"/>
        <v>►</v>
      </c>
      <c r="BI428" s="9">
        <v>1</v>
      </c>
      <c r="BJ428" s="1"/>
      <c r="BK428" s="1"/>
    </row>
    <row r="429" spans="1:63" s="583" customFormat="1" ht="21">
      <c r="A429" s="407" t="str">
        <f t="shared" si="225"/>
        <v>►</v>
      </c>
      <c r="B429" s="147" t="str">
        <f t="shared" si="233"/>
        <v>►</v>
      </c>
      <c r="C429" s="685" t="str">
        <f t="shared" si="234"/>
        <v>►</v>
      </c>
      <c r="D429" s="147" t="str">
        <f t="shared" si="235"/>
        <v>►</v>
      </c>
      <c r="E429" s="147" t="str">
        <f t="shared" si="236"/>
        <v>►</v>
      </c>
      <c r="F429" s="147" t="str">
        <f t="shared" si="237"/>
        <v>►</v>
      </c>
      <c r="G429" s="147" t="str">
        <f t="shared" si="238"/>
        <v>►</v>
      </c>
      <c r="H429"/>
      <c r="I429" s="146"/>
      <c r="J429" s="119"/>
      <c r="K429" s="119"/>
      <c r="L429" s="118"/>
      <c r="M429" s="117"/>
      <c r="N429" s="116"/>
      <c r="O429" s="689"/>
      <c r="P429" s="689"/>
      <c r="Q429" s="688"/>
      <c r="R429" s="150"/>
      <c r="S429" s="296"/>
      <c r="T429" s="295"/>
      <c r="U429" s="144"/>
      <c r="V429" s="294"/>
      <c r="W429" s="293"/>
      <c r="X429" s="292"/>
      <c r="Y429" s="291"/>
      <c r="Z429" s="290"/>
      <c r="AA429" s="686"/>
      <c r="AB429" s="407" t="str">
        <f t="shared" si="226"/>
        <v>►</v>
      </c>
      <c r="AC429" s="147" t="str">
        <f t="shared" si="239"/>
        <v>►</v>
      </c>
      <c r="AD429" s="685" t="str">
        <f t="shared" si="240"/>
        <v>►</v>
      </c>
      <c r="AE429" s="147" t="str">
        <f t="shared" si="241"/>
        <v>►</v>
      </c>
      <c r="AF429" s="147" t="str">
        <f t="shared" si="242"/>
        <v>►</v>
      </c>
      <c r="AG429" s="147" t="str">
        <f t="shared" si="243"/>
        <v>►</v>
      </c>
      <c r="AH429" s="147" t="str">
        <f t="shared" si="244"/>
        <v>►</v>
      </c>
      <c r="AI429" s="686"/>
      <c r="AJ429" s="146"/>
      <c r="AK429" s="119"/>
      <c r="AL429" s="119"/>
      <c r="AM429" s="118"/>
      <c r="AN429" s="117"/>
      <c r="AO429" s="116"/>
      <c r="AP429" s="689"/>
      <c r="AQ429" s="689"/>
      <c r="AR429" s="688"/>
      <c r="AS429" s="150"/>
      <c r="AT429" s="296"/>
      <c r="AU429" s="295"/>
      <c r="AV429" s="144"/>
      <c r="AW429" s="294"/>
      <c r="AX429" s="293"/>
      <c r="AY429" s="292"/>
      <c r="AZ429" s="291"/>
      <c r="BA429" s="290"/>
      <c r="BB429"/>
      <c r="BC429" s="407" t="str">
        <f t="shared" si="227"/>
        <v>►</v>
      </c>
      <c r="BF429" s="407" t="str">
        <f t="shared" si="228"/>
        <v>►</v>
      </c>
      <c r="BI429" s="9">
        <v>1</v>
      </c>
      <c r="BJ429" s="1"/>
      <c r="BK429" s="1"/>
    </row>
    <row r="430" spans="1:63" s="583" customFormat="1" ht="21">
      <c r="A430" s="407" t="str">
        <f t="shared" si="225"/>
        <v>►</v>
      </c>
      <c r="B430" s="147" t="str">
        <f t="shared" si="233"/>
        <v>►</v>
      </c>
      <c r="C430" s="685" t="str">
        <f t="shared" si="234"/>
        <v>►</v>
      </c>
      <c r="D430" s="147" t="str">
        <f t="shared" si="235"/>
        <v>►</v>
      </c>
      <c r="E430" s="147" t="str">
        <f t="shared" si="236"/>
        <v>►</v>
      </c>
      <c r="F430" s="147" t="str">
        <f t="shared" si="237"/>
        <v>►</v>
      </c>
      <c r="G430" s="147" t="str">
        <f t="shared" si="238"/>
        <v>►</v>
      </c>
      <c r="H430"/>
      <c r="I430" s="146"/>
      <c r="J430" s="119"/>
      <c r="K430" s="119"/>
      <c r="L430" s="118"/>
      <c r="M430" s="117"/>
      <c r="N430" s="116"/>
      <c r="O430" s="689"/>
      <c r="P430" s="689"/>
      <c r="Q430" s="688"/>
      <c r="R430" s="145"/>
      <c r="S430" s="296"/>
      <c r="T430" s="295"/>
      <c r="U430" s="144"/>
      <c r="V430" s="294"/>
      <c r="W430" s="293"/>
      <c r="X430" s="292"/>
      <c r="Y430" s="291"/>
      <c r="Z430" s="298"/>
      <c r="AA430" s="686"/>
      <c r="AB430" s="407" t="str">
        <f t="shared" si="226"/>
        <v>►</v>
      </c>
      <c r="AC430" s="147" t="str">
        <f t="shared" si="239"/>
        <v>►</v>
      </c>
      <c r="AD430" s="685" t="str">
        <f t="shared" si="240"/>
        <v>►</v>
      </c>
      <c r="AE430" s="147" t="str">
        <f t="shared" si="241"/>
        <v>►</v>
      </c>
      <c r="AF430" s="147" t="str">
        <f t="shared" si="242"/>
        <v>►</v>
      </c>
      <c r="AG430" s="147" t="str">
        <f t="shared" si="243"/>
        <v>►</v>
      </c>
      <c r="AH430" s="147" t="str">
        <f t="shared" si="244"/>
        <v>►</v>
      </c>
      <c r="AI430" s="686"/>
      <c r="AJ430" s="146"/>
      <c r="AK430" s="119"/>
      <c r="AL430" s="119"/>
      <c r="AM430" s="118"/>
      <c r="AN430" s="117"/>
      <c r="AO430" s="116"/>
      <c r="AP430" s="689"/>
      <c r="AQ430" s="689"/>
      <c r="AR430" s="688"/>
      <c r="AS430" s="145"/>
      <c r="AT430" s="296"/>
      <c r="AU430" s="295"/>
      <c r="AV430" s="144"/>
      <c r="AW430" s="294"/>
      <c r="AX430" s="293"/>
      <c r="AY430" s="292"/>
      <c r="AZ430" s="291"/>
      <c r="BA430" s="298"/>
      <c r="BB430"/>
      <c r="BC430" s="407" t="str">
        <f t="shared" si="227"/>
        <v>►</v>
      </c>
      <c r="BF430" s="407" t="str">
        <f t="shared" si="228"/>
        <v>►</v>
      </c>
      <c r="BI430" s="9">
        <v>1</v>
      </c>
      <c r="BJ430" s="1"/>
      <c r="BK430" s="1"/>
    </row>
    <row r="431" spans="1:63" s="583" customFormat="1" ht="21">
      <c r="A431" s="407" t="str">
        <f t="shared" si="225"/>
        <v>►</v>
      </c>
      <c r="B431" s="147" t="str">
        <f t="shared" si="233"/>
        <v>►</v>
      </c>
      <c r="C431" s="685" t="str">
        <f t="shared" si="234"/>
        <v>►</v>
      </c>
      <c r="D431" s="147" t="str">
        <f t="shared" si="235"/>
        <v>►</v>
      </c>
      <c r="E431" s="147" t="str">
        <f t="shared" si="236"/>
        <v>►</v>
      </c>
      <c r="F431" s="147" t="str">
        <f t="shared" si="237"/>
        <v>►</v>
      </c>
      <c r="G431" s="147" t="str">
        <f t="shared" si="238"/>
        <v>►</v>
      </c>
      <c r="H431"/>
      <c r="I431" s="146"/>
      <c r="J431" s="119"/>
      <c r="K431" s="119"/>
      <c r="L431" s="118"/>
      <c r="M431" s="117"/>
      <c r="N431" s="116"/>
      <c r="O431" s="689"/>
      <c r="P431" s="689"/>
      <c r="Q431" s="688"/>
      <c r="R431" s="150"/>
      <c r="S431" s="296"/>
      <c r="T431" s="295"/>
      <c r="U431" s="144"/>
      <c r="V431" s="294"/>
      <c r="W431" s="293"/>
      <c r="X431" s="292"/>
      <c r="Y431" s="291"/>
      <c r="Z431" s="298"/>
      <c r="AA431" s="686"/>
      <c r="AB431" s="407" t="str">
        <f t="shared" si="226"/>
        <v>►</v>
      </c>
      <c r="AC431" s="147" t="str">
        <f t="shared" si="239"/>
        <v>►</v>
      </c>
      <c r="AD431" s="685" t="str">
        <f t="shared" si="240"/>
        <v>►</v>
      </c>
      <c r="AE431" s="147" t="str">
        <f t="shared" si="241"/>
        <v>►</v>
      </c>
      <c r="AF431" s="147" t="str">
        <f t="shared" si="242"/>
        <v>►</v>
      </c>
      <c r="AG431" s="147" t="str">
        <f t="shared" si="243"/>
        <v>►</v>
      </c>
      <c r="AH431" s="147" t="str">
        <f t="shared" si="244"/>
        <v>►</v>
      </c>
      <c r="AI431" s="686"/>
      <c r="AJ431" s="146"/>
      <c r="AK431" s="119"/>
      <c r="AL431" s="119"/>
      <c r="AM431" s="118"/>
      <c r="AN431" s="117"/>
      <c r="AO431" s="116"/>
      <c r="AP431" s="689"/>
      <c r="AQ431" s="689"/>
      <c r="AR431" s="688"/>
      <c r="AS431" s="150"/>
      <c r="AT431" s="296"/>
      <c r="AU431" s="295"/>
      <c r="AV431" s="144"/>
      <c r="AW431" s="294"/>
      <c r="AX431" s="293"/>
      <c r="AY431" s="292"/>
      <c r="AZ431" s="291"/>
      <c r="BA431" s="298"/>
      <c r="BB431"/>
      <c r="BC431" s="407" t="str">
        <f t="shared" si="227"/>
        <v>►</v>
      </c>
      <c r="BF431" s="407" t="str">
        <f t="shared" si="228"/>
        <v>►</v>
      </c>
      <c r="BI431" s="9">
        <v>1</v>
      </c>
      <c r="BJ431" s="1"/>
      <c r="BK431" s="1"/>
    </row>
    <row r="432" spans="1:63" s="583" customFormat="1" ht="21">
      <c r="A432" s="407" t="str">
        <f t="shared" si="225"/>
        <v>►</v>
      </c>
      <c r="B432" s="147" t="str">
        <f t="shared" si="233"/>
        <v>►</v>
      </c>
      <c r="C432" s="685" t="str">
        <f t="shared" si="234"/>
        <v>►</v>
      </c>
      <c r="D432" s="147" t="str">
        <f t="shared" si="235"/>
        <v>►</v>
      </c>
      <c r="E432" s="147" t="str">
        <f t="shared" si="236"/>
        <v>►</v>
      </c>
      <c r="F432" s="147" t="str">
        <f t="shared" si="237"/>
        <v>►</v>
      </c>
      <c r="G432" s="147" t="str">
        <f t="shared" si="238"/>
        <v>►</v>
      </c>
      <c r="H432"/>
      <c r="I432" s="146"/>
      <c r="J432" s="119"/>
      <c r="K432" s="119"/>
      <c r="L432" s="118"/>
      <c r="M432" s="117"/>
      <c r="N432" s="116"/>
      <c r="O432" s="689"/>
      <c r="P432" s="689"/>
      <c r="Q432" s="688"/>
      <c r="R432" s="145"/>
      <c r="S432" s="296"/>
      <c r="T432" s="295"/>
      <c r="U432" s="144"/>
      <c r="V432" s="294"/>
      <c r="W432" s="293"/>
      <c r="X432" s="292"/>
      <c r="Y432" s="291"/>
      <c r="Z432" s="290"/>
      <c r="AA432" s="686"/>
      <c r="AB432" s="407" t="str">
        <f t="shared" si="226"/>
        <v>►</v>
      </c>
      <c r="AC432" s="147" t="str">
        <f t="shared" si="239"/>
        <v>►</v>
      </c>
      <c r="AD432" s="685" t="str">
        <f t="shared" si="240"/>
        <v>►</v>
      </c>
      <c r="AE432" s="147" t="str">
        <f t="shared" si="241"/>
        <v>►</v>
      </c>
      <c r="AF432" s="147" t="str">
        <f t="shared" si="242"/>
        <v>►</v>
      </c>
      <c r="AG432" s="147" t="str">
        <f t="shared" si="243"/>
        <v>►</v>
      </c>
      <c r="AH432" s="147" t="str">
        <f t="shared" si="244"/>
        <v>►</v>
      </c>
      <c r="AI432" s="686"/>
      <c r="AJ432" s="146"/>
      <c r="AK432" s="119"/>
      <c r="AL432" s="119"/>
      <c r="AM432" s="118"/>
      <c r="AN432" s="117"/>
      <c r="AO432" s="116"/>
      <c r="AP432" s="689"/>
      <c r="AQ432" s="689"/>
      <c r="AR432" s="688"/>
      <c r="AS432" s="145"/>
      <c r="AT432" s="296"/>
      <c r="AU432" s="295"/>
      <c r="AV432" s="144"/>
      <c r="AW432" s="294"/>
      <c r="AX432" s="293"/>
      <c r="AY432" s="292"/>
      <c r="AZ432" s="291"/>
      <c r="BA432" s="290"/>
      <c r="BB432"/>
      <c r="BC432" s="407" t="str">
        <f t="shared" si="227"/>
        <v>►</v>
      </c>
      <c r="BF432" s="407" t="str">
        <f t="shared" si="228"/>
        <v>►</v>
      </c>
      <c r="BI432" s="9">
        <v>1</v>
      </c>
      <c r="BJ432" s="1"/>
      <c r="BK432" s="1"/>
    </row>
    <row r="433" spans="1:63" s="583" customFormat="1" ht="21">
      <c r="A433" s="407" t="str">
        <f t="shared" si="225"/>
        <v>►</v>
      </c>
      <c r="B433" s="147" t="str">
        <f t="shared" si="233"/>
        <v>►</v>
      </c>
      <c r="C433" s="685" t="str">
        <f t="shared" si="234"/>
        <v>►</v>
      </c>
      <c r="D433" s="147" t="str">
        <f t="shared" si="235"/>
        <v>►</v>
      </c>
      <c r="E433" s="147" t="str">
        <f t="shared" si="236"/>
        <v>►</v>
      </c>
      <c r="F433" s="147" t="str">
        <f t="shared" si="237"/>
        <v>►</v>
      </c>
      <c r="G433" s="147" t="str">
        <f t="shared" si="238"/>
        <v>►</v>
      </c>
      <c r="H433"/>
      <c r="I433" s="146"/>
      <c r="J433" s="119"/>
      <c r="K433" s="119"/>
      <c r="L433" s="118"/>
      <c r="M433" s="117"/>
      <c r="N433" s="116"/>
      <c r="O433" s="689"/>
      <c r="P433" s="689"/>
      <c r="Q433" s="688"/>
      <c r="R433" s="150"/>
      <c r="S433" s="296"/>
      <c r="T433" s="295"/>
      <c r="U433" s="144"/>
      <c r="V433" s="294"/>
      <c r="W433" s="293"/>
      <c r="X433" s="292"/>
      <c r="Y433" s="291"/>
      <c r="Z433" s="290"/>
      <c r="AA433" s="686"/>
      <c r="AB433" s="407" t="str">
        <f t="shared" si="226"/>
        <v>►</v>
      </c>
      <c r="AC433" s="147" t="str">
        <f t="shared" si="239"/>
        <v>►</v>
      </c>
      <c r="AD433" s="685" t="str">
        <f t="shared" si="240"/>
        <v>►</v>
      </c>
      <c r="AE433" s="147" t="str">
        <f t="shared" si="241"/>
        <v>►</v>
      </c>
      <c r="AF433" s="147" t="str">
        <f t="shared" si="242"/>
        <v>►</v>
      </c>
      <c r="AG433" s="147" t="str">
        <f t="shared" si="243"/>
        <v>►</v>
      </c>
      <c r="AH433" s="147" t="str">
        <f t="shared" si="244"/>
        <v>►</v>
      </c>
      <c r="AI433" s="686"/>
      <c r="AJ433" s="146"/>
      <c r="AK433" s="119"/>
      <c r="AL433" s="119"/>
      <c r="AM433" s="118"/>
      <c r="AN433" s="117"/>
      <c r="AO433" s="116"/>
      <c r="AP433" s="689"/>
      <c r="AQ433" s="689"/>
      <c r="AR433" s="688"/>
      <c r="AS433" s="150"/>
      <c r="AT433" s="296"/>
      <c r="AU433" s="295"/>
      <c r="AV433" s="144"/>
      <c r="AW433" s="294"/>
      <c r="AX433" s="293"/>
      <c r="AY433" s="292"/>
      <c r="AZ433" s="291"/>
      <c r="BA433" s="290"/>
      <c r="BB433"/>
      <c r="BC433" s="407" t="str">
        <f t="shared" si="227"/>
        <v>►</v>
      </c>
      <c r="BF433" s="407" t="str">
        <f t="shared" si="228"/>
        <v>►</v>
      </c>
      <c r="BI433" s="9">
        <v>1</v>
      </c>
      <c r="BJ433" s="1"/>
      <c r="BK433" s="1"/>
    </row>
    <row r="434" spans="1:63" s="583" customFormat="1" ht="21">
      <c r="A434" s="407" t="str">
        <f t="shared" si="225"/>
        <v>►</v>
      </c>
      <c r="B434" s="147" t="str">
        <f t="shared" si="233"/>
        <v>►</v>
      </c>
      <c r="C434" s="685" t="str">
        <f t="shared" si="234"/>
        <v>►</v>
      </c>
      <c r="D434" s="147" t="str">
        <f t="shared" si="235"/>
        <v>►</v>
      </c>
      <c r="E434" s="147" t="str">
        <f t="shared" si="236"/>
        <v>►</v>
      </c>
      <c r="F434" s="147" t="str">
        <f t="shared" si="237"/>
        <v>►</v>
      </c>
      <c r="G434" s="147" t="str">
        <f t="shared" si="238"/>
        <v>►</v>
      </c>
      <c r="H434"/>
      <c r="I434" s="146"/>
      <c r="J434" s="119"/>
      <c r="K434" s="119"/>
      <c r="L434" s="118"/>
      <c r="M434" s="117"/>
      <c r="N434" s="116"/>
      <c r="O434" s="689"/>
      <c r="P434" s="689"/>
      <c r="Q434" s="688"/>
      <c r="R434" s="145"/>
      <c r="S434" s="296"/>
      <c r="T434" s="295"/>
      <c r="U434" s="144"/>
      <c r="V434" s="294"/>
      <c r="W434" s="293"/>
      <c r="X434" s="292"/>
      <c r="Y434" s="291"/>
      <c r="Z434" s="290"/>
      <c r="AA434" s="686"/>
      <c r="AB434" s="407" t="str">
        <f t="shared" si="226"/>
        <v>►</v>
      </c>
      <c r="AC434" s="147" t="str">
        <f t="shared" si="239"/>
        <v>►</v>
      </c>
      <c r="AD434" s="685" t="str">
        <f t="shared" si="240"/>
        <v>►</v>
      </c>
      <c r="AE434" s="147" t="str">
        <f t="shared" si="241"/>
        <v>►</v>
      </c>
      <c r="AF434" s="147" t="str">
        <f t="shared" si="242"/>
        <v>►</v>
      </c>
      <c r="AG434" s="147" t="str">
        <f t="shared" si="243"/>
        <v>►</v>
      </c>
      <c r="AH434" s="147" t="str">
        <f t="shared" si="244"/>
        <v>►</v>
      </c>
      <c r="AI434" s="686"/>
      <c r="AJ434" s="146"/>
      <c r="AK434" s="119"/>
      <c r="AL434" s="119"/>
      <c r="AM434" s="118"/>
      <c r="AN434" s="117"/>
      <c r="AO434" s="116"/>
      <c r="AP434" s="689"/>
      <c r="AQ434" s="689"/>
      <c r="AR434" s="688"/>
      <c r="AS434" s="145"/>
      <c r="AT434" s="296"/>
      <c r="AU434" s="295"/>
      <c r="AV434" s="144"/>
      <c r="AW434" s="294"/>
      <c r="AX434" s="293"/>
      <c r="AY434" s="292"/>
      <c r="AZ434" s="291"/>
      <c r="BA434" s="290"/>
      <c r="BB434"/>
      <c r="BC434" s="407" t="str">
        <f t="shared" si="227"/>
        <v>►</v>
      </c>
      <c r="BF434" s="407" t="str">
        <f t="shared" si="228"/>
        <v>►</v>
      </c>
      <c r="BI434" s="9">
        <v>1</v>
      </c>
      <c r="BJ434" s="1"/>
      <c r="BK434" s="1"/>
    </row>
    <row r="435" spans="1:63" s="583" customFormat="1" ht="15.75">
      <c r="A435" s="407" t="str">
        <f t="shared" si="225"/>
        <v>►</v>
      </c>
      <c r="B435" s="147" t="str">
        <f t="shared" si="233"/>
        <v>►</v>
      </c>
      <c r="C435" s="685" t="str">
        <f t="shared" si="234"/>
        <v>►</v>
      </c>
      <c r="D435" s="147" t="str">
        <f t="shared" si="235"/>
        <v>►</v>
      </c>
      <c r="E435" s="147" t="str">
        <f t="shared" si="236"/>
        <v>►</v>
      </c>
      <c r="F435" s="147" t="str">
        <f t="shared" si="237"/>
        <v>►</v>
      </c>
      <c r="G435" s="147" t="str">
        <f t="shared" si="238"/>
        <v>►</v>
      </c>
      <c r="H435"/>
      <c r="I435" s="134"/>
      <c r="J435" s="119"/>
      <c r="K435" s="119"/>
      <c r="L435" s="118"/>
      <c r="M435" s="117"/>
      <c r="N435" s="116"/>
      <c r="O435" s="132"/>
      <c r="P435" s="132"/>
      <c r="Q435" s="132"/>
      <c r="R435" s="132"/>
      <c r="S435" s="132"/>
      <c r="T435" s="132"/>
      <c r="U435" s="132"/>
      <c r="V435" s="132"/>
      <c r="W435" s="132"/>
      <c r="X435" s="133"/>
      <c r="Y435" s="132"/>
      <c r="Z435" s="131"/>
      <c r="AA435" s="686"/>
      <c r="AB435" s="407" t="str">
        <f t="shared" si="226"/>
        <v>►</v>
      </c>
      <c r="AC435" s="147" t="str">
        <f t="shared" si="239"/>
        <v>►</v>
      </c>
      <c r="AD435" s="685" t="str">
        <f t="shared" si="240"/>
        <v>►</v>
      </c>
      <c r="AE435" s="147" t="str">
        <f t="shared" si="241"/>
        <v>►</v>
      </c>
      <c r="AF435" s="147" t="str">
        <f t="shared" si="242"/>
        <v>►</v>
      </c>
      <c r="AG435" s="147" t="str">
        <f t="shared" si="243"/>
        <v>►</v>
      </c>
      <c r="AH435" s="147" t="str">
        <f t="shared" si="244"/>
        <v>►</v>
      </c>
      <c r="AI435" s="686"/>
      <c r="AJ435" s="134"/>
      <c r="AK435" s="119"/>
      <c r="AL435" s="119"/>
      <c r="AM435" s="118"/>
      <c r="AN435" s="117"/>
      <c r="AO435" s="116"/>
      <c r="AP435" s="132"/>
      <c r="AQ435" s="132"/>
      <c r="AR435" s="132"/>
      <c r="AS435" s="132"/>
      <c r="AT435" s="132"/>
      <c r="AU435" s="132"/>
      <c r="AV435" s="132"/>
      <c r="AW435" s="132"/>
      <c r="AX435" s="132"/>
      <c r="AY435" s="133"/>
      <c r="AZ435" s="132"/>
      <c r="BA435" s="131"/>
      <c r="BB435"/>
      <c r="BC435" s="407" t="str">
        <f t="shared" si="227"/>
        <v>►</v>
      </c>
      <c r="BF435" s="407" t="str">
        <f t="shared" si="228"/>
        <v>►</v>
      </c>
      <c r="BI435" s="9">
        <v>1</v>
      </c>
      <c r="BJ435" s="1"/>
      <c r="BK435" s="1"/>
    </row>
    <row r="436" spans="1:63" s="583" customFormat="1" ht="21">
      <c r="A436" s="407" t="str">
        <f t="shared" si="225"/>
        <v>►</v>
      </c>
      <c r="B436" s="147" t="str">
        <f t="shared" si="233"/>
        <v>►</v>
      </c>
      <c r="C436" s="685" t="str">
        <f t="shared" si="234"/>
        <v>►</v>
      </c>
      <c r="D436" s="147" t="str">
        <f t="shared" si="235"/>
        <v>►</v>
      </c>
      <c r="E436" s="147" t="str">
        <f t="shared" si="236"/>
        <v>►</v>
      </c>
      <c r="F436" s="147" t="str">
        <f t="shared" si="237"/>
        <v>►</v>
      </c>
      <c r="G436" s="147" t="str">
        <f t="shared" si="238"/>
        <v>►</v>
      </c>
      <c r="H436"/>
      <c r="I436" s="146"/>
      <c r="J436" s="119"/>
      <c r="K436" s="119"/>
      <c r="L436" s="118"/>
      <c r="M436" s="117"/>
      <c r="N436" s="116"/>
      <c r="O436" s="288"/>
      <c r="P436" s="267"/>
      <c r="Q436" s="270"/>
      <c r="R436" s="270"/>
      <c r="S436" s="270"/>
      <c r="T436" s="270"/>
      <c r="U436" s="270"/>
      <c r="V436" s="270"/>
      <c r="W436" s="270"/>
      <c r="X436" s="270"/>
      <c r="Y436" s="270"/>
      <c r="Z436" s="287"/>
      <c r="AA436" s="686"/>
      <c r="AB436" s="407" t="str">
        <f t="shared" si="226"/>
        <v>►</v>
      </c>
      <c r="AC436" s="147" t="str">
        <f t="shared" si="239"/>
        <v>►</v>
      </c>
      <c r="AD436" s="685" t="str">
        <f t="shared" si="240"/>
        <v>►</v>
      </c>
      <c r="AE436" s="147" t="str">
        <f t="shared" si="241"/>
        <v>►</v>
      </c>
      <c r="AF436" s="147" t="str">
        <f t="shared" si="242"/>
        <v>►</v>
      </c>
      <c r="AG436" s="147" t="str">
        <f t="shared" si="243"/>
        <v>►</v>
      </c>
      <c r="AH436" s="147" t="str">
        <f t="shared" si="244"/>
        <v>►</v>
      </c>
      <c r="AI436" s="686"/>
      <c r="AJ436" s="146"/>
      <c r="AK436" s="119"/>
      <c r="AL436" s="119"/>
      <c r="AM436" s="118"/>
      <c r="AN436" s="117"/>
      <c r="AO436" s="116"/>
      <c r="AP436" s="288"/>
      <c r="AQ436" s="267"/>
      <c r="AR436" s="270"/>
      <c r="AS436" s="270"/>
      <c r="AT436" s="270"/>
      <c r="AU436" s="270"/>
      <c r="AV436" s="270"/>
      <c r="AW436" s="270"/>
      <c r="AX436" s="270"/>
      <c r="AY436" s="270"/>
      <c r="AZ436" s="270"/>
      <c r="BA436" s="287"/>
      <c r="BB436"/>
      <c r="BC436" s="407" t="str">
        <f t="shared" si="227"/>
        <v>►</v>
      </c>
      <c r="BF436" s="407" t="str">
        <f t="shared" si="228"/>
        <v>►</v>
      </c>
      <c r="BI436" s="9">
        <v>1</v>
      </c>
      <c r="BJ436" s="1"/>
      <c r="BK436" s="1"/>
    </row>
    <row r="437" spans="1:63" s="583" customFormat="1" ht="21">
      <c r="A437" s="407" t="str">
        <f t="shared" si="225"/>
        <v>►</v>
      </c>
      <c r="B437" s="147" t="str">
        <f t="shared" ref="B437:G437" si="245">B436</f>
        <v>►</v>
      </c>
      <c r="C437" s="685" t="str">
        <f t="shared" si="245"/>
        <v>►</v>
      </c>
      <c r="D437" s="147" t="str">
        <f t="shared" si="245"/>
        <v>►</v>
      </c>
      <c r="E437" s="147" t="str">
        <f t="shared" si="245"/>
        <v>►</v>
      </c>
      <c r="F437" s="147" t="str">
        <f t="shared" si="245"/>
        <v>►</v>
      </c>
      <c r="G437" s="147" t="str">
        <f t="shared" si="245"/>
        <v>►</v>
      </c>
      <c r="H437"/>
      <c r="I437" s="146"/>
      <c r="J437" s="119"/>
      <c r="K437" s="119"/>
      <c r="L437" s="118"/>
      <c r="M437" s="117"/>
      <c r="N437" s="116"/>
      <c r="O437" s="285"/>
      <c r="P437" s="284"/>
      <c r="Q437" s="284"/>
      <c r="R437" s="284"/>
      <c r="S437" s="284"/>
      <c r="T437" s="284"/>
      <c r="U437" s="284"/>
      <c r="V437" s="284"/>
      <c r="W437" s="284"/>
      <c r="X437" s="284"/>
      <c r="Y437" s="284"/>
      <c r="Z437" s="282"/>
      <c r="AA437" s="686"/>
      <c r="AB437" s="407" t="str">
        <f t="shared" si="226"/>
        <v>►</v>
      </c>
      <c r="AC437" s="147" t="str">
        <f t="shared" ref="AC437:AH437" si="246">AC436</f>
        <v>►</v>
      </c>
      <c r="AD437" s="685" t="str">
        <f t="shared" si="246"/>
        <v>►</v>
      </c>
      <c r="AE437" s="147" t="str">
        <f t="shared" si="246"/>
        <v>►</v>
      </c>
      <c r="AF437" s="147" t="str">
        <f t="shared" si="246"/>
        <v>►</v>
      </c>
      <c r="AG437" s="147" t="str">
        <f t="shared" si="246"/>
        <v>►</v>
      </c>
      <c r="AH437" s="147" t="str">
        <f t="shared" si="246"/>
        <v>►</v>
      </c>
      <c r="AI437" s="686"/>
      <c r="AJ437" s="146"/>
      <c r="AK437" s="119"/>
      <c r="AL437" s="119"/>
      <c r="AM437" s="118"/>
      <c r="AN437" s="117"/>
      <c r="AO437" s="116"/>
      <c r="AP437" s="285"/>
      <c r="AQ437" s="284"/>
      <c r="AR437" s="284"/>
      <c r="AS437" s="284"/>
      <c r="AT437" s="284"/>
      <c r="AU437" s="284"/>
      <c r="AV437" s="284"/>
      <c r="AW437" s="284"/>
      <c r="AX437" s="284"/>
      <c r="AY437" s="284"/>
      <c r="AZ437" s="284"/>
      <c r="BA437" s="282"/>
      <c r="BB437"/>
      <c r="BC437" s="407" t="str">
        <f t="shared" si="227"/>
        <v>►</v>
      </c>
      <c r="BF437" s="407" t="str">
        <f t="shared" si="228"/>
        <v>►</v>
      </c>
      <c r="BI437" s="9">
        <v>1</v>
      </c>
      <c r="BJ437" s="1"/>
      <c r="BK437" s="1"/>
    </row>
    <row r="438" spans="1:63" s="583" customFormat="1" ht="21">
      <c r="A438" s="407" t="str">
        <f t="shared" si="225"/>
        <v>►</v>
      </c>
      <c r="B438" s="147" t="str">
        <f t="shared" ref="B438:G450" si="247">B436</f>
        <v>►</v>
      </c>
      <c r="C438" s="685" t="str">
        <f t="shared" si="247"/>
        <v>►</v>
      </c>
      <c r="D438" s="147" t="str">
        <f t="shared" si="247"/>
        <v>►</v>
      </c>
      <c r="E438" s="147" t="str">
        <f t="shared" si="247"/>
        <v>►</v>
      </c>
      <c r="F438" s="147" t="str">
        <f t="shared" si="247"/>
        <v>►</v>
      </c>
      <c r="G438" s="147" t="str">
        <f t="shared" si="247"/>
        <v>►</v>
      </c>
      <c r="H438"/>
      <c r="I438" s="146"/>
      <c r="J438" s="119"/>
      <c r="K438" s="119"/>
      <c r="L438" s="118"/>
      <c r="M438" s="117"/>
      <c r="N438" s="116"/>
      <c r="O438" s="285"/>
      <c r="P438" s="284"/>
      <c r="Q438" s="284"/>
      <c r="R438" s="284"/>
      <c r="S438" s="284"/>
      <c r="T438" s="284"/>
      <c r="U438" s="284"/>
      <c r="V438" s="284"/>
      <c r="W438" s="284"/>
      <c r="X438" s="284"/>
      <c r="Y438" s="284"/>
      <c r="Z438" s="282"/>
      <c r="AA438" s="686"/>
      <c r="AB438" s="407" t="str">
        <f t="shared" si="226"/>
        <v>►</v>
      </c>
      <c r="AC438" s="147" t="str">
        <f t="shared" ref="AC438:AH450" si="248">AC436</f>
        <v>►</v>
      </c>
      <c r="AD438" s="685" t="str">
        <f t="shared" si="248"/>
        <v>►</v>
      </c>
      <c r="AE438" s="147" t="str">
        <f t="shared" si="248"/>
        <v>►</v>
      </c>
      <c r="AF438" s="147" t="str">
        <f t="shared" si="248"/>
        <v>►</v>
      </c>
      <c r="AG438" s="147" t="str">
        <f t="shared" si="248"/>
        <v>►</v>
      </c>
      <c r="AH438" s="147" t="str">
        <f t="shared" si="248"/>
        <v>►</v>
      </c>
      <c r="AI438" s="686"/>
      <c r="AJ438" s="146"/>
      <c r="AK438" s="119"/>
      <c r="AL438" s="119"/>
      <c r="AM438" s="118"/>
      <c r="AN438" s="117"/>
      <c r="AO438" s="116"/>
      <c r="AP438" s="285"/>
      <c r="AQ438" s="284"/>
      <c r="AR438" s="284"/>
      <c r="AS438" s="284"/>
      <c r="AT438" s="284"/>
      <c r="AU438" s="284"/>
      <c r="AV438" s="284"/>
      <c r="AW438" s="284"/>
      <c r="AX438" s="284"/>
      <c r="AY438" s="284"/>
      <c r="AZ438" s="284"/>
      <c r="BA438" s="282"/>
      <c r="BB438"/>
      <c r="BC438" s="407" t="str">
        <f t="shared" si="227"/>
        <v>►</v>
      </c>
      <c r="BF438" s="407" t="str">
        <f t="shared" si="228"/>
        <v>►</v>
      </c>
      <c r="BI438" s="9">
        <v>1</v>
      </c>
      <c r="BJ438" s="1"/>
      <c r="BK438" s="1"/>
    </row>
    <row r="439" spans="1:63" s="583" customFormat="1" ht="21">
      <c r="A439" s="407" t="str">
        <f t="shared" si="225"/>
        <v>►</v>
      </c>
      <c r="B439" s="147" t="str">
        <f t="shared" si="247"/>
        <v>►</v>
      </c>
      <c r="C439" s="685" t="str">
        <f t="shared" si="247"/>
        <v>►</v>
      </c>
      <c r="D439" s="147" t="str">
        <f t="shared" si="247"/>
        <v>►</v>
      </c>
      <c r="E439" s="147" t="str">
        <f t="shared" si="247"/>
        <v>►</v>
      </c>
      <c r="F439" s="147" t="str">
        <f t="shared" si="247"/>
        <v>►</v>
      </c>
      <c r="G439" s="147" t="str">
        <f t="shared" si="247"/>
        <v>►</v>
      </c>
      <c r="H439"/>
      <c r="I439" s="146"/>
      <c r="J439" s="119"/>
      <c r="K439" s="119"/>
      <c r="L439" s="118"/>
      <c r="M439" s="117"/>
      <c r="N439" s="116"/>
      <c r="O439" s="285"/>
      <c r="P439" s="284"/>
      <c r="Q439" s="284"/>
      <c r="R439" s="284"/>
      <c r="S439" s="284"/>
      <c r="T439" s="284"/>
      <c r="U439" s="284"/>
      <c r="V439" s="284"/>
      <c r="W439" s="284"/>
      <c r="X439" s="284"/>
      <c r="Y439" s="284"/>
      <c r="Z439" s="282"/>
      <c r="AA439" s="686"/>
      <c r="AB439" s="407" t="str">
        <f t="shared" si="226"/>
        <v>►</v>
      </c>
      <c r="AC439" s="147" t="str">
        <f t="shared" si="248"/>
        <v>►</v>
      </c>
      <c r="AD439" s="685" t="str">
        <f t="shared" si="248"/>
        <v>►</v>
      </c>
      <c r="AE439" s="147" t="str">
        <f t="shared" si="248"/>
        <v>►</v>
      </c>
      <c r="AF439" s="147" t="str">
        <f t="shared" si="248"/>
        <v>►</v>
      </c>
      <c r="AG439" s="147" t="str">
        <f t="shared" si="248"/>
        <v>►</v>
      </c>
      <c r="AH439" s="147" t="str">
        <f t="shared" si="248"/>
        <v>►</v>
      </c>
      <c r="AI439" s="686"/>
      <c r="AJ439" s="146"/>
      <c r="AK439" s="119"/>
      <c r="AL439" s="119"/>
      <c r="AM439" s="118"/>
      <c r="AN439" s="117"/>
      <c r="AO439" s="116"/>
      <c r="AP439" s="285"/>
      <c r="AQ439" s="284"/>
      <c r="AR439" s="284"/>
      <c r="AS439" s="284"/>
      <c r="AT439" s="284"/>
      <c r="AU439" s="284"/>
      <c r="AV439" s="284"/>
      <c r="AW439" s="284"/>
      <c r="AX439" s="284"/>
      <c r="AY439" s="284"/>
      <c r="AZ439" s="284"/>
      <c r="BA439" s="282"/>
      <c r="BB439"/>
      <c r="BC439" s="407" t="str">
        <f t="shared" si="227"/>
        <v>►</v>
      </c>
      <c r="BF439" s="407" t="str">
        <f t="shared" si="228"/>
        <v>►</v>
      </c>
      <c r="BI439" s="9">
        <v>1</v>
      </c>
      <c r="BJ439" s="1"/>
      <c r="BK439" s="1"/>
    </row>
    <row r="440" spans="1:63" s="583" customFormat="1" ht="21">
      <c r="A440" s="407" t="str">
        <f t="shared" si="225"/>
        <v>►</v>
      </c>
      <c r="B440" s="147" t="str">
        <f t="shared" si="247"/>
        <v>►</v>
      </c>
      <c r="C440" s="685" t="str">
        <f t="shared" si="247"/>
        <v>►</v>
      </c>
      <c r="D440" s="147" t="str">
        <f t="shared" si="247"/>
        <v>►</v>
      </c>
      <c r="E440" s="147" t="str">
        <f t="shared" si="247"/>
        <v>►</v>
      </c>
      <c r="F440" s="147" t="str">
        <f t="shared" si="247"/>
        <v>►</v>
      </c>
      <c r="G440" s="147" t="str">
        <f t="shared" si="247"/>
        <v>►</v>
      </c>
      <c r="H440"/>
      <c r="I440" s="146"/>
      <c r="J440" s="119"/>
      <c r="K440" s="119"/>
      <c r="L440" s="118"/>
      <c r="M440" s="117"/>
      <c r="N440" s="116"/>
      <c r="O440" s="285"/>
      <c r="P440" s="284"/>
      <c r="Q440" s="284"/>
      <c r="R440" s="284"/>
      <c r="S440" s="284"/>
      <c r="T440" s="284"/>
      <c r="U440" s="284"/>
      <c r="V440" s="284"/>
      <c r="W440" s="284"/>
      <c r="X440" s="284"/>
      <c r="Y440" s="284"/>
      <c r="Z440" s="282"/>
      <c r="AA440" s="686"/>
      <c r="AB440" s="407" t="str">
        <f t="shared" si="226"/>
        <v>►</v>
      </c>
      <c r="AC440" s="147" t="str">
        <f t="shared" si="248"/>
        <v>►</v>
      </c>
      <c r="AD440" s="685" t="str">
        <f t="shared" si="248"/>
        <v>►</v>
      </c>
      <c r="AE440" s="147" t="str">
        <f t="shared" si="248"/>
        <v>►</v>
      </c>
      <c r="AF440" s="147" t="str">
        <f t="shared" si="248"/>
        <v>►</v>
      </c>
      <c r="AG440" s="147" t="str">
        <f t="shared" si="248"/>
        <v>►</v>
      </c>
      <c r="AH440" s="147" t="str">
        <f t="shared" si="248"/>
        <v>►</v>
      </c>
      <c r="AI440" s="686"/>
      <c r="AJ440" s="146"/>
      <c r="AK440" s="119"/>
      <c r="AL440" s="119"/>
      <c r="AM440" s="118"/>
      <c r="AN440" s="117"/>
      <c r="AO440" s="116"/>
      <c r="AP440" s="285"/>
      <c r="AQ440" s="284"/>
      <c r="AR440" s="284"/>
      <c r="AS440" s="284"/>
      <c r="AT440" s="284"/>
      <c r="AU440" s="284"/>
      <c r="AV440" s="284"/>
      <c r="AW440" s="284"/>
      <c r="AX440" s="284"/>
      <c r="AY440" s="284"/>
      <c r="AZ440" s="284"/>
      <c r="BA440" s="282"/>
      <c r="BB440"/>
      <c r="BC440" s="407" t="str">
        <f t="shared" si="227"/>
        <v>►</v>
      </c>
      <c r="BF440" s="407" t="str">
        <f t="shared" si="228"/>
        <v>►</v>
      </c>
      <c r="BI440" s="9">
        <v>1</v>
      </c>
      <c r="BJ440" s="1"/>
      <c r="BK440" s="1"/>
    </row>
    <row r="441" spans="1:63" s="583" customFormat="1" ht="21">
      <c r="A441" s="407" t="str">
        <f t="shared" si="225"/>
        <v>►</v>
      </c>
      <c r="B441" s="147" t="str">
        <f t="shared" si="247"/>
        <v>►</v>
      </c>
      <c r="C441" s="685" t="str">
        <f t="shared" si="247"/>
        <v>►</v>
      </c>
      <c r="D441" s="147" t="str">
        <f t="shared" si="247"/>
        <v>►</v>
      </c>
      <c r="E441" s="147" t="str">
        <f t="shared" si="247"/>
        <v>►</v>
      </c>
      <c r="F441" s="147" t="str">
        <f t="shared" si="247"/>
        <v>►</v>
      </c>
      <c r="G441" s="147" t="str">
        <f t="shared" si="247"/>
        <v>►</v>
      </c>
      <c r="H441"/>
      <c r="I441" s="146"/>
      <c r="J441" s="119"/>
      <c r="K441" s="119"/>
      <c r="L441" s="118"/>
      <c r="M441" s="117"/>
      <c r="N441" s="116"/>
      <c r="O441" s="285"/>
      <c r="P441" s="284"/>
      <c r="Q441" s="284"/>
      <c r="R441" s="284"/>
      <c r="S441" s="284"/>
      <c r="T441" s="284"/>
      <c r="U441" s="284"/>
      <c r="V441" s="284"/>
      <c r="W441" s="284"/>
      <c r="X441" s="284"/>
      <c r="Y441" s="284"/>
      <c r="Z441" s="282"/>
      <c r="AA441" s="686"/>
      <c r="AB441" s="407" t="str">
        <f t="shared" si="226"/>
        <v>►</v>
      </c>
      <c r="AC441" s="147" t="str">
        <f t="shared" si="248"/>
        <v>►</v>
      </c>
      <c r="AD441" s="685" t="str">
        <f t="shared" si="248"/>
        <v>►</v>
      </c>
      <c r="AE441" s="147" t="str">
        <f t="shared" si="248"/>
        <v>►</v>
      </c>
      <c r="AF441" s="147" t="str">
        <f t="shared" si="248"/>
        <v>►</v>
      </c>
      <c r="AG441" s="147" t="str">
        <f t="shared" si="248"/>
        <v>►</v>
      </c>
      <c r="AH441" s="147" t="str">
        <f t="shared" si="248"/>
        <v>►</v>
      </c>
      <c r="AI441" s="686"/>
      <c r="AJ441" s="146"/>
      <c r="AK441" s="119"/>
      <c r="AL441" s="119"/>
      <c r="AM441" s="118"/>
      <c r="AN441" s="117"/>
      <c r="AO441" s="116"/>
      <c r="AP441" s="285"/>
      <c r="AQ441" s="284"/>
      <c r="AR441" s="284"/>
      <c r="AS441" s="284"/>
      <c r="AT441" s="284"/>
      <c r="AU441" s="284"/>
      <c r="AV441" s="284"/>
      <c r="AW441" s="284"/>
      <c r="AX441" s="284"/>
      <c r="AY441" s="284"/>
      <c r="AZ441" s="284"/>
      <c r="BA441" s="282"/>
      <c r="BB441"/>
      <c r="BC441" s="407" t="str">
        <f t="shared" si="227"/>
        <v>►</v>
      </c>
      <c r="BF441" s="407" t="str">
        <f t="shared" si="228"/>
        <v>►</v>
      </c>
      <c r="BI441" s="9">
        <v>1</v>
      </c>
      <c r="BJ441" s="1"/>
      <c r="BK441" s="1"/>
    </row>
    <row r="442" spans="1:63" s="583" customFormat="1" ht="21">
      <c r="A442" s="407" t="str">
        <f t="shared" si="225"/>
        <v>►</v>
      </c>
      <c r="B442" s="147" t="str">
        <f t="shared" si="247"/>
        <v>►</v>
      </c>
      <c r="C442" s="685" t="str">
        <f t="shared" si="247"/>
        <v>►</v>
      </c>
      <c r="D442" s="147" t="str">
        <f t="shared" si="247"/>
        <v>►</v>
      </c>
      <c r="E442" s="147" t="str">
        <f t="shared" si="247"/>
        <v>►</v>
      </c>
      <c r="F442" s="147" t="str">
        <f t="shared" si="247"/>
        <v>►</v>
      </c>
      <c r="G442" s="147" t="str">
        <f t="shared" si="247"/>
        <v>►</v>
      </c>
      <c r="H442"/>
      <c r="I442" s="146"/>
      <c r="J442" s="119"/>
      <c r="K442" s="119"/>
      <c r="L442" s="118"/>
      <c r="M442" s="117"/>
      <c r="N442" s="116"/>
      <c r="O442" s="285"/>
      <c r="P442" s="284"/>
      <c r="Q442" s="284"/>
      <c r="R442" s="284"/>
      <c r="S442" s="284"/>
      <c r="T442" s="284"/>
      <c r="U442" s="284"/>
      <c r="V442" s="284"/>
      <c r="W442" s="284"/>
      <c r="X442" s="284"/>
      <c r="Y442" s="284"/>
      <c r="Z442" s="282"/>
      <c r="AA442" s="686"/>
      <c r="AB442" s="407" t="str">
        <f t="shared" si="226"/>
        <v>►</v>
      </c>
      <c r="AC442" s="147" t="str">
        <f t="shared" si="248"/>
        <v>►</v>
      </c>
      <c r="AD442" s="685" t="str">
        <f t="shared" si="248"/>
        <v>►</v>
      </c>
      <c r="AE442" s="147" t="str">
        <f t="shared" si="248"/>
        <v>►</v>
      </c>
      <c r="AF442" s="147" t="str">
        <f t="shared" si="248"/>
        <v>►</v>
      </c>
      <c r="AG442" s="147" t="str">
        <f t="shared" si="248"/>
        <v>►</v>
      </c>
      <c r="AH442" s="147" t="str">
        <f t="shared" si="248"/>
        <v>►</v>
      </c>
      <c r="AI442" s="686"/>
      <c r="AJ442" s="146"/>
      <c r="AK442" s="119"/>
      <c r="AL442" s="119"/>
      <c r="AM442" s="118"/>
      <c r="AN442" s="117"/>
      <c r="AO442" s="116"/>
      <c r="AP442" s="285"/>
      <c r="AQ442" s="284"/>
      <c r="AR442" s="284"/>
      <c r="AS442" s="284"/>
      <c r="AT442" s="284"/>
      <c r="AU442" s="284"/>
      <c r="AV442" s="284"/>
      <c r="AW442" s="284"/>
      <c r="AX442" s="284"/>
      <c r="AY442" s="284"/>
      <c r="AZ442" s="284"/>
      <c r="BA442" s="282"/>
      <c r="BB442"/>
      <c r="BC442" s="407" t="str">
        <f t="shared" si="227"/>
        <v>►</v>
      </c>
      <c r="BF442" s="407" t="str">
        <f t="shared" si="228"/>
        <v>►</v>
      </c>
      <c r="BI442" s="9">
        <v>1</v>
      </c>
      <c r="BJ442" s="1"/>
      <c r="BK442" s="1"/>
    </row>
    <row r="443" spans="1:63" s="583" customFormat="1" ht="21">
      <c r="A443" s="407" t="str">
        <f t="shared" si="225"/>
        <v>►</v>
      </c>
      <c r="B443" s="147" t="str">
        <f t="shared" si="247"/>
        <v>►</v>
      </c>
      <c r="C443" s="685" t="str">
        <f t="shared" si="247"/>
        <v>►</v>
      </c>
      <c r="D443" s="147" t="str">
        <f t="shared" si="247"/>
        <v>►</v>
      </c>
      <c r="E443" s="147" t="str">
        <f t="shared" si="247"/>
        <v>►</v>
      </c>
      <c r="F443" s="147" t="str">
        <f t="shared" si="247"/>
        <v>►</v>
      </c>
      <c r="G443" s="147" t="str">
        <f t="shared" si="247"/>
        <v>►</v>
      </c>
      <c r="H443"/>
      <c r="I443" s="146"/>
      <c r="J443" s="119"/>
      <c r="K443" s="119"/>
      <c r="L443" s="118"/>
      <c r="M443" s="117"/>
      <c r="N443" s="116"/>
      <c r="O443" s="285"/>
      <c r="P443" s="284"/>
      <c r="Q443" s="284"/>
      <c r="R443" s="284"/>
      <c r="S443" s="284"/>
      <c r="T443" s="284"/>
      <c r="U443" s="284"/>
      <c r="V443" s="284"/>
      <c r="W443" s="284"/>
      <c r="X443" s="284"/>
      <c r="Y443" s="284"/>
      <c r="Z443" s="282"/>
      <c r="AA443" s="686"/>
      <c r="AB443" s="407" t="str">
        <f t="shared" si="226"/>
        <v>►</v>
      </c>
      <c r="AC443" s="147" t="str">
        <f t="shared" si="248"/>
        <v>►</v>
      </c>
      <c r="AD443" s="685" t="str">
        <f t="shared" si="248"/>
        <v>►</v>
      </c>
      <c r="AE443" s="147" t="str">
        <f t="shared" si="248"/>
        <v>►</v>
      </c>
      <c r="AF443" s="147" t="str">
        <f t="shared" si="248"/>
        <v>►</v>
      </c>
      <c r="AG443" s="147" t="str">
        <f t="shared" si="248"/>
        <v>►</v>
      </c>
      <c r="AH443" s="147" t="str">
        <f t="shared" si="248"/>
        <v>►</v>
      </c>
      <c r="AI443" s="686"/>
      <c r="AJ443" s="146"/>
      <c r="AK443" s="119"/>
      <c r="AL443" s="119"/>
      <c r="AM443" s="118"/>
      <c r="AN443" s="117"/>
      <c r="AO443" s="116"/>
      <c r="AP443" s="285"/>
      <c r="AQ443" s="284"/>
      <c r="AR443" s="284"/>
      <c r="AS443" s="284"/>
      <c r="AT443" s="284"/>
      <c r="AU443" s="284"/>
      <c r="AV443" s="284"/>
      <c r="AW443" s="284"/>
      <c r="AX443" s="284"/>
      <c r="AY443" s="284"/>
      <c r="AZ443" s="284"/>
      <c r="BA443" s="282"/>
      <c r="BB443"/>
      <c r="BC443" s="407" t="str">
        <f t="shared" si="227"/>
        <v>►</v>
      </c>
      <c r="BF443" s="407" t="str">
        <f t="shared" si="228"/>
        <v>►</v>
      </c>
      <c r="BI443" s="9">
        <v>1</v>
      </c>
      <c r="BJ443" s="1"/>
      <c r="BK443" s="1"/>
    </row>
    <row r="444" spans="1:63" s="583" customFormat="1" ht="21">
      <c r="A444" s="407" t="str">
        <f t="shared" si="225"/>
        <v>►</v>
      </c>
      <c r="B444" s="147" t="str">
        <f t="shared" si="247"/>
        <v>►</v>
      </c>
      <c r="C444" s="685" t="str">
        <f t="shared" si="247"/>
        <v>►</v>
      </c>
      <c r="D444" s="147" t="str">
        <f t="shared" si="247"/>
        <v>►</v>
      </c>
      <c r="E444" s="147" t="str">
        <f t="shared" si="247"/>
        <v>►</v>
      </c>
      <c r="F444" s="147" t="str">
        <f t="shared" si="247"/>
        <v>►</v>
      </c>
      <c r="G444" s="147" t="str">
        <f t="shared" si="247"/>
        <v>►</v>
      </c>
      <c r="H444"/>
      <c r="I444" s="146"/>
      <c r="J444" s="119"/>
      <c r="K444" s="119"/>
      <c r="L444" s="118"/>
      <c r="M444" s="117"/>
      <c r="N444" s="116"/>
      <c r="O444" s="285"/>
      <c r="P444" s="284"/>
      <c r="Q444" s="284"/>
      <c r="R444" s="284"/>
      <c r="S444" s="284"/>
      <c r="T444" s="284"/>
      <c r="U444" s="284"/>
      <c r="V444" s="284"/>
      <c r="W444" s="284"/>
      <c r="X444" s="284"/>
      <c r="Y444" s="284"/>
      <c r="Z444" s="282"/>
      <c r="AA444" s="686"/>
      <c r="AB444" s="407" t="str">
        <f t="shared" si="226"/>
        <v>►</v>
      </c>
      <c r="AC444" s="147" t="str">
        <f t="shared" si="248"/>
        <v>►</v>
      </c>
      <c r="AD444" s="685" t="str">
        <f t="shared" si="248"/>
        <v>►</v>
      </c>
      <c r="AE444" s="147" t="str">
        <f t="shared" si="248"/>
        <v>►</v>
      </c>
      <c r="AF444" s="147" t="str">
        <f t="shared" si="248"/>
        <v>►</v>
      </c>
      <c r="AG444" s="147" t="str">
        <f t="shared" si="248"/>
        <v>►</v>
      </c>
      <c r="AH444" s="147" t="str">
        <f t="shared" si="248"/>
        <v>►</v>
      </c>
      <c r="AI444" s="686"/>
      <c r="AJ444" s="146"/>
      <c r="AK444" s="119"/>
      <c r="AL444" s="119"/>
      <c r="AM444" s="118"/>
      <c r="AN444" s="117"/>
      <c r="AO444" s="116"/>
      <c r="AP444" s="285"/>
      <c r="AQ444" s="284"/>
      <c r="AR444" s="284"/>
      <c r="AS444" s="284"/>
      <c r="AT444" s="284"/>
      <c r="AU444" s="284"/>
      <c r="AV444" s="284"/>
      <c r="AW444" s="284"/>
      <c r="AX444" s="284"/>
      <c r="AY444" s="284"/>
      <c r="AZ444" s="284"/>
      <c r="BA444" s="282"/>
      <c r="BB444"/>
      <c r="BC444" s="407" t="str">
        <f t="shared" si="227"/>
        <v>►</v>
      </c>
      <c r="BF444" s="407" t="str">
        <f t="shared" si="228"/>
        <v>►</v>
      </c>
      <c r="BI444" s="9">
        <v>1</v>
      </c>
      <c r="BJ444" s="1"/>
      <c r="BK444" s="1"/>
    </row>
    <row r="445" spans="1:63" s="583" customFormat="1" ht="21">
      <c r="A445" s="407" t="str">
        <f t="shared" si="225"/>
        <v>►</v>
      </c>
      <c r="B445" s="147" t="str">
        <f t="shared" si="247"/>
        <v>►</v>
      </c>
      <c r="C445" s="685" t="str">
        <f t="shared" si="247"/>
        <v>►</v>
      </c>
      <c r="D445" s="147" t="str">
        <f t="shared" si="247"/>
        <v>►</v>
      </c>
      <c r="E445" s="147" t="str">
        <f t="shared" si="247"/>
        <v>►</v>
      </c>
      <c r="F445" s="147" t="str">
        <f t="shared" si="247"/>
        <v>►</v>
      </c>
      <c r="G445" s="147" t="str">
        <f t="shared" si="247"/>
        <v>►</v>
      </c>
      <c r="H445"/>
      <c r="I445" s="146"/>
      <c r="J445" s="119"/>
      <c r="K445" s="119"/>
      <c r="L445" s="118"/>
      <c r="M445" s="117"/>
      <c r="N445" s="116"/>
      <c r="O445" s="285"/>
      <c r="P445" s="284"/>
      <c r="Q445" s="284"/>
      <c r="R445" s="284"/>
      <c r="S445" s="284"/>
      <c r="T445" s="284"/>
      <c r="U445" s="284"/>
      <c r="V445" s="284"/>
      <c r="W445" s="284"/>
      <c r="X445" s="284"/>
      <c r="Y445" s="284"/>
      <c r="Z445" s="282"/>
      <c r="AA445" s="686"/>
      <c r="AB445" s="407" t="str">
        <f t="shared" si="226"/>
        <v>►</v>
      </c>
      <c r="AC445" s="147" t="str">
        <f t="shared" si="248"/>
        <v>►</v>
      </c>
      <c r="AD445" s="685" t="str">
        <f t="shared" si="248"/>
        <v>►</v>
      </c>
      <c r="AE445" s="147" t="str">
        <f t="shared" si="248"/>
        <v>►</v>
      </c>
      <c r="AF445" s="147" t="str">
        <f t="shared" si="248"/>
        <v>►</v>
      </c>
      <c r="AG445" s="147" t="str">
        <f t="shared" si="248"/>
        <v>►</v>
      </c>
      <c r="AH445" s="147" t="str">
        <f t="shared" si="248"/>
        <v>►</v>
      </c>
      <c r="AI445" s="686"/>
      <c r="AJ445" s="146"/>
      <c r="AK445" s="119"/>
      <c r="AL445" s="119"/>
      <c r="AM445" s="118"/>
      <c r="AN445" s="117"/>
      <c r="AO445" s="116"/>
      <c r="AP445" s="285"/>
      <c r="AQ445" s="284"/>
      <c r="AR445" s="284"/>
      <c r="AS445" s="284"/>
      <c r="AT445" s="284"/>
      <c r="AU445" s="284"/>
      <c r="AV445" s="284"/>
      <c r="AW445" s="284"/>
      <c r="AX445" s="284"/>
      <c r="AY445" s="284"/>
      <c r="AZ445" s="284"/>
      <c r="BA445" s="282"/>
      <c r="BB445"/>
      <c r="BC445" s="407" t="str">
        <f t="shared" si="227"/>
        <v>►</v>
      </c>
      <c r="BF445" s="407" t="str">
        <f t="shared" si="228"/>
        <v>►</v>
      </c>
      <c r="BI445" s="9">
        <v>1</v>
      </c>
      <c r="BJ445" s="1"/>
      <c r="BK445" s="1"/>
    </row>
    <row r="446" spans="1:63" s="583" customFormat="1" ht="18.75">
      <c r="A446" s="407" t="str">
        <f t="shared" si="225"/>
        <v>►</v>
      </c>
      <c r="B446" s="147" t="str">
        <f t="shared" si="247"/>
        <v>►</v>
      </c>
      <c r="C446" s="685" t="str">
        <f t="shared" si="247"/>
        <v>►</v>
      </c>
      <c r="D446" s="147" t="str">
        <f t="shared" si="247"/>
        <v>►</v>
      </c>
      <c r="E446" s="147" t="str">
        <f t="shared" si="247"/>
        <v>►</v>
      </c>
      <c r="F446" s="147" t="str">
        <f t="shared" si="247"/>
        <v>►</v>
      </c>
      <c r="G446" s="147" t="str">
        <f t="shared" si="247"/>
        <v>►</v>
      </c>
      <c r="H446"/>
      <c r="I446" s="146"/>
      <c r="J446" s="119"/>
      <c r="K446" s="119"/>
      <c r="L446" s="118"/>
      <c r="M446" s="117"/>
      <c r="N446" s="116"/>
      <c r="O446" s="687"/>
      <c r="P446" s="280"/>
      <c r="Q446" s="280"/>
      <c r="R446" s="280"/>
      <c r="S446" s="280"/>
      <c r="T446" s="280"/>
      <c r="U446" s="280"/>
      <c r="V446" s="280"/>
      <c r="W446" s="280"/>
      <c r="X446" s="280"/>
      <c r="Y446" s="280"/>
      <c r="Z446" s="279"/>
      <c r="AA446" s="686"/>
      <c r="AB446" s="407" t="str">
        <f t="shared" si="226"/>
        <v>►</v>
      </c>
      <c r="AC446" s="147" t="str">
        <f t="shared" si="248"/>
        <v>►</v>
      </c>
      <c r="AD446" s="685" t="str">
        <f t="shared" si="248"/>
        <v>►</v>
      </c>
      <c r="AE446" s="147" t="str">
        <f t="shared" si="248"/>
        <v>►</v>
      </c>
      <c r="AF446" s="147" t="str">
        <f t="shared" si="248"/>
        <v>►</v>
      </c>
      <c r="AG446" s="147" t="str">
        <f t="shared" si="248"/>
        <v>►</v>
      </c>
      <c r="AH446" s="147" t="str">
        <f t="shared" si="248"/>
        <v>►</v>
      </c>
      <c r="AI446" s="686"/>
      <c r="AJ446" s="146"/>
      <c r="AK446" s="119"/>
      <c r="AL446" s="119"/>
      <c r="AM446" s="118"/>
      <c r="AN446" s="117"/>
      <c r="AO446" s="116"/>
      <c r="AP446" s="687"/>
      <c r="AQ446" s="280"/>
      <c r="AR446" s="280"/>
      <c r="AS446" s="280"/>
      <c r="AT446" s="280"/>
      <c r="AU446" s="280"/>
      <c r="AV446" s="280"/>
      <c r="AW446" s="280"/>
      <c r="AX446" s="280"/>
      <c r="AY446" s="280"/>
      <c r="AZ446" s="280"/>
      <c r="BA446" s="279"/>
      <c r="BB446"/>
      <c r="BC446" s="407" t="str">
        <f t="shared" si="227"/>
        <v>►</v>
      </c>
      <c r="BF446" s="407" t="str">
        <f t="shared" si="228"/>
        <v>►</v>
      </c>
      <c r="BI446" s="9">
        <v>1</v>
      </c>
      <c r="BJ446" s="1"/>
      <c r="BK446" s="1"/>
    </row>
    <row r="447" spans="1:63" s="583" customFormat="1" ht="18.75">
      <c r="A447" s="407" t="str">
        <f t="shared" si="225"/>
        <v>►</v>
      </c>
      <c r="B447" s="147" t="str">
        <f t="shared" si="247"/>
        <v>►</v>
      </c>
      <c r="C447" s="685" t="str">
        <f t="shared" si="247"/>
        <v>►</v>
      </c>
      <c r="D447" s="147" t="str">
        <f t="shared" si="247"/>
        <v>►</v>
      </c>
      <c r="E447" s="147" t="str">
        <f t="shared" si="247"/>
        <v>►</v>
      </c>
      <c r="F447" s="147" t="str">
        <f t="shared" si="247"/>
        <v>►</v>
      </c>
      <c r="G447" s="147" t="str">
        <f t="shared" si="247"/>
        <v>►</v>
      </c>
      <c r="H447"/>
      <c r="I447" s="146"/>
      <c r="J447" s="119"/>
      <c r="K447" s="119"/>
      <c r="L447" s="118"/>
      <c r="M447" s="117"/>
      <c r="N447" s="116"/>
      <c r="O447" s="687"/>
      <c r="P447" s="280"/>
      <c r="Q447" s="280"/>
      <c r="R447" s="280"/>
      <c r="S447" s="280"/>
      <c r="T447" s="280"/>
      <c r="U447" s="280"/>
      <c r="V447" s="280"/>
      <c r="W447" s="280"/>
      <c r="X447" s="280"/>
      <c r="Y447" s="280"/>
      <c r="Z447" s="279"/>
      <c r="AA447" s="686"/>
      <c r="AB447" s="407" t="str">
        <f t="shared" si="226"/>
        <v>►</v>
      </c>
      <c r="AC447" s="147" t="str">
        <f t="shared" si="248"/>
        <v>►</v>
      </c>
      <c r="AD447" s="685" t="str">
        <f t="shared" si="248"/>
        <v>►</v>
      </c>
      <c r="AE447" s="147" t="str">
        <f t="shared" si="248"/>
        <v>►</v>
      </c>
      <c r="AF447" s="147" t="str">
        <f t="shared" si="248"/>
        <v>►</v>
      </c>
      <c r="AG447" s="147" t="str">
        <f t="shared" si="248"/>
        <v>►</v>
      </c>
      <c r="AH447" s="147" t="str">
        <f t="shared" si="248"/>
        <v>►</v>
      </c>
      <c r="AI447" s="686"/>
      <c r="AJ447" s="146"/>
      <c r="AK447" s="119"/>
      <c r="AL447" s="119"/>
      <c r="AM447" s="118"/>
      <c r="AN447" s="117"/>
      <c r="AO447" s="116"/>
      <c r="AP447" s="687"/>
      <c r="AQ447" s="280"/>
      <c r="AR447" s="280"/>
      <c r="AS447" s="280"/>
      <c r="AT447" s="280"/>
      <c r="AU447" s="280"/>
      <c r="AV447" s="280"/>
      <c r="AW447" s="280"/>
      <c r="AX447" s="280"/>
      <c r="AY447" s="280"/>
      <c r="AZ447" s="280"/>
      <c r="BA447" s="279"/>
      <c r="BB447"/>
      <c r="BC447" s="407" t="str">
        <f t="shared" si="227"/>
        <v>►</v>
      </c>
      <c r="BF447" s="407" t="str">
        <f t="shared" si="228"/>
        <v>►</v>
      </c>
      <c r="BI447" s="9">
        <v>1</v>
      </c>
      <c r="BJ447" s="1"/>
      <c r="BK447" s="1"/>
    </row>
    <row r="448" spans="1:63" s="583" customFormat="1" ht="15.75">
      <c r="A448" s="407" t="str">
        <f t="shared" si="225"/>
        <v>►</v>
      </c>
      <c r="B448" s="147" t="str">
        <f t="shared" si="247"/>
        <v>►</v>
      </c>
      <c r="C448" s="685" t="str">
        <f t="shared" si="247"/>
        <v>►</v>
      </c>
      <c r="D448" s="147" t="str">
        <f t="shared" si="247"/>
        <v>►</v>
      </c>
      <c r="E448" s="147" t="str">
        <f t="shared" si="247"/>
        <v>►</v>
      </c>
      <c r="F448" s="147" t="str">
        <f t="shared" si="247"/>
        <v>►</v>
      </c>
      <c r="G448" s="147" t="str">
        <f t="shared" si="247"/>
        <v>►</v>
      </c>
      <c r="H448"/>
      <c r="I448" s="274"/>
      <c r="J448" s="119"/>
      <c r="K448" s="119"/>
      <c r="L448" s="118"/>
      <c r="M448" s="117"/>
      <c r="N448" s="116"/>
      <c r="O448" s="277"/>
      <c r="P448" s="122"/>
      <c r="Q448" s="122"/>
      <c r="R448" s="122"/>
      <c r="S448" s="122"/>
      <c r="T448" s="122"/>
      <c r="U448" s="122"/>
      <c r="V448" s="122"/>
      <c r="W448" s="122"/>
      <c r="X448" s="122"/>
      <c r="Y448" s="122"/>
      <c r="Z448" s="121"/>
      <c r="AA448" s="686"/>
      <c r="AB448" s="407" t="str">
        <f t="shared" si="226"/>
        <v>►</v>
      </c>
      <c r="AC448" s="147" t="str">
        <f t="shared" si="248"/>
        <v>►</v>
      </c>
      <c r="AD448" s="685" t="str">
        <f t="shared" si="248"/>
        <v>►</v>
      </c>
      <c r="AE448" s="147" t="str">
        <f t="shared" si="248"/>
        <v>►</v>
      </c>
      <c r="AF448" s="147" t="str">
        <f t="shared" si="248"/>
        <v>►</v>
      </c>
      <c r="AG448" s="147" t="str">
        <f t="shared" si="248"/>
        <v>►</v>
      </c>
      <c r="AH448" s="147" t="str">
        <f t="shared" si="248"/>
        <v>►</v>
      </c>
      <c r="AI448" s="686"/>
      <c r="AJ448" s="274"/>
      <c r="AK448" s="119"/>
      <c r="AL448" s="119"/>
      <c r="AM448" s="118"/>
      <c r="AN448" s="117"/>
      <c r="AO448" s="116"/>
      <c r="AP448" s="277"/>
      <c r="AQ448" s="122"/>
      <c r="AR448" s="122"/>
      <c r="AS448" s="122"/>
      <c r="AT448" s="122"/>
      <c r="AU448" s="122"/>
      <c r="AV448" s="122"/>
      <c r="AW448" s="122"/>
      <c r="AX448" s="122"/>
      <c r="AY448" s="122"/>
      <c r="AZ448" s="122"/>
      <c r="BA448" s="121"/>
      <c r="BB448"/>
      <c r="BC448" s="407" t="str">
        <f t="shared" si="227"/>
        <v>►</v>
      </c>
      <c r="BF448" s="407" t="str">
        <f t="shared" si="228"/>
        <v>►</v>
      </c>
      <c r="BI448" s="9">
        <v>1</v>
      </c>
      <c r="BJ448" s="1"/>
      <c r="BK448" s="1"/>
    </row>
    <row r="449" spans="1:63" ht="15.75">
      <c r="A449" s="407" t="str">
        <f t="shared" si="225"/>
        <v>►</v>
      </c>
      <c r="B449" s="147" t="str">
        <f t="shared" si="247"/>
        <v>►</v>
      </c>
      <c r="C449" s="685" t="str">
        <f t="shared" si="247"/>
        <v>►</v>
      </c>
      <c r="D449" s="147" t="str">
        <f t="shared" si="247"/>
        <v>►</v>
      </c>
      <c r="E449" s="147" t="str">
        <f t="shared" si="247"/>
        <v>►</v>
      </c>
      <c r="F449" s="147" t="str">
        <f t="shared" si="247"/>
        <v>►</v>
      </c>
      <c r="G449" s="147" t="str">
        <f t="shared" si="247"/>
        <v>►</v>
      </c>
      <c r="I449" s="274"/>
      <c r="J449" s="113"/>
      <c r="K449" s="113"/>
      <c r="L449" s="113"/>
      <c r="M449" s="113"/>
      <c r="N449" s="113"/>
      <c r="O449" s="113"/>
      <c r="P449" s="113"/>
      <c r="Q449" s="113"/>
      <c r="R449" s="113"/>
      <c r="S449" s="113"/>
      <c r="T449" s="113"/>
      <c r="U449" s="113"/>
      <c r="V449" s="113"/>
      <c r="W449" s="113"/>
      <c r="X449" s="113"/>
      <c r="Y449" s="113"/>
      <c r="Z449" s="115"/>
      <c r="AB449" s="407" t="str">
        <f t="shared" si="226"/>
        <v>►</v>
      </c>
      <c r="AC449" s="147" t="str">
        <f t="shared" si="248"/>
        <v>►</v>
      </c>
      <c r="AD449" s="685" t="str">
        <f t="shared" si="248"/>
        <v>►</v>
      </c>
      <c r="AE449" s="147" t="str">
        <f t="shared" si="248"/>
        <v>►</v>
      </c>
      <c r="AF449" s="147" t="str">
        <f t="shared" si="248"/>
        <v>►</v>
      </c>
      <c r="AG449" s="147" t="str">
        <f t="shared" si="248"/>
        <v>►</v>
      </c>
      <c r="AH449" s="147" t="str">
        <f t="shared" si="248"/>
        <v>►</v>
      </c>
      <c r="AJ449" s="274"/>
      <c r="AK449" s="113"/>
      <c r="AL449" s="113"/>
      <c r="AM449" s="113"/>
      <c r="AN449" s="113"/>
      <c r="AO449" s="113"/>
      <c r="AP449" s="113"/>
      <c r="AQ449" s="113"/>
      <c r="AR449" s="113"/>
      <c r="AS449" s="113"/>
      <c r="AT449" s="113"/>
      <c r="AU449" s="113"/>
      <c r="AV449" s="113"/>
      <c r="AW449" s="113"/>
      <c r="AX449" s="113"/>
      <c r="AY449" s="113"/>
      <c r="AZ449" s="113"/>
      <c r="BA449" s="115"/>
      <c r="BC449" s="407" t="str">
        <f t="shared" si="227"/>
        <v>►</v>
      </c>
      <c r="BF449" s="407" t="str">
        <f t="shared" si="228"/>
        <v>►</v>
      </c>
      <c r="BI449" s="9">
        <v>1</v>
      </c>
    </row>
    <row r="450" spans="1:63" ht="16.5" thickBot="1">
      <c r="A450" s="407" t="str">
        <f t="shared" si="225"/>
        <v>►</v>
      </c>
      <c r="B450" s="147" t="str">
        <f t="shared" si="247"/>
        <v>►</v>
      </c>
      <c r="C450" s="685" t="str">
        <f t="shared" si="247"/>
        <v>►</v>
      </c>
      <c r="D450" s="147" t="str">
        <f t="shared" si="247"/>
        <v>►</v>
      </c>
      <c r="E450" s="147" t="str">
        <f t="shared" si="247"/>
        <v>►</v>
      </c>
      <c r="F450" s="147" t="str">
        <f t="shared" si="247"/>
        <v>►</v>
      </c>
      <c r="G450" s="147" t="str">
        <f t="shared" si="247"/>
        <v>►</v>
      </c>
      <c r="I450" s="273"/>
      <c r="J450" s="272"/>
      <c r="K450" s="272"/>
      <c r="L450" s="272"/>
      <c r="M450" s="272"/>
      <c r="N450" s="272"/>
      <c r="O450" s="272"/>
      <c r="P450" s="272"/>
      <c r="Q450" s="272"/>
      <c r="R450" s="272"/>
      <c r="S450" s="272"/>
      <c r="T450" s="272"/>
      <c r="U450" s="272"/>
      <c r="V450" s="272"/>
      <c r="W450" s="272"/>
      <c r="X450" s="272"/>
      <c r="Y450" s="272"/>
      <c r="Z450" s="271"/>
      <c r="AB450" s="407" t="str">
        <f t="shared" si="226"/>
        <v>►</v>
      </c>
      <c r="AC450" s="147" t="str">
        <f t="shared" si="248"/>
        <v>►</v>
      </c>
      <c r="AD450" s="685" t="str">
        <f t="shared" si="248"/>
        <v>►</v>
      </c>
      <c r="AE450" s="147" t="str">
        <f t="shared" si="248"/>
        <v>►</v>
      </c>
      <c r="AF450" s="147" t="str">
        <f t="shared" si="248"/>
        <v>►</v>
      </c>
      <c r="AG450" s="147" t="str">
        <f t="shared" si="248"/>
        <v>►</v>
      </c>
      <c r="AH450" s="147" t="str">
        <f t="shared" si="248"/>
        <v>►</v>
      </c>
      <c r="AJ450" s="273"/>
      <c r="AK450" s="272"/>
      <c r="AL450" s="272"/>
      <c r="AM450" s="272"/>
      <c r="AN450" s="272"/>
      <c r="AO450" s="272"/>
      <c r="AP450" s="272"/>
      <c r="AQ450" s="272"/>
      <c r="AR450" s="272"/>
      <c r="AS450" s="272"/>
      <c r="AT450" s="272"/>
      <c r="AU450" s="272"/>
      <c r="AV450" s="272"/>
      <c r="AW450" s="272"/>
      <c r="AX450" s="272"/>
      <c r="AY450" s="272"/>
      <c r="AZ450" s="272"/>
      <c r="BA450" s="271"/>
      <c r="BC450" s="407" t="str">
        <f t="shared" si="227"/>
        <v>►</v>
      </c>
      <c r="BF450" s="407" t="str">
        <f t="shared" si="228"/>
        <v>►</v>
      </c>
      <c r="BI450" s="9">
        <v>1</v>
      </c>
    </row>
    <row r="451" spans="1:63">
      <c r="A451" s="682" t="s">
        <v>394</v>
      </c>
      <c r="B451" s="681" t="s">
        <v>956</v>
      </c>
      <c r="C451" s="681" t="s">
        <v>956</v>
      </c>
      <c r="D451" s="681" t="s">
        <v>956</v>
      </c>
      <c r="E451" s="681" t="s">
        <v>956</v>
      </c>
      <c r="F451" s="681" t="s">
        <v>956</v>
      </c>
      <c r="G451" s="681" t="s">
        <v>956</v>
      </c>
      <c r="I451" s="684" t="s">
        <v>338</v>
      </c>
      <c r="J451" s="683" t="s">
        <v>956</v>
      </c>
      <c r="K451" s="683" t="s">
        <v>956</v>
      </c>
      <c r="L451" s="683" t="s">
        <v>956</v>
      </c>
      <c r="M451" s="683" t="s">
        <v>956</v>
      </c>
      <c r="N451" s="683" t="s">
        <v>956</v>
      </c>
      <c r="O451" s="683" t="s">
        <v>956</v>
      </c>
      <c r="P451" s="683" t="s">
        <v>956</v>
      </c>
      <c r="Q451" s="683" t="s">
        <v>956</v>
      </c>
      <c r="R451" s="683" t="s">
        <v>956</v>
      </c>
      <c r="S451" s="683" t="s">
        <v>956</v>
      </c>
      <c r="T451" s="683" t="s">
        <v>956</v>
      </c>
      <c r="U451" s="683" t="s">
        <v>956</v>
      </c>
      <c r="V451" s="683" t="s">
        <v>956</v>
      </c>
      <c r="W451" s="683" t="s">
        <v>956</v>
      </c>
      <c r="X451" s="683" t="s">
        <v>956</v>
      </c>
      <c r="Y451" s="683" t="s">
        <v>956</v>
      </c>
      <c r="Z451" s="683" t="s">
        <v>956</v>
      </c>
      <c r="AB451" s="682" t="s">
        <v>394</v>
      </c>
      <c r="AC451" s="681" t="s">
        <v>956</v>
      </c>
      <c r="AD451" s="681" t="s">
        <v>956</v>
      </c>
      <c r="AE451" s="681" t="s">
        <v>956</v>
      </c>
      <c r="AF451" s="681" t="s">
        <v>956</v>
      </c>
      <c r="AG451" s="681" t="s">
        <v>956</v>
      </c>
      <c r="AH451" s="681" t="s">
        <v>956</v>
      </c>
      <c r="BI451" s="503" t="s">
        <v>670</v>
      </c>
    </row>
    <row r="452" spans="1:63">
      <c r="A452" s="9">
        <v>1</v>
      </c>
      <c r="B452" s="9">
        <v>1</v>
      </c>
      <c r="C452" s="9">
        <v>1</v>
      </c>
      <c r="D452" s="9">
        <v>1</v>
      </c>
      <c r="E452" s="9">
        <v>1</v>
      </c>
      <c r="F452" s="9">
        <v>1</v>
      </c>
      <c r="G452" s="9">
        <v>1</v>
      </c>
      <c r="H452" s="9">
        <v>1</v>
      </c>
      <c r="I452" s="9">
        <v>1</v>
      </c>
      <c r="J452" s="9">
        <v>1</v>
      </c>
      <c r="K452" s="9">
        <v>1</v>
      </c>
      <c r="L452" s="9">
        <v>1</v>
      </c>
      <c r="M452" s="9">
        <v>1</v>
      </c>
      <c r="N452" s="9">
        <v>1</v>
      </c>
      <c r="O452" s="9">
        <v>1</v>
      </c>
      <c r="P452" s="9">
        <v>1</v>
      </c>
      <c r="Q452" s="9">
        <v>1</v>
      </c>
      <c r="R452" s="9">
        <v>1</v>
      </c>
      <c r="S452" s="9">
        <v>1</v>
      </c>
      <c r="T452" s="9">
        <v>1</v>
      </c>
      <c r="U452" s="9">
        <v>1</v>
      </c>
      <c r="V452" s="9">
        <v>1</v>
      </c>
      <c r="W452" s="9">
        <v>1</v>
      </c>
      <c r="X452" s="9">
        <v>1</v>
      </c>
      <c r="Y452" s="9">
        <v>1</v>
      </c>
      <c r="Z452" s="9">
        <v>1</v>
      </c>
      <c r="AA452" s="9">
        <v>1</v>
      </c>
      <c r="AB452" s="9">
        <v>1</v>
      </c>
      <c r="AC452" s="9">
        <v>1</v>
      </c>
      <c r="AD452" s="9">
        <v>1</v>
      </c>
      <c r="AE452" s="9">
        <v>1</v>
      </c>
      <c r="AF452" s="9">
        <v>1</v>
      </c>
      <c r="AG452" s="9">
        <v>1</v>
      </c>
      <c r="AH452" s="9">
        <v>1</v>
      </c>
      <c r="AI452" s="9">
        <v>1</v>
      </c>
      <c r="AJ452" s="9">
        <v>1</v>
      </c>
      <c r="AK452" s="9">
        <v>1</v>
      </c>
      <c r="AL452" s="9">
        <v>1</v>
      </c>
      <c r="AM452" s="9">
        <v>1</v>
      </c>
      <c r="AN452" s="9">
        <v>1</v>
      </c>
      <c r="AO452" s="9">
        <v>1</v>
      </c>
      <c r="AP452" s="9">
        <v>1</v>
      </c>
      <c r="AQ452" s="9">
        <v>1</v>
      </c>
      <c r="AR452" s="9">
        <v>1</v>
      </c>
      <c r="AS452" s="9">
        <v>1</v>
      </c>
      <c r="AT452" s="9">
        <v>1</v>
      </c>
      <c r="AU452" s="9">
        <v>1</v>
      </c>
      <c r="AV452" s="9">
        <v>1</v>
      </c>
      <c r="AW452" s="9">
        <v>1</v>
      </c>
      <c r="AX452" s="9">
        <v>1</v>
      </c>
      <c r="AY452" s="9">
        <v>1</v>
      </c>
      <c r="AZ452" s="9">
        <v>1</v>
      </c>
      <c r="BA452" s="9">
        <v>1</v>
      </c>
      <c r="BB452" s="9">
        <v>1</v>
      </c>
      <c r="BC452" s="9">
        <v>1</v>
      </c>
      <c r="BD452" s="9">
        <v>1</v>
      </c>
      <c r="BE452" s="9">
        <v>1</v>
      </c>
      <c r="BF452" s="9">
        <v>1</v>
      </c>
      <c r="BG452" s="9">
        <v>1</v>
      </c>
      <c r="BH452" s="9">
        <v>1</v>
      </c>
      <c r="BI452" s="8" t="str">
        <f>ADDRESS(ROW(),COLUMN(),4)</f>
        <v>BI452</v>
      </c>
      <c r="BJ452" s="7"/>
      <c r="BK452" s="6" t="str">
        <f>ADDRESS(ROW(),COLUMN(),4)</f>
        <v>BK452</v>
      </c>
    </row>
  </sheetData>
  <autoFilter ref="A9:G451" xr:uid="{D5B42C46-DAA9-4376-9A9E-88246AC61B6A}"/>
  <mergeCells count="42">
    <mergeCell ref="I2:AZ3"/>
    <mergeCell ref="BA2:BA5"/>
    <mergeCell ref="O10:P10"/>
    <mergeCell ref="Q10:Y11"/>
    <mergeCell ref="Z10:Z11"/>
    <mergeCell ref="AP10:AQ10"/>
    <mergeCell ref="AR10:AZ11"/>
    <mergeCell ref="BA10:BA11"/>
    <mergeCell ref="O11:P11"/>
    <mergeCell ref="AP11:AQ11"/>
    <mergeCell ref="O12:P12"/>
    <mergeCell ref="W13:Z14"/>
    <mergeCell ref="W15:Z16"/>
    <mergeCell ref="O18:Q18"/>
    <mergeCell ref="T18:T19"/>
    <mergeCell ref="V18:V19"/>
    <mergeCell ref="W18:W19"/>
    <mergeCell ref="X18:X19"/>
    <mergeCell ref="Y18:Y19"/>
    <mergeCell ref="BD32:BD35"/>
    <mergeCell ref="BD42:BD45"/>
    <mergeCell ref="BD59:BD61"/>
    <mergeCell ref="O38:O39"/>
    <mergeCell ref="BD18:BD21"/>
    <mergeCell ref="O19:Q26"/>
    <mergeCell ref="BD26:BD28"/>
    <mergeCell ref="AP19:AR26"/>
    <mergeCell ref="AP38:AP39"/>
    <mergeCell ref="AP12:AQ12"/>
    <mergeCell ref="AX13:BA14"/>
    <mergeCell ref="AX15:BA16"/>
    <mergeCell ref="AP18:AR18"/>
    <mergeCell ref="AU18:AU19"/>
    <mergeCell ref="AW18:AW19"/>
    <mergeCell ref="AX18:AX19"/>
    <mergeCell ref="AY18:AY19"/>
    <mergeCell ref="AZ18:AZ19"/>
    <mergeCell ref="BG18:BG21"/>
    <mergeCell ref="BG26:BG28"/>
    <mergeCell ref="BG32:BG35"/>
    <mergeCell ref="BG42:BG45"/>
    <mergeCell ref="BG59:BG61"/>
  </mergeCells>
  <hyperlinks>
    <hyperlink ref="B6" r:id="rId1" xr:uid="{3785D998-51CB-469C-8A5A-E853854970B5}"/>
    <hyperlink ref="BD55" r:id="rId2" xr:uid="{4F00F24B-6131-409E-96C2-18A28D04B3BF}"/>
    <hyperlink ref="BD57" r:id="rId3" xr:uid="{2D52CE5A-B878-4346-ADDB-4C4D4F15DD81}"/>
    <hyperlink ref="BD68" r:id="rId4" xr:uid="{2864F2F3-B5DC-4455-A93D-560A52471CE4}"/>
    <hyperlink ref="BD65" r:id="rId5" xr:uid="{FB74B108-7956-455C-A2E4-3883B0AF63B3}"/>
    <hyperlink ref="BD71" r:id="rId6" xr:uid="{39259D58-D826-49ED-981D-370B40B1AC18}"/>
    <hyperlink ref="BD52" r:id="rId7" xr:uid="{82917817-53C8-4D1A-B21D-FFDDD2C87CC4}"/>
    <hyperlink ref="BG55" r:id="rId8" xr:uid="{87E7AF91-7CA0-4595-B490-85F01C3F10D8}"/>
    <hyperlink ref="BG57" r:id="rId9" xr:uid="{E0D9B826-AF85-4A5F-80C5-9F893308003E}"/>
    <hyperlink ref="BG68" r:id="rId10" xr:uid="{74F49585-8039-4FA5-8613-D154524E40F6}"/>
    <hyperlink ref="BG65" r:id="rId11" xr:uid="{4B1B0C08-769C-4670-9265-BD6DB305AF75}"/>
    <hyperlink ref="BG71" r:id="rId12" xr:uid="{D1D8D9E7-10B8-430A-93AE-CC00BE3ED031}"/>
    <hyperlink ref="BG52" r:id="rId13" xr:uid="{5DD1A6B2-47BF-4A8B-8099-6DD38612C2A5}"/>
  </hyperlinks>
  <pageMargins left="0.7" right="0.7" top="0.75" bottom="0.75" header="0.3" footer="0.3"/>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14AD0-87D6-494A-B110-061128076B6A}">
  <dimension ref="A1:BK452"/>
  <sheetViews>
    <sheetView zoomScaleNormal="100" workbookViewId="0">
      <selection activeCell="G5" sqref="G5"/>
    </sheetView>
  </sheetViews>
  <sheetFormatPr baseColWidth="10" defaultRowHeight="15"/>
  <cols>
    <col min="1" max="1" width="4.42578125" style="1" customWidth="1"/>
    <col min="2" max="2" width="20.85546875" style="5" customWidth="1"/>
    <col min="3" max="3" width="4.5703125" style="5" customWidth="1"/>
    <col min="4" max="4" width="16.42578125" style="5" customWidth="1"/>
    <col min="5" max="5" width="8.85546875" style="5" customWidth="1"/>
    <col min="6" max="6" width="10.85546875" style="5" customWidth="1"/>
    <col min="7" max="7" width="12.42578125" style="1" customWidth="1"/>
    <col min="8" max="8" width="2.85546875" customWidth="1"/>
    <col min="9" max="9" width="4.28515625" customWidth="1"/>
    <col min="10" max="14" width="2.7109375" customWidth="1"/>
    <col min="15" max="15" width="10.7109375" customWidth="1"/>
    <col min="16" max="16" width="12.7109375" customWidth="1"/>
    <col min="17" max="17" width="10.7109375" customWidth="1"/>
    <col min="18" max="18" width="3.7109375" customWidth="1"/>
    <col min="19" max="20" width="11.7109375" customWidth="1"/>
    <col min="21" max="21" width="4.7109375" customWidth="1"/>
    <col min="22" max="24" width="11.7109375" customWidth="1"/>
    <col min="25" max="25" width="9.7109375" customWidth="1"/>
    <col min="26" max="26" width="40.7109375" customWidth="1"/>
    <col min="27" max="27" width="6.140625" customWidth="1"/>
    <col min="28" max="28" width="4.42578125" style="1" customWidth="1"/>
    <col min="29" max="29" width="20.85546875" style="5" customWidth="1"/>
    <col min="30" max="30" width="4.5703125" style="5" customWidth="1"/>
    <col min="31" max="31" width="16.42578125" style="5" customWidth="1"/>
    <col min="32" max="32" width="8.85546875" style="5" customWidth="1"/>
    <col min="33" max="33" width="10.85546875" style="5" customWidth="1"/>
    <col min="34" max="34" width="12.42578125" style="1" customWidth="1"/>
    <col min="35" max="35" width="6.140625" customWidth="1"/>
    <col min="36" max="36" width="5.42578125" customWidth="1"/>
    <col min="37" max="41" width="2.7109375" customWidth="1"/>
    <col min="42" max="42" width="10.7109375" customWidth="1"/>
    <col min="43" max="43" width="12.7109375" customWidth="1"/>
    <col min="44" max="44" width="10.7109375" customWidth="1"/>
    <col min="45" max="45" width="3.7109375" customWidth="1"/>
    <col min="46" max="47" width="11.7109375" customWidth="1"/>
    <col min="48" max="48" width="4.7109375" customWidth="1"/>
    <col min="49" max="51" width="11.7109375" customWidth="1"/>
    <col min="52" max="52" width="9.7109375" customWidth="1"/>
    <col min="53" max="53" width="40.7109375" customWidth="1"/>
    <col min="55" max="55" width="5.5703125" style="10" customWidth="1"/>
    <col min="56" max="56" width="41.7109375" style="583" customWidth="1"/>
    <col min="58" max="58" width="5.5703125" style="10" customWidth="1"/>
    <col min="59" max="59" width="41.7109375" style="583" customWidth="1"/>
    <col min="61" max="61" width="8.140625" style="1" customWidth="1"/>
    <col min="62" max="62" width="11.42578125" style="1"/>
    <col min="63" max="63" width="42.28515625" style="1" customWidth="1"/>
  </cols>
  <sheetData>
    <row r="1" spans="1:63" ht="19.5" customHeight="1" thickBot="1">
      <c r="A1" s="369" t="s">
        <v>592</v>
      </c>
      <c r="B1" s="369" t="str">
        <f t="shared" ref="B1:G1" si="0">SUBSTITUTE(ADDRESS(1,COLUMN(),4),"1","")</f>
        <v>B</v>
      </c>
      <c r="C1" s="369" t="str">
        <f t="shared" si="0"/>
        <v>C</v>
      </c>
      <c r="D1" s="369" t="str">
        <f t="shared" si="0"/>
        <v>D</v>
      </c>
      <c r="E1" s="369" t="str">
        <f t="shared" si="0"/>
        <v>E</v>
      </c>
      <c r="F1" s="369" t="str">
        <f t="shared" si="0"/>
        <v>F</v>
      </c>
      <c r="G1" s="369" t="str">
        <f t="shared" si="0"/>
        <v>G</v>
      </c>
      <c r="I1" s="361">
        <f t="shared" ref="I1:Z1" ca="1" si="1">CELL("largeur",I1)</f>
        <v>4</v>
      </c>
      <c r="J1" s="361">
        <f t="shared" ca="1" si="1"/>
        <v>2</v>
      </c>
      <c r="K1" s="361">
        <f t="shared" ca="1" si="1"/>
        <v>2</v>
      </c>
      <c r="L1" s="361">
        <f t="shared" ca="1" si="1"/>
        <v>2</v>
      </c>
      <c r="M1" s="361">
        <f t="shared" ca="1" si="1"/>
        <v>2</v>
      </c>
      <c r="N1" s="361">
        <f t="shared" ca="1" si="1"/>
        <v>2</v>
      </c>
      <c r="O1" s="361">
        <f t="shared" ca="1" si="1"/>
        <v>10</v>
      </c>
      <c r="P1" s="361">
        <f t="shared" ca="1" si="1"/>
        <v>12</v>
      </c>
      <c r="Q1" s="361">
        <f t="shared" ca="1" si="1"/>
        <v>10</v>
      </c>
      <c r="R1" s="361">
        <f t="shared" ca="1" si="1"/>
        <v>3</v>
      </c>
      <c r="S1" s="361">
        <f t="shared" ca="1" si="1"/>
        <v>11</v>
      </c>
      <c r="T1" s="361">
        <f t="shared" ca="1" si="1"/>
        <v>11</v>
      </c>
      <c r="U1" s="361">
        <f t="shared" ca="1" si="1"/>
        <v>4</v>
      </c>
      <c r="V1" s="361">
        <f t="shared" ca="1" si="1"/>
        <v>11</v>
      </c>
      <c r="W1" s="361">
        <f t="shared" ca="1" si="1"/>
        <v>11</v>
      </c>
      <c r="X1" s="361">
        <f t="shared" ca="1" si="1"/>
        <v>11</v>
      </c>
      <c r="Y1" s="361">
        <f t="shared" ca="1" si="1"/>
        <v>9</v>
      </c>
      <c r="Z1" s="361">
        <f t="shared" ca="1" si="1"/>
        <v>40</v>
      </c>
      <c r="AA1" s="733">
        <v>1</v>
      </c>
      <c r="AB1" s="369" t="s">
        <v>592</v>
      </c>
      <c r="AC1" s="369" t="str">
        <f t="shared" ref="AC1:AH1" si="2">SUBSTITUTE(ADDRESS(1,COLUMN(),4),"1","")</f>
        <v>AC</v>
      </c>
      <c r="AD1" s="369" t="str">
        <f t="shared" si="2"/>
        <v>AD</v>
      </c>
      <c r="AE1" s="369" t="str">
        <f t="shared" si="2"/>
        <v>AE</v>
      </c>
      <c r="AF1" s="369" t="str">
        <f t="shared" si="2"/>
        <v>AF</v>
      </c>
      <c r="AG1" s="369" t="str">
        <f t="shared" si="2"/>
        <v>AG</v>
      </c>
      <c r="AH1" s="369" t="str">
        <f t="shared" si="2"/>
        <v>AH</v>
      </c>
      <c r="AI1" s="733"/>
      <c r="AJ1" s="361">
        <f t="shared" ref="AJ1:BA1" ca="1" si="3">CELL("largeur",AJ1)</f>
        <v>5</v>
      </c>
      <c r="AK1" s="361">
        <f t="shared" ca="1" si="3"/>
        <v>2</v>
      </c>
      <c r="AL1" s="361">
        <f t="shared" ca="1" si="3"/>
        <v>2</v>
      </c>
      <c r="AM1" s="361">
        <f t="shared" ca="1" si="3"/>
        <v>2</v>
      </c>
      <c r="AN1" s="361">
        <f t="shared" ca="1" si="3"/>
        <v>2</v>
      </c>
      <c r="AO1" s="361">
        <f t="shared" ca="1" si="3"/>
        <v>2</v>
      </c>
      <c r="AP1" s="361">
        <f t="shared" ca="1" si="3"/>
        <v>10</v>
      </c>
      <c r="AQ1" s="361">
        <f t="shared" ca="1" si="3"/>
        <v>12</v>
      </c>
      <c r="AR1" s="361">
        <f t="shared" ca="1" si="3"/>
        <v>10</v>
      </c>
      <c r="AS1" s="361">
        <f t="shared" ca="1" si="3"/>
        <v>3</v>
      </c>
      <c r="AT1" s="361">
        <f t="shared" ca="1" si="3"/>
        <v>11</v>
      </c>
      <c r="AU1" s="361">
        <f t="shared" ca="1" si="3"/>
        <v>11</v>
      </c>
      <c r="AV1" s="361">
        <f t="shared" ca="1" si="3"/>
        <v>4</v>
      </c>
      <c r="AW1" s="361">
        <f t="shared" ca="1" si="3"/>
        <v>11</v>
      </c>
      <c r="AX1" s="732">
        <f t="shared" ca="1" si="3"/>
        <v>11</v>
      </c>
      <c r="AY1" s="361">
        <f t="shared" ca="1" si="3"/>
        <v>11</v>
      </c>
      <c r="AZ1" s="361">
        <f t="shared" ca="1" si="3"/>
        <v>9</v>
      </c>
      <c r="BA1" s="361">
        <f t="shared" ca="1" si="3"/>
        <v>40</v>
      </c>
      <c r="BC1" s="583"/>
      <c r="BF1" s="583"/>
      <c r="BI1" s="9">
        <v>1</v>
      </c>
      <c r="BJ1" s="365" t="str">
        <f>SUBSTITUTE(ADDRESS(1,COLUMN(),4),"1","")</f>
        <v>BJ</v>
      </c>
      <c r="BK1" s="364" t="str">
        <f>SUBSTITUTE(ADDRESS(1,COLUMN(),4),"1","")</f>
        <v>BK</v>
      </c>
    </row>
    <row r="2" spans="1:63" s="356" customFormat="1" ht="15" customHeight="1">
      <c r="A2" s="20"/>
      <c r="B2" s="371">
        <v>20</v>
      </c>
      <c r="C2" s="371">
        <v>4</v>
      </c>
      <c r="D2" s="371">
        <v>16</v>
      </c>
      <c r="E2" s="371">
        <v>8</v>
      </c>
      <c r="F2" s="371">
        <v>10</v>
      </c>
      <c r="G2" s="371">
        <v>12</v>
      </c>
      <c r="I2" s="1339" t="s">
        <v>1048</v>
      </c>
      <c r="J2" s="1340"/>
      <c r="K2" s="1340"/>
      <c r="L2" s="1340"/>
      <c r="M2" s="1340"/>
      <c r="N2" s="1340"/>
      <c r="O2" s="1340"/>
      <c r="P2" s="1340"/>
      <c r="Q2" s="1340"/>
      <c r="R2" s="1340"/>
      <c r="S2" s="1340"/>
      <c r="T2" s="1340"/>
      <c r="U2" s="1340"/>
      <c r="V2" s="1340"/>
      <c r="W2" s="1340"/>
      <c r="X2" s="1340"/>
      <c r="Y2" s="1340"/>
      <c r="Z2" s="1340"/>
      <c r="AA2" s="1340"/>
      <c r="AB2" s="1340"/>
      <c r="AC2" s="1340"/>
      <c r="AD2" s="1340"/>
      <c r="AE2" s="1340"/>
      <c r="AF2" s="1340"/>
      <c r="AG2" s="1340"/>
      <c r="AH2" s="1340"/>
      <c r="AI2" s="1340"/>
      <c r="AJ2" s="1340"/>
      <c r="AK2" s="1340"/>
      <c r="AL2" s="1340"/>
      <c r="AM2" s="1340"/>
      <c r="AN2" s="1340"/>
      <c r="AO2" s="1340"/>
      <c r="AP2" s="1340"/>
      <c r="AQ2" s="1340"/>
      <c r="AR2" s="1340"/>
      <c r="AS2" s="1340"/>
      <c r="AT2" s="1340"/>
      <c r="AU2" s="1340"/>
      <c r="AV2" s="1340"/>
      <c r="AW2" s="1340"/>
      <c r="AX2" s="1340"/>
      <c r="AY2" s="1340"/>
      <c r="AZ2" s="1340"/>
      <c r="BA2" s="1343" t="s">
        <v>1049</v>
      </c>
      <c r="BI2" s="9">
        <v>1</v>
      </c>
      <c r="BJ2" s="360"/>
      <c r="BK2" s="360" t="s">
        <v>591</v>
      </c>
    </row>
    <row r="3" spans="1:63" ht="15" customHeight="1">
      <c r="A3" s="356"/>
      <c r="B3" s="372">
        <f t="shared" ref="B3:G3" ca="1" si="4">CELL("largeur",B3)</f>
        <v>20</v>
      </c>
      <c r="C3" s="372">
        <f t="shared" ca="1" si="4"/>
        <v>4</v>
      </c>
      <c r="D3" s="372">
        <f t="shared" ca="1" si="4"/>
        <v>16</v>
      </c>
      <c r="E3" s="372">
        <f t="shared" ca="1" si="4"/>
        <v>8</v>
      </c>
      <c r="F3" s="372">
        <f t="shared" ca="1" si="4"/>
        <v>10</v>
      </c>
      <c r="G3" s="372">
        <f t="shared" ca="1" si="4"/>
        <v>12</v>
      </c>
      <c r="I3" s="1341"/>
      <c r="J3" s="1342"/>
      <c r="K3" s="1342"/>
      <c r="L3" s="1342"/>
      <c r="M3" s="1342"/>
      <c r="N3" s="1342"/>
      <c r="O3" s="1342"/>
      <c r="P3" s="1342"/>
      <c r="Q3" s="1342"/>
      <c r="R3" s="1342"/>
      <c r="S3" s="1342"/>
      <c r="T3" s="1342"/>
      <c r="U3" s="1342"/>
      <c r="V3" s="1342"/>
      <c r="W3" s="1342"/>
      <c r="X3" s="1342"/>
      <c r="Y3" s="1342"/>
      <c r="Z3" s="1342"/>
      <c r="AA3" s="1342"/>
      <c r="AB3" s="1342"/>
      <c r="AC3" s="1342"/>
      <c r="AD3" s="1342"/>
      <c r="AE3" s="1342"/>
      <c r="AF3" s="1342"/>
      <c r="AG3" s="1342"/>
      <c r="AH3" s="1342"/>
      <c r="AI3" s="1342"/>
      <c r="AJ3" s="1342"/>
      <c r="AK3" s="1342"/>
      <c r="AL3" s="1342"/>
      <c r="AM3" s="1342"/>
      <c r="AN3" s="1342"/>
      <c r="AO3" s="1342"/>
      <c r="AP3" s="1342"/>
      <c r="AQ3" s="1342"/>
      <c r="AR3" s="1342"/>
      <c r="AS3" s="1342"/>
      <c r="AT3" s="1342"/>
      <c r="AU3" s="1342"/>
      <c r="AV3" s="1342"/>
      <c r="AW3" s="1342"/>
      <c r="AX3" s="1342"/>
      <c r="AY3" s="1342"/>
      <c r="AZ3" s="1342"/>
      <c r="BA3" s="1332"/>
      <c r="BC3" s="584"/>
      <c r="BD3" s="585" t="s">
        <v>778</v>
      </c>
      <c r="BF3" s="584"/>
      <c r="BG3" s="585" t="s">
        <v>778</v>
      </c>
      <c r="BI3" s="9">
        <v>1</v>
      </c>
      <c r="BJ3" s="348" cm="1">
        <f t="array" aca="1" ref="BJ3" ca="1">COUNTA(A1:BI452+COUNTBLANK(A1:BI452))</f>
        <v>27572</v>
      </c>
      <c r="BK3" s="347" t="str">
        <f>"cellules entre"&amp;" " &amp;A1&amp;" et  "&amp;BI452</f>
        <v>cellules entre A1 et  BI452</v>
      </c>
    </row>
    <row r="4" spans="1:63" ht="21" customHeight="1">
      <c r="A4" s="11"/>
      <c r="B4" s="382" t="s">
        <v>965</v>
      </c>
      <c r="C4" s="344"/>
      <c r="D4" s="344"/>
      <c r="E4" s="344"/>
      <c r="F4" s="344"/>
      <c r="G4" s="20"/>
      <c r="I4" s="729" t="s">
        <v>1047</v>
      </c>
      <c r="J4" s="728"/>
      <c r="K4" s="728"/>
      <c r="L4" s="728"/>
      <c r="M4" s="728"/>
      <c r="N4" s="728"/>
      <c r="O4" s="728"/>
      <c r="P4" s="728"/>
      <c r="Q4" s="728"/>
      <c r="R4" s="728"/>
      <c r="S4" s="728"/>
      <c r="T4" s="728"/>
      <c r="U4" s="728"/>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0" t="s">
        <v>964</v>
      </c>
      <c r="BA4" s="1332"/>
      <c r="BC4" s="584"/>
      <c r="BD4" s="586" t="str">
        <f>BD8-SUBTOTAL(103,BC10:BC450)&amp;" "&amp;"Lignes masquées"</f>
        <v>0 Lignes masquées</v>
      </c>
      <c r="BF4" s="584"/>
      <c r="BG4" s="586" t="str">
        <f>BG8-SUBTOTAL(103,BF10:BF450)&amp;" "&amp;"Lignes masquées"</f>
        <v>0 Lignes masquées</v>
      </c>
      <c r="BI4" s="9">
        <v>1</v>
      </c>
      <c r="BJ4" s="348">
        <f ca="1">COUNTA(A1:BI452)</f>
        <v>8841</v>
      </c>
      <c r="BK4" s="347" t="s">
        <v>589</v>
      </c>
    </row>
    <row r="5" spans="1:63" ht="21.75" customHeight="1" thickBot="1">
      <c r="A5" s="11"/>
      <c r="B5" s="382" t="s">
        <v>606</v>
      </c>
      <c r="C5" s="344"/>
      <c r="D5" s="344"/>
      <c r="E5" s="344"/>
      <c r="F5" s="344"/>
      <c r="G5" s="20"/>
      <c r="I5" s="729"/>
      <c r="J5" s="728"/>
      <c r="K5" s="728"/>
      <c r="L5" s="728"/>
      <c r="M5" s="728"/>
      <c r="N5" s="728"/>
      <c r="O5" s="728"/>
      <c r="P5" s="728"/>
      <c r="Q5" s="728"/>
      <c r="R5" s="728"/>
      <c r="S5" s="728"/>
      <c r="T5" s="728"/>
      <c r="U5" s="728"/>
      <c r="V5" s="727"/>
      <c r="W5" s="734" t="s">
        <v>967</v>
      </c>
      <c r="X5" s="727" t="str">
        <f>BA2</f>
        <v>M</v>
      </c>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t="s">
        <v>963</v>
      </c>
      <c r="AW5" s="727"/>
      <c r="AX5" s="727"/>
      <c r="AY5" s="727"/>
      <c r="AZ5" s="727"/>
      <c r="BA5" s="1334"/>
      <c r="BC5" s="584"/>
      <c r="BD5" s="587" t="str">
        <f>COUNTIF(BC10:BC450,"A")&amp;" "&amp;"Lignes"&amp;" "&amp;"A"</f>
        <v>26 Lignes A</v>
      </c>
      <c r="BF5" s="584"/>
      <c r="BG5" s="587" t="str">
        <f>COUNTIF(BF10:BF450,"A")&amp;" "&amp;"Lignes"&amp;" "&amp;"A"</f>
        <v>26 Lignes A</v>
      </c>
      <c r="BI5" s="9">
        <v>1</v>
      </c>
      <c r="BJ5" s="348">
        <f ca="1">COUNTBLANK(A1:BI452)</f>
        <v>18749</v>
      </c>
      <c r="BK5" s="347" t="s">
        <v>588</v>
      </c>
    </row>
    <row r="6" spans="1:63" ht="27" customHeight="1">
      <c r="A6" s="11"/>
      <c r="B6" s="387" t="s">
        <v>609</v>
      </c>
      <c r="C6" s="344"/>
      <c r="D6" s="344"/>
      <c r="E6" s="344"/>
      <c r="F6" s="344"/>
      <c r="G6" s="20"/>
      <c r="I6" s="726"/>
      <c r="J6" s="726"/>
      <c r="K6" s="726"/>
      <c r="L6" s="726"/>
      <c r="M6" s="726"/>
      <c r="N6" s="725" t="s">
        <v>586</v>
      </c>
      <c r="O6" s="724" t="str">
        <f ca="1">CELL("nomfichier")</f>
        <v>D:\Desktop\BAR\[BAR.1.2.FICHE.xlsx]Nota.du.04.Juin.2025</v>
      </c>
      <c r="P6" s="723"/>
      <c r="Q6" s="723"/>
      <c r="R6" s="723"/>
      <c r="S6" s="723"/>
      <c r="T6" s="723"/>
      <c r="U6" s="723"/>
      <c r="V6" s="723"/>
      <c r="W6" s="723"/>
      <c r="X6" s="723"/>
      <c r="Y6" s="723"/>
      <c r="Z6" s="723"/>
      <c r="AA6" s="723"/>
      <c r="AB6" s="723"/>
      <c r="AC6" s="369" t="str">
        <f t="shared" ref="AC6:AH6" si="5">SUBSTITUTE(ADDRESS(1,COLUMN(),4),"1","")</f>
        <v>AC</v>
      </c>
      <c r="AD6" s="369" t="str">
        <f t="shared" si="5"/>
        <v>AD</v>
      </c>
      <c r="AE6" s="369" t="str">
        <f t="shared" si="5"/>
        <v>AE</v>
      </c>
      <c r="AF6" s="369" t="str">
        <f t="shared" si="5"/>
        <v>AF</v>
      </c>
      <c r="AG6" s="369" t="str">
        <f t="shared" si="5"/>
        <v>AG</v>
      </c>
      <c r="AH6" s="369" t="str">
        <f t="shared" si="5"/>
        <v>AH</v>
      </c>
      <c r="AI6" s="723"/>
      <c r="AJ6" s="723"/>
      <c r="AK6" s="723"/>
      <c r="AL6" s="723"/>
      <c r="AM6" s="723"/>
      <c r="AN6" s="723"/>
      <c r="AO6" s="723"/>
      <c r="AP6" s="723"/>
      <c r="AQ6" s="723"/>
      <c r="AR6" s="723"/>
      <c r="AS6" s="723"/>
      <c r="AT6" s="723"/>
      <c r="AU6" s="723"/>
      <c r="AV6" s="723"/>
      <c r="AW6" s="723"/>
      <c r="AX6" s="723"/>
      <c r="AY6" s="723"/>
      <c r="AZ6" s="723"/>
      <c r="BA6" s="723"/>
      <c r="BC6" s="584"/>
      <c r="BD6" s="587" t="str">
        <f>COUNTIF(BC10:BC450,"►")&amp;" "&amp;"Lignes"&amp;" "&amp;"►"</f>
        <v>415 Lignes ►</v>
      </c>
      <c r="BF6" s="584"/>
      <c r="BG6" s="587" t="str">
        <f>COUNTIF(BF10:BF450,"►")&amp;" "&amp;"Lignes"&amp;" "&amp;"►"</f>
        <v>415 Lignes ►</v>
      </c>
      <c r="BI6" s="9">
        <v>1</v>
      </c>
      <c r="BJ6" s="348">
        <f>SUM(BI1:BI450)+2</f>
        <v>452</v>
      </c>
      <c r="BK6" s="347" t="s">
        <v>587</v>
      </c>
    </row>
    <row r="7" spans="1:63" ht="20.25" customHeight="1">
      <c r="A7" s="11"/>
      <c r="B7" s="344" t="s">
        <v>611</v>
      </c>
      <c r="C7" s="344"/>
      <c r="D7" s="344"/>
      <c r="E7" s="344"/>
      <c r="F7" s="344"/>
      <c r="G7" s="20"/>
      <c r="I7" s="722" t="s">
        <v>962</v>
      </c>
      <c r="J7" s="722"/>
      <c r="K7" s="722"/>
      <c r="L7" s="722"/>
      <c r="M7" s="722"/>
      <c r="N7" s="722"/>
      <c r="O7" s="722"/>
      <c r="P7" s="722"/>
      <c r="Q7" s="722"/>
      <c r="R7" s="722"/>
      <c r="S7" s="722"/>
      <c r="T7" s="722"/>
      <c r="U7" s="722"/>
      <c r="V7" s="350"/>
      <c r="W7" s="350"/>
      <c r="X7" s="716"/>
      <c r="Y7" s="716"/>
      <c r="Z7" s="716"/>
      <c r="AA7" s="716"/>
      <c r="AB7" s="716"/>
      <c r="AC7" s="371">
        <v>20</v>
      </c>
      <c r="AD7" s="371">
        <v>4</v>
      </c>
      <c r="AE7" s="371">
        <v>16</v>
      </c>
      <c r="AF7" s="371">
        <v>8</v>
      </c>
      <c r="AG7" s="371">
        <v>10</v>
      </c>
      <c r="AH7" s="371">
        <v>12</v>
      </c>
      <c r="AI7" s="716"/>
      <c r="AJ7" s="716"/>
      <c r="AK7" s="716"/>
      <c r="AL7" s="716"/>
      <c r="AM7" s="716"/>
      <c r="AN7" s="716"/>
      <c r="AO7" s="716"/>
      <c r="AP7" s="716"/>
      <c r="AQ7" s="716"/>
      <c r="AR7" s="716"/>
      <c r="AS7" s="716"/>
      <c r="AT7" s="716"/>
      <c r="AU7" s="716"/>
      <c r="AV7" s="716"/>
      <c r="AW7" s="716"/>
      <c r="AX7" s="716"/>
      <c r="AY7" s="716"/>
      <c r="AZ7" s="716"/>
      <c r="BA7" s="716"/>
      <c r="BC7" s="584"/>
      <c r="BD7" s="587" t="str">
        <f>COUNTIF(BC10:BC450,0) &amp; " Lignes 0"</f>
        <v>0 Lignes 0</v>
      </c>
      <c r="BF7" s="584"/>
      <c r="BG7" s="587" t="str">
        <f>COUNTIF(BF10:BF450,0) &amp; " Lignes 0"</f>
        <v>0 Lignes 0</v>
      </c>
      <c r="BI7" s="9">
        <v>1</v>
      </c>
      <c r="BJ7" s="348">
        <f>SUM(A452:BH452)+1</f>
        <v>61</v>
      </c>
      <c r="BK7" s="347" t="s">
        <v>585</v>
      </c>
    </row>
    <row r="8" spans="1:63" ht="18" customHeight="1">
      <c r="A8" s="11"/>
      <c r="B8" s="344"/>
      <c r="C8" s="344"/>
      <c r="D8" s="344"/>
      <c r="E8" s="344"/>
      <c r="F8" s="344"/>
      <c r="G8" s="20"/>
      <c r="I8" s="721" t="s">
        <v>961</v>
      </c>
      <c r="J8" s="721"/>
      <c r="K8" s="721"/>
      <c r="L8" s="721"/>
      <c r="M8" s="721"/>
      <c r="N8" s="721"/>
      <c r="O8" s="721"/>
      <c r="P8" s="721"/>
      <c r="Q8" s="721"/>
      <c r="R8" s="721"/>
      <c r="S8" s="721"/>
      <c r="T8" s="721"/>
      <c r="U8" s="721"/>
      <c r="V8" s="350"/>
      <c r="W8" s="350"/>
      <c r="X8" s="716"/>
      <c r="Y8" s="716"/>
      <c r="Z8" s="716"/>
      <c r="AA8" s="716"/>
      <c r="AB8" s="716"/>
      <c r="AC8" s="372">
        <f t="shared" ref="AC8:AH8" ca="1" si="6">CELL("largeur",AC8)</f>
        <v>20</v>
      </c>
      <c r="AD8" s="372">
        <f t="shared" ca="1" si="6"/>
        <v>4</v>
      </c>
      <c r="AE8" s="372">
        <f t="shared" ca="1" si="6"/>
        <v>16</v>
      </c>
      <c r="AF8" s="372">
        <f t="shared" ca="1" si="6"/>
        <v>8</v>
      </c>
      <c r="AG8" s="372">
        <f t="shared" ca="1" si="6"/>
        <v>10</v>
      </c>
      <c r="AH8" s="372">
        <f t="shared" ca="1" si="6"/>
        <v>12</v>
      </c>
      <c r="AI8" s="716"/>
      <c r="AJ8" s="716"/>
      <c r="AK8" s="716"/>
      <c r="AL8" s="716"/>
      <c r="AM8" s="716"/>
      <c r="AN8" s="720"/>
      <c r="AO8" s="716"/>
      <c r="AP8" s="719" t="s">
        <v>960</v>
      </c>
      <c r="AQ8" s="716"/>
      <c r="AR8" s="716"/>
      <c r="AS8" s="716"/>
      <c r="AT8" s="716"/>
      <c r="AU8" s="716"/>
      <c r="AV8" s="716"/>
      <c r="AW8" s="716"/>
      <c r="AX8" s="716"/>
      <c r="AY8" s="716"/>
      <c r="AZ8" s="716"/>
      <c r="BA8" s="716"/>
      <c r="BC8" s="584"/>
      <c r="BD8" s="588">
        <f>ROWS(BC10:BC450)</f>
        <v>441</v>
      </c>
      <c r="BF8" s="584"/>
      <c r="BG8" s="588">
        <f>ROWS(BF10:BF450)</f>
        <v>441</v>
      </c>
      <c r="BI8" s="9">
        <v>1</v>
      </c>
      <c r="BJ8"/>
      <c r="BK8"/>
    </row>
    <row r="9" spans="1:63" ht="13.5" customHeight="1" thickBot="1">
      <c r="A9" s="396"/>
      <c r="B9" s="397"/>
      <c r="C9" s="398"/>
      <c r="D9" s="399"/>
      <c r="E9" s="400"/>
      <c r="F9" s="401"/>
      <c r="G9" s="402"/>
      <c r="I9" s="718"/>
      <c r="J9" s="718"/>
      <c r="K9" s="718"/>
      <c r="L9" s="718"/>
      <c r="M9" s="718"/>
      <c r="N9" s="718"/>
      <c r="O9" s="718"/>
      <c r="P9" s="718"/>
      <c r="Q9" s="718"/>
      <c r="R9" s="718"/>
      <c r="S9" s="718"/>
      <c r="T9" s="718"/>
      <c r="U9" s="718"/>
      <c r="V9" s="350"/>
      <c r="W9" s="350"/>
      <c r="X9" s="716"/>
      <c r="Y9" s="716"/>
      <c r="Z9" s="716"/>
      <c r="AA9" s="686"/>
      <c r="AB9" s="396"/>
      <c r="AC9" s="397"/>
      <c r="AD9" s="398"/>
      <c r="AE9" s="399"/>
      <c r="AF9" s="400"/>
      <c r="AG9" s="401"/>
      <c r="AH9" s="402"/>
      <c r="AI9" s="686"/>
      <c r="AJ9" s="716"/>
      <c r="AK9" s="716"/>
      <c r="AL9" s="716"/>
      <c r="AM9" s="716"/>
      <c r="AN9" s="716"/>
      <c r="AO9" s="716"/>
      <c r="AP9" s="717" t="s">
        <v>959</v>
      </c>
      <c r="AQ9" s="716"/>
      <c r="AR9" s="393" t="s">
        <v>958</v>
      </c>
      <c r="AS9" s="716"/>
      <c r="AT9" s="716"/>
      <c r="AU9" s="716"/>
      <c r="AV9" s="716"/>
      <c r="AW9" s="716"/>
      <c r="AX9" s="716"/>
      <c r="AY9" s="716"/>
      <c r="AZ9" s="716"/>
      <c r="BA9" s="716"/>
      <c r="BC9"/>
      <c r="BD9"/>
      <c r="BF9"/>
      <c r="BG9"/>
      <c r="BI9" s="9">
        <v>1</v>
      </c>
    </row>
    <row r="10" spans="1:63" ht="27" customHeight="1">
      <c r="A10" s="407" t="str">
        <f t="shared" ref="A10:A73" si="7">IF(ISBLANK(I10),"►",I10)</f>
        <v>A</v>
      </c>
      <c r="B10" s="408" t="str">
        <f t="shared" ref="B10:B28" si="8">IF(A10="►","►",IF(A10="A",IF(AND(ISTEXT(J10),ISTEXT(J10)),J10,IF(ISTEXT(J10),J10,IF(ISBLANK(J10),J10,J10)))))</f>
        <v>N.Nom de la recette.Avec ou sans alcool.Quand .Verre Flute(s).Famille à coller</v>
      </c>
      <c r="C10" s="715" t="str">
        <f t="shared" ref="C10:C28" si="9">IF(B10="►","►",IFERROR(LEFT(B10,SEARCH(".",B10)-1),0))</f>
        <v>N</v>
      </c>
      <c r="D10" s="408" t="str">
        <f t="shared" ref="D10:D28" si="10">IF(B10="►","►",IFERROR(MID(B10,SEARCH(".",B10)+1,SEARCH(".",B10,SEARCH(".",B10)+1)-SEARCH(".",B10)-1),0))</f>
        <v>Nom de la recette</v>
      </c>
      <c r="E10" s="408" t="str">
        <f t="shared" ref="E10:E28" si="11">IF(B10="►","►",IFERROR(MID(B10,SEARCH(".",B10,SEARCH(".",B10)+1)+1,SEARCH(".",B10,SEARCH(".",B10,SEARCH(".",B10)+1)+1)-SEARCH(".",B10,SEARCH(".",B10)+1)-1),0))</f>
        <v>Avec ou sans alcool</v>
      </c>
      <c r="F10" s="408" t="str">
        <f t="shared" ref="F10:F28" si="12">IF(B10="►","►",IFERROR(MID(J10,SEARCH(".",B10,SEARCH(".",B10,SEARCH(".",B10)+1)+1)+1,SEARCH(".",B10,SEARCH(".",B10,SEARCH(".",B10,SEARCH(".",B10)+1)+1)+1)-SEARCH(".",B10,SEARCH(".",B10,SEARCH(".",B10)+1)+1)-1),0))</f>
        <v xml:space="preserve">Quand </v>
      </c>
      <c r="G10" s="408" t="str">
        <f t="shared" ref="G10:G28" si="13">IF(B10="►","►",IFERROR(MID(B10,SEARCH("♦",SUBSTITUTE(B10,".","♦",LEN(B10)-LEN(SUBSTITUTE(B10,".",""))))+1,999),""))</f>
        <v>Famille à coller</v>
      </c>
      <c r="I10" s="259" t="s">
        <v>338</v>
      </c>
      <c r="J10" s="258" t="str">
        <f>J17</f>
        <v>N.Nom de la recette.Avec ou sans alcool.Quand .Verre Flute(s).Famille à coller</v>
      </c>
      <c r="K10" s="258">
        <f>K17</f>
        <v>2</v>
      </c>
      <c r="L10" s="257" t="str">
        <f>L17</f>
        <v>Flute(s)</v>
      </c>
      <c r="M10" s="256">
        <f>M17</f>
        <v>12</v>
      </c>
      <c r="N10" s="255" t="str">
        <f>N17</f>
        <v>cl</v>
      </c>
      <c r="O10" s="1245" t="s">
        <v>773</v>
      </c>
      <c r="P10" s="1246"/>
      <c r="Q10" s="1247" t="s">
        <v>772</v>
      </c>
      <c r="R10" s="1247"/>
      <c r="S10" s="1247"/>
      <c r="T10" s="1247"/>
      <c r="U10" s="1247"/>
      <c r="V10" s="1247"/>
      <c r="W10" s="1247"/>
      <c r="X10" s="1247"/>
      <c r="Y10" s="1247"/>
      <c r="Z10" s="1249" t="s">
        <v>776</v>
      </c>
      <c r="AA10" s="686"/>
      <c r="AB10" s="407" t="str">
        <f t="shared" ref="AB10:AB73" si="14">IF(ISBLANK(AJ10),"►",AJ10)</f>
        <v>A</v>
      </c>
      <c r="AC10" s="408" t="str">
        <f t="shared" ref="AC10:AC28" si="15">IF(AB10="►","►",IF(AB10="A",IF(AND(ISTEXT(AK10),ISTEXT(AK10)),AK10,IF(ISTEXT(AK10),AK10,IF(ISBLANK(AK10),AK10,AK10)))))</f>
        <v>N.Nom de la recette.Avec ou sans alcool.Quand .Verre Flute(s).Famille à coller</v>
      </c>
      <c r="AD10" s="715" t="str">
        <f t="shared" ref="AD10:AD28" si="16">IF(AC10="►","►",IFERROR(LEFT(AC10,SEARCH(".",AC10)-1),0))</f>
        <v>N</v>
      </c>
      <c r="AE10" s="408" t="str">
        <f t="shared" ref="AE10:AE28" si="17">IF(AC10="►","►",IFERROR(MID(AC10,SEARCH(".",AC10)+1,SEARCH(".",AC10,SEARCH(".",AC10)+1)-SEARCH(".",AC10)-1),0))</f>
        <v>Nom de la recette</v>
      </c>
      <c r="AF10" s="408" t="str">
        <f t="shared" ref="AF10:AF28" si="18">IF(AC10="►","►",IFERROR(MID(AC10,SEARCH(".",AC10,SEARCH(".",AC10)+1)+1,SEARCH(".",AC10,SEARCH(".",AC10,SEARCH(".",AC10)+1)+1)-SEARCH(".",AC10,SEARCH(".",AC10)+1)-1),0))</f>
        <v>Avec ou sans alcool</v>
      </c>
      <c r="AG10" s="408" t="str">
        <f t="shared" ref="AG10:AG28" si="19">IF(AC10="►","►",IFERROR(MID(AK10,SEARCH(".",AC10,SEARCH(".",AC10,SEARCH(".",AC10)+1)+1)+1,SEARCH(".",AC10,SEARCH(".",AC10,SEARCH(".",AC10,SEARCH(".",AC10)+1)+1)+1)-SEARCH(".",AC10,SEARCH(".",AC10,SEARCH(".",AC10)+1)+1)-1),0))</f>
        <v xml:space="preserve">Quand </v>
      </c>
      <c r="AH10" s="408" t="str">
        <f t="shared" ref="AH10:AH28" si="20">IF(AC10="►","►",IFERROR(MID(AC10,SEARCH("♦",SUBSTITUTE(AC10,".","♦",LEN(AC10)-LEN(SUBSTITUTE(AC10,".",""))))+1,999),""))</f>
        <v>Famille à coller</v>
      </c>
      <c r="AI10" s="686"/>
      <c r="AJ10" s="259" t="s">
        <v>338</v>
      </c>
      <c r="AK10" s="258" t="str">
        <f>AK17</f>
        <v>N.Nom de la recette.Avec ou sans alcool.Quand .Verre Flute(s).Famille à coller</v>
      </c>
      <c r="AL10" s="258">
        <f>AL17</f>
        <v>2</v>
      </c>
      <c r="AM10" s="257" t="str">
        <f>AM17</f>
        <v>Flute(s)</v>
      </c>
      <c r="AN10" s="256">
        <f>AN17</f>
        <v>12</v>
      </c>
      <c r="AO10" s="255" t="str">
        <f>AO17</f>
        <v>cl</v>
      </c>
      <c r="AP10" s="1245" t="s">
        <v>773</v>
      </c>
      <c r="AQ10" s="1246"/>
      <c r="AR10" s="1247" t="s">
        <v>772</v>
      </c>
      <c r="AS10" s="1247"/>
      <c r="AT10" s="1247"/>
      <c r="AU10" s="1247"/>
      <c r="AV10" s="1247"/>
      <c r="AW10" s="1247"/>
      <c r="AX10" s="1247"/>
      <c r="AY10" s="1247"/>
      <c r="AZ10" s="1247"/>
      <c r="BA10" s="1249" t="s">
        <v>776</v>
      </c>
      <c r="BC10" s="795" t="str">
        <f t="shared" ref="BC10:BC73" si="21">A10</f>
        <v>A</v>
      </c>
      <c r="BD10" s="589" t="s">
        <v>394</v>
      </c>
      <c r="BF10" s="795" t="str">
        <f t="shared" ref="BF10:BF73" si="22">AB10</f>
        <v>A</v>
      </c>
      <c r="BG10" s="589" t="s">
        <v>394</v>
      </c>
      <c r="BI10" s="9">
        <v>1</v>
      </c>
    </row>
    <row r="11" spans="1:63" ht="15.75" customHeight="1">
      <c r="A11" s="407" t="str">
        <f t="shared" si="7"/>
        <v>A</v>
      </c>
      <c r="B11" s="147" t="str">
        <f t="shared" si="8"/>
        <v>N.Nom de la recette.Avec ou sans alcool.Quand .Verre Flute(s).Famille à coller</v>
      </c>
      <c r="C11" s="685" t="str">
        <f t="shared" si="9"/>
        <v>N</v>
      </c>
      <c r="D11" s="147" t="str">
        <f t="shared" si="10"/>
        <v>Nom de la recette</v>
      </c>
      <c r="E11" s="147" t="str">
        <f t="shared" si="11"/>
        <v>Avec ou sans alcool</v>
      </c>
      <c r="F11" s="147" t="str">
        <f t="shared" si="12"/>
        <v xml:space="preserve">Quand </v>
      </c>
      <c r="G11" s="147" t="str">
        <f t="shared" si="13"/>
        <v>Famille à coller</v>
      </c>
      <c r="I11" s="342" t="s">
        <v>338</v>
      </c>
      <c r="J11" s="204" t="str">
        <f>J17</f>
        <v>N.Nom de la recette.Avec ou sans alcool.Quand .Verre Flute(s).Famille à coller</v>
      </c>
      <c r="K11" s="204">
        <f>K17</f>
        <v>2</v>
      </c>
      <c r="L11" s="203" t="str">
        <f>L17</f>
        <v>Flute(s)</v>
      </c>
      <c r="M11" s="202">
        <f>M17</f>
        <v>12</v>
      </c>
      <c r="N11" s="201" t="str">
        <f>N17</f>
        <v>cl</v>
      </c>
      <c r="O11" s="1251" t="s">
        <v>774</v>
      </c>
      <c r="P11" s="1252"/>
      <c r="Q11" s="1248"/>
      <c r="R11" s="1248"/>
      <c r="S11" s="1248"/>
      <c r="T11" s="1248"/>
      <c r="U11" s="1248"/>
      <c r="V11" s="1248"/>
      <c r="W11" s="1248"/>
      <c r="X11" s="1248"/>
      <c r="Y11" s="1248"/>
      <c r="Z11" s="1250"/>
      <c r="AA11" s="686"/>
      <c r="AB11" s="407" t="str">
        <f t="shared" si="14"/>
        <v>A</v>
      </c>
      <c r="AC11" s="147" t="str">
        <f t="shared" si="15"/>
        <v>N.Nom de la recette.Avec ou sans alcool.Quand .Verre Flute(s).Famille à coller</v>
      </c>
      <c r="AD11" s="685" t="str">
        <f t="shared" si="16"/>
        <v>N</v>
      </c>
      <c r="AE11" s="147" t="str">
        <f t="shared" si="17"/>
        <v>Nom de la recette</v>
      </c>
      <c r="AF11" s="147" t="str">
        <f t="shared" si="18"/>
        <v>Avec ou sans alcool</v>
      </c>
      <c r="AG11" s="147" t="str">
        <f t="shared" si="19"/>
        <v xml:space="preserve">Quand </v>
      </c>
      <c r="AH11" s="147" t="str">
        <f t="shared" si="20"/>
        <v>Famille à coller</v>
      </c>
      <c r="AI11" s="686"/>
      <c r="AJ11" s="342" t="s">
        <v>338</v>
      </c>
      <c r="AK11" s="204" t="str">
        <f>AK17</f>
        <v>N.Nom de la recette.Avec ou sans alcool.Quand .Verre Flute(s).Famille à coller</v>
      </c>
      <c r="AL11" s="204">
        <f>AL17</f>
        <v>2</v>
      </c>
      <c r="AM11" s="203" t="str">
        <f>AM17</f>
        <v>Flute(s)</v>
      </c>
      <c r="AN11" s="202">
        <f>AN17</f>
        <v>12</v>
      </c>
      <c r="AO11" s="201" t="str">
        <f>AO17</f>
        <v>cl</v>
      </c>
      <c r="AP11" s="1251" t="s">
        <v>774</v>
      </c>
      <c r="AQ11" s="1252"/>
      <c r="AR11" s="1248"/>
      <c r="AS11" s="1248"/>
      <c r="AT11" s="1248"/>
      <c r="AU11" s="1248"/>
      <c r="AV11" s="1248"/>
      <c r="AW11" s="1248"/>
      <c r="AX11" s="1248"/>
      <c r="AY11" s="1248"/>
      <c r="AZ11" s="1248"/>
      <c r="BA11" s="1250"/>
      <c r="BC11" s="407" t="str">
        <f t="shared" si="21"/>
        <v>A</v>
      </c>
      <c r="BD11" s="590"/>
      <c r="BF11" s="407" t="str">
        <f t="shared" si="22"/>
        <v>A</v>
      </c>
      <c r="BG11" s="590"/>
      <c r="BI11" s="9">
        <v>1</v>
      </c>
    </row>
    <row r="12" spans="1:63" ht="15.75">
      <c r="A12" s="407" t="str">
        <f t="shared" si="7"/>
        <v>A</v>
      </c>
      <c r="B12" s="147" t="str">
        <f t="shared" si="8"/>
        <v>N.Nom de la recette.Avec ou sans alcool.Quand .Verre Flute(s).Famille à coller</v>
      </c>
      <c r="C12" s="685" t="str">
        <f t="shared" si="9"/>
        <v>N</v>
      </c>
      <c r="D12" s="147" t="str">
        <f t="shared" si="10"/>
        <v>Nom de la recette</v>
      </c>
      <c r="E12" s="147" t="str">
        <f t="shared" si="11"/>
        <v>Avec ou sans alcool</v>
      </c>
      <c r="F12" s="147" t="str">
        <f t="shared" si="12"/>
        <v xml:space="preserve">Quand </v>
      </c>
      <c r="G12" s="147" t="str">
        <f t="shared" si="13"/>
        <v>Famille à coller</v>
      </c>
      <c r="I12" s="134" t="s">
        <v>338</v>
      </c>
      <c r="J12" s="204" t="str">
        <f>J17</f>
        <v>N.Nom de la recette.Avec ou sans alcool.Quand .Verre Flute(s).Famille à coller</v>
      </c>
      <c r="K12" s="204">
        <f>K17</f>
        <v>2</v>
      </c>
      <c r="L12" s="203" t="str">
        <f>L17</f>
        <v>Flute(s)</v>
      </c>
      <c r="M12" s="202">
        <f>M17</f>
        <v>12</v>
      </c>
      <c r="N12" s="201" t="str">
        <f>N17</f>
        <v>cl</v>
      </c>
      <c r="O12" s="1219" t="s">
        <v>769</v>
      </c>
      <c r="P12" s="1219"/>
      <c r="Q12" s="337"/>
      <c r="R12" s="336" t="s">
        <v>418</v>
      </c>
      <c r="S12" s="232" t="s">
        <v>777</v>
      </c>
      <c r="T12" s="232"/>
      <c r="U12" s="232"/>
      <c r="V12" s="232"/>
      <c r="W12" s="232"/>
      <c r="X12" s="232"/>
      <c r="Y12" s="232"/>
      <c r="Z12" s="231"/>
      <c r="AA12" s="686"/>
      <c r="AB12" s="407" t="str">
        <f t="shared" si="14"/>
        <v>A</v>
      </c>
      <c r="AC12" s="147" t="str">
        <f t="shared" si="15"/>
        <v>N.Nom de la recette.Avec ou sans alcool.Quand .Verre Flute(s).Famille à coller</v>
      </c>
      <c r="AD12" s="685" t="str">
        <f t="shared" si="16"/>
        <v>N</v>
      </c>
      <c r="AE12" s="147" t="str">
        <f t="shared" si="17"/>
        <v>Nom de la recette</v>
      </c>
      <c r="AF12" s="147" t="str">
        <f t="shared" si="18"/>
        <v>Avec ou sans alcool</v>
      </c>
      <c r="AG12" s="147" t="str">
        <f t="shared" si="19"/>
        <v xml:space="preserve">Quand </v>
      </c>
      <c r="AH12" s="147" t="str">
        <f t="shared" si="20"/>
        <v>Famille à coller</v>
      </c>
      <c r="AI12" s="686"/>
      <c r="AJ12" s="134" t="s">
        <v>338</v>
      </c>
      <c r="AK12" s="204" t="str">
        <f>AK17</f>
        <v>N.Nom de la recette.Avec ou sans alcool.Quand .Verre Flute(s).Famille à coller</v>
      </c>
      <c r="AL12" s="204">
        <f>AL17</f>
        <v>2</v>
      </c>
      <c r="AM12" s="203" t="str">
        <f>AM17</f>
        <v>Flute(s)</v>
      </c>
      <c r="AN12" s="202">
        <f>AN17</f>
        <v>12</v>
      </c>
      <c r="AO12" s="201" t="str">
        <f>AO17</f>
        <v>cl</v>
      </c>
      <c r="AP12" s="1219" t="s">
        <v>769</v>
      </c>
      <c r="AQ12" s="1219"/>
      <c r="AR12" s="337"/>
      <c r="AS12" s="336" t="s">
        <v>418</v>
      </c>
      <c r="AT12" s="232" t="s">
        <v>777</v>
      </c>
      <c r="AU12" s="232"/>
      <c r="AV12" s="232"/>
      <c r="AW12" s="232"/>
      <c r="AX12" s="232"/>
      <c r="AY12" s="232"/>
      <c r="AZ12" s="232"/>
      <c r="BA12" s="231"/>
      <c r="BC12" s="407" t="str">
        <f t="shared" si="21"/>
        <v>A</v>
      </c>
      <c r="BD12" s="590" t="s">
        <v>595</v>
      </c>
      <c r="BF12" s="407" t="str">
        <f t="shared" si="22"/>
        <v>A</v>
      </c>
      <c r="BG12" s="590" t="s">
        <v>595</v>
      </c>
      <c r="BI12" s="9">
        <v>1</v>
      </c>
    </row>
    <row r="13" spans="1:63" ht="15.75" customHeight="1">
      <c r="A13" s="407" t="str">
        <f t="shared" si="7"/>
        <v>A</v>
      </c>
      <c r="B13" s="147" t="str">
        <f t="shared" si="8"/>
        <v>N.Nom de la recette.Avec ou sans alcool.Quand .Verre Flute(s).Famille à coller</v>
      </c>
      <c r="C13" s="685" t="str">
        <f t="shared" si="9"/>
        <v>N</v>
      </c>
      <c r="D13" s="147" t="str">
        <f t="shared" si="10"/>
        <v>Nom de la recette</v>
      </c>
      <c r="E13" s="147" t="str">
        <f t="shared" si="11"/>
        <v>Avec ou sans alcool</v>
      </c>
      <c r="F13" s="147" t="str">
        <f t="shared" si="12"/>
        <v xml:space="preserve">Quand </v>
      </c>
      <c r="G13" s="147" t="str">
        <f t="shared" si="13"/>
        <v>Famille à coller</v>
      </c>
      <c r="I13" s="134" t="s">
        <v>338</v>
      </c>
      <c r="J13" s="204" t="str">
        <f>J17</f>
        <v>N.Nom de la recette.Avec ou sans alcool.Quand .Verre Flute(s).Famille à coller</v>
      </c>
      <c r="K13" s="204">
        <f>K17</f>
        <v>2</v>
      </c>
      <c r="L13" s="203" t="str">
        <f>L17</f>
        <v>Flute(s)</v>
      </c>
      <c r="M13" s="202">
        <f>M17</f>
        <v>12</v>
      </c>
      <c r="N13" s="201" t="str">
        <f>N17</f>
        <v>cl</v>
      </c>
      <c r="O13" s="224" t="s">
        <v>411</v>
      </c>
      <c r="P13" s="334"/>
      <c r="Q13" s="323"/>
      <c r="R13" s="323"/>
      <c r="S13" s="323"/>
      <c r="T13" s="323"/>
      <c r="U13" s="211"/>
      <c r="V13" s="223" t="s">
        <v>410</v>
      </c>
      <c r="W13" s="1241" t="s">
        <v>775</v>
      </c>
      <c r="X13" s="1241"/>
      <c r="Y13" s="1241"/>
      <c r="Z13" s="1242"/>
      <c r="AA13" s="686"/>
      <c r="AB13" s="407" t="str">
        <f t="shared" si="14"/>
        <v>A</v>
      </c>
      <c r="AC13" s="147" t="str">
        <f t="shared" si="15"/>
        <v>N.Nom de la recette.Avec ou sans alcool.Quand .Verre Flute(s).Famille à coller</v>
      </c>
      <c r="AD13" s="685" t="str">
        <f t="shared" si="16"/>
        <v>N</v>
      </c>
      <c r="AE13" s="147" t="str">
        <f t="shared" si="17"/>
        <v>Nom de la recette</v>
      </c>
      <c r="AF13" s="147" t="str">
        <f t="shared" si="18"/>
        <v>Avec ou sans alcool</v>
      </c>
      <c r="AG13" s="147" t="str">
        <f t="shared" si="19"/>
        <v xml:space="preserve">Quand </v>
      </c>
      <c r="AH13" s="147" t="str">
        <f t="shared" si="20"/>
        <v>Famille à coller</v>
      </c>
      <c r="AI13" s="686"/>
      <c r="AJ13" s="134" t="s">
        <v>338</v>
      </c>
      <c r="AK13" s="204" t="str">
        <f>AK17</f>
        <v>N.Nom de la recette.Avec ou sans alcool.Quand .Verre Flute(s).Famille à coller</v>
      </c>
      <c r="AL13" s="204">
        <f>AL17</f>
        <v>2</v>
      </c>
      <c r="AM13" s="203" t="str">
        <f>AM17</f>
        <v>Flute(s)</v>
      </c>
      <c r="AN13" s="202">
        <f>AN17</f>
        <v>12</v>
      </c>
      <c r="AO13" s="201" t="str">
        <f>AO17</f>
        <v>cl</v>
      </c>
      <c r="AP13" s="224" t="s">
        <v>411</v>
      </c>
      <c r="AQ13" s="334"/>
      <c r="AR13" s="323"/>
      <c r="AS13" s="323"/>
      <c r="AT13" s="323"/>
      <c r="AU13" s="323"/>
      <c r="AV13" s="211"/>
      <c r="AW13" s="223" t="s">
        <v>410</v>
      </c>
      <c r="AX13" s="1241" t="s">
        <v>775</v>
      </c>
      <c r="AY13" s="1241"/>
      <c r="AZ13" s="1241"/>
      <c r="BA13" s="1242"/>
      <c r="BC13" s="407" t="str">
        <f t="shared" si="21"/>
        <v>A</v>
      </c>
      <c r="BD13" s="591" t="s">
        <v>957</v>
      </c>
      <c r="BF13" s="407" t="str">
        <f t="shared" si="22"/>
        <v>A</v>
      </c>
      <c r="BG13" s="591" t="s">
        <v>957</v>
      </c>
      <c r="BI13" s="9">
        <v>1</v>
      </c>
    </row>
    <row r="14" spans="1:63" ht="15.75" customHeight="1">
      <c r="A14" s="407" t="str">
        <f t="shared" si="7"/>
        <v>A</v>
      </c>
      <c r="B14" s="147" t="str">
        <f t="shared" si="8"/>
        <v>N.Nom de la recette.Avec ou sans alcool.Quand .Verre Flute(s).Famille à coller</v>
      </c>
      <c r="C14" s="685" t="str">
        <f t="shared" si="9"/>
        <v>N</v>
      </c>
      <c r="D14" s="147" t="str">
        <f t="shared" si="10"/>
        <v>Nom de la recette</v>
      </c>
      <c r="E14" s="147" t="str">
        <f t="shared" si="11"/>
        <v>Avec ou sans alcool</v>
      </c>
      <c r="F14" s="147" t="str">
        <f t="shared" si="12"/>
        <v xml:space="preserve">Quand </v>
      </c>
      <c r="G14" s="147" t="str">
        <f t="shared" si="13"/>
        <v>Famille à coller</v>
      </c>
      <c r="I14" s="134" t="s">
        <v>338</v>
      </c>
      <c r="J14" s="204" t="str">
        <f>J17</f>
        <v>N.Nom de la recette.Avec ou sans alcool.Quand .Verre Flute(s).Famille à coller</v>
      </c>
      <c r="K14" s="204">
        <f>K17</f>
        <v>2</v>
      </c>
      <c r="L14" s="203" t="str">
        <f>L17</f>
        <v>Flute(s)</v>
      </c>
      <c r="M14" s="202">
        <f>M17</f>
        <v>12</v>
      </c>
      <c r="N14" s="201" t="str">
        <f>N17</f>
        <v>cl</v>
      </c>
      <c r="O14" s="216">
        <v>2</v>
      </c>
      <c r="P14" s="327" t="s">
        <v>415</v>
      </c>
      <c r="Q14" s="324"/>
      <c r="R14" s="324"/>
      <c r="S14" s="324"/>
      <c r="T14" s="324"/>
      <c r="U14" s="215"/>
      <c r="V14" s="28"/>
      <c r="W14" s="1241"/>
      <c r="X14" s="1241"/>
      <c r="Y14" s="1241"/>
      <c r="Z14" s="1242"/>
      <c r="AA14" s="686"/>
      <c r="AB14" s="407" t="str">
        <f t="shared" si="14"/>
        <v>A</v>
      </c>
      <c r="AC14" s="147" t="str">
        <f t="shared" si="15"/>
        <v>N.Nom de la recette.Avec ou sans alcool.Quand .Verre Flute(s).Famille à coller</v>
      </c>
      <c r="AD14" s="685" t="str">
        <f t="shared" si="16"/>
        <v>N</v>
      </c>
      <c r="AE14" s="147" t="str">
        <f t="shared" si="17"/>
        <v>Nom de la recette</v>
      </c>
      <c r="AF14" s="147" t="str">
        <f t="shared" si="18"/>
        <v>Avec ou sans alcool</v>
      </c>
      <c r="AG14" s="147" t="str">
        <f t="shared" si="19"/>
        <v xml:space="preserve">Quand </v>
      </c>
      <c r="AH14" s="147" t="str">
        <f t="shared" si="20"/>
        <v>Famille à coller</v>
      </c>
      <c r="AI14" s="686"/>
      <c r="AJ14" s="134" t="s">
        <v>338</v>
      </c>
      <c r="AK14" s="204" t="str">
        <f>AK17</f>
        <v>N.Nom de la recette.Avec ou sans alcool.Quand .Verre Flute(s).Famille à coller</v>
      </c>
      <c r="AL14" s="204">
        <f>AL17</f>
        <v>2</v>
      </c>
      <c r="AM14" s="203" t="str">
        <f>AM17</f>
        <v>Flute(s)</v>
      </c>
      <c r="AN14" s="202">
        <f>AN17</f>
        <v>12</v>
      </c>
      <c r="AO14" s="201" t="str">
        <f>AO17</f>
        <v>cl</v>
      </c>
      <c r="AP14" s="216">
        <v>2</v>
      </c>
      <c r="AQ14" s="327" t="s">
        <v>415</v>
      </c>
      <c r="AR14" s="324"/>
      <c r="AS14" s="324"/>
      <c r="AT14" s="324"/>
      <c r="AU14" s="324"/>
      <c r="AV14" s="215"/>
      <c r="AW14" s="28"/>
      <c r="AX14" s="1241"/>
      <c r="AY14" s="1241"/>
      <c r="AZ14" s="1241"/>
      <c r="BA14" s="1242"/>
      <c r="BC14" s="407" t="str">
        <f t="shared" si="21"/>
        <v>A</v>
      </c>
      <c r="BD14" s="592" t="s">
        <v>1045</v>
      </c>
      <c r="BF14" s="407" t="str">
        <f t="shared" si="22"/>
        <v>A</v>
      </c>
      <c r="BG14" s="592" t="s">
        <v>1046</v>
      </c>
      <c r="BI14" s="9">
        <v>1</v>
      </c>
    </row>
    <row r="15" spans="1:63" ht="22.5" customHeight="1">
      <c r="A15" s="407" t="str">
        <f t="shared" si="7"/>
        <v>A</v>
      </c>
      <c r="B15" s="147" t="str">
        <f t="shared" si="8"/>
        <v>N.Nom de la recette.Avec ou sans alcool.Quand .Verre Flute(s).Famille à coller</v>
      </c>
      <c r="C15" s="685" t="str">
        <f t="shared" si="9"/>
        <v>N</v>
      </c>
      <c r="D15" s="147" t="str">
        <f t="shared" si="10"/>
        <v>Nom de la recette</v>
      </c>
      <c r="E15" s="147" t="str">
        <f t="shared" si="11"/>
        <v>Avec ou sans alcool</v>
      </c>
      <c r="F15" s="147" t="str">
        <f t="shared" si="12"/>
        <v xml:space="preserve">Quand </v>
      </c>
      <c r="G15" s="147" t="str">
        <f t="shared" si="13"/>
        <v>Famille à coller</v>
      </c>
      <c r="I15" s="134" t="s">
        <v>338</v>
      </c>
      <c r="J15" s="204" t="str">
        <f>J17</f>
        <v>N.Nom de la recette.Avec ou sans alcool.Quand .Verre Flute(s).Famille à coller</v>
      </c>
      <c r="K15" s="204">
        <f>K17</f>
        <v>2</v>
      </c>
      <c r="L15" s="203" t="str">
        <f>L17</f>
        <v>Flute(s)</v>
      </c>
      <c r="M15" s="202">
        <f>M17</f>
        <v>12</v>
      </c>
      <c r="N15" s="201" t="str">
        <f>N17</f>
        <v>cl</v>
      </c>
      <c r="O15" s="325" t="str">
        <f>"❽ Volume servi par "&amp;P14</f>
        <v>❽ Volume servi par Flute(s)</v>
      </c>
      <c r="P15" s="324"/>
      <c r="Q15" s="323"/>
      <c r="R15" s="320"/>
      <c r="S15" s="199" t="s">
        <v>403</v>
      </c>
      <c r="T15" s="319" t="s">
        <v>402</v>
      </c>
      <c r="U15" s="198"/>
      <c r="V15" s="197"/>
      <c r="W15" s="1243" t="str">
        <f>J17&amp;"  intensité"&amp;" "&amp;T15&amp;" "&amp;"coût"&amp;T16&amp;" "&amp;" "&amp;O12</f>
        <v>N.Nom de la recette.Avec ou sans alcool.Quand .Verre Flute(s).Famille à coller  intensité **** coût**  Couleur dominante</v>
      </c>
      <c r="X15" s="1243"/>
      <c r="Y15" s="1243"/>
      <c r="Z15" s="1244"/>
      <c r="AA15" s="686"/>
      <c r="AB15" s="407" t="str">
        <f t="shared" si="14"/>
        <v>A</v>
      </c>
      <c r="AC15" s="147" t="str">
        <f t="shared" si="15"/>
        <v>N.Nom de la recette.Avec ou sans alcool.Quand .Verre Flute(s).Famille à coller</v>
      </c>
      <c r="AD15" s="685" t="str">
        <f t="shared" si="16"/>
        <v>N</v>
      </c>
      <c r="AE15" s="147" t="str">
        <f t="shared" si="17"/>
        <v>Nom de la recette</v>
      </c>
      <c r="AF15" s="147" t="str">
        <f t="shared" si="18"/>
        <v>Avec ou sans alcool</v>
      </c>
      <c r="AG15" s="147" t="str">
        <f t="shared" si="19"/>
        <v xml:space="preserve">Quand </v>
      </c>
      <c r="AH15" s="147" t="str">
        <f t="shared" si="20"/>
        <v>Famille à coller</v>
      </c>
      <c r="AI15" s="686"/>
      <c r="AJ15" s="134" t="s">
        <v>338</v>
      </c>
      <c r="AK15" s="204" t="str">
        <f>AK17</f>
        <v>N.Nom de la recette.Avec ou sans alcool.Quand .Verre Flute(s).Famille à coller</v>
      </c>
      <c r="AL15" s="204">
        <f>AL17</f>
        <v>2</v>
      </c>
      <c r="AM15" s="203" t="str">
        <f>AM17</f>
        <v>Flute(s)</v>
      </c>
      <c r="AN15" s="202">
        <f>AN17</f>
        <v>12</v>
      </c>
      <c r="AO15" s="201" t="str">
        <f>AO17</f>
        <v>cl</v>
      </c>
      <c r="AP15" s="325" t="str">
        <f>"❽ Volume servi par "&amp;AQ14</f>
        <v>❽ Volume servi par Flute(s)</v>
      </c>
      <c r="AQ15" s="324"/>
      <c r="AR15" s="323"/>
      <c r="AS15" s="320"/>
      <c r="AT15" s="199" t="s">
        <v>403</v>
      </c>
      <c r="AU15" s="319" t="s">
        <v>402</v>
      </c>
      <c r="AV15" s="198"/>
      <c r="AW15" s="197"/>
      <c r="AX15" s="1243" t="str">
        <f>AK17&amp;"  intensité"&amp;" "&amp;AU15&amp;" "&amp;"coût"&amp;AU16&amp;" "&amp;" "&amp;AP12</f>
        <v>N.Nom de la recette.Avec ou sans alcool.Quand .Verre Flute(s).Famille à coller  intensité **** coût**  Couleur dominante</v>
      </c>
      <c r="AY15" s="1243"/>
      <c r="AZ15" s="1243"/>
      <c r="BA15" s="1244"/>
      <c r="BC15" s="407" t="str">
        <f t="shared" si="21"/>
        <v>A</v>
      </c>
      <c r="BD15" s="590" t="s">
        <v>600</v>
      </c>
      <c r="BF15" s="407" t="str">
        <f t="shared" si="22"/>
        <v>A</v>
      </c>
      <c r="BG15" s="590" t="s">
        <v>600</v>
      </c>
      <c r="BI15" s="9">
        <v>1</v>
      </c>
    </row>
    <row r="16" spans="1:63" ht="15.75" customHeight="1">
      <c r="A16" s="407" t="str">
        <f t="shared" si="7"/>
        <v>►</v>
      </c>
      <c r="B16" s="147" t="str">
        <f t="shared" si="8"/>
        <v>►</v>
      </c>
      <c r="C16" s="685" t="str">
        <f t="shared" si="9"/>
        <v>►</v>
      </c>
      <c r="D16" s="147" t="str">
        <f t="shared" si="10"/>
        <v>►</v>
      </c>
      <c r="E16" s="147" t="str">
        <f t="shared" si="11"/>
        <v>►</v>
      </c>
      <c r="F16" s="147" t="str">
        <f t="shared" si="12"/>
        <v>►</v>
      </c>
      <c r="G16" s="147" t="str">
        <f t="shared" si="13"/>
        <v>►</v>
      </c>
      <c r="I16" s="134" t="s">
        <v>394</v>
      </c>
      <c r="J16" s="204" t="str">
        <f>J17</f>
        <v>N.Nom de la recette.Avec ou sans alcool.Quand .Verre Flute(s).Famille à coller</v>
      </c>
      <c r="K16" s="204">
        <f>K17</f>
        <v>2</v>
      </c>
      <c r="L16" s="203" t="str">
        <f>L17</f>
        <v>Flute(s)</v>
      </c>
      <c r="M16" s="202">
        <f>M17</f>
        <v>12</v>
      </c>
      <c r="N16" s="201" t="str">
        <f>N17</f>
        <v>cl</v>
      </c>
      <c r="O16" s="200">
        <v>12</v>
      </c>
      <c r="P16" s="104" t="s">
        <v>328</v>
      </c>
      <c r="Q16" s="320"/>
      <c r="R16" s="320"/>
      <c r="S16" s="199" t="s">
        <v>398</v>
      </c>
      <c r="T16" s="319" t="s">
        <v>397</v>
      </c>
      <c r="U16" s="198"/>
      <c r="V16" s="197"/>
      <c r="W16" s="1243"/>
      <c r="X16" s="1243"/>
      <c r="Y16" s="1243"/>
      <c r="Z16" s="1244"/>
      <c r="AA16" s="686"/>
      <c r="AB16" s="407" t="str">
        <f t="shared" si="14"/>
        <v>►</v>
      </c>
      <c r="AC16" s="147" t="str">
        <f t="shared" si="15"/>
        <v>►</v>
      </c>
      <c r="AD16" s="685" t="str">
        <f t="shared" si="16"/>
        <v>►</v>
      </c>
      <c r="AE16" s="147" t="str">
        <f t="shared" si="17"/>
        <v>►</v>
      </c>
      <c r="AF16" s="147" t="str">
        <f t="shared" si="18"/>
        <v>►</v>
      </c>
      <c r="AG16" s="147" t="str">
        <f t="shared" si="19"/>
        <v>►</v>
      </c>
      <c r="AH16" s="147" t="str">
        <f t="shared" si="20"/>
        <v>►</v>
      </c>
      <c r="AI16" s="686"/>
      <c r="AJ16" s="134" t="s">
        <v>394</v>
      </c>
      <c r="AK16" s="204" t="str">
        <f>AK17</f>
        <v>N.Nom de la recette.Avec ou sans alcool.Quand .Verre Flute(s).Famille à coller</v>
      </c>
      <c r="AL16" s="204">
        <f>AL17</f>
        <v>2</v>
      </c>
      <c r="AM16" s="203" t="str">
        <f>AM17</f>
        <v>Flute(s)</v>
      </c>
      <c r="AN16" s="202">
        <f>AN17</f>
        <v>12</v>
      </c>
      <c r="AO16" s="201" t="str">
        <f>AO17</f>
        <v>cl</v>
      </c>
      <c r="AP16" s="200">
        <v>12</v>
      </c>
      <c r="AQ16" s="104" t="s">
        <v>328</v>
      </c>
      <c r="AR16" s="320"/>
      <c r="AS16" s="320"/>
      <c r="AT16" s="199" t="s">
        <v>398</v>
      </c>
      <c r="AU16" s="319" t="s">
        <v>397</v>
      </c>
      <c r="AV16" s="198"/>
      <c r="AW16" s="197"/>
      <c r="AX16" s="1243"/>
      <c r="AY16" s="1243"/>
      <c r="AZ16" s="1243"/>
      <c r="BA16" s="1244"/>
      <c r="BC16" s="407" t="str">
        <f t="shared" si="21"/>
        <v>►</v>
      </c>
      <c r="BD16" s="590" t="s">
        <v>603</v>
      </c>
      <c r="BF16" s="407" t="str">
        <f t="shared" si="22"/>
        <v>►</v>
      </c>
      <c r="BG16" s="590" t="s">
        <v>603</v>
      </c>
      <c r="BI16" s="9">
        <v>1</v>
      </c>
    </row>
    <row r="17" spans="1:61" ht="15.75" customHeight="1">
      <c r="A17" s="407" t="str">
        <f t="shared" si="7"/>
        <v>►</v>
      </c>
      <c r="B17" s="147" t="str">
        <f t="shared" si="8"/>
        <v>►</v>
      </c>
      <c r="C17" s="685" t="str">
        <f t="shared" si="9"/>
        <v>►</v>
      </c>
      <c r="D17" s="147" t="str">
        <f t="shared" si="10"/>
        <v>►</v>
      </c>
      <c r="E17" s="147" t="str">
        <f t="shared" si="11"/>
        <v>►</v>
      </c>
      <c r="F17" s="147" t="str">
        <f t="shared" si="12"/>
        <v>►</v>
      </c>
      <c r="G17" s="147" t="str">
        <f t="shared" si="13"/>
        <v>►</v>
      </c>
      <c r="I17" s="134" t="s">
        <v>394</v>
      </c>
      <c r="J17" s="190" t="str">
        <f>UPPER(LEFT(Q10,1)) &amp; "." &amp; UPPER(LEFT(Q10,1)) &amp; LOWER(MID(Q10,2,999)) &amp; "." &amp; UPPER(LEFT(O10,1)) &amp; LOWER(MID(O10,2,999)) &amp; "." &amp; UPPER(LEFT(O11,1)) &amp; LOWER(MID(O11,2,999)) &amp; "." &amp; "Verre " &amp; UPPER(LEFT(P14,1)) &amp; LOWER(MID(P14,2,999)) &amp; IF(LEFT(Z10,1)=UPPER(LEFT(Z10,1)),".","") &amp; UPPER(LEFT(Z10,1)) &amp; LOWER(MID(Z10,2,999))</f>
        <v>N.Nom de la recette.Avec ou sans alcool.Quand .Verre Flute(s).Famille à coller</v>
      </c>
      <c r="K17" s="189">
        <f>O14</f>
        <v>2</v>
      </c>
      <c r="L17" s="188" t="str">
        <f>P14</f>
        <v>Flute(s)</v>
      </c>
      <c r="M17" s="187">
        <f>O16</f>
        <v>12</v>
      </c>
      <c r="N17" s="186" t="str">
        <f>P16</f>
        <v>cl</v>
      </c>
      <c r="O17" s="185" t="str">
        <f>(O16*O14)&amp;" "&amp;P16</f>
        <v>24 cl</v>
      </c>
      <c r="P17" s="184" t="str">
        <f>"pour "&amp;O14&amp;" "&amp;P14</f>
        <v>pour 2 Flute(s)</v>
      </c>
      <c r="Q17" s="184"/>
      <c r="R17" s="183" t="s">
        <v>393</v>
      </c>
      <c r="S17" s="183" t="s">
        <v>392</v>
      </c>
      <c r="T17" s="183" t="s">
        <v>391</v>
      </c>
      <c r="U17" s="183" t="s">
        <v>390</v>
      </c>
      <c r="V17" s="183" t="s">
        <v>389</v>
      </c>
      <c r="W17" s="183" t="s">
        <v>388</v>
      </c>
      <c r="X17" s="183" t="s">
        <v>387</v>
      </c>
      <c r="Y17" s="183" t="s">
        <v>386</v>
      </c>
      <c r="Z17" s="182" t="s">
        <v>385</v>
      </c>
      <c r="AA17" s="686"/>
      <c r="AB17" s="407" t="str">
        <f t="shared" si="14"/>
        <v>►</v>
      </c>
      <c r="AC17" s="147" t="str">
        <f t="shared" si="15"/>
        <v>►</v>
      </c>
      <c r="AD17" s="685" t="str">
        <f t="shared" si="16"/>
        <v>►</v>
      </c>
      <c r="AE17" s="147" t="str">
        <f t="shared" si="17"/>
        <v>►</v>
      </c>
      <c r="AF17" s="147" t="str">
        <f t="shared" si="18"/>
        <v>►</v>
      </c>
      <c r="AG17" s="147" t="str">
        <f t="shared" si="19"/>
        <v>►</v>
      </c>
      <c r="AH17" s="147" t="str">
        <f t="shared" si="20"/>
        <v>►</v>
      </c>
      <c r="AI17" s="686"/>
      <c r="AJ17" s="134" t="s">
        <v>394</v>
      </c>
      <c r="AK17" s="190" t="str">
        <f>UPPER(LEFT(AR10,1)) &amp; "." &amp; UPPER(LEFT(AR10,1)) &amp; LOWER(MID(AR10,2,999)) &amp; "." &amp; UPPER(LEFT(AP10,1)) &amp; LOWER(MID(AP10,2,999)) &amp; "." &amp; UPPER(LEFT(AP11,1)) &amp; LOWER(MID(AP11,2,999)) &amp; "." &amp; "Verre " &amp; UPPER(LEFT(AQ14,1)) &amp; LOWER(MID(AQ14,2,999)) &amp; IF(LEFT(BA10,1)=UPPER(LEFT(BA10,1)),".","") &amp; UPPER(LEFT(BA10,1)) &amp; LOWER(MID(BA10,2,999))</f>
        <v>N.Nom de la recette.Avec ou sans alcool.Quand .Verre Flute(s).Famille à coller</v>
      </c>
      <c r="AL17" s="189">
        <f>AP14</f>
        <v>2</v>
      </c>
      <c r="AM17" s="188" t="str">
        <f>AQ14</f>
        <v>Flute(s)</v>
      </c>
      <c r="AN17" s="187">
        <f>AP16</f>
        <v>12</v>
      </c>
      <c r="AO17" s="186" t="str">
        <f>AQ16</f>
        <v>cl</v>
      </c>
      <c r="AP17" s="185" t="str">
        <f>(AP16*AP14)&amp;" "&amp;AQ16</f>
        <v>24 cl</v>
      </c>
      <c r="AQ17" s="184" t="str">
        <f>"pour "&amp;AP14&amp;" "&amp;AQ14</f>
        <v>pour 2 Flute(s)</v>
      </c>
      <c r="AR17" s="184"/>
      <c r="AS17" s="183" t="s">
        <v>393</v>
      </c>
      <c r="AT17" s="183" t="s">
        <v>392</v>
      </c>
      <c r="AU17" s="183" t="s">
        <v>391</v>
      </c>
      <c r="AV17" s="183" t="s">
        <v>390</v>
      </c>
      <c r="AW17" s="183" t="s">
        <v>389</v>
      </c>
      <c r="AX17" s="183" t="s">
        <v>388</v>
      </c>
      <c r="AY17" s="183" t="s">
        <v>387</v>
      </c>
      <c r="AZ17" s="183" t="s">
        <v>386</v>
      </c>
      <c r="BA17" s="182" t="s">
        <v>385</v>
      </c>
      <c r="BC17" s="407" t="str">
        <f t="shared" si="21"/>
        <v>►</v>
      </c>
      <c r="BD17" s="590"/>
      <c r="BF17" s="407" t="str">
        <f t="shared" si="22"/>
        <v>►</v>
      </c>
      <c r="BG17" s="590"/>
      <c r="BI17" s="9">
        <v>1</v>
      </c>
    </row>
    <row r="18" spans="1:61" ht="15.75" customHeight="1">
      <c r="A18" s="407" t="str">
        <f t="shared" si="7"/>
        <v>A</v>
      </c>
      <c r="B18" s="147" t="str">
        <f t="shared" si="8"/>
        <v>N.Nom de la recette.Avec ou sans alcool.Quand .Verre Flute(s).Famille à coller</v>
      </c>
      <c r="C18" s="685" t="str">
        <f t="shared" si="9"/>
        <v>N</v>
      </c>
      <c r="D18" s="147" t="str">
        <f t="shared" si="10"/>
        <v>Nom de la recette</v>
      </c>
      <c r="E18" s="147" t="str">
        <f t="shared" si="11"/>
        <v>Avec ou sans alcool</v>
      </c>
      <c r="F18" s="147" t="str">
        <f t="shared" si="12"/>
        <v xml:space="preserve">Quand </v>
      </c>
      <c r="G18" s="147" t="str">
        <f t="shared" si="13"/>
        <v>Famille à coller</v>
      </c>
      <c r="I18" s="134" t="s">
        <v>338</v>
      </c>
      <c r="J18" s="119" t="str">
        <f>J17</f>
        <v>N.Nom de la recette.Avec ou sans alcool.Quand .Verre Flute(s).Famille à coller</v>
      </c>
      <c r="K18" s="119">
        <f>K17</f>
        <v>2</v>
      </c>
      <c r="L18" s="118" t="str">
        <f>L17</f>
        <v>Flute(s)</v>
      </c>
      <c r="M18" s="117">
        <f>M17</f>
        <v>12</v>
      </c>
      <c r="N18" s="116" t="str">
        <f>N17</f>
        <v>cl</v>
      </c>
      <c r="O18" s="1227" t="s">
        <v>381</v>
      </c>
      <c r="P18" s="1227"/>
      <c r="Q18" s="1228"/>
      <c r="R18" s="177"/>
      <c r="S18" s="176" t="s">
        <v>380</v>
      </c>
      <c r="T18" s="1229" t="s">
        <v>379</v>
      </c>
      <c r="U18" s="175"/>
      <c r="V18" s="1231" t="s">
        <v>378</v>
      </c>
      <c r="W18" s="1233" t="s">
        <v>377</v>
      </c>
      <c r="X18" s="1235" t="s">
        <v>376</v>
      </c>
      <c r="Y18" s="1237" t="s">
        <v>375</v>
      </c>
      <c r="Z18" s="174" t="s">
        <v>374</v>
      </c>
      <c r="AA18" s="686"/>
      <c r="AB18" s="407" t="str">
        <f t="shared" si="14"/>
        <v>A</v>
      </c>
      <c r="AC18" s="147" t="str">
        <f t="shared" si="15"/>
        <v>N.Nom de la recette.Avec ou sans alcool.Quand .Verre Flute(s).Famille à coller</v>
      </c>
      <c r="AD18" s="685" t="str">
        <f t="shared" si="16"/>
        <v>N</v>
      </c>
      <c r="AE18" s="147" t="str">
        <f t="shared" si="17"/>
        <v>Nom de la recette</v>
      </c>
      <c r="AF18" s="147" t="str">
        <f t="shared" si="18"/>
        <v>Avec ou sans alcool</v>
      </c>
      <c r="AG18" s="147" t="str">
        <f t="shared" si="19"/>
        <v xml:space="preserve">Quand </v>
      </c>
      <c r="AH18" s="147" t="str">
        <f t="shared" si="20"/>
        <v>Famille à coller</v>
      </c>
      <c r="AI18" s="686"/>
      <c r="AJ18" s="134" t="s">
        <v>338</v>
      </c>
      <c r="AK18" s="119" t="str">
        <f>AK17</f>
        <v>N.Nom de la recette.Avec ou sans alcool.Quand .Verre Flute(s).Famille à coller</v>
      </c>
      <c r="AL18" s="119">
        <f>AL17</f>
        <v>2</v>
      </c>
      <c r="AM18" s="118" t="str">
        <f>AM17</f>
        <v>Flute(s)</v>
      </c>
      <c r="AN18" s="117">
        <f>AN17</f>
        <v>12</v>
      </c>
      <c r="AO18" s="116" t="str">
        <f>AO17</f>
        <v>cl</v>
      </c>
      <c r="AP18" s="1227" t="s">
        <v>381</v>
      </c>
      <c r="AQ18" s="1227"/>
      <c r="AR18" s="1228"/>
      <c r="AS18" s="177"/>
      <c r="AT18" s="176" t="s">
        <v>380</v>
      </c>
      <c r="AU18" s="1229" t="s">
        <v>379</v>
      </c>
      <c r="AV18" s="175"/>
      <c r="AW18" s="1231" t="s">
        <v>378</v>
      </c>
      <c r="AX18" s="1233" t="s">
        <v>377</v>
      </c>
      <c r="AY18" s="1235" t="s">
        <v>376</v>
      </c>
      <c r="AZ18" s="1237" t="s">
        <v>375</v>
      </c>
      <c r="BA18" s="174" t="s">
        <v>374</v>
      </c>
      <c r="BC18" s="407" t="str">
        <f t="shared" si="21"/>
        <v>A</v>
      </c>
      <c r="BD18" s="1337" t="s">
        <v>779</v>
      </c>
      <c r="BF18" s="407" t="str">
        <f t="shared" si="22"/>
        <v>A</v>
      </c>
      <c r="BG18" s="1337" t="s">
        <v>779</v>
      </c>
      <c r="BI18" s="9">
        <v>1</v>
      </c>
    </row>
    <row r="19" spans="1:61" ht="15.75" customHeight="1">
      <c r="A19" s="407" t="str">
        <f t="shared" si="7"/>
        <v>A</v>
      </c>
      <c r="B19" s="147" t="str">
        <f t="shared" si="8"/>
        <v>N.Nom de la recette.Avec ou sans alcool.Quand .Verre Flute(s).Famille à coller</v>
      </c>
      <c r="C19" s="685" t="str">
        <f t="shared" si="9"/>
        <v>N</v>
      </c>
      <c r="D19" s="147" t="str">
        <f t="shared" si="10"/>
        <v>Nom de la recette</v>
      </c>
      <c r="E19" s="147" t="str">
        <f t="shared" si="11"/>
        <v>Avec ou sans alcool</v>
      </c>
      <c r="F19" s="147" t="str">
        <f t="shared" si="12"/>
        <v xml:space="preserve">Quand </v>
      </c>
      <c r="G19" s="147" t="str">
        <f t="shared" si="13"/>
        <v>Famille à coller</v>
      </c>
      <c r="I19" s="134" t="s">
        <v>338</v>
      </c>
      <c r="J19" s="119" t="str">
        <f>J17</f>
        <v>N.Nom de la recette.Avec ou sans alcool.Quand .Verre Flute(s).Famille à coller</v>
      </c>
      <c r="K19" s="119">
        <f>K17</f>
        <v>2</v>
      </c>
      <c r="L19" s="118" t="str">
        <f>L17</f>
        <v>Flute(s)</v>
      </c>
      <c r="M19" s="117">
        <f>M17</f>
        <v>12</v>
      </c>
      <c r="N19" s="116" t="str">
        <f>N17</f>
        <v>cl</v>
      </c>
      <c r="O19" s="1239"/>
      <c r="P19" s="1239"/>
      <c r="Q19" s="1240"/>
      <c r="R19" s="165"/>
      <c r="S19" s="164" t="s">
        <v>368</v>
      </c>
      <c r="T19" s="1230"/>
      <c r="U19" s="163"/>
      <c r="V19" s="1232"/>
      <c r="W19" s="1234"/>
      <c r="X19" s="1236"/>
      <c r="Y19" s="1238"/>
      <c r="Z19" s="162" t="s">
        <v>367</v>
      </c>
      <c r="AA19" s="686"/>
      <c r="AB19" s="407" t="str">
        <f t="shared" si="14"/>
        <v>A</v>
      </c>
      <c r="AC19" s="147" t="str">
        <f t="shared" si="15"/>
        <v>N.Nom de la recette.Avec ou sans alcool.Quand .Verre Flute(s).Famille à coller</v>
      </c>
      <c r="AD19" s="685" t="str">
        <f t="shared" si="16"/>
        <v>N</v>
      </c>
      <c r="AE19" s="147" t="str">
        <f t="shared" si="17"/>
        <v>Nom de la recette</v>
      </c>
      <c r="AF19" s="147" t="str">
        <f t="shared" si="18"/>
        <v>Avec ou sans alcool</v>
      </c>
      <c r="AG19" s="147" t="str">
        <f t="shared" si="19"/>
        <v xml:space="preserve">Quand </v>
      </c>
      <c r="AH19" s="147" t="str">
        <f t="shared" si="20"/>
        <v>Famille à coller</v>
      </c>
      <c r="AI19" s="686"/>
      <c r="AJ19" s="134" t="s">
        <v>338</v>
      </c>
      <c r="AK19" s="119" t="str">
        <f>AK17</f>
        <v>N.Nom de la recette.Avec ou sans alcool.Quand .Verre Flute(s).Famille à coller</v>
      </c>
      <c r="AL19" s="119">
        <f>AL17</f>
        <v>2</v>
      </c>
      <c r="AM19" s="118" t="str">
        <f>AM17</f>
        <v>Flute(s)</v>
      </c>
      <c r="AN19" s="117">
        <f>AN17</f>
        <v>12</v>
      </c>
      <c r="AO19" s="116" t="str">
        <f>AO17</f>
        <v>cl</v>
      </c>
      <c r="AP19" s="1239"/>
      <c r="AQ19" s="1239"/>
      <c r="AR19" s="1240"/>
      <c r="AS19" s="165"/>
      <c r="AT19" s="164" t="s">
        <v>368</v>
      </c>
      <c r="AU19" s="1230"/>
      <c r="AV19" s="163"/>
      <c r="AW19" s="1232"/>
      <c r="AX19" s="1234"/>
      <c r="AY19" s="1236"/>
      <c r="AZ19" s="1238"/>
      <c r="BA19" s="162" t="s">
        <v>367</v>
      </c>
      <c r="BC19" s="407" t="str">
        <f t="shared" si="21"/>
        <v>A</v>
      </c>
      <c r="BD19" s="1337"/>
      <c r="BF19" s="407" t="str">
        <f t="shared" si="22"/>
        <v>A</v>
      </c>
      <c r="BG19" s="1337"/>
      <c r="BI19" s="9">
        <v>1</v>
      </c>
    </row>
    <row r="20" spans="1:61" ht="17.25" customHeight="1">
      <c r="A20" s="407" t="str">
        <f t="shared" si="7"/>
        <v>A</v>
      </c>
      <c r="B20" s="147" t="str">
        <f t="shared" si="8"/>
        <v>N.Nom de la recette.Avec ou sans alcool.Quand .Verre Flute(s).Famille à coller</v>
      </c>
      <c r="C20" s="685" t="str">
        <f t="shared" si="9"/>
        <v>N</v>
      </c>
      <c r="D20" s="147" t="str">
        <f t="shared" si="10"/>
        <v>Nom de la recette</v>
      </c>
      <c r="E20" s="147" t="str">
        <f t="shared" si="11"/>
        <v>Avec ou sans alcool</v>
      </c>
      <c r="F20" s="147" t="str">
        <f t="shared" si="12"/>
        <v xml:space="preserve">Quand </v>
      </c>
      <c r="G20" s="147" t="str">
        <f t="shared" si="13"/>
        <v>Famille à coller</v>
      </c>
      <c r="I20" s="134" t="s">
        <v>338</v>
      </c>
      <c r="J20" s="119" t="str">
        <f>J17</f>
        <v>N.Nom de la recette.Avec ou sans alcool.Quand .Verre Flute(s).Famille à coller</v>
      </c>
      <c r="K20" s="119">
        <f>K17</f>
        <v>2</v>
      </c>
      <c r="L20" s="118" t="str">
        <f>L17</f>
        <v>Flute(s)</v>
      </c>
      <c r="M20" s="117">
        <f>M17</f>
        <v>12</v>
      </c>
      <c r="N20" s="116" t="str">
        <f>N17</f>
        <v>cl</v>
      </c>
      <c r="O20" s="1239"/>
      <c r="P20" s="1239"/>
      <c r="Q20" s="1240"/>
      <c r="R20" s="145">
        <v>1</v>
      </c>
      <c r="S20" s="296"/>
      <c r="T20" s="295"/>
      <c r="U20" s="144"/>
      <c r="V20" s="294"/>
      <c r="W20" s="293"/>
      <c r="X20" s="292"/>
      <c r="Y20" s="291">
        <v>1</v>
      </c>
      <c r="Z20" s="290"/>
      <c r="AA20" s="686"/>
      <c r="AB20" s="407" t="str">
        <f t="shared" si="14"/>
        <v>A</v>
      </c>
      <c r="AC20" s="147" t="str">
        <f t="shared" si="15"/>
        <v>N.Nom de la recette.Avec ou sans alcool.Quand .Verre Flute(s).Famille à coller</v>
      </c>
      <c r="AD20" s="685" t="str">
        <f t="shared" si="16"/>
        <v>N</v>
      </c>
      <c r="AE20" s="147" t="str">
        <f t="shared" si="17"/>
        <v>Nom de la recette</v>
      </c>
      <c r="AF20" s="147" t="str">
        <f t="shared" si="18"/>
        <v>Avec ou sans alcool</v>
      </c>
      <c r="AG20" s="147" t="str">
        <f t="shared" si="19"/>
        <v xml:space="preserve">Quand </v>
      </c>
      <c r="AH20" s="147" t="str">
        <f t="shared" si="20"/>
        <v>Famille à coller</v>
      </c>
      <c r="AI20" s="686"/>
      <c r="AJ20" s="134" t="s">
        <v>338</v>
      </c>
      <c r="AK20" s="119" t="str">
        <f>AK17</f>
        <v>N.Nom de la recette.Avec ou sans alcool.Quand .Verre Flute(s).Famille à coller</v>
      </c>
      <c r="AL20" s="119">
        <f>AL17</f>
        <v>2</v>
      </c>
      <c r="AM20" s="118" t="str">
        <f>AM17</f>
        <v>Flute(s)</v>
      </c>
      <c r="AN20" s="117">
        <f>AN17</f>
        <v>12</v>
      </c>
      <c r="AO20" s="116" t="str">
        <f>AO17</f>
        <v>cl</v>
      </c>
      <c r="AP20" s="1239"/>
      <c r="AQ20" s="1239"/>
      <c r="AR20" s="1240"/>
      <c r="AS20" s="145">
        <v>1</v>
      </c>
      <c r="AT20" s="296"/>
      <c r="AU20" s="295"/>
      <c r="AV20" s="144"/>
      <c r="AW20" s="294"/>
      <c r="AX20" s="293"/>
      <c r="AY20" s="292"/>
      <c r="AZ20" s="291">
        <v>1</v>
      </c>
      <c r="BA20" s="290"/>
      <c r="BC20" s="407" t="str">
        <f t="shared" si="21"/>
        <v>A</v>
      </c>
      <c r="BD20" s="1337"/>
      <c r="BF20" s="407" t="str">
        <f t="shared" si="22"/>
        <v>A</v>
      </c>
      <c r="BG20" s="1337"/>
      <c r="BI20" s="9">
        <v>1</v>
      </c>
    </row>
    <row r="21" spans="1:61" ht="17.25" customHeight="1">
      <c r="A21" s="407" t="str">
        <f t="shared" si="7"/>
        <v>►</v>
      </c>
      <c r="B21" s="147" t="str">
        <f t="shared" si="8"/>
        <v>►</v>
      </c>
      <c r="C21" s="685" t="str">
        <f t="shared" si="9"/>
        <v>►</v>
      </c>
      <c r="D21" s="147" t="str">
        <f t="shared" si="10"/>
        <v>►</v>
      </c>
      <c r="E21" s="147" t="str">
        <f t="shared" si="11"/>
        <v>►</v>
      </c>
      <c r="F21" s="147" t="str">
        <f t="shared" si="12"/>
        <v>►</v>
      </c>
      <c r="G21" s="147" t="str">
        <f t="shared" si="13"/>
        <v>►</v>
      </c>
      <c r="I21" s="146" t="str">
        <f t="shared" ref="I21:I26" si="23">IF(Z21&lt;&gt;"","A","►")</f>
        <v>►</v>
      </c>
      <c r="J21" s="119" t="str">
        <f>J17</f>
        <v>N.Nom de la recette.Avec ou sans alcool.Quand .Verre Flute(s).Famille à coller</v>
      </c>
      <c r="K21" s="119">
        <f>K17</f>
        <v>2</v>
      </c>
      <c r="L21" s="118" t="str">
        <f>L17</f>
        <v>Flute(s)</v>
      </c>
      <c r="M21" s="117">
        <f>M17</f>
        <v>12</v>
      </c>
      <c r="N21" s="116" t="str">
        <f>N17</f>
        <v>cl</v>
      </c>
      <c r="O21" s="1239"/>
      <c r="P21" s="1239"/>
      <c r="Q21" s="1240"/>
      <c r="R21" s="150">
        <v>2</v>
      </c>
      <c r="S21" s="296"/>
      <c r="T21" s="295"/>
      <c r="U21" s="144"/>
      <c r="V21" s="294"/>
      <c r="W21" s="293"/>
      <c r="X21" s="292"/>
      <c r="Y21" s="291">
        <v>1</v>
      </c>
      <c r="Z21" s="290"/>
      <c r="AA21" s="686"/>
      <c r="AB21" s="407" t="str">
        <f t="shared" si="14"/>
        <v>►</v>
      </c>
      <c r="AC21" s="147" t="str">
        <f t="shared" si="15"/>
        <v>►</v>
      </c>
      <c r="AD21" s="685" t="str">
        <f t="shared" si="16"/>
        <v>►</v>
      </c>
      <c r="AE21" s="147" t="str">
        <f t="shared" si="17"/>
        <v>►</v>
      </c>
      <c r="AF21" s="147" t="str">
        <f t="shared" si="18"/>
        <v>►</v>
      </c>
      <c r="AG21" s="147" t="str">
        <f t="shared" si="19"/>
        <v>►</v>
      </c>
      <c r="AH21" s="147" t="str">
        <f t="shared" si="20"/>
        <v>►</v>
      </c>
      <c r="AI21" s="686"/>
      <c r="AJ21" s="146" t="str">
        <f t="shared" ref="AJ21:AJ26" si="24">IF(BA21&lt;&gt;"","A","►")</f>
        <v>►</v>
      </c>
      <c r="AK21" s="119" t="str">
        <f>AK17</f>
        <v>N.Nom de la recette.Avec ou sans alcool.Quand .Verre Flute(s).Famille à coller</v>
      </c>
      <c r="AL21" s="119">
        <f>AL17</f>
        <v>2</v>
      </c>
      <c r="AM21" s="118" t="str">
        <f>AM17</f>
        <v>Flute(s)</v>
      </c>
      <c r="AN21" s="117">
        <f>AN17</f>
        <v>12</v>
      </c>
      <c r="AO21" s="116" t="str">
        <f>AO17</f>
        <v>cl</v>
      </c>
      <c r="AP21" s="1239"/>
      <c r="AQ21" s="1239"/>
      <c r="AR21" s="1240"/>
      <c r="AS21" s="150">
        <v>2</v>
      </c>
      <c r="AT21" s="296"/>
      <c r="AU21" s="295"/>
      <c r="AV21" s="144"/>
      <c r="AW21" s="294"/>
      <c r="AX21" s="293"/>
      <c r="AY21" s="292"/>
      <c r="AZ21" s="291">
        <v>1</v>
      </c>
      <c r="BA21" s="290"/>
      <c r="BC21" s="407" t="str">
        <f t="shared" si="21"/>
        <v>►</v>
      </c>
      <c r="BD21" s="1337"/>
      <c r="BF21" s="407" t="str">
        <f t="shared" si="22"/>
        <v>►</v>
      </c>
      <c r="BG21" s="1337"/>
      <c r="BI21" s="9">
        <v>1</v>
      </c>
    </row>
    <row r="22" spans="1:61" ht="17.25" customHeight="1">
      <c r="A22" s="407" t="str">
        <f t="shared" si="7"/>
        <v>►</v>
      </c>
      <c r="B22" s="147" t="str">
        <f t="shared" si="8"/>
        <v>►</v>
      </c>
      <c r="C22" s="685" t="str">
        <f t="shared" si="9"/>
        <v>►</v>
      </c>
      <c r="D22" s="147" t="str">
        <f t="shared" si="10"/>
        <v>►</v>
      </c>
      <c r="E22" s="147" t="str">
        <f t="shared" si="11"/>
        <v>►</v>
      </c>
      <c r="F22" s="147" t="str">
        <f t="shared" si="12"/>
        <v>►</v>
      </c>
      <c r="G22" s="147" t="str">
        <f t="shared" si="13"/>
        <v>►</v>
      </c>
      <c r="I22" s="146" t="str">
        <f t="shared" si="23"/>
        <v>►</v>
      </c>
      <c r="J22" s="119" t="str">
        <f>J17</f>
        <v>N.Nom de la recette.Avec ou sans alcool.Quand .Verre Flute(s).Famille à coller</v>
      </c>
      <c r="K22" s="119">
        <f>K17</f>
        <v>2</v>
      </c>
      <c r="L22" s="118" t="str">
        <f>L17</f>
        <v>Flute(s)</v>
      </c>
      <c r="M22" s="117">
        <f>M17</f>
        <v>12</v>
      </c>
      <c r="N22" s="116" t="str">
        <f>N17</f>
        <v>cl</v>
      </c>
      <c r="O22" s="1239"/>
      <c r="P22" s="1239"/>
      <c r="Q22" s="1240"/>
      <c r="R22" s="145">
        <v>3</v>
      </c>
      <c r="S22" s="296"/>
      <c r="T22" s="295"/>
      <c r="U22" s="144"/>
      <c r="V22" s="294"/>
      <c r="W22" s="293"/>
      <c r="X22" s="292"/>
      <c r="Y22" s="291">
        <v>1</v>
      </c>
      <c r="Z22" s="298"/>
      <c r="AA22" s="686"/>
      <c r="AB22" s="407" t="str">
        <f t="shared" si="14"/>
        <v>►</v>
      </c>
      <c r="AC22" s="147" t="str">
        <f t="shared" si="15"/>
        <v>►</v>
      </c>
      <c r="AD22" s="685" t="str">
        <f t="shared" si="16"/>
        <v>►</v>
      </c>
      <c r="AE22" s="147" t="str">
        <f t="shared" si="17"/>
        <v>►</v>
      </c>
      <c r="AF22" s="147" t="str">
        <f t="shared" si="18"/>
        <v>►</v>
      </c>
      <c r="AG22" s="147" t="str">
        <f t="shared" si="19"/>
        <v>►</v>
      </c>
      <c r="AH22" s="147" t="str">
        <f t="shared" si="20"/>
        <v>►</v>
      </c>
      <c r="AI22" s="686"/>
      <c r="AJ22" s="146" t="str">
        <f t="shared" si="24"/>
        <v>►</v>
      </c>
      <c r="AK22" s="119" t="str">
        <f>AK17</f>
        <v>N.Nom de la recette.Avec ou sans alcool.Quand .Verre Flute(s).Famille à coller</v>
      </c>
      <c r="AL22" s="119">
        <f>AL17</f>
        <v>2</v>
      </c>
      <c r="AM22" s="118" t="str">
        <f>AM17</f>
        <v>Flute(s)</v>
      </c>
      <c r="AN22" s="117">
        <f>AN17</f>
        <v>12</v>
      </c>
      <c r="AO22" s="116" t="str">
        <f>AO17</f>
        <v>cl</v>
      </c>
      <c r="AP22" s="1239"/>
      <c r="AQ22" s="1239"/>
      <c r="AR22" s="1240"/>
      <c r="AS22" s="145">
        <v>3</v>
      </c>
      <c r="AT22" s="296"/>
      <c r="AU22" s="295"/>
      <c r="AV22" s="144"/>
      <c r="AW22" s="294"/>
      <c r="AX22" s="293"/>
      <c r="AY22" s="292"/>
      <c r="AZ22" s="291">
        <v>1</v>
      </c>
      <c r="BA22" s="298"/>
      <c r="BC22" s="407" t="str">
        <f t="shared" si="21"/>
        <v>►</v>
      </c>
      <c r="BD22" s="593">
        <v>1</v>
      </c>
      <c r="BF22" s="407" t="str">
        <f t="shared" si="22"/>
        <v>►</v>
      </c>
      <c r="BG22" s="593">
        <v>1</v>
      </c>
      <c r="BI22" s="9">
        <v>1</v>
      </c>
    </row>
    <row r="23" spans="1:61" ht="17.25" customHeight="1">
      <c r="A23" s="407" t="str">
        <f t="shared" si="7"/>
        <v>►</v>
      </c>
      <c r="B23" s="147" t="str">
        <f t="shared" si="8"/>
        <v>►</v>
      </c>
      <c r="C23" s="685" t="str">
        <f t="shared" si="9"/>
        <v>►</v>
      </c>
      <c r="D23" s="147" t="str">
        <f t="shared" si="10"/>
        <v>►</v>
      </c>
      <c r="E23" s="147" t="str">
        <f t="shared" si="11"/>
        <v>►</v>
      </c>
      <c r="F23" s="147" t="str">
        <f t="shared" si="12"/>
        <v>►</v>
      </c>
      <c r="G23" s="147" t="str">
        <f t="shared" si="13"/>
        <v>►</v>
      </c>
      <c r="I23" s="146" t="str">
        <f t="shared" si="23"/>
        <v>►</v>
      </c>
      <c r="J23" s="119" t="str">
        <f>J17</f>
        <v>N.Nom de la recette.Avec ou sans alcool.Quand .Verre Flute(s).Famille à coller</v>
      </c>
      <c r="K23" s="119">
        <f>K17</f>
        <v>2</v>
      </c>
      <c r="L23" s="118" t="str">
        <f>L17</f>
        <v>Flute(s)</v>
      </c>
      <c r="M23" s="117">
        <f>M17</f>
        <v>12</v>
      </c>
      <c r="N23" s="116" t="str">
        <f>N17</f>
        <v>cl</v>
      </c>
      <c r="O23" s="1239"/>
      <c r="P23" s="1239"/>
      <c r="Q23" s="1240"/>
      <c r="R23" s="150">
        <v>4</v>
      </c>
      <c r="S23" s="296"/>
      <c r="T23" s="295"/>
      <c r="U23" s="144"/>
      <c r="V23" s="294"/>
      <c r="W23" s="293"/>
      <c r="X23" s="292"/>
      <c r="Y23" s="291">
        <v>1</v>
      </c>
      <c r="Z23" s="298"/>
      <c r="AA23" s="686"/>
      <c r="AB23" s="407" t="str">
        <f t="shared" si="14"/>
        <v>►</v>
      </c>
      <c r="AC23" s="147" t="str">
        <f t="shared" si="15"/>
        <v>►</v>
      </c>
      <c r="AD23" s="685" t="str">
        <f t="shared" si="16"/>
        <v>►</v>
      </c>
      <c r="AE23" s="147" t="str">
        <f t="shared" si="17"/>
        <v>►</v>
      </c>
      <c r="AF23" s="147" t="str">
        <f t="shared" si="18"/>
        <v>►</v>
      </c>
      <c r="AG23" s="147" t="str">
        <f t="shared" si="19"/>
        <v>►</v>
      </c>
      <c r="AH23" s="147" t="str">
        <f t="shared" si="20"/>
        <v>►</v>
      </c>
      <c r="AI23" s="686"/>
      <c r="AJ23" s="146" t="str">
        <f t="shared" si="24"/>
        <v>►</v>
      </c>
      <c r="AK23" s="119" t="str">
        <f>AK17</f>
        <v>N.Nom de la recette.Avec ou sans alcool.Quand .Verre Flute(s).Famille à coller</v>
      </c>
      <c r="AL23" s="119">
        <f>AL17</f>
        <v>2</v>
      </c>
      <c r="AM23" s="118" t="str">
        <f>AM17</f>
        <v>Flute(s)</v>
      </c>
      <c r="AN23" s="117">
        <f>AN17</f>
        <v>12</v>
      </c>
      <c r="AO23" s="116" t="str">
        <f>AO17</f>
        <v>cl</v>
      </c>
      <c r="AP23" s="1239"/>
      <c r="AQ23" s="1239"/>
      <c r="AR23" s="1240"/>
      <c r="AS23" s="150">
        <v>4</v>
      </c>
      <c r="AT23" s="296"/>
      <c r="AU23" s="295"/>
      <c r="AV23" s="144"/>
      <c r="AW23" s="294"/>
      <c r="AX23" s="293"/>
      <c r="AY23" s="292"/>
      <c r="AZ23" s="291">
        <v>1</v>
      </c>
      <c r="BA23" s="298"/>
      <c r="BC23" s="407" t="str">
        <f t="shared" si="21"/>
        <v>►</v>
      </c>
      <c r="BD23" s="593">
        <v>1</v>
      </c>
      <c r="BF23" s="407" t="str">
        <f t="shared" si="22"/>
        <v>►</v>
      </c>
      <c r="BG23" s="593">
        <v>1</v>
      </c>
      <c r="BI23" s="9">
        <v>1</v>
      </c>
    </row>
    <row r="24" spans="1:61" ht="17.25" customHeight="1">
      <c r="A24" s="407" t="str">
        <f t="shared" si="7"/>
        <v>►</v>
      </c>
      <c r="B24" s="147" t="str">
        <f t="shared" si="8"/>
        <v>►</v>
      </c>
      <c r="C24" s="685" t="str">
        <f t="shared" si="9"/>
        <v>►</v>
      </c>
      <c r="D24" s="147" t="str">
        <f t="shared" si="10"/>
        <v>►</v>
      </c>
      <c r="E24" s="147" t="str">
        <f t="shared" si="11"/>
        <v>►</v>
      </c>
      <c r="F24" s="147" t="str">
        <f t="shared" si="12"/>
        <v>►</v>
      </c>
      <c r="G24" s="147" t="str">
        <f t="shared" si="13"/>
        <v>►</v>
      </c>
      <c r="I24" s="146" t="str">
        <f t="shared" si="23"/>
        <v>►</v>
      </c>
      <c r="J24" s="119" t="str">
        <f>J17</f>
        <v>N.Nom de la recette.Avec ou sans alcool.Quand .Verre Flute(s).Famille à coller</v>
      </c>
      <c r="K24" s="119">
        <f>K17</f>
        <v>2</v>
      </c>
      <c r="L24" s="118" t="str">
        <f>L17</f>
        <v>Flute(s)</v>
      </c>
      <c r="M24" s="117">
        <f>M17</f>
        <v>12</v>
      </c>
      <c r="N24" s="116" t="str">
        <f>N17</f>
        <v>cl</v>
      </c>
      <c r="O24" s="1239"/>
      <c r="P24" s="1239"/>
      <c r="Q24" s="1240"/>
      <c r="R24" s="145">
        <v>5</v>
      </c>
      <c r="S24" s="296"/>
      <c r="T24" s="295"/>
      <c r="U24" s="144"/>
      <c r="V24" s="294"/>
      <c r="W24" s="293"/>
      <c r="X24" s="292"/>
      <c r="Y24" s="291">
        <v>1</v>
      </c>
      <c r="Z24" s="290"/>
      <c r="AA24" s="686"/>
      <c r="AB24" s="407" t="str">
        <f t="shared" si="14"/>
        <v>►</v>
      </c>
      <c r="AC24" s="147" t="str">
        <f t="shared" si="15"/>
        <v>►</v>
      </c>
      <c r="AD24" s="685" t="str">
        <f t="shared" si="16"/>
        <v>►</v>
      </c>
      <c r="AE24" s="147" t="str">
        <f t="shared" si="17"/>
        <v>►</v>
      </c>
      <c r="AF24" s="147" t="str">
        <f t="shared" si="18"/>
        <v>►</v>
      </c>
      <c r="AG24" s="147" t="str">
        <f t="shared" si="19"/>
        <v>►</v>
      </c>
      <c r="AH24" s="147" t="str">
        <f t="shared" si="20"/>
        <v>►</v>
      </c>
      <c r="AI24" s="686"/>
      <c r="AJ24" s="146" t="str">
        <f t="shared" si="24"/>
        <v>►</v>
      </c>
      <c r="AK24" s="119" t="str">
        <f>AK17</f>
        <v>N.Nom de la recette.Avec ou sans alcool.Quand .Verre Flute(s).Famille à coller</v>
      </c>
      <c r="AL24" s="119">
        <f>AL17</f>
        <v>2</v>
      </c>
      <c r="AM24" s="118" t="str">
        <f>AM17</f>
        <v>Flute(s)</v>
      </c>
      <c r="AN24" s="117">
        <f>AN17</f>
        <v>12</v>
      </c>
      <c r="AO24" s="116" t="str">
        <f>AO17</f>
        <v>cl</v>
      </c>
      <c r="AP24" s="1239"/>
      <c r="AQ24" s="1239"/>
      <c r="AR24" s="1240"/>
      <c r="AS24" s="145">
        <v>5</v>
      </c>
      <c r="AT24" s="296"/>
      <c r="AU24" s="295"/>
      <c r="AV24" s="144"/>
      <c r="AW24" s="294"/>
      <c r="AX24" s="293"/>
      <c r="AY24" s="292"/>
      <c r="AZ24" s="291">
        <v>1</v>
      </c>
      <c r="BA24" s="290"/>
      <c r="BC24" s="407" t="str">
        <f t="shared" si="21"/>
        <v>►</v>
      </c>
      <c r="BD24" s="593">
        <v>1</v>
      </c>
      <c r="BF24" s="407" t="str">
        <f t="shared" si="22"/>
        <v>►</v>
      </c>
      <c r="BG24" s="593">
        <v>1</v>
      </c>
      <c r="BI24" s="9">
        <v>1</v>
      </c>
    </row>
    <row r="25" spans="1:61" ht="17.25" customHeight="1">
      <c r="A25" s="407" t="str">
        <f t="shared" si="7"/>
        <v>►</v>
      </c>
      <c r="B25" s="147" t="str">
        <f t="shared" si="8"/>
        <v>►</v>
      </c>
      <c r="C25" s="685" t="str">
        <f t="shared" si="9"/>
        <v>►</v>
      </c>
      <c r="D25" s="147" t="str">
        <f t="shared" si="10"/>
        <v>►</v>
      </c>
      <c r="E25" s="147" t="str">
        <f t="shared" si="11"/>
        <v>►</v>
      </c>
      <c r="F25" s="147" t="str">
        <f t="shared" si="12"/>
        <v>►</v>
      </c>
      <c r="G25" s="147" t="str">
        <f t="shared" si="13"/>
        <v>►</v>
      </c>
      <c r="I25" s="146" t="str">
        <f t="shared" si="23"/>
        <v>►</v>
      </c>
      <c r="J25" s="119" t="str">
        <f>J17</f>
        <v>N.Nom de la recette.Avec ou sans alcool.Quand .Verre Flute(s).Famille à coller</v>
      </c>
      <c r="K25" s="119">
        <f>K17</f>
        <v>2</v>
      </c>
      <c r="L25" s="118" t="str">
        <f>L17</f>
        <v>Flute(s)</v>
      </c>
      <c r="M25" s="117">
        <f>M17</f>
        <v>12</v>
      </c>
      <c r="N25" s="116" t="str">
        <f>N17</f>
        <v>cl</v>
      </c>
      <c r="O25" s="1239"/>
      <c r="P25" s="1239"/>
      <c r="Q25" s="1240"/>
      <c r="R25" s="150">
        <v>6</v>
      </c>
      <c r="S25" s="296"/>
      <c r="T25" s="295"/>
      <c r="U25" s="144"/>
      <c r="V25" s="294"/>
      <c r="W25" s="293"/>
      <c r="X25" s="292"/>
      <c r="Y25" s="291">
        <v>1</v>
      </c>
      <c r="Z25" s="290"/>
      <c r="AA25" s="686"/>
      <c r="AB25" s="407" t="str">
        <f t="shared" si="14"/>
        <v>►</v>
      </c>
      <c r="AC25" s="147" t="str">
        <f t="shared" si="15"/>
        <v>►</v>
      </c>
      <c r="AD25" s="685" t="str">
        <f t="shared" si="16"/>
        <v>►</v>
      </c>
      <c r="AE25" s="147" t="str">
        <f t="shared" si="17"/>
        <v>►</v>
      </c>
      <c r="AF25" s="147" t="str">
        <f t="shared" si="18"/>
        <v>►</v>
      </c>
      <c r="AG25" s="147" t="str">
        <f t="shared" si="19"/>
        <v>►</v>
      </c>
      <c r="AH25" s="147" t="str">
        <f t="shared" si="20"/>
        <v>►</v>
      </c>
      <c r="AI25" s="686"/>
      <c r="AJ25" s="146" t="str">
        <f t="shared" si="24"/>
        <v>►</v>
      </c>
      <c r="AK25" s="119" t="str">
        <f>AK17</f>
        <v>N.Nom de la recette.Avec ou sans alcool.Quand .Verre Flute(s).Famille à coller</v>
      </c>
      <c r="AL25" s="119">
        <f>AL17</f>
        <v>2</v>
      </c>
      <c r="AM25" s="118" t="str">
        <f>AM17</f>
        <v>Flute(s)</v>
      </c>
      <c r="AN25" s="117">
        <f>AN17</f>
        <v>12</v>
      </c>
      <c r="AO25" s="116" t="str">
        <f>AO17</f>
        <v>cl</v>
      </c>
      <c r="AP25" s="1239"/>
      <c r="AQ25" s="1239"/>
      <c r="AR25" s="1240"/>
      <c r="AS25" s="150">
        <v>6</v>
      </c>
      <c r="AT25" s="296"/>
      <c r="AU25" s="295"/>
      <c r="AV25" s="144"/>
      <c r="AW25" s="294"/>
      <c r="AX25" s="293"/>
      <c r="AY25" s="292"/>
      <c r="AZ25" s="291">
        <v>1</v>
      </c>
      <c r="BA25" s="290"/>
      <c r="BC25" s="407" t="str">
        <f t="shared" si="21"/>
        <v>►</v>
      </c>
      <c r="BD25" s="593">
        <v>1</v>
      </c>
      <c r="BF25" s="407" t="str">
        <f t="shared" si="22"/>
        <v>►</v>
      </c>
      <c r="BG25" s="593">
        <v>1</v>
      </c>
      <c r="BI25" s="9">
        <v>1</v>
      </c>
    </row>
    <row r="26" spans="1:61" ht="17.25" customHeight="1">
      <c r="A26" s="407" t="str">
        <f t="shared" si="7"/>
        <v>►</v>
      </c>
      <c r="B26" s="147" t="str">
        <f t="shared" si="8"/>
        <v>►</v>
      </c>
      <c r="C26" s="685" t="str">
        <f t="shared" si="9"/>
        <v>►</v>
      </c>
      <c r="D26" s="147" t="str">
        <f t="shared" si="10"/>
        <v>►</v>
      </c>
      <c r="E26" s="147" t="str">
        <f t="shared" si="11"/>
        <v>►</v>
      </c>
      <c r="F26" s="147" t="str">
        <f t="shared" si="12"/>
        <v>►</v>
      </c>
      <c r="G26" s="147" t="str">
        <f t="shared" si="13"/>
        <v>►</v>
      </c>
      <c r="I26" s="146" t="str">
        <f t="shared" si="23"/>
        <v>►</v>
      </c>
      <c r="J26" s="119" t="str">
        <f>J17</f>
        <v>N.Nom de la recette.Avec ou sans alcool.Quand .Verre Flute(s).Famille à coller</v>
      </c>
      <c r="K26" s="119">
        <f>K17</f>
        <v>2</v>
      </c>
      <c r="L26" s="118" t="str">
        <f>L17</f>
        <v>Flute(s)</v>
      </c>
      <c r="M26" s="117">
        <f>M17</f>
        <v>12</v>
      </c>
      <c r="N26" s="116" t="str">
        <f>N17</f>
        <v>cl</v>
      </c>
      <c r="O26" s="1239"/>
      <c r="P26" s="1239"/>
      <c r="Q26" s="1240"/>
      <c r="R26" s="145">
        <v>7</v>
      </c>
      <c r="S26" s="296"/>
      <c r="T26" s="295"/>
      <c r="U26" s="144"/>
      <c r="V26" s="294"/>
      <c r="W26" s="293"/>
      <c r="X26" s="292"/>
      <c r="Y26" s="291">
        <v>1</v>
      </c>
      <c r="Z26" s="290"/>
      <c r="AA26" s="686"/>
      <c r="AB26" s="407" t="str">
        <f t="shared" si="14"/>
        <v>►</v>
      </c>
      <c r="AC26" s="147" t="str">
        <f t="shared" si="15"/>
        <v>►</v>
      </c>
      <c r="AD26" s="685" t="str">
        <f t="shared" si="16"/>
        <v>►</v>
      </c>
      <c r="AE26" s="147" t="str">
        <f t="shared" si="17"/>
        <v>►</v>
      </c>
      <c r="AF26" s="147" t="str">
        <f t="shared" si="18"/>
        <v>►</v>
      </c>
      <c r="AG26" s="147" t="str">
        <f t="shared" si="19"/>
        <v>►</v>
      </c>
      <c r="AH26" s="147" t="str">
        <f t="shared" si="20"/>
        <v>►</v>
      </c>
      <c r="AI26" s="686"/>
      <c r="AJ26" s="146" t="str">
        <f t="shared" si="24"/>
        <v>►</v>
      </c>
      <c r="AK26" s="119" t="str">
        <f>AK17</f>
        <v>N.Nom de la recette.Avec ou sans alcool.Quand .Verre Flute(s).Famille à coller</v>
      </c>
      <c r="AL26" s="119">
        <f>AL17</f>
        <v>2</v>
      </c>
      <c r="AM26" s="118" t="str">
        <f>AM17</f>
        <v>Flute(s)</v>
      </c>
      <c r="AN26" s="117">
        <f>AN17</f>
        <v>12</v>
      </c>
      <c r="AO26" s="116" t="str">
        <f>AO17</f>
        <v>cl</v>
      </c>
      <c r="AP26" s="1239"/>
      <c r="AQ26" s="1239"/>
      <c r="AR26" s="1240"/>
      <c r="AS26" s="145">
        <v>7</v>
      </c>
      <c r="AT26" s="296"/>
      <c r="AU26" s="295"/>
      <c r="AV26" s="144"/>
      <c r="AW26" s="294"/>
      <c r="AX26" s="293"/>
      <c r="AY26" s="292"/>
      <c r="AZ26" s="291">
        <v>1</v>
      </c>
      <c r="BA26" s="290"/>
      <c r="BC26" s="407" t="str">
        <f t="shared" si="21"/>
        <v>►</v>
      </c>
      <c r="BD26" s="1337" t="s">
        <v>780</v>
      </c>
      <c r="BF26" s="407" t="str">
        <f t="shared" si="22"/>
        <v>►</v>
      </c>
      <c r="BG26" s="1337" t="s">
        <v>780</v>
      </c>
      <c r="BI26" s="9">
        <v>1</v>
      </c>
    </row>
    <row r="27" spans="1:61" ht="15.75" customHeight="1">
      <c r="A27" s="407" t="str">
        <f t="shared" si="7"/>
        <v>A</v>
      </c>
      <c r="B27" s="147" t="str">
        <f t="shared" si="8"/>
        <v>N.Nom de la recette.Avec ou sans alcool.Quand .Verre Flute(s).Famille à coller</v>
      </c>
      <c r="C27" s="685" t="str">
        <f t="shared" si="9"/>
        <v>N</v>
      </c>
      <c r="D27" s="147" t="str">
        <f t="shared" si="10"/>
        <v>Nom de la recette</v>
      </c>
      <c r="E27" s="147" t="str">
        <f t="shared" si="11"/>
        <v>Avec ou sans alcool</v>
      </c>
      <c r="F27" s="147" t="str">
        <f t="shared" si="12"/>
        <v xml:space="preserve">Quand </v>
      </c>
      <c r="G27" s="147" t="str">
        <f t="shared" si="13"/>
        <v>Famille à coller</v>
      </c>
      <c r="I27" s="134" t="s">
        <v>338</v>
      </c>
      <c r="J27" s="119" t="str">
        <f>J17</f>
        <v>N.Nom de la recette.Avec ou sans alcool.Quand .Verre Flute(s).Famille à coller</v>
      </c>
      <c r="K27" s="119">
        <f>K17</f>
        <v>2</v>
      </c>
      <c r="L27" s="118" t="str">
        <f>L17</f>
        <v>Flute(s)</v>
      </c>
      <c r="M27" s="117">
        <f>M17</f>
        <v>12</v>
      </c>
      <c r="N27" s="116" t="str">
        <f>N17</f>
        <v>cl</v>
      </c>
      <c r="O27" s="132"/>
      <c r="P27" s="132" t="str">
        <f>"▼ colonne "&amp;SUBSTITUTE(ADDRESS(1,COLUMN(),4),"1","")</f>
        <v>▼ colonne P</v>
      </c>
      <c r="Q27" s="132"/>
      <c r="R27" s="132"/>
      <c r="S27" s="132"/>
      <c r="T27" s="132"/>
      <c r="U27" s="132"/>
      <c r="V27" s="132"/>
      <c r="W27" s="132"/>
      <c r="X27" s="133"/>
      <c r="Y27" s="132"/>
      <c r="Z27" s="131" t="str">
        <f>"colonne "&amp;SUBSTITUTE(ADDRESS(1,COLUMN(),4),"1","")&amp;" ▼"</f>
        <v>colonne Z ▼</v>
      </c>
      <c r="AA27" s="686"/>
      <c r="AB27" s="407" t="str">
        <f t="shared" si="14"/>
        <v>A</v>
      </c>
      <c r="AC27" s="147" t="str">
        <f t="shared" si="15"/>
        <v>N.Nom de la recette.Avec ou sans alcool.Quand .Verre Flute(s).Famille à coller</v>
      </c>
      <c r="AD27" s="685" t="str">
        <f t="shared" si="16"/>
        <v>N</v>
      </c>
      <c r="AE27" s="147" t="str">
        <f t="shared" si="17"/>
        <v>Nom de la recette</v>
      </c>
      <c r="AF27" s="147" t="str">
        <f t="shared" si="18"/>
        <v>Avec ou sans alcool</v>
      </c>
      <c r="AG27" s="147" t="str">
        <f t="shared" si="19"/>
        <v xml:space="preserve">Quand </v>
      </c>
      <c r="AH27" s="147" t="str">
        <f t="shared" si="20"/>
        <v>Famille à coller</v>
      </c>
      <c r="AI27" s="686"/>
      <c r="AJ27" s="134" t="s">
        <v>338</v>
      </c>
      <c r="AK27" s="119" t="str">
        <f>AK17</f>
        <v>N.Nom de la recette.Avec ou sans alcool.Quand .Verre Flute(s).Famille à coller</v>
      </c>
      <c r="AL27" s="119">
        <f>AL17</f>
        <v>2</v>
      </c>
      <c r="AM27" s="118" t="str">
        <f>AM17</f>
        <v>Flute(s)</v>
      </c>
      <c r="AN27" s="117">
        <f>AN17</f>
        <v>12</v>
      </c>
      <c r="AO27" s="116" t="str">
        <f>AO17</f>
        <v>cl</v>
      </c>
      <c r="AP27" s="132"/>
      <c r="AQ27" s="132" t="str">
        <f>"▼ colonne "&amp;SUBSTITUTE(ADDRESS(1,COLUMN(),4),"1","")</f>
        <v>▼ colonne AQ</v>
      </c>
      <c r="AR27" s="132"/>
      <c r="AS27" s="132"/>
      <c r="AT27" s="132"/>
      <c r="AU27" s="132"/>
      <c r="AV27" s="132"/>
      <c r="AW27" s="132"/>
      <c r="AX27" s="132"/>
      <c r="AY27" s="133"/>
      <c r="AZ27" s="132"/>
      <c r="BA27" s="131" t="str">
        <f>"colonne "&amp;SUBSTITUTE(ADDRESS(1,COLUMN(),4),"1","")&amp;" ▼"</f>
        <v>colonne BA ▼</v>
      </c>
      <c r="BC27" s="407" t="str">
        <f t="shared" si="21"/>
        <v>A</v>
      </c>
      <c r="BD27" s="1337"/>
      <c r="BF27" s="407" t="str">
        <f t="shared" si="22"/>
        <v>A</v>
      </c>
      <c r="BG27" s="1337"/>
      <c r="BI27" s="9">
        <v>1</v>
      </c>
    </row>
    <row r="28" spans="1:61" ht="15.75" customHeight="1">
      <c r="A28" s="407" t="str">
        <f t="shared" si="7"/>
        <v>A</v>
      </c>
      <c r="B28" s="147" t="str">
        <f t="shared" si="8"/>
        <v>N.Nom de la recette.Avec ou sans alcool.Quand .Verre Flute(s).Famille à coller</v>
      </c>
      <c r="C28" s="685" t="str">
        <f t="shared" si="9"/>
        <v>N</v>
      </c>
      <c r="D28" s="147" t="str">
        <f t="shared" si="10"/>
        <v>Nom de la recette</v>
      </c>
      <c r="E28" s="147" t="str">
        <f t="shared" si="11"/>
        <v>Avec ou sans alcool</v>
      </c>
      <c r="F28" s="147" t="str">
        <f t="shared" si="12"/>
        <v xml:space="preserve">Quand </v>
      </c>
      <c r="G28" s="147" t="str">
        <f t="shared" si="13"/>
        <v>Famille à coller</v>
      </c>
      <c r="I28" s="146" t="str">
        <f t="shared" ref="I28:I38" si="25">IF(OR(P28&lt;&gt; "",Q28&lt;&gt;"",R28&lt;&gt; "",S28&lt;&gt; "",T28&lt;&gt; "",U28&lt;&gt; "",V28&lt;&gt;""),"A", "►")</f>
        <v>A</v>
      </c>
      <c r="J28" s="119" t="str">
        <f>J17</f>
        <v>N.Nom de la recette.Avec ou sans alcool.Quand .Verre Flute(s).Famille à coller</v>
      </c>
      <c r="K28" s="119">
        <f>K17</f>
        <v>2</v>
      </c>
      <c r="L28" s="118" t="str">
        <f>L17</f>
        <v>Flute(s)</v>
      </c>
      <c r="M28" s="117">
        <f>M17</f>
        <v>12</v>
      </c>
      <c r="N28" s="116" t="str">
        <f>N17</f>
        <v>cl</v>
      </c>
      <c r="O28" s="288">
        <v>0</v>
      </c>
      <c r="P28" s="267" t="s">
        <v>540</v>
      </c>
      <c r="Q28" s="270"/>
      <c r="R28" s="270"/>
      <c r="S28" s="270"/>
      <c r="T28" s="270"/>
      <c r="U28" s="270"/>
      <c r="V28" s="270"/>
      <c r="W28" s="270"/>
      <c r="X28" s="270"/>
      <c r="Y28" s="270"/>
      <c r="Z28" s="287" t="s">
        <v>537</v>
      </c>
      <c r="AA28" s="686"/>
      <c r="AB28" s="407" t="str">
        <f t="shared" si="14"/>
        <v>A</v>
      </c>
      <c r="AC28" s="147" t="str">
        <f t="shared" si="15"/>
        <v>N.Nom de la recette.Avec ou sans alcool.Quand .Verre Flute(s).Famille à coller</v>
      </c>
      <c r="AD28" s="685" t="str">
        <f t="shared" si="16"/>
        <v>N</v>
      </c>
      <c r="AE28" s="147" t="str">
        <f t="shared" si="17"/>
        <v>Nom de la recette</v>
      </c>
      <c r="AF28" s="147" t="str">
        <f t="shared" si="18"/>
        <v>Avec ou sans alcool</v>
      </c>
      <c r="AG28" s="147" t="str">
        <f t="shared" si="19"/>
        <v xml:space="preserve">Quand </v>
      </c>
      <c r="AH28" s="147" t="str">
        <f t="shared" si="20"/>
        <v>Famille à coller</v>
      </c>
      <c r="AI28" s="686"/>
      <c r="AJ28" s="146" t="str">
        <f t="shared" ref="AJ28:AJ39" si="26">IF(OR(AQ28&lt;&gt; "",AR28&lt;&gt;"",AS28&lt;&gt; "",AT28&lt;&gt; "",AU28&lt;&gt; "",AV28&lt;&gt; "",AW28&lt;&gt;""),"A", "►")</f>
        <v>A</v>
      </c>
      <c r="AK28" s="119" t="str">
        <f>AK17</f>
        <v>N.Nom de la recette.Avec ou sans alcool.Quand .Verre Flute(s).Famille à coller</v>
      </c>
      <c r="AL28" s="119">
        <f>AL17</f>
        <v>2</v>
      </c>
      <c r="AM28" s="118" t="str">
        <f>AM17</f>
        <v>Flute(s)</v>
      </c>
      <c r="AN28" s="117">
        <f>AN17</f>
        <v>12</v>
      </c>
      <c r="AO28" s="116" t="str">
        <f>AO17</f>
        <v>cl</v>
      </c>
      <c r="AP28" s="288">
        <v>0</v>
      </c>
      <c r="AQ28" s="267" t="s">
        <v>540</v>
      </c>
      <c r="AR28" s="270"/>
      <c r="AS28" s="270"/>
      <c r="AT28" s="270"/>
      <c r="AU28" s="270"/>
      <c r="AV28" s="270"/>
      <c r="AW28" s="270"/>
      <c r="AX28" s="270"/>
      <c r="AY28" s="270"/>
      <c r="AZ28" s="270"/>
      <c r="BA28" s="287" t="s">
        <v>537</v>
      </c>
      <c r="BC28" s="407" t="str">
        <f t="shared" si="21"/>
        <v>A</v>
      </c>
      <c r="BD28" s="1337"/>
      <c r="BF28" s="407" t="str">
        <f t="shared" si="22"/>
        <v>A</v>
      </c>
      <c r="BG28" s="1337"/>
      <c r="BI28" s="9">
        <v>1</v>
      </c>
    </row>
    <row r="29" spans="1:61" ht="15.75" customHeight="1">
      <c r="A29" s="407" t="str">
        <f t="shared" si="7"/>
        <v>►</v>
      </c>
      <c r="B29" s="147" t="str">
        <f t="shared" ref="B29:G29" si="27">B28</f>
        <v>N.Nom de la recette.Avec ou sans alcool.Quand .Verre Flute(s).Famille à coller</v>
      </c>
      <c r="C29" s="685" t="str">
        <f t="shared" si="27"/>
        <v>N</v>
      </c>
      <c r="D29" s="147" t="str">
        <f t="shared" si="27"/>
        <v>Nom de la recette</v>
      </c>
      <c r="E29" s="147" t="str">
        <f t="shared" si="27"/>
        <v>Avec ou sans alcool</v>
      </c>
      <c r="F29" s="147" t="str">
        <f t="shared" si="27"/>
        <v xml:space="preserve">Quand </v>
      </c>
      <c r="G29" s="147" t="str">
        <f t="shared" si="27"/>
        <v>Famille à coller</v>
      </c>
      <c r="I29" s="146" t="str">
        <f t="shared" si="25"/>
        <v>►</v>
      </c>
      <c r="J29" s="119" t="str">
        <f>J17</f>
        <v>N.Nom de la recette.Avec ou sans alcool.Quand .Verre Flute(s).Famille à coller</v>
      </c>
      <c r="K29" s="119">
        <f>K17</f>
        <v>2</v>
      </c>
      <c r="L29" s="118" t="str">
        <f>L17</f>
        <v>Flute(s)</v>
      </c>
      <c r="M29" s="117">
        <f>M17</f>
        <v>12</v>
      </c>
      <c r="N29" s="116" t="str">
        <f>N17</f>
        <v>cl</v>
      </c>
      <c r="O29" s="285" t="str">
        <f>IF(ISBLANK(P29),"",MAX(O28:O28)+1)</f>
        <v/>
      </c>
      <c r="P29" s="284"/>
      <c r="Q29" s="284"/>
      <c r="R29" s="284"/>
      <c r="S29" s="284"/>
      <c r="T29" s="284"/>
      <c r="U29" s="284"/>
      <c r="V29" s="284"/>
      <c r="W29" s="284"/>
      <c r="X29" s="284"/>
      <c r="Y29" s="284"/>
      <c r="Z29" s="282"/>
      <c r="AA29" s="686"/>
      <c r="AB29" s="407" t="str">
        <f t="shared" si="14"/>
        <v>►</v>
      </c>
      <c r="AC29" s="147" t="str">
        <f t="shared" ref="AC29:AH29" si="28">AC28</f>
        <v>N.Nom de la recette.Avec ou sans alcool.Quand .Verre Flute(s).Famille à coller</v>
      </c>
      <c r="AD29" s="685" t="str">
        <f t="shared" si="28"/>
        <v>N</v>
      </c>
      <c r="AE29" s="147" t="str">
        <f t="shared" si="28"/>
        <v>Nom de la recette</v>
      </c>
      <c r="AF29" s="147" t="str">
        <f t="shared" si="28"/>
        <v>Avec ou sans alcool</v>
      </c>
      <c r="AG29" s="147" t="str">
        <f t="shared" si="28"/>
        <v xml:space="preserve">Quand </v>
      </c>
      <c r="AH29" s="147" t="str">
        <f t="shared" si="28"/>
        <v>Famille à coller</v>
      </c>
      <c r="AI29" s="686"/>
      <c r="AJ29" s="146" t="str">
        <f t="shared" si="26"/>
        <v>►</v>
      </c>
      <c r="AK29" s="119" t="str">
        <f>AK17</f>
        <v>N.Nom de la recette.Avec ou sans alcool.Quand .Verre Flute(s).Famille à coller</v>
      </c>
      <c r="AL29" s="119">
        <f>AL17</f>
        <v>2</v>
      </c>
      <c r="AM29" s="118" t="str">
        <f>AM17</f>
        <v>Flute(s)</v>
      </c>
      <c r="AN29" s="117">
        <f>AN17</f>
        <v>12</v>
      </c>
      <c r="AO29" s="116" t="str">
        <f>AO17</f>
        <v>cl</v>
      </c>
      <c r="AP29" s="285" t="str">
        <f>IF(ISBLANK(AQ29),"",MAX(AP28:AP28)+1)</f>
        <v/>
      </c>
      <c r="AQ29" s="284"/>
      <c r="AR29" s="284"/>
      <c r="AS29" s="284"/>
      <c r="AT29" s="284"/>
      <c r="AU29" s="284"/>
      <c r="AV29" s="284"/>
      <c r="AW29" s="284"/>
      <c r="AX29" s="284"/>
      <c r="AY29" s="284"/>
      <c r="AZ29" s="284"/>
      <c r="BA29" s="282"/>
      <c r="BC29" s="407" t="str">
        <f t="shared" si="21"/>
        <v>►</v>
      </c>
      <c r="BD29" s="593">
        <v>1</v>
      </c>
      <c r="BF29" s="407" t="str">
        <f t="shared" si="22"/>
        <v>►</v>
      </c>
      <c r="BG29" s="593">
        <v>1</v>
      </c>
      <c r="BI29" s="9">
        <v>1</v>
      </c>
    </row>
    <row r="30" spans="1:61" ht="16.5" customHeight="1">
      <c r="A30" s="407" t="str">
        <f t="shared" si="7"/>
        <v>►</v>
      </c>
      <c r="B30" s="147" t="str">
        <f t="shared" ref="B30:G42" si="29">B28</f>
        <v>N.Nom de la recette.Avec ou sans alcool.Quand .Verre Flute(s).Famille à coller</v>
      </c>
      <c r="C30" s="685" t="str">
        <f t="shared" si="29"/>
        <v>N</v>
      </c>
      <c r="D30" s="147" t="str">
        <f t="shared" si="29"/>
        <v>Nom de la recette</v>
      </c>
      <c r="E30" s="147" t="str">
        <f t="shared" si="29"/>
        <v>Avec ou sans alcool</v>
      </c>
      <c r="F30" s="147" t="str">
        <f t="shared" si="29"/>
        <v xml:space="preserve">Quand </v>
      </c>
      <c r="G30" s="147" t="str">
        <f t="shared" si="29"/>
        <v>Famille à coller</v>
      </c>
      <c r="I30" s="146" t="str">
        <f t="shared" si="25"/>
        <v>►</v>
      </c>
      <c r="J30" s="119" t="str">
        <f>J17</f>
        <v>N.Nom de la recette.Avec ou sans alcool.Quand .Verre Flute(s).Famille à coller</v>
      </c>
      <c r="K30" s="119">
        <f>K17</f>
        <v>2</v>
      </c>
      <c r="L30" s="118" t="str">
        <f>L17</f>
        <v>Flute(s)</v>
      </c>
      <c r="M30" s="117">
        <f>M17</f>
        <v>12</v>
      </c>
      <c r="N30" s="116" t="str">
        <f>N17</f>
        <v>cl</v>
      </c>
      <c r="O30" s="285" t="str">
        <f>IF(ISBLANK(P30),"",MAX(O28:O29)+1)</f>
        <v/>
      </c>
      <c r="P30" s="284"/>
      <c r="Q30" s="284"/>
      <c r="R30" s="284"/>
      <c r="S30" s="284"/>
      <c r="T30" s="284"/>
      <c r="U30" s="284"/>
      <c r="V30" s="284"/>
      <c r="W30" s="284"/>
      <c r="X30" s="284"/>
      <c r="Y30" s="284"/>
      <c r="Z30" s="282"/>
      <c r="AA30" s="686"/>
      <c r="AB30" s="407" t="str">
        <f t="shared" si="14"/>
        <v>►</v>
      </c>
      <c r="AC30" s="147" t="str">
        <f t="shared" ref="AC30:AH42" si="30">AC28</f>
        <v>N.Nom de la recette.Avec ou sans alcool.Quand .Verre Flute(s).Famille à coller</v>
      </c>
      <c r="AD30" s="685" t="str">
        <f t="shared" si="30"/>
        <v>N</v>
      </c>
      <c r="AE30" s="147" t="str">
        <f t="shared" si="30"/>
        <v>Nom de la recette</v>
      </c>
      <c r="AF30" s="147" t="str">
        <f t="shared" si="30"/>
        <v>Avec ou sans alcool</v>
      </c>
      <c r="AG30" s="147" t="str">
        <f t="shared" si="30"/>
        <v xml:space="preserve">Quand </v>
      </c>
      <c r="AH30" s="147" t="str">
        <f t="shared" si="30"/>
        <v>Famille à coller</v>
      </c>
      <c r="AI30" s="686"/>
      <c r="AJ30" s="146" t="str">
        <f t="shared" si="26"/>
        <v>►</v>
      </c>
      <c r="AK30" s="119" t="str">
        <f>AK17</f>
        <v>N.Nom de la recette.Avec ou sans alcool.Quand .Verre Flute(s).Famille à coller</v>
      </c>
      <c r="AL30" s="119">
        <f>AL17</f>
        <v>2</v>
      </c>
      <c r="AM30" s="118" t="str">
        <f>AM17</f>
        <v>Flute(s)</v>
      </c>
      <c r="AN30" s="117">
        <f>AN17</f>
        <v>12</v>
      </c>
      <c r="AO30" s="116" t="str">
        <f>AO17</f>
        <v>cl</v>
      </c>
      <c r="AP30" s="285" t="str">
        <f>IF(ISBLANK(AQ30),"",MAX(AP28:AP29)+1)</f>
        <v/>
      </c>
      <c r="AQ30" s="284"/>
      <c r="AR30" s="284"/>
      <c r="AS30" s="284"/>
      <c r="AT30" s="284"/>
      <c r="AU30" s="284"/>
      <c r="AV30" s="284"/>
      <c r="AW30" s="284"/>
      <c r="AX30" s="284"/>
      <c r="AY30" s="284"/>
      <c r="AZ30" s="284"/>
      <c r="BA30" s="282"/>
      <c r="BC30" s="407" t="str">
        <f t="shared" si="21"/>
        <v>►</v>
      </c>
      <c r="BD30" s="593">
        <v>1</v>
      </c>
      <c r="BF30" s="407" t="str">
        <f t="shared" si="22"/>
        <v>►</v>
      </c>
      <c r="BG30" s="593">
        <v>1</v>
      </c>
      <c r="BI30" s="9">
        <v>1</v>
      </c>
    </row>
    <row r="31" spans="1:61" ht="15.75" customHeight="1">
      <c r="A31" s="407" t="str">
        <f t="shared" si="7"/>
        <v>►</v>
      </c>
      <c r="B31" s="147" t="str">
        <f t="shared" si="29"/>
        <v>N.Nom de la recette.Avec ou sans alcool.Quand .Verre Flute(s).Famille à coller</v>
      </c>
      <c r="C31" s="685" t="str">
        <f t="shared" si="29"/>
        <v>N</v>
      </c>
      <c r="D31" s="147" t="str">
        <f t="shared" si="29"/>
        <v>Nom de la recette</v>
      </c>
      <c r="E31" s="147" t="str">
        <f t="shared" si="29"/>
        <v>Avec ou sans alcool</v>
      </c>
      <c r="F31" s="147" t="str">
        <f t="shared" si="29"/>
        <v xml:space="preserve">Quand </v>
      </c>
      <c r="G31" s="147" t="str">
        <f t="shared" si="29"/>
        <v>Famille à coller</v>
      </c>
      <c r="I31" s="146" t="str">
        <f t="shared" si="25"/>
        <v>►</v>
      </c>
      <c r="J31" s="119" t="str">
        <f>J17</f>
        <v>N.Nom de la recette.Avec ou sans alcool.Quand .Verre Flute(s).Famille à coller</v>
      </c>
      <c r="K31" s="119">
        <f>K17</f>
        <v>2</v>
      </c>
      <c r="L31" s="118" t="str">
        <f>L17</f>
        <v>Flute(s)</v>
      </c>
      <c r="M31" s="117">
        <f>M17</f>
        <v>12</v>
      </c>
      <c r="N31" s="116" t="str">
        <f>N17</f>
        <v>cl</v>
      </c>
      <c r="O31" s="285" t="str">
        <f>IF(ISBLANK(P31),"",MAX(O28:O30)+1)</f>
        <v/>
      </c>
      <c r="P31" s="284"/>
      <c r="Q31" s="284"/>
      <c r="R31" s="284"/>
      <c r="S31" s="284"/>
      <c r="T31" s="284"/>
      <c r="U31" s="284"/>
      <c r="V31" s="284"/>
      <c r="W31" s="284"/>
      <c r="X31" s="284"/>
      <c r="Y31" s="284"/>
      <c r="Z31" s="282"/>
      <c r="AA31" s="686"/>
      <c r="AB31" s="407" t="str">
        <f t="shared" si="14"/>
        <v>►</v>
      </c>
      <c r="AC31" s="147" t="str">
        <f t="shared" si="30"/>
        <v>N.Nom de la recette.Avec ou sans alcool.Quand .Verre Flute(s).Famille à coller</v>
      </c>
      <c r="AD31" s="685" t="str">
        <f t="shared" si="30"/>
        <v>N</v>
      </c>
      <c r="AE31" s="147" t="str">
        <f t="shared" si="30"/>
        <v>Nom de la recette</v>
      </c>
      <c r="AF31" s="147" t="str">
        <f t="shared" si="30"/>
        <v>Avec ou sans alcool</v>
      </c>
      <c r="AG31" s="147" t="str">
        <f t="shared" si="30"/>
        <v xml:space="preserve">Quand </v>
      </c>
      <c r="AH31" s="147" t="str">
        <f t="shared" si="30"/>
        <v>Famille à coller</v>
      </c>
      <c r="AI31" s="686"/>
      <c r="AJ31" s="146" t="str">
        <f t="shared" si="26"/>
        <v>►</v>
      </c>
      <c r="AK31" s="119" t="str">
        <f>AK17</f>
        <v>N.Nom de la recette.Avec ou sans alcool.Quand .Verre Flute(s).Famille à coller</v>
      </c>
      <c r="AL31" s="119">
        <f>AL17</f>
        <v>2</v>
      </c>
      <c r="AM31" s="118" t="str">
        <f>AM17</f>
        <v>Flute(s)</v>
      </c>
      <c r="AN31" s="117">
        <f>AN17</f>
        <v>12</v>
      </c>
      <c r="AO31" s="116" t="str">
        <f>AO17</f>
        <v>cl</v>
      </c>
      <c r="AP31" s="285" t="str">
        <f>IF(ISBLANK(AQ31),"",MAX(AP28:AP30)+1)</f>
        <v/>
      </c>
      <c r="AQ31" s="284"/>
      <c r="AR31" s="284"/>
      <c r="AS31" s="284"/>
      <c r="AT31" s="284"/>
      <c r="AU31" s="284"/>
      <c r="AV31" s="284"/>
      <c r="AW31" s="284"/>
      <c r="AX31" s="284"/>
      <c r="AY31" s="284"/>
      <c r="AZ31" s="284"/>
      <c r="BA31" s="282"/>
      <c r="BC31" s="407" t="str">
        <f t="shared" si="21"/>
        <v>►</v>
      </c>
      <c r="BD31" s="593">
        <v>1</v>
      </c>
      <c r="BF31" s="407" t="str">
        <f t="shared" si="22"/>
        <v>►</v>
      </c>
      <c r="BG31" s="593">
        <v>1</v>
      </c>
      <c r="BI31" s="9">
        <v>1</v>
      </c>
    </row>
    <row r="32" spans="1:61" ht="15.75" customHeight="1">
      <c r="A32" s="407" t="str">
        <f t="shared" si="7"/>
        <v>►</v>
      </c>
      <c r="B32" s="147" t="str">
        <f t="shared" si="29"/>
        <v>N.Nom de la recette.Avec ou sans alcool.Quand .Verre Flute(s).Famille à coller</v>
      </c>
      <c r="C32" s="685" t="str">
        <f t="shared" si="29"/>
        <v>N</v>
      </c>
      <c r="D32" s="147" t="str">
        <f t="shared" si="29"/>
        <v>Nom de la recette</v>
      </c>
      <c r="E32" s="147" t="str">
        <f t="shared" si="29"/>
        <v>Avec ou sans alcool</v>
      </c>
      <c r="F32" s="147" t="str">
        <f t="shared" si="29"/>
        <v xml:space="preserve">Quand </v>
      </c>
      <c r="G32" s="147" t="str">
        <f t="shared" si="29"/>
        <v>Famille à coller</v>
      </c>
      <c r="I32" s="146" t="str">
        <f t="shared" si="25"/>
        <v>►</v>
      </c>
      <c r="J32" s="119" t="str">
        <f>J17</f>
        <v>N.Nom de la recette.Avec ou sans alcool.Quand .Verre Flute(s).Famille à coller</v>
      </c>
      <c r="K32" s="119">
        <f>K17</f>
        <v>2</v>
      </c>
      <c r="L32" s="118" t="str">
        <f>L17</f>
        <v>Flute(s)</v>
      </c>
      <c r="M32" s="117">
        <f>M17</f>
        <v>12</v>
      </c>
      <c r="N32" s="116" t="str">
        <f>N17</f>
        <v>cl</v>
      </c>
      <c r="O32" s="285" t="str">
        <f>IF(ISBLANK(P32),"",MAX(O28:O31)+1)</f>
        <v/>
      </c>
      <c r="P32" s="284"/>
      <c r="Q32" s="284"/>
      <c r="R32" s="284"/>
      <c r="S32" s="284"/>
      <c r="T32" s="284"/>
      <c r="U32" s="284"/>
      <c r="V32" s="284"/>
      <c r="W32" s="284"/>
      <c r="X32" s="284"/>
      <c r="Y32" s="284"/>
      <c r="Z32" s="282"/>
      <c r="AA32" s="686"/>
      <c r="AB32" s="407" t="str">
        <f t="shared" si="14"/>
        <v>►</v>
      </c>
      <c r="AC32" s="147" t="str">
        <f t="shared" si="30"/>
        <v>N.Nom de la recette.Avec ou sans alcool.Quand .Verre Flute(s).Famille à coller</v>
      </c>
      <c r="AD32" s="685" t="str">
        <f t="shared" si="30"/>
        <v>N</v>
      </c>
      <c r="AE32" s="147" t="str">
        <f t="shared" si="30"/>
        <v>Nom de la recette</v>
      </c>
      <c r="AF32" s="147" t="str">
        <f t="shared" si="30"/>
        <v>Avec ou sans alcool</v>
      </c>
      <c r="AG32" s="147" t="str">
        <f t="shared" si="30"/>
        <v xml:space="preserve">Quand </v>
      </c>
      <c r="AH32" s="147" t="str">
        <f t="shared" si="30"/>
        <v>Famille à coller</v>
      </c>
      <c r="AI32" s="686"/>
      <c r="AJ32" s="146" t="str">
        <f t="shared" si="26"/>
        <v>►</v>
      </c>
      <c r="AK32" s="119" t="str">
        <f>AK17</f>
        <v>N.Nom de la recette.Avec ou sans alcool.Quand .Verre Flute(s).Famille à coller</v>
      </c>
      <c r="AL32" s="119">
        <f>AL17</f>
        <v>2</v>
      </c>
      <c r="AM32" s="118" t="str">
        <f>AM17</f>
        <v>Flute(s)</v>
      </c>
      <c r="AN32" s="117">
        <f>AN17</f>
        <v>12</v>
      </c>
      <c r="AO32" s="116" t="str">
        <f>AO17</f>
        <v>cl</v>
      </c>
      <c r="AP32" s="285" t="str">
        <f>IF(ISBLANK(AQ32),"",MAX(AP28:AP31)+1)</f>
        <v/>
      </c>
      <c r="AQ32" s="284"/>
      <c r="AR32" s="284"/>
      <c r="AS32" s="284"/>
      <c r="AT32" s="284"/>
      <c r="AU32" s="284"/>
      <c r="AV32" s="284"/>
      <c r="AW32" s="284"/>
      <c r="AX32" s="284"/>
      <c r="AY32" s="284"/>
      <c r="AZ32" s="284"/>
      <c r="BA32" s="282"/>
      <c r="BC32" s="407" t="str">
        <f t="shared" si="21"/>
        <v>►</v>
      </c>
      <c r="BD32" s="1337" t="s">
        <v>781</v>
      </c>
      <c r="BF32" s="407" t="str">
        <f t="shared" si="22"/>
        <v>►</v>
      </c>
      <c r="BG32" s="1337" t="s">
        <v>781</v>
      </c>
      <c r="BI32" s="9">
        <v>1</v>
      </c>
    </row>
    <row r="33" spans="1:61" ht="15.75" customHeight="1">
      <c r="A33" s="407" t="str">
        <f t="shared" si="7"/>
        <v>►</v>
      </c>
      <c r="B33" s="147" t="str">
        <f t="shared" si="29"/>
        <v>N.Nom de la recette.Avec ou sans alcool.Quand .Verre Flute(s).Famille à coller</v>
      </c>
      <c r="C33" s="685" t="str">
        <f t="shared" si="29"/>
        <v>N</v>
      </c>
      <c r="D33" s="147" t="str">
        <f t="shared" si="29"/>
        <v>Nom de la recette</v>
      </c>
      <c r="E33" s="147" t="str">
        <f t="shared" si="29"/>
        <v>Avec ou sans alcool</v>
      </c>
      <c r="F33" s="147" t="str">
        <f t="shared" si="29"/>
        <v xml:space="preserve">Quand </v>
      </c>
      <c r="G33" s="147" t="str">
        <f t="shared" si="29"/>
        <v>Famille à coller</v>
      </c>
      <c r="I33" s="146" t="str">
        <f t="shared" si="25"/>
        <v>►</v>
      </c>
      <c r="J33" s="119" t="str">
        <f>J17</f>
        <v>N.Nom de la recette.Avec ou sans alcool.Quand .Verre Flute(s).Famille à coller</v>
      </c>
      <c r="K33" s="119">
        <f>K17</f>
        <v>2</v>
      </c>
      <c r="L33" s="118" t="str">
        <f>L17</f>
        <v>Flute(s)</v>
      </c>
      <c r="M33" s="117">
        <f>M17</f>
        <v>12</v>
      </c>
      <c r="N33" s="116" t="str">
        <f>N17</f>
        <v>cl</v>
      </c>
      <c r="O33" s="285" t="str">
        <f>IF(ISBLANK(P33),"",MAX(O28:O32)+1)</f>
        <v/>
      </c>
      <c r="P33" s="284"/>
      <c r="Q33" s="284"/>
      <c r="R33" s="284"/>
      <c r="S33" s="284"/>
      <c r="T33" s="284"/>
      <c r="U33" s="284"/>
      <c r="V33" s="284"/>
      <c r="W33" s="284"/>
      <c r="X33" s="284"/>
      <c r="Y33" s="284"/>
      <c r="Z33" s="282"/>
      <c r="AA33" s="686"/>
      <c r="AB33" s="407" t="str">
        <f t="shared" si="14"/>
        <v>►</v>
      </c>
      <c r="AC33" s="147" t="str">
        <f t="shared" si="30"/>
        <v>N.Nom de la recette.Avec ou sans alcool.Quand .Verre Flute(s).Famille à coller</v>
      </c>
      <c r="AD33" s="685" t="str">
        <f t="shared" si="30"/>
        <v>N</v>
      </c>
      <c r="AE33" s="147" t="str">
        <f t="shared" si="30"/>
        <v>Nom de la recette</v>
      </c>
      <c r="AF33" s="147" t="str">
        <f t="shared" si="30"/>
        <v>Avec ou sans alcool</v>
      </c>
      <c r="AG33" s="147" t="str">
        <f t="shared" si="30"/>
        <v xml:space="preserve">Quand </v>
      </c>
      <c r="AH33" s="147" t="str">
        <f t="shared" si="30"/>
        <v>Famille à coller</v>
      </c>
      <c r="AI33" s="686"/>
      <c r="AJ33" s="146" t="str">
        <f t="shared" si="26"/>
        <v>►</v>
      </c>
      <c r="AK33" s="119" t="str">
        <f>AK17</f>
        <v>N.Nom de la recette.Avec ou sans alcool.Quand .Verre Flute(s).Famille à coller</v>
      </c>
      <c r="AL33" s="119">
        <f>AL17</f>
        <v>2</v>
      </c>
      <c r="AM33" s="118" t="str">
        <f>AM17</f>
        <v>Flute(s)</v>
      </c>
      <c r="AN33" s="117">
        <f>AN17</f>
        <v>12</v>
      </c>
      <c r="AO33" s="116" t="str">
        <f>AO17</f>
        <v>cl</v>
      </c>
      <c r="AP33" s="285" t="str">
        <f>IF(ISBLANK(AQ33),"",MAX(AP28:AP32)+1)</f>
        <v/>
      </c>
      <c r="AQ33" s="284"/>
      <c r="AR33" s="284"/>
      <c r="AS33" s="284"/>
      <c r="AT33" s="284"/>
      <c r="AU33" s="284"/>
      <c r="AV33" s="284"/>
      <c r="AW33" s="284"/>
      <c r="AX33" s="284"/>
      <c r="AY33" s="284"/>
      <c r="AZ33" s="284"/>
      <c r="BA33" s="282"/>
      <c r="BC33" s="407" t="str">
        <f t="shared" si="21"/>
        <v>►</v>
      </c>
      <c r="BD33" s="1337"/>
      <c r="BF33" s="407" t="str">
        <f t="shared" si="22"/>
        <v>►</v>
      </c>
      <c r="BG33" s="1337"/>
      <c r="BI33" s="9">
        <v>1</v>
      </c>
    </row>
    <row r="34" spans="1:61" ht="15.75" customHeight="1">
      <c r="A34" s="407" t="str">
        <f t="shared" si="7"/>
        <v>►</v>
      </c>
      <c r="B34" s="147" t="str">
        <f t="shared" si="29"/>
        <v>N.Nom de la recette.Avec ou sans alcool.Quand .Verre Flute(s).Famille à coller</v>
      </c>
      <c r="C34" s="685" t="str">
        <f t="shared" si="29"/>
        <v>N</v>
      </c>
      <c r="D34" s="147" t="str">
        <f t="shared" si="29"/>
        <v>Nom de la recette</v>
      </c>
      <c r="E34" s="147" t="str">
        <f t="shared" si="29"/>
        <v>Avec ou sans alcool</v>
      </c>
      <c r="F34" s="147" t="str">
        <f t="shared" si="29"/>
        <v xml:space="preserve">Quand </v>
      </c>
      <c r="G34" s="147" t="str">
        <f t="shared" si="29"/>
        <v>Famille à coller</v>
      </c>
      <c r="I34" s="146" t="str">
        <f t="shared" si="25"/>
        <v>►</v>
      </c>
      <c r="J34" s="119" t="str">
        <f>J17</f>
        <v>N.Nom de la recette.Avec ou sans alcool.Quand .Verre Flute(s).Famille à coller</v>
      </c>
      <c r="K34" s="119">
        <f>K17</f>
        <v>2</v>
      </c>
      <c r="L34" s="118" t="str">
        <f>L17</f>
        <v>Flute(s)</v>
      </c>
      <c r="M34" s="117">
        <f>M17</f>
        <v>12</v>
      </c>
      <c r="N34" s="116" t="str">
        <f>N17</f>
        <v>cl</v>
      </c>
      <c r="O34" s="285" t="str">
        <f>IF(ISBLANK(P34),"",MAX(O28:O33)+1)</f>
        <v/>
      </c>
      <c r="P34" s="284"/>
      <c r="Q34" s="284"/>
      <c r="R34" s="284"/>
      <c r="S34" s="284"/>
      <c r="T34" s="284"/>
      <c r="U34" s="284"/>
      <c r="V34" s="284"/>
      <c r="W34" s="284"/>
      <c r="X34" s="284"/>
      <c r="Y34" s="284"/>
      <c r="Z34" s="282"/>
      <c r="AA34" s="686"/>
      <c r="AB34" s="407" t="str">
        <f t="shared" si="14"/>
        <v>►</v>
      </c>
      <c r="AC34" s="147" t="str">
        <f t="shared" si="30"/>
        <v>N.Nom de la recette.Avec ou sans alcool.Quand .Verre Flute(s).Famille à coller</v>
      </c>
      <c r="AD34" s="685" t="str">
        <f t="shared" si="30"/>
        <v>N</v>
      </c>
      <c r="AE34" s="147" t="str">
        <f t="shared" si="30"/>
        <v>Nom de la recette</v>
      </c>
      <c r="AF34" s="147" t="str">
        <f t="shared" si="30"/>
        <v>Avec ou sans alcool</v>
      </c>
      <c r="AG34" s="147" t="str">
        <f t="shared" si="30"/>
        <v xml:space="preserve">Quand </v>
      </c>
      <c r="AH34" s="147" t="str">
        <f t="shared" si="30"/>
        <v>Famille à coller</v>
      </c>
      <c r="AI34" s="686"/>
      <c r="AJ34" s="146" t="str">
        <f t="shared" si="26"/>
        <v>►</v>
      </c>
      <c r="AK34" s="119" t="str">
        <f>AK17</f>
        <v>N.Nom de la recette.Avec ou sans alcool.Quand .Verre Flute(s).Famille à coller</v>
      </c>
      <c r="AL34" s="119">
        <f>AL17</f>
        <v>2</v>
      </c>
      <c r="AM34" s="118" t="str">
        <f>AM17</f>
        <v>Flute(s)</v>
      </c>
      <c r="AN34" s="117">
        <f>AN17</f>
        <v>12</v>
      </c>
      <c r="AO34" s="116" t="str">
        <f>AO17</f>
        <v>cl</v>
      </c>
      <c r="AP34" s="285" t="str">
        <f>IF(ISBLANK(AQ34),"",MAX(AP28:AP33)+1)</f>
        <v/>
      </c>
      <c r="AQ34" s="284"/>
      <c r="AR34" s="284"/>
      <c r="AS34" s="284"/>
      <c r="AT34" s="284"/>
      <c r="AU34" s="284"/>
      <c r="AV34" s="284"/>
      <c r="AW34" s="284"/>
      <c r="AX34" s="284"/>
      <c r="AY34" s="284"/>
      <c r="AZ34" s="284"/>
      <c r="BA34" s="282"/>
      <c r="BC34" s="407" t="str">
        <f t="shared" si="21"/>
        <v>►</v>
      </c>
      <c r="BD34" s="1337"/>
      <c r="BF34" s="407" t="str">
        <f t="shared" si="22"/>
        <v>►</v>
      </c>
      <c r="BG34" s="1337"/>
      <c r="BI34" s="9">
        <v>1</v>
      </c>
    </row>
    <row r="35" spans="1:61" ht="15.75" customHeight="1">
      <c r="A35" s="407" t="str">
        <f t="shared" si="7"/>
        <v>►</v>
      </c>
      <c r="B35" s="147" t="str">
        <f t="shared" si="29"/>
        <v>N.Nom de la recette.Avec ou sans alcool.Quand .Verre Flute(s).Famille à coller</v>
      </c>
      <c r="C35" s="685" t="str">
        <f t="shared" si="29"/>
        <v>N</v>
      </c>
      <c r="D35" s="147" t="str">
        <f t="shared" si="29"/>
        <v>Nom de la recette</v>
      </c>
      <c r="E35" s="147" t="str">
        <f t="shared" si="29"/>
        <v>Avec ou sans alcool</v>
      </c>
      <c r="F35" s="147" t="str">
        <f t="shared" si="29"/>
        <v xml:space="preserve">Quand </v>
      </c>
      <c r="G35" s="147" t="str">
        <f t="shared" si="29"/>
        <v>Famille à coller</v>
      </c>
      <c r="I35" s="146" t="str">
        <f t="shared" si="25"/>
        <v>►</v>
      </c>
      <c r="J35" s="119" t="str">
        <f>J17</f>
        <v>N.Nom de la recette.Avec ou sans alcool.Quand .Verre Flute(s).Famille à coller</v>
      </c>
      <c r="K35" s="119">
        <f>K17</f>
        <v>2</v>
      </c>
      <c r="L35" s="118" t="str">
        <f>L17</f>
        <v>Flute(s)</v>
      </c>
      <c r="M35" s="117">
        <f>M17</f>
        <v>12</v>
      </c>
      <c r="N35" s="116" t="str">
        <f>N17</f>
        <v>cl</v>
      </c>
      <c r="O35" s="285" t="str">
        <f>IF(ISBLANK(P35),"",MAX(O28:O34)+1)</f>
        <v/>
      </c>
      <c r="P35" s="284"/>
      <c r="Q35" s="284"/>
      <c r="R35" s="284"/>
      <c r="S35" s="284"/>
      <c r="T35" s="284"/>
      <c r="U35" s="284"/>
      <c r="V35" s="284"/>
      <c r="W35" s="284"/>
      <c r="X35" s="284"/>
      <c r="Y35" s="284"/>
      <c r="Z35" s="282"/>
      <c r="AA35" s="686"/>
      <c r="AB35" s="407" t="str">
        <f t="shared" si="14"/>
        <v>►</v>
      </c>
      <c r="AC35" s="147" t="str">
        <f t="shared" si="30"/>
        <v>N.Nom de la recette.Avec ou sans alcool.Quand .Verre Flute(s).Famille à coller</v>
      </c>
      <c r="AD35" s="685" t="str">
        <f t="shared" si="30"/>
        <v>N</v>
      </c>
      <c r="AE35" s="147" t="str">
        <f t="shared" si="30"/>
        <v>Nom de la recette</v>
      </c>
      <c r="AF35" s="147" t="str">
        <f t="shared" si="30"/>
        <v>Avec ou sans alcool</v>
      </c>
      <c r="AG35" s="147" t="str">
        <f t="shared" si="30"/>
        <v xml:space="preserve">Quand </v>
      </c>
      <c r="AH35" s="147" t="str">
        <f t="shared" si="30"/>
        <v>Famille à coller</v>
      </c>
      <c r="AI35" s="686"/>
      <c r="AJ35" s="146" t="str">
        <f t="shared" si="26"/>
        <v>►</v>
      </c>
      <c r="AK35" s="119" t="str">
        <f>AK17</f>
        <v>N.Nom de la recette.Avec ou sans alcool.Quand .Verre Flute(s).Famille à coller</v>
      </c>
      <c r="AL35" s="119">
        <f>AL17</f>
        <v>2</v>
      </c>
      <c r="AM35" s="118" t="str">
        <f>AM17</f>
        <v>Flute(s)</v>
      </c>
      <c r="AN35" s="117">
        <f>AN17</f>
        <v>12</v>
      </c>
      <c r="AO35" s="116" t="str">
        <f>AO17</f>
        <v>cl</v>
      </c>
      <c r="AP35" s="285" t="str">
        <f>IF(ISBLANK(AQ35),"",MAX(AP28:AP34)+1)</f>
        <v/>
      </c>
      <c r="AQ35" s="284"/>
      <c r="AR35" s="284"/>
      <c r="AS35" s="284"/>
      <c r="AT35" s="284"/>
      <c r="AU35" s="284"/>
      <c r="AV35" s="284"/>
      <c r="AW35" s="284"/>
      <c r="AX35" s="284"/>
      <c r="AY35" s="284"/>
      <c r="AZ35" s="284"/>
      <c r="BA35" s="282"/>
      <c r="BC35" s="407" t="str">
        <f t="shared" si="21"/>
        <v>►</v>
      </c>
      <c r="BD35" s="1337"/>
      <c r="BF35" s="407" t="str">
        <f t="shared" si="22"/>
        <v>►</v>
      </c>
      <c r="BG35" s="1337"/>
      <c r="BI35" s="9">
        <v>1</v>
      </c>
    </row>
    <row r="36" spans="1:61" ht="15.75" customHeight="1">
      <c r="A36" s="407" t="str">
        <f t="shared" si="7"/>
        <v>►</v>
      </c>
      <c r="B36" s="147" t="str">
        <f t="shared" si="29"/>
        <v>N.Nom de la recette.Avec ou sans alcool.Quand .Verre Flute(s).Famille à coller</v>
      </c>
      <c r="C36" s="685" t="str">
        <f t="shared" si="29"/>
        <v>N</v>
      </c>
      <c r="D36" s="147" t="str">
        <f t="shared" si="29"/>
        <v>Nom de la recette</v>
      </c>
      <c r="E36" s="147" t="str">
        <f t="shared" si="29"/>
        <v>Avec ou sans alcool</v>
      </c>
      <c r="F36" s="147" t="str">
        <f t="shared" si="29"/>
        <v xml:space="preserve">Quand </v>
      </c>
      <c r="G36" s="147" t="str">
        <f t="shared" si="29"/>
        <v>Famille à coller</v>
      </c>
      <c r="I36" s="146" t="str">
        <f t="shared" si="25"/>
        <v>►</v>
      </c>
      <c r="J36" s="119" t="str">
        <f>J17</f>
        <v>N.Nom de la recette.Avec ou sans alcool.Quand .Verre Flute(s).Famille à coller</v>
      </c>
      <c r="K36" s="119">
        <f>K17</f>
        <v>2</v>
      </c>
      <c r="L36" s="118" t="str">
        <f>L17</f>
        <v>Flute(s)</v>
      </c>
      <c r="M36" s="117">
        <f>M17</f>
        <v>12</v>
      </c>
      <c r="N36" s="116" t="str">
        <f>N17</f>
        <v>cl</v>
      </c>
      <c r="O36" s="285" t="str">
        <f>IF(ISBLANK(P36),"",MAX(O28:O35)+1)</f>
        <v/>
      </c>
      <c r="P36" s="284"/>
      <c r="Q36" s="284"/>
      <c r="R36" s="284"/>
      <c r="S36" s="284"/>
      <c r="T36" s="284"/>
      <c r="U36" s="284"/>
      <c r="V36" s="284"/>
      <c r="W36" s="284"/>
      <c r="X36" s="284"/>
      <c r="Y36" s="284"/>
      <c r="Z36" s="282"/>
      <c r="AA36" s="686"/>
      <c r="AB36" s="407" t="str">
        <f t="shared" si="14"/>
        <v>►</v>
      </c>
      <c r="AC36" s="147" t="str">
        <f t="shared" si="30"/>
        <v>N.Nom de la recette.Avec ou sans alcool.Quand .Verre Flute(s).Famille à coller</v>
      </c>
      <c r="AD36" s="685" t="str">
        <f t="shared" si="30"/>
        <v>N</v>
      </c>
      <c r="AE36" s="147" t="str">
        <f t="shared" si="30"/>
        <v>Nom de la recette</v>
      </c>
      <c r="AF36" s="147" t="str">
        <f t="shared" si="30"/>
        <v>Avec ou sans alcool</v>
      </c>
      <c r="AG36" s="147" t="str">
        <f t="shared" si="30"/>
        <v xml:space="preserve">Quand </v>
      </c>
      <c r="AH36" s="147" t="str">
        <f t="shared" si="30"/>
        <v>Famille à coller</v>
      </c>
      <c r="AI36" s="686"/>
      <c r="AJ36" s="146" t="str">
        <f t="shared" si="26"/>
        <v>►</v>
      </c>
      <c r="AK36" s="119" t="str">
        <f>AK17</f>
        <v>N.Nom de la recette.Avec ou sans alcool.Quand .Verre Flute(s).Famille à coller</v>
      </c>
      <c r="AL36" s="119">
        <f>AL17</f>
        <v>2</v>
      </c>
      <c r="AM36" s="118" t="str">
        <f>AM17</f>
        <v>Flute(s)</v>
      </c>
      <c r="AN36" s="117">
        <f>AN17</f>
        <v>12</v>
      </c>
      <c r="AO36" s="116" t="str">
        <f>AO17</f>
        <v>cl</v>
      </c>
      <c r="AP36" s="285" t="str">
        <f>IF(ISBLANK(AQ36),"",MAX(AP28:AP35)+1)</f>
        <v/>
      </c>
      <c r="AQ36" s="284"/>
      <c r="AR36" s="284"/>
      <c r="AS36" s="284"/>
      <c r="AT36" s="284"/>
      <c r="AU36" s="284"/>
      <c r="AV36" s="284"/>
      <c r="AW36" s="284"/>
      <c r="AX36" s="284"/>
      <c r="AY36" s="284"/>
      <c r="AZ36" s="284"/>
      <c r="BA36" s="282"/>
      <c r="BC36" s="407" t="str">
        <f t="shared" si="21"/>
        <v>►</v>
      </c>
      <c r="BD36" s="593">
        <v>1</v>
      </c>
      <c r="BF36" s="407" t="str">
        <f t="shared" si="22"/>
        <v>►</v>
      </c>
      <c r="BG36" s="593">
        <v>1</v>
      </c>
      <c r="BI36" s="9">
        <v>1</v>
      </c>
    </row>
    <row r="37" spans="1:61" ht="21" customHeight="1">
      <c r="A37" s="407" t="str">
        <f t="shared" si="7"/>
        <v>►</v>
      </c>
      <c r="B37" s="147" t="str">
        <f t="shared" si="29"/>
        <v>N.Nom de la recette.Avec ou sans alcool.Quand .Verre Flute(s).Famille à coller</v>
      </c>
      <c r="C37" s="685" t="str">
        <f t="shared" si="29"/>
        <v>N</v>
      </c>
      <c r="D37" s="147" t="str">
        <f t="shared" si="29"/>
        <v>Nom de la recette</v>
      </c>
      <c r="E37" s="147" t="str">
        <f t="shared" si="29"/>
        <v>Avec ou sans alcool</v>
      </c>
      <c r="F37" s="147" t="str">
        <f t="shared" si="29"/>
        <v xml:space="preserve">Quand </v>
      </c>
      <c r="G37" s="147" t="str">
        <f t="shared" si="29"/>
        <v>Famille à coller</v>
      </c>
      <c r="I37" s="146" t="str">
        <f t="shared" si="25"/>
        <v>►</v>
      </c>
      <c r="J37" s="119" t="str">
        <f>J17</f>
        <v>N.Nom de la recette.Avec ou sans alcool.Quand .Verre Flute(s).Famille à coller</v>
      </c>
      <c r="K37" s="119">
        <f>K17</f>
        <v>2</v>
      </c>
      <c r="L37" s="118" t="str">
        <f>L17</f>
        <v>Flute(s)</v>
      </c>
      <c r="M37" s="117">
        <f>M17</f>
        <v>12</v>
      </c>
      <c r="N37" s="116" t="str">
        <f>N17</f>
        <v>cl</v>
      </c>
      <c r="O37" s="285" t="str">
        <f>IF(ISBLANK(P37),"",MAX(O28:O36)+1)</f>
        <v/>
      </c>
      <c r="P37" s="284"/>
      <c r="Q37" s="284"/>
      <c r="R37" s="284"/>
      <c r="S37" s="284"/>
      <c r="T37" s="284"/>
      <c r="U37" s="284"/>
      <c r="V37" s="284"/>
      <c r="W37" s="284"/>
      <c r="X37" s="284"/>
      <c r="Y37" s="284"/>
      <c r="Z37" s="282"/>
      <c r="AA37" s="686"/>
      <c r="AB37" s="407" t="str">
        <f t="shared" si="14"/>
        <v>►</v>
      </c>
      <c r="AC37" s="147" t="str">
        <f t="shared" si="30"/>
        <v>N.Nom de la recette.Avec ou sans alcool.Quand .Verre Flute(s).Famille à coller</v>
      </c>
      <c r="AD37" s="685" t="str">
        <f t="shared" si="30"/>
        <v>N</v>
      </c>
      <c r="AE37" s="147" t="str">
        <f t="shared" si="30"/>
        <v>Nom de la recette</v>
      </c>
      <c r="AF37" s="147" t="str">
        <f t="shared" si="30"/>
        <v>Avec ou sans alcool</v>
      </c>
      <c r="AG37" s="147" t="str">
        <f t="shared" si="30"/>
        <v xml:space="preserve">Quand </v>
      </c>
      <c r="AH37" s="147" t="str">
        <f t="shared" si="30"/>
        <v>Famille à coller</v>
      </c>
      <c r="AI37" s="686"/>
      <c r="AJ37" s="146" t="str">
        <f t="shared" si="26"/>
        <v>►</v>
      </c>
      <c r="AK37" s="119" t="str">
        <f>AK17</f>
        <v>N.Nom de la recette.Avec ou sans alcool.Quand .Verre Flute(s).Famille à coller</v>
      </c>
      <c r="AL37" s="119">
        <f>AL17</f>
        <v>2</v>
      </c>
      <c r="AM37" s="118" t="str">
        <f>AM17</f>
        <v>Flute(s)</v>
      </c>
      <c r="AN37" s="117">
        <f>AN17</f>
        <v>12</v>
      </c>
      <c r="AO37" s="116" t="str">
        <f>AO17</f>
        <v>cl</v>
      </c>
      <c r="AP37" s="285" t="str">
        <f>IF(ISBLANK(AQ37),"",MAX(AP28:AP36)+1)</f>
        <v/>
      </c>
      <c r="AQ37" s="284"/>
      <c r="AR37" s="284"/>
      <c r="AS37" s="284"/>
      <c r="AT37" s="284"/>
      <c r="AU37" s="284"/>
      <c r="AV37" s="284"/>
      <c r="AW37" s="284"/>
      <c r="AX37" s="284"/>
      <c r="AY37" s="284"/>
      <c r="AZ37" s="284"/>
      <c r="BA37" s="282"/>
      <c r="BC37" s="407" t="str">
        <f t="shared" si="21"/>
        <v>►</v>
      </c>
      <c r="BD37" s="593">
        <v>1</v>
      </c>
      <c r="BF37" s="407" t="str">
        <f t="shared" si="22"/>
        <v>►</v>
      </c>
      <c r="BG37" s="593">
        <v>1</v>
      </c>
      <c r="BI37" s="9">
        <v>1</v>
      </c>
    </row>
    <row r="38" spans="1:61" ht="18.75" customHeight="1">
      <c r="A38" s="407" t="str">
        <f t="shared" si="7"/>
        <v>►</v>
      </c>
      <c r="B38" s="147" t="str">
        <f t="shared" si="29"/>
        <v>N.Nom de la recette.Avec ou sans alcool.Quand .Verre Flute(s).Famille à coller</v>
      </c>
      <c r="C38" s="685" t="str">
        <f t="shared" si="29"/>
        <v>N</v>
      </c>
      <c r="D38" s="147" t="str">
        <f t="shared" si="29"/>
        <v>Nom de la recette</v>
      </c>
      <c r="E38" s="147" t="str">
        <f t="shared" si="29"/>
        <v>Avec ou sans alcool</v>
      </c>
      <c r="F38" s="147" t="str">
        <f t="shared" si="29"/>
        <v xml:space="preserve">Quand </v>
      </c>
      <c r="G38" s="147" t="str">
        <f t="shared" si="29"/>
        <v>Famille à coller</v>
      </c>
      <c r="I38" s="146" t="str">
        <f t="shared" si="25"/>
        <v>►</v>
      </c>
      <c r="J38" s="119" t="str">
        <f>J17</f>
        <v>N.Nom de la recette.Avec ou sans alcool.Quand .Verre Flute(s).Famille à coller</v>
      </c>
      <c r="K38" s="119">
        <f>K17</f>
        <v>2</v>
      </c>
      <c r="L38" s="118" t="str">
        <f>L17</f>
        <v>Flute(s)</v>
      </c>
      <c r="M38" s="117">
        <f>M17</f>
        <v>12</v>
      </c>
      <c r="N38" s="116" t="str">
        <f>N17</f>
        <v>cl</v>
      </c>
      <c r="O38" s="1226" t="s">
        <v>516</v>
      </c>
      <c r="P38" s="280"/>
      <c r="Q38" s="280"/>
      <c r="R38" s="280"/>
      <c r="S38" s="280"/>
      <c r="T38" s="280"/>
      <c r="U38" s="280"/>
      <c r="V38" s="280"/>
      <c r="W38" s="280"/>
      <c r="X38" s="280"/>
      <c r="Y38" s="280"/>
      <c r="Z38" s="279"/>
      <c r="AA38" s="686"/>
      <c r="AB38" s="407" t="str">
        <f t="shared" si="14"/>
        <v>►</v>
      </c>
      <c r="AC38" s="147" t="str">
        <f t="shared" si="30"/>
        <v>N.Nom de la recette.Avec ou sans alcool.Quand .Verre Flute(s).Famille à coller</v>
      </c>
      <c r="AD38" s="685" t="str">
        <f t="shared" si="30"/>
        <v>N</v>
      </c>
      <c r="AE38" s="147" t="str">
        <f t="shared" si="30"/>
        <v>Nom de la recette</v>
      </c>
      <c r="AF38" s="147" t="str">
        <f t="shared" si="30"/>
        <v>Avec ou sans alcool</v>
      </c>
      <c r="AG38" s="147" t="str">
        <f t="shared" si="30"/>
        <v xml:space="preserve">Quand </v>
      </c>
      <c r="AH38" s="147" t="str">
        <f t="shared" si="30"/>
        <v>Famille à coller</v>
      </c>
      <c r="AI38" s="686"/>
      <c r="AJ38" s="146" t="str">
        <f t="shared" si="26"/>
        <v>►</v>
      </c>
      <c r="AK38" s="119" t="str">
        <f>AK17</f>
        <v>N.Nom de la recette.Avec ou sans alcool.Quand .Verre Flute(s).Famille à coller</v>
      </c>
      <c r="AL38" s="119">
        <f>AL17</f>
        <v>2</v>
      </c>
      <c r="AM38" s="118" t="str">
        <f>AM17</f>
        <v>Flute(s)</v>
      </c>
      <c r="AN38" s="117">
        <f>AN17</f>
        <v>12</v>
      </c>
      <c r="AO38" s="116" t="str">
        <f>AO17</f>
        <v>cl</v>
      </c>
      <c r="AP38" s="1226" t="s">
        <v>516</v>
      </c>
      <c r="AQ38" s="280"/>
      <c r="AR38" s="280"/>
      <c r="AS38" s="280"/>
      <c r="AT38" s="280"/>
      <c r="AU38" s="280"/>
      <c r="AV38" s="280"/>
      <c r="AW38" s="280"/>
      <c r="AX38" s="280"/>
      <c r="AY38" s="280"/>
      <c r="AZ38" s="280"/>
      <c r="BA38" s="279"/>
      <c r="BC38" s="407" t="str">
        <f t="shared" si="21"/>
        <v>►</v>
      </c>
      <c r="BD38" s="593">
        <v>1</v>
      </c>
      <c r="BF38" s="407" t="str">
        <f t="shared" si="22"/>
        <v>►</v>
      </c>
      <c r="BG38" s="593">
        <v>1</v>
      </c>
      <c r="BI38" s="9">
        <v>1</v>
      </c>
    </row>
    <row r="39" spans="1:61" ht="15.75" customHeight="1">
      <c r="A39" s="407" t="str">
        <f t="shared" si="7"/>
        <v>►</v>
      </c>
      <c r="B39" s="147" t="str">
        <f t="shared" si="29"/>
        <v>N.Nom de la recette.Avec ou sans alcool.Quand .Verre Flute(s).Famille à coller</v>
      </c>
      <c r="C39" s="685" t="str">
        <f t="shared" si="29"/>
        <v>N</v>
      </c>
      <c r="D39" s="147" t="str">
        <f t="shared" si="29"/>
        <v>Nom de la recette</v>
      </c>
      <c r="E39" s="147" t="str">
        <f t="shared" si="29"/>
        <v>Avec ou sans alcool</v>
      </c>
      <c r="F39" s="147" t="str">
        <f t="shared" si="29"/>
        <v xml:space="preserve">Quand </v>
      </c>
      <c r="G39" s="147" t="str">
        <f t="shared" si="29"/>
        <v>Famille à coller</v>
      </c>
      <c r="I39" s="146" t="str">
        <f>IF(OR(P39&lt;&gt; "",Q39&lt;&gt;"",R39&lt;&gt; "",S39&lt;&gt; "",T39&lt;&gt; "",U39&lt;&gt; "",V39&lt;&gt;""),"A", "►")</f>
        <v>►</v>
      </c>
      <c r="J39" s="119" t="str">
        <f>J17</f>
        <v>N.Nom de la recette.Avec ou sans alcool.Quand .Verre Flute(s).Famille à coller</v>
      </c>
      <c r="K39" s="119">
        <f>K17</f>
        <v>2</v>
      </c>
      <c r="L39" s="118" t="str">
        <f>L17</f>
        <v>Flute(s)</v>
      </c>
      <c r="M39" s="117">
        <f>M17</f>
        <v>12</v>
      </c>
      <c r="N39" s="116" t="str">
        <f>N17</f>
        <v>cl</v>
      </c>
      <c r="O39" s="1226"/>
      <c r="P39" s="280"/>
      <c r="Q39" s="280"/>
      <c r="R39" s="280"/>
      <c r="S39" s="280"/>
      <c r="T39" s="280"/>
      <c r="U39" s="280"/>
      <c r="V39" s="280"/>
      <c r="W39" s="280"/>
      <c r="X39" s="280"/>
      <c r="Y39" s="280"/>
      <c r="Z39" s="279"/>
      <c r="AA39" s="686"/>
      <c r="AB39" s="407" t="str">
        <f t="shared" si="14"/>
        <v>►</v>
      </c>
      <c r="AC39" s="147" t="str">
        <f t="shared" si="30"/>
        <v>N.Nom de la recette.Avec ou sans alcool.Quand .Verre Flute(s).Famille à coller</v>
      </c>
      <c r="AD39" s="685" t="str">
        <f t="shared" si="30"/>
        <v>N</v>
      </c>
      <c r="AE39" s="147" t="str">
        <f t="shared" si="30"/>
        <v>Nom de la recette</v>
      </c>
      <c r="AF39" s="147" t="str">
        <f t="shared" si="30"/>
        <v>Avec ou sans alcool</v>
      </c>
      <c r="AG39" s="147" t="str">
        <f t="shared" si="30"/>
        <v xml:space="preserve">Quand </v>
      </c>
      <c r="AH39" s="147" t="str">
        <f t="shared" si="30"/>
        <v>Famille à coller</v>
      </c>
      <c r="AI39" s="686"/>
      <c r="AJ39" s="146" t="str">
        <f t="shared" si="26"/>
        <v>►</v>
      </c>
      <c r="AK39" s="119" t="str">
        <f>AK17</f>
        <v>N.Nom de la recette.Avec ou sans alcool.Quand .Verre Flute(s).Famille à coller</v>
      </c>
      <c r="AL39" s="119">
        <f>AL17</f>
        <v>2</v>
      </c>
      <c r="AM39" s="118" t="str">
        <f>AM17</f>
        <v>Flute(s)</v>
      </c>
      <c r="AN39" s="117">
        <f>AN17</f>
        <v>12</v>
      </c>
      <c r="AO39" s="116" t="str">
        <f>AO17</f>
        <v>cl</v>
      </c>
      <c r="AP39" s="1226"/>
      <c r="AQ39" s="280"/>
      <c r="AR39" s="280"/>
      <c r="AS39" s="280"/>
      <c r="AT39" s="280"/>
      <c r="AU39" s="280"/>
      <c r="AV39" s="280"/>
      <c r="AW39" s="280"/>
      <c r="AX39" s="280"/>
      <c r="AY39" s="280"/>
      <c r="AZ39" s="280"/>
      <c r="BA39" s="279"/>
      <c r="BC39" s="407" t="str">
        <f t="shared" si="21"/>
        <v>►</v>
      </c>
      <c r="BD39" s="593">
        <v>1</v>
      </c>
      <c r="BF39" s="407" t="str">
        <f t="shared" si="22"/>
        <v>►</v>
      </c>
      <c r="BG39" s="593">
        <v>1</v>
      </c>
      <c r="BI39" s="9">
        <v>1</v>
      </c>
    </row>
    <row r="40" spans="1:61" ht="15.75" customHeight="1">
      <c r="A40" s="407" t="str">
        <f t="shared" si="7"/>
        <v>A</v>
      </c>
      <c r="B40" s="147" t="str">
        <f t="shared" si="29"/>
        <v>N.Nom de la recette.Avec ou sans alcool.Quand .Verre Flute(s).Famille à coller</v>
      </c>
      <c r="C40" s="685" t="str">
        <f t="shared" si="29"/>
        <v>N</v>
      </c>
      <c r="D40" s="147" t="str">
        <f t="shared" si="29"/>
        <v>Nom de la recette</v>
      </c>
      <c r="E40" s="147" t="str">
        <f t="shared" si="29"/>
        <v>Avec ou sans alcool</v>
      </c>
      <c r="F40" s="147" t="str">
        <f t="shared" si="29"/>
        <v xml:space="preserve">Quand </v>
      </c>
      <c r="G40" s="147" t="str">
        <f t="shared" si="29"/>
        <v>Famille à coller</v>
      </c>
      <c r="I40" s="274" t="s">
        <v>338</v>
      </c>
      <c r="J40" s="119" t="str">
        <f>J17</f>
        <v>N.Nom de la recette.Avec ou sans alcool.Quand .Verre Flute(s).Famille à coller</v>
      </c>
      <c r="K40" s="119">
        <f>K17</f>
        <v>2</v>
      </c>
      <c r="L40" s="118" t="str">
        <f>L17</f>
        <v>Flute(s)</v>
      </c>
      <c r="M40" s="117">
        <f>M17</f>
        <v>12</v>
      </c>
      <c r="N40" s="116" t="str">
        <f>N17</f>
        <v>cl</v>
      </c>
      <c r="O40" s="277" t="s">
        <v>509</v>
      </c>
      <c r="P40" s="122"/>
      <c r="Q40" s="122"/>
      <c r="R40" s="122"/>
      <c r="S40" s="122"/>
      <c r="T40" s="122"/>
      <c r="U40" s="122"/>
      <c r="V40" s="122"/>
      <c r="W40" s="122"/>
      <c r="X40" s="122"/>
      <c r="Y40" s="122"/>
      <c r="Z40" s="121"/>
      <c r="AA40" s="686"/>
      <c r="AB40" s="407" t="str">
        <f t="shared" si="14"/>
        <v>A</v>
      </c>
      <c r="AC40" s="147" t="str">
        <f t="shared" si="30"/>
        <v>N.Nom de la recette.Avec ou sans alcool.Quand .Verre Flute(s).Famille à coller</v>
      </c>
      <c r="AD40" s="685" t="str">
        <f t="shared" si="30"/>
        <v>N</v>
      </c>
      <c r="AE40" s="147" t="str">
        <f t="shared" si="30"/>
        <v>Nom de la recette</v>
      </c>
      <c r="AF40" s="147" t="str">
        <f t="shared" si="30"/>
        <v>Avec ou sans alcool</v>
      </c>
      <c r="AG40" s="147" t="str">
        <f t="shared" si="30"/>
        <v xml:space="preserve">Quand </v>
      </c>
      <c r="AH40" s="147" t="str">
        <f t="shared" si="30"/>
        <v>Famille à coller</v>
      </c>
      <c r="AI40" s="686"/>
      <c r="AJ40" s="274" t="s">
        <v>338</v>
      </c>
      <c r="AK40" s="119" t="str">
        <f>AK17</f>
        <v>N.Nom de la recette.Avec ou sans alcool.Quand .Verre Flute(s).Famille à coller</v>
      </c>
      <c r="AL40" s="119">
        <f>AL17</f>
        <v>2</v>
      </c>
      <c r="AM40" s="118" t="str">
        <f>AM17</f>
        <v>Flute(s)</v>
      </c>
      <c r="AN40" s="117">
        <f>AN17</f>
        <v>12</v>
      </c>
      <c r="AO40" s="116" t="str">
        <f>AO17</f>
        <v>cl</v>
      </c>
      <c r="AP40" s="277" t="s">
        <v>509</v>
      </c>
      <c r="AQ40" s="122"/>
      <c r="AR40" s="122"/>
      <c r="AS40" s="122"/>
      <c r="AT40" s="122"/>
      <c r="AU40" s="122"/>
      <c r="AV40" s="122"/>
      <c r="AW40" s="122"/>
      <c r="AX40" s="122"/>
      <c r="AY40" s="122"/>
      <c r="AZ40" s="122"/>
      <c r="BA40" s="121"/>
      <c r="BC40" s="407" t="str">
        <f t="shared" si="21"/>
        <v>A</v>
      </c>
      <c r="BD40" s="593">
        <v>1</v>
      </c>
      <c r="BF40" s="407" t="str">
        <f t="shared" si="22"/>
        <v>A</v>
      </c>
      <c r="BG40" s="593">
        <v>1</v>
      </c>
      <c r="BI40" s="9">
        <v>1</v>
      </c>
    </row>
    <row r="41" spans="1:61" ht="15.75" customHeight="1">
      <c r="A41" s="407" t="str">
        <f t="shared" si="7"/>
        <v>A</v>
      </c>
      <c r="B41" s="147" t="str">
        <f t="shared" si="29"/>
        <v>N.Nom de la recette.Avec ou sans alcool.Quand .Verre Flute(s).Famille à coller</v>
      </c>
      <c r="C41" s="685" t="str">
        <f t="shared" si="29"/>
        <v>N</v>
      </c>
      <c r="D41" s="147" t="str">
        <f t="shared" si="29"/>
        <v>Nom de la recette</v>
      </c>
      <c r="E41" s="147" t="str">
        <f t="shared" si="29"/>
        <v>Avec ou sans alcool</v>
      </c>
      <c r="F41" s="147" t="str">
        <f t="shared" si="29"/>
        <v xml:space="preserve">Quand </v>
      </c>
      <c r="G41" s="147" t="str">
        <f t="shared" si="29"/>
        <v>Famille à coller</v>
      </c>
      <c r="I41" s="274" t="s">
        <v>338</v>
      </c>
      <c r="J41" s="113">
        <v>2</v>
      </c>
      <c r="K41" s="113">
        <v>2</v>
      </c>
      <c r="L41" s="113">
        <v>2</v>
      </c>
      <c r="M41" s="113">
        <v>2</v>
      </c>
      <c r="N41" s="113">
        <v>2</v>
      </c>
      <c r="O41" s="113">
        <v>10</v>
      </c>
      <c r="P41" s="113">
        <v>12</v>
      </c>
      <c r="Q41" s="113">
        <v>10</v>
      </c>
      <c r="R41" s="113">
        <v>3</v>
      </c>
      <c r="S41" s="113">
        <v>11</v>
      </c>
      <c r="T41" s="113">
        <v>11</v>
      </c>
      <c r="U41" s="113">
        <v>4</v>
      </c>
      <c r="V41" s="113">
        <v>11</v>
      </c>
      <c r="W41" s="113">
        <v>11</v>
      </c>
      <c r="X41" s="113">
        <v>11</v>
      </c>
      <c r="Y41" s="113">
        <v>12</v>
      </c>
      <c r="Z41" s="115">
        <v>40</v>
      </c>
      <c r="AA41" s="686"/>
      <c r="AB41" s="407" t="str">
        <f t="shared" si="14"/>
        <v>A</v>
      </c>
      <c r="AC41" s="147" t="str">
        <f t="shared" si="30"/>
        <v>N.Nom de la recette.Avec ou sans alcool.Quand .Verre Flute(s).Famille à coller</v>
      </c>
      <c r="AD41" s="685" t="str">
        <f t="shared" si="30"/>
        <v>N</v>
      </c>
      <c r="AE41" s="147" t="str">
        <f t="shared" si="30"/>
        <v>Nom de la recette</v>
      </c>
      <c r="AF41" s="147" t="str">
        <f t="shared" si="30"/>
        <v>Avec ou sans alcool</v>
      </c>
      <c r="AG41" s="147" t="str">
        <f t="shared" si="30"/>
        <v xml:space="preserve">Quand </v>
      </c>
      <c r="AH41" s="147" t="str">
        <f t="shared" si="30"/>
        <v>Famille à coller</v>
      </c>
      <c r="AI41" s="686"/>
      <c r="AJ41" s="274" t="s">
        <v>338</v>
      </c>
      <c r="AK41" s="113">
        <v>2</v>
      </c>
      <c r="AL41" s="113">
        <v>2</v>
      </c>
      <c r="AM41" s="113">
        <v>2</v>
      </c>
      <c r="AN41" s="113">
        <v>2</v>
      </c>
      <c r="AO41" s="113">
        <v>2</v>
      </c>
      <c r="AP41" s="113">
        <v>10</v>
      </c>
      <c r="AQ41" s="113">
        <v>12</v>
      </c>
      <c r="AR41" s="113">
        <v>10</v>
      </c>
      <c r="AS41" s="113">
        <v>3</v>
      </c>
      <c r="AT41" s="113">
        <v>11</v>
      </c>
      <c r="AU41" s="113">
        <v>11</v>
      </c>
      <c r="AV41" s="113">
        <v>4</v>
      </c>
      <c r="AW41" s="113">
        <v>11</v>
      </c>
      <c r="AX41" s="113">
        <v>11</v>
      </c>
      <c r="AY41" s="113">
        <v>11</v>
      </c>
      <c r="AZ41" s="113">
        <v>12</v>
      </c>
      <c r="BA41" s="115">
        <v>40</v>
      </c>
      <c r="BC41" s="407" t="str">
        <f t="shared" si="21"/>
        <v>A</v>
      </c>
      <c r="BD41" s="593">
        <v>1</v>
      </c>
      <c r="BF41" s="407" t="str">
        <f t="shared" si="22"/>
        <v>A</v>
      </c>
      <c r="BG41" s="593">
        <v>1</v>
      </c>
      <c r="BI41" s="9">
        <v>1</v>
      </c>
    </row>
    <row r="42" spans="1:61" ht="17.25" customHeight="1" thickBot="1">
      <c r="A42" s="407" t="str">
        <f t="shared" si="7"/>
        <v>A</v>
      </c>
      <c r="B42" s="147" t="str">
        <f t="shared" si="29"/>
        <v>N.Nom de la recette.Avec ou sans alcool.Quand .Verre Flute(s).Famille à coller</v>
      </c>
      <c r="C42" s="685" t="str">
        <f t="shared" si="29"/>
        <v>N</v>
      </c>
      <c r="D42" s="147" t="str">
        <f t="shared" si="29"/>
        <v>Nom de la recette</v>
      </c>
      <c r="E42" s="147" t="str">
        <f t="shared" si="29"/>
        <v>Avec ou sans alcool</v>
      </c>
      <c r="F42" s="147" t="str">
        <f t="shared" si="29"/>
        <v xml:space="preserve">Quand </v>
      </c>
      <c r="G42" s="147" t="str">
        <f t="shared" si="29"/>
        <v>Famille à coller</v>
      </c>
      <c r="I42" s="273" t="s">
        <v>338</v>
      </c>
      <c r="J42" s="272">
        <f t="shared" ref="J42:X42" ca="1" si="31">CELL("largeur",J42)</f>
        <v>2</v>
      </c>
      <c r="K42" s="272">
        <f t="shared" ca="1" si="31"/>
        <v>2</v>
      </c>
      <c r="L42" s="272">
        <f t="shared" ca="1" si="31"/>
        <v>2</v>
      </c>
      <c r="M42" s="272">
        <f t="shared" ca="1" si="31"/>
        <v>2</v>
      </c>
      <c r="N42" s="272">
        <f t="shared" ca="1" si="31"/>
        <v>2</v>
      </c>
      <c r="O42" s="272">
        <f t="shared" ca="1" si="31"/>
        <v>10</v>
      </c>
      <c r="P42" s="272">
        <f t="shared" ca="1" si="31"/>
        <v>12</v>
      </c>
      <c r="Q42" s="272">
        <f t="shared" ca="1" si="31"/>
        <v>10</v>
      </c>
      <c r="R42" s="272">
        <f t="shared" ca="1" si="31"/>
        <v>3</v>
      </c>
      <c r="S42" s="272">
        <f t="shared" ca="1" si="31"/>
        <v>11</v>
      </c>
      <c r="T42" s="272">
        <f t="shared" ca="1" si="31"/>
        <v>11</v>
      </c>
      <c r="U42" s="272">
        <f t="shared" ca="1" si="31"/>
        <v>4</v>
      </c>
      <c r="V42" s="272">
        <f t="shared" ca="1" si="31"/>
        <v>11</v>
      </c>
      <c r="W42" s="272">
        <f t="shared" ca="1" si="31"/>
        <v>11</v>
      </c>
      <c r="X42" s="272">
        <f t="shared" ca="1" si="31"/>
        <v>11</v>
      </c>
      <c r="Y42" s="272">
        <v>12</v>
      </c>
      <c r="Z42" s="271">
        <f ca="1">CELL("largeur",Z42)</f>
        <v>40</v>
      </c>
      <c r="AA42" s="686"/>
      <c r="AB42" s="407" t="str">
        <f t="shared" si="14"/>
        <v>A</v>
      </c>
      <c r="AC42" s="147" t="str">
        <f t="shared" si="30"/>
        <v>N.Nom de la recette.Avec ou sans alcool.Quand .Verre Flute(s).Famille à coller</v>
      </c>
      <c r="AD42" s="685" t="str">
        <f t="shared" si="30"/>
        <v>N</v>
      </c>
      <c r="AE42" s="147" t="str">
        <f t="shared" si="30"/>
        <v>Nom de la recette</v>
      </c>
      <c r="AF42" s="147" t="str">
        <f t="shared" si="30"/>
        <v>Avec ou sans alcool</v>
      </c>
      <c r="AG42" s="147" t="str">
        <f t="shared" si="30"/>
        <v xml:space="preserve">Quand </v>
      </c>
      <c r="AH42" s="147" t="str">
        <f t="shared" si="30"/>
        <v>Famille à coller</v>
      </c>
      <c r="AI42" s="686"/>
      <c r="AJ42" s="273" t="s">
        <v>338</v>
      </c>
      <c r="AK42" s="272">
        <f t="shared" ref="AK42:AY42" ca="1" si="32">CELL("largeur",AK42)</f>
        <v>2</v>
      </c>
      <c r="AL42" s="272">
        <f t="shared" ca="1" si="32"/>
        <v>2</v>
      </c>
      <c r="AM42" s="272">
        <f t="shared" ca="1" si="32"/>
        <v>2</v>
      </c>
      <c r="AN42" s="272">
        <f t="shared" ca="1" si="32"/>
        <v>2</v>
      </c>
      <c r="AO42" s="272">
        <f t="shared" ca="1" si="32"/>
        <v>2</v>
      </c>
      <c r="AP42" s="272">
        <f t="shared" ca="1" si="32"/>
        <v>10</v>
      </c>
      <c r="AQ42" s="272">
        <f t="shared" ca="1" si="32"/>
        <v>12</v>
      </c>
      <c r="AR42" s="272">
        <f t="shared" ca="1" si="32"/>
        <v>10</v>
      </c>
      <c r="AS42" s="272">
        <f t="shared" ca="1" si="32"/>
        <v>3</v>
      </c>
      <c r="AT42" s="272">
        <f t="shared" ca="1" si="32"/>
        <v>11</v>
      </c>
      <c r="AU42" s="272">
        <f t="shared" ca="1" si="32"/>
        <v>11</v>
      </c>
      <c r="AV42" s="272">
        <f t="shared" ca="1" si="32"/>
        <v>4</v>
      </c>
      <c r="AW42" s="272">
        <f t="shared" ca="1" si="32"/>
        <v>11</v>
      </c>
      <c r="AX42" s="272">
        <f t="shared" ca="1" si="32"/>
        <v>11</v>
      </c>
      <c r="AY42" s="272">
        <f t="shared" ca="1" si="32"/>
        <v>11</v>
      </c>
      <c r="AZ42" s="272">
        <v>12</v>
      </c>
      <c r="BA42" s="271">
        <f ca="1">CELL("largeur",BA42)</f>
        <v>40</v>
      </c>
      <c r="BC42" s="407" t="str">
        <f t="shared" si="21"/>
        <v>A</v>
      </c>
      <c r="BD42" s="1337" t="s">
        <v>782</v>
      </c>
      <c r="BF42" s="407" t="str">
        <f t="shared" si="22"/>
        <v>A</v>
      </c>
      <c r="BG42" s="1337" t="s">
        <v>782</v>
      </c>
      <c r="BI42" s="9">
        <v>1</v>
      </c>
    </row>
    <row r="43" spans="1:61" ht="17.25" customHeight="1" thickBot="1">
      <c r="A43" s="407" t="str">
        <f t="shared" si="7"/>
        <v>A</v>
      </c>
      <c r="B43" s="681" t="s">
        <v>956</v>
      </c>
      <c r="C43" s="681" t="s">
        <v>956</v>
      </c>
      <c r="D43" s="681" t="s">
        <v>956</v>
      </c>
      <c r="E43" s="681" t="s">
        <v>956</v>
      </c>
      <c r="F43" s="681" t="s">
        <v>956</v>
      </c>
      <c r="G43" s="681" t="s">
        <v>956</v>
      </c>
      <c r="H43" s="262"/>
      <c r="I43" s="684" t="s">
        <v>338</v>
      </c>
      <c r="J43" s="683" t="s">
        <v>956</v>
      </c>
      <c r="K43" s="683" t="s">
        <v>956</v>
      </c>
      <c r="L43" s="683" t="s">
        <v>956</v>
      </c>
      <c r="M43" s="683" t="s">
        <v>956</v>
      </c>
      <c r="N43" s="683" t="s">
        <v>956</v>
      </c>
      <c r="O43" s="683" t="s">
        <v>956</v>
      </c>
      <c r="P43" s="683" t="s">
        <v>956</v>
      </c>
      <c r="Q43" s="683" t="s">
        <v>956</v>
      </c>
      <c r="R43" s="683" t="s">
        <v>956</v>
      </c>
      <c r="S43" s="683" t="s">
        <v>956</v>
      </c>
      <c r="T43" s="683" t="s">
        <v>956</v>
      </c>
      <c r="U43" s="683" t="s">
        <v>956</v>
      </c>
      <c r="V43" s="683" t="s">
        <v>956</v>
      </c>
      <c r="W43" s="683" t="s">
        <v>956</v>
      </c>
      <c r="X43" s="683" t="s">
        <v>956</v>
      </c>
      <c r="Y43" s="683" t="s">
        <v>956</v>
      </c>
      <c r="Z43" s="683" t="s">
        <v>956</v>
      </c>
      <c r="AA43" s="686"/>
      <c r="AB43" s="407" t="str">
        <f t="shared" si="14"/>
        <v>A</v>
      </c>
      <c r="AC43" s="681" t="s">
        <v>956</v>
      </c>
      <c r="AD43" s="681" t="s">
        <v>956</v>
      </c>
      <c r="AE43" s="681" t="s">
        <v>956</v>
      </c>
      <c r="AF43" s="681" t="s">
        <v>956</v>
      </c>
      <c r="AG43" s="681" t="s">
        <v>956</v>
      </c>
      <c r="AH43" s="681" t="s">
        <v>956</v>
      </c>
      <c r="AI43" s="686"/>
      <c r="AJ43" s="684" t="s">
        <v>338</v>
      </c>
      <c r="AK43" s="683" t="s">
        <v>956</v>
      </c>
      <c r="AL43" s="683" t="s">
        <v>956</v>
      </c>
      <c r="AM43" s="683" t="s">
        <v>956</v>
      </c>
      <c r="AN43" s="683" t="s">
        <v>956</v>
      </c>
      <c r="AO43" s="683" t="s">
        <v>956</v>
      </c>
      <c r="AP43" s="683" t="s">
        <v>956</v>
      </c>
      <c r="AQ43" s="683" t="s">
        <v>956</v>
      </c>
      <c r="AR43" s="683" t="s">
        <v>956</v>
      </c>
      <c r="AS43" s="683" t="s">
        <v>956</v>
      </c>
      <c r="AT43" s="683" t="s">
        <v>956</v>
      </c>
      <c r="AU43" s="683" t="s">
        <v>956</v>
      </c>
      <c r="AV43" s="683" t="s">
        <v>956</v>
      </c>
      <c r="AW43" s="683" t="s">
        <v>956</v>
      </c>
      <c r="AX43" s="683" t="s">
        <v>956</v>
      </c>
      <c r="AY43" s="683" t="s">
        <v>956</v>
      </c>
      <c r="AZ43" s="683" t="s">
        <v>956</v>
      </c>
      <c r="BA43" s="683" t="s">
        <v>956</v>
      </c>
      <c r="BC43" s="407" t="str">
        <f t="shared" si="21"/>
        <v>A</v>
      </c>
      <c r="BD43" s="1337"/>
      <c r="BF43" s="407" t="str">
        <f t="shared" si="22"/>
        <v>A</v>
      </c>
      <c r="BG43" s="1337"/>
      <c r="BI43" s="9">
        <v>1</v>
      </c>
    </row>
    <row r="44" spans="1:61" ht="17.25" customHeight="1">
      <c r="A44" s="407" t="str">
        <f t="shared" si="7"/>
        <v>►</v>
      </c>
      <c r="B44" s="408" t="str">
        <f t="shared" ref="B44:B62" si="33">IF(A44="►","►",IF(A44="A",IF(AND(ISTEXT(J44),ISTEXT(J44)),J44,IF(ISTEXT(J44),J44,IF(ISBLANK(J44),J44,J44)))))</f>
        <v>►</v>
      </c>
      <c r="C44" s="715" t="str">
        <f t="shared" ref="C44:C62" si="34">IF(B44="►","►",IFERROR(LEFT(B44,SEARCH(".",B44)-1),0))</f>
        <v>►</v>
      </c>
      <c r="D44" s="408" t="str">
        <f t="shared" ref="D44:D62" si="35">IF(B44="►","►",IFERROR(MID(B44,SEARCH(".",B44)+1,SEARCH(".",B44,SEARCH(".",B44)+1)-SEARCH(".",B44)-1),0))</f>
        <v>►</v>
      </c>
      <c r="E44" s="408" t="str">
        <f t="shared" ref="E44:E62" si="36">IF(B44="►","►",IFERROR(MID(B44,SEARCH(".",B44,SEARCH(".",B44)+1)+1,SEARCH(".",B44,SEARCH(".",B44,SEARCH(".",B44)+1)+1)-SEARCH(".",B44,SEARCH(".",B44)+1)-1),0))</f>
        <v>►</v>
      </c>
      <c r="F44" s="408" t="str">
        <f t="shared" ref="F44:F62" si="37">IF(B44="►","►",IFERROR(MID(J44,SEARCH(".",B44,SEARCH(".",B44,SEARCH(".",B44)+1)+1)+1,SEARCH(".",B44,SEARCH(".",B44,SEARCH(".",B44,SEARCH(".",B44)+1)+1)+1)-SEARCH(".",B44,SEARCH(".",B44,SEARCH(".",B44)+1)+1)-1),0))</f>
        <v>►</v>
      </c>
      <c r="G44" s="408" t="str">
        <f t="shared" ref="G44:G62" si="38">IF(B44="►","►",IFERROR(MID(B44,SEARCH("♦",SUBSTITUTE(B44,".","♦",LEN(B44)-LEN(SUBSTITUTE(B44,".",""))))+1,999),""))</f>
        <v>►</v>
      </c>
      <c r="I44" s="259"/>
      <c r="J44" s="258"/>
      <c r="K44" s="258"/>
      <c r="L44" s="257"/>
      <c r="M44" s="256"/>
      <c r="N44" s="255"/>
      <c r="O44" s="714"/>
      <c r="P44" s="713"/>
      <c r="Q44" s="712"/>
      <c r="R44" s="712"/>
      <c r="S44" s="712"/>
      <c r="T44" s="712"/>
      <c r="U44" s="712"/>
      <c r="V44" s="712"/>
      <c r="W44" s="712"/>
      <c r="X44" s="712"/>
      <c r="Y44" s="712"/>
      <c r="Z44" s="711"/>
      <c r="AA44" s="686"/>
      <c r="AB44" s="407" t="str">
        <f t="shared" si="14"/>
        <v>►</v>
      </c>
      <c r="AC44" s="408" t="str">
        <f t="shared" ref="AC44:AC62" si="39">IF(AB44="►","►",IF(AB44="A",IF(AND(ISTEXT(AK44),ISTEXT(AK44)),AK44,IF(ISTEXT(AK44),AK44,IF(ISBLANK(AK44),AK44,AK44)))))</f>
        <v>►</v>
      </c>
      <c r="AD44" s="715" t="str">
        <f t="shared" ref="AD44:AD62" si="40">IF(AC44="►","►",IFERROR(LEFT(AC44,SEARCH(".",AC44)-1),0))</f>
        <v>►</v>
      </c>
      <c r="AE44" s="408" t="str">
        <f t="shared" ref="AE44:AE62" si="41">IF(AC44="►","►",IFERROR(MID(AC44,SEARCH(".",AC44)+1,SEARCH(".",AC44,SEARCH(".",AC44)+1)-SEARCH(".",AC44)-1),0))</f>
        <v>►</v>
      </c>
      <c r="AF44" s="408" t="str">
        <f t="shared" ref="AF44:AF62" si="42">IF(AC44="►","►",IFERROR(MID(AC44,SEARCH(".",AC44,SEARCH(".",AC44)+1)+1,SEARCH(".",AC44,SEARCH(".",AC44,SEARCH(".",AC44)+1)+1)-SEARCH(".",AC44,SEARCH(".",AC44)+1)-1),0))</f>
        <v>►</v>
      </c>
      <c r="AG44" s="408" t="str">
        <f t="shared" ref="AG44:AG62" si="43">IF(AC44="►","►",IFERROR(MID(AK44,SEARCH(".",AC44,SEARCH(".",AC44,SEARCH(".",AC44)+1)+1)+1,SEARCH(".",AC44,SEARCH(".",AC44,SEARCH(".",AC44,SEARCH(".",AC44)+1)+1)+1)-SEARCH(".",AC44,SEARCH(".",AC44,SEARCH(".",AC44)+1)+1)-1),0))</f>
        <v>►</v>
      </c>
      <c r="AH44" s="408" t="str">
        <f t="shared" ref="AH44:AH62" si="44">IF(AC44="►","►",IFERROR(MID(AC44,SEARCH("♦",SUBSTITUTE(AC44,".","♦",LEN(AC44)-LEN(SUBSTITUTE(AC44,".",""))))+1,999),""))</f>
        <v>►</v>
      </c>
      <c r="AI44" s="686"/>
      <c r="AJ44" s="259"/>
      <c r="AK44" s="258"/>
      <c r="AL44" s="258"/>
      <c r="AM44" s="257"/>
      <c r="AN44" s="256"/>
      <c r="AO44" s="255"/>
      <c r="AP44" s="714"/>
      <c r="AQ44" s="713"/>
      <c r="AR44" s="712"/>
      <c r="AS44" s="712"/>
      <c r="AT44" s="712"/>
      <c r="AU44" s="712"/>
      <c r="AV44" s="712"/>
      <c r="AW44" s="712"/>
      <c r="AX44" s="712"/>
      <c r="AY44" s="712"/>
      <c r="AZ44" s="712"/>
      <c r="BA44" s="711"/>
      <c r="BC44" s="407" t="str">
        <f t="shared" si="21"/>
        <v>►</v>
      </c>
      <c r="BD44" s="1337"/>
      <c r="BF44" s="407" t="str">
        <f t="shared" si="22"/>
        <v>►</v>
      </c>
      <c r="BG44" s="1337"/>
      <c r="BI44" s="9">
        <v>1</v>
      </c>
    </row>
    <row r="45" spans="1:61" ht="17.25" customHeight="1">
      <c r="A45" s="407" t="str">
        <f t="shared" si="7"/>
        <v>►</v>
      </c>
      <c r="B45" s="147" t="str">
        <f t="shared" si="33"/>
        <v>►</v>
      </c>
      <c r="C45" s="685" t="str">
        <f t="shared" si="34"/>
        <v>►</v>
      </c>
      <c r="D45" s="147" t="str">
        <f t="shared" si="35"/>
        <v>►</v>
      </c>
      <c r="E45" s="147" t="str">
        <f t="shared" si="36"/>
        <v>►</v>
      </c>
      <c r="F45" s="147" t="str">
        <f t="shared" si="37"/>
        <v>►</v>
      </c>
      <c r="G45" s="147" t="str">
        <f t="shared" si="38"/>
        <v>►</v>
      </c>
      <c r="I45" s="342"/>
      <c r="J45" s="204"/>
      <c r="K45" s="204"/>
      <c r="L45" s="203"/>
      <c r="M45" s="202"/>
      <c r="N45" s="201"/>
      <c r="O45" s="710"/>
      <c r="P45" s="709"/>
      <c r="Q45" s="708"/>
      <c r="R45" s="708"/>
      <c r="S45" s="708"/>
      <c r="T45" s="708"/>
      <c r="U45" s="708"/>
      <c r="V45" s="708"/>
      <c r="W45" s="708"/>
      <c r="X45" s="708"/>
      <c r="Y45" s="708"/>
      <c r="Z45" s="707"/>
      <c r="AA45" s="686"/>
      <c r="AB45" s="407" t="str">
        <f t="shared" si="14"/>
        <v>►</v>
      </c>
      <c r="AC45" s="147" t="str">
        <f t="shared" si="39"/>
        <v>►</v>
      </c>
      <c r="AD45" s="685" t="str">
        <f t="shared" si="40"/>
        <v>►</v>
      </c>
      <c r="AE45" s="147" t="str">
        <f t="shared" si="41"/>
        <v>►</v>
      </c>
      <c r="AF45" s="147" t="str">
        <f t="shared" si="42"/>
        <v>►</v>
      </c>
      <c r="AG45" s="147" t="str">
        <f t="shared" si="43"/>
        <v>►</v>
      </c>
      <c r="AH45" s="147" t="str">
        <f t="shared" si="44"/>
        <v>►</v>
      </c>
      <c r="AI45" s="686"/>
      <c r="AJ45" s="342"/>
      <c r="AK45" s="204"/>
      <c r="AL45" s="204"/>
      <c r="AM45" s="203"/>
      <c r="AN45" s="202"/>
      <c r="AO45" s="201"/>
      <c r="AP45" s="710"/>
      <c r="AQ45" s="709"/>
      <c r="AR45" s="708"/>
      <c r="AS45" s="708"/>
      <c r="AT45" s="708"/>
      <c r="AU45" s="708"/>
      <c r="AV45" s="708"/>
      <c r="AW45" s="708"/>
      <c r="AX45" s="708"/>
      <c r="AY45" s="708"/>
      <c r="AZ45" s="708"/>
      <c r="BA45" s="707"/>
      <c r="BC45" s="407" t="str">
        <f t="shared" si="21"/>
        <v>►</v>
      </c>
      <c r="BD45" s="1337"/>
      <c r="BF45" s="407" t="str">
        <f t="shared" si="22"/>
        <v>►</v>
      </c>
      <c r="BG45" s="1337"/>
      <c r="BI45" s="9">
        <v>1</v>
      </c>
    </row>
    <row r="46" spans="1:61" ht="17.25" customHeight="1">
      <c r="A46" s="407" t="str">
        <f t="shared" si="7"/>
        <v>►</v>
      </c>
      <c r="B46" s="147" t="str">
        <f t="shared" si="33"/>
        <v>►</v>
      </c>
      <c r="C46" s="685" t="str">
        <f t="shared" si="34"/>
        <v>►</v>
      </c>
      <c r="D46" s="147" t="str">
        <f t="shared" si="35"/>
        <v>►</v>
      </c>
      <c r="E46" s="147" t="str">
        <f t="shared" si="36"/>
        <v>►</v>
      </c>
      <c r="F46" s="147" t="str">
        <f t="shared" si="37"/>
        <v>►</v>
      </c>
      <c r="G46" s="147" t="str">
        <f t="shared" si="38"/>
        <v>►</v>
      </c>
      <c r="I46" s="134"/>
      <c r="J46" s="204"/>
      <c r="K46" s="204"/>
      <c r="L46" s="203"/>
      <c r="M46" s="202"/>
      <c r="N46" s="201"/>
      <c r="O46" s="706"/>
      <c r="P46" s="706"/>
      <c r="Q46" s="337"/>
      <c r="R46" s="336"/>
      <c r="S46" s="232"/>
      <c r="T46" s="232"/>
      <c r="U46" s="232"/>
      <c r="V46" s="232"/>
      <c r="W46" s="232"/>
      <c r="X46" s="232"/>
      <c r="Y46" s="232"/>
      <c r="Z46" s="231"/>
      <c r="AA46" s="686"/>
      <c r="AB46" s="407" t="str">
        <f t="shared" si="14"/>
        <v>►</v>
      </c>
      <c r="AC46" s="147" t="str">
        <f t="shared" si="39"/>
        <v>►</v>
      </c>
      <c r="AD46" s="685" t="str">
        <f t="shared" si="40"/>
        <v>►</v>
      </c>
      <c r="AE46" s="147" t="str">
        <f t="shared" si="41"/>
        <v>►</v>
      </c>
      <c r="AF46" s="147" t="str">
        <f t="shared" si="42"/>
        <v>►</v>
      </c>
      <c r="AG46" s="147" t="str">
        <f t="shared" si="43"/>
        <v>►</v>
      </c>
      <c r="AH46" s="147" t="str">
        <f t="shared" si="44"/>
        <v>►</v>
      </c>
      <c r="AI46" s="686"/>
      <c r="AJ46" s="134"/>
      <c r="AK46" s="204"/>
      <c r="AL46" s="204"/>
      <c r="AM46" s="203"/>
      <c r="AN46" s="202"/>
      <c r="AO46" s="201"/>
      <c r="AP46" s="706"/>
      <c r="AQ46" s="706"/>
      <c r="AR46" s="337"/>
      <c r="AS46" s="336"/>
      <c r="AT46" s="232"/>
      <c r="AU46" s="232"/>
      <c r="AV46" s="232"/>
      <c r="AW46" s="232"/>
      <c r="AX46" s="232"/>
      <c r="AY46" s="232"/>
      <c r="AZ46" s="232"/>
      <c r="BA46" s="231"/>
      <c r="BC46" s="407" t="str">
        <f t="shared" si="21"/>
        <v>►</v>
      </c>
      <c r="BD46" s="593">
        <v>1</v>
      </c>
      <c r="BF46" s="407" t="str">
        <f t="shared" si="22"/>
        <v>►</v>
      </c>
      <c r="BG46" s="593">
        <v>1</v>
      </c>
      <c r="BI46" s="9">
        <v>1</v>
      </c>
    </row>
    <row r="47" spans="1:61" ht="15.75" customHeight="1">
      <c r="A47" s="407" t="str">
        <f t="shared" si="7"/>
        <v>►</v>
      </c>
      <c r="B47" s="147" t="str">
        <f t="shared" si="33"/>
        <v>►</v>
      </c>
      <c r="C47" s="685" t="str">
        <f t="shared" si="34"/>
        <v>►</v>
      </c>
      <c r="D47" s="147" t="str">
        <f t="shared" si="35"/>
        <v>►</v>
      </c>
      <c r="E47" s="147" t="str">
        <f t="shared" si="36"/>
        <v>►</v>
      </c>
      <c r="F47" s="147" t="str">
        <f t="shared" si="37"/>
        <v>►</v>
      </c>
      <c r="G47" s="147" t="str">
        <f t="shared" si="38"/>
        <v>►</v>
      </c>
      <c r="I47" s="134"/>
      <c r="J47" s="204"/>
      <c r="K47" s="204"/>
      <c r="L47" s="203"/>
      <c r="M47" s="202"/>
      <c r="N47" s="201"/>
      <c r="O47" s="224"/>
      <c r="P47" s="334"/>
      <c r="Q47" s="323"/>
      <c r="R47" s="323"/>
      <c r="S47" s="323"/>
      <c r="T47" s="323"/>
      <c r="U47" s="211"/>
      <c r="V47" s="223"/>
      <c r="W47" s="705"/>
      <c r="X47" s="705"/>
      <c r="Y47" s="705"/>
      <c r="Z47" s="704"/>
      <c r="AA47" s="686"/>
      <c r="AB47" s="407" t="str">
        <f t="shared" si="14"/>
        <v>►</v>
      </c>
      <c r="AC47" s="147" t="str">
        <f t="shared" si="39"/>
        <v>►</v>
      </c>
      <c r="AD47" s="685" t="str">
        <f t="shared" si="40"/>
        <v>►</v>
      </c>
      <c r="AE47" s="147" t="str">
        <f t="shared" si="41"/>
        <v>►</v>
      </c>
      <c r="AF47" s="147" t="str">
        <f t="shared" si="42"/>
        <v>►</v>
      </c>
      <c r="AG47" s="147" t="str">
        <f t="shared" si="43"/>
        <v>►</v>
      </c>
      <c r="AH47" s="147" t="str">
        <f t="shared" si="44"/>
        <v>►</v>
      </c>
      <c r="AI47" s="686"/>
      <c r="AJ47" s="134"/>
      <c r="AK47" s="204"/>
      <c r="AL47" s="204"/>
      <c r="AM47" s="203"/>
      <c r="AN47" s="202"/>
      <c r="AO47" s="201"/>
      <c r="AP47" s="224"/>
      <c r="AQ47" s="334"/>
      <c r="AR47" s="323"/>
      <c r="AS47" s="323"/>
      <c r="AT47" s="323"/>
      <c r="AU47" s="323"/>
      <c r="AV47" s="211"/>
      <c r="AW47" s="223"/>
      <c r="AX47" s="705"/>
      <c r="AY47" s="705"/>
      <c r="AZ47" s="705"/>
      <c r="BA47" s="704"/>
      <c r="BC47" s="407" t="str">
        <f t="shared" si="21"/>
        <v>►</v>
      </c>
      <c r="BD47" s="593">
        <v>1</v>
      </c>
      <c r="BF47" s="407" t="str">
        <f t="shared" si="22"/>
        <v>►</v>
      </c>
      <c r="BG47" s="593">
        <v>1</v>
      </c>
      <c r="BI47" s="9">
        <v>1</v>
      </c>
    </row>
    <row r="48" spans="1:61" ht="17.25" customHeight="1">
      <c r="A48" s="407" t="str">
        <f t="shared" si="7"/>
        <v>►</v>
      </c>
      <c r="B48" s="147" t="str">
        <f t="shared" si="33"/>
        <v>►</v>
      </c>
      <c r="C48" s="685" t="str">
        <f t="shared" si="34"/>
        <v>►</v>
      </c>
      <c r="D48" s="147" t="str">
        <f t="shared" si="35"/>
        <v>►</v>
      </c>
      <c r="E48" s="147" t="str">
        <f t="shared" si="36"/>
        <v>►</v>
      </c>
      <c r="F48" s="147" t="str">
        <f t="shared" si="37"/>
        <v>►</v>
      </c>
      <c r="G48" s="147" t="str">
        <f t="shared" si="38"/>
        <v>►</v>
      </c>
      <c r="I48" s="134"/>
      <c r="J48" s="204"/>
      <c r="K48" s="204"/>
      <c r="L48" s="203"/>
      <c r="M48" s="202"/>
      <c r="N48" s="201"/>
      <c r="O48" s="216"/>
      <c r="P48" s="327"/>
      <c r="Q48" s="324"/>
      <c r="R48" s="324"/>
      <c r="S48" s="324"/>
      <c r="T48" s="324"/>
      <c r="U48" s="215"/>
      <c r="V48" s="28"/>
      <c r="W48" s="705"/>
      <c r="X48" s="705"/>
      <c r="Y48" s="705"/>
      <c r="Z48" s="704"/>
      <c r="AA48" s="686"/>
      <c r="AB48" s="407" t="str">
        <f t="shared" si="14"/>
        <v>►</v>
      </c>
      <c r="AC48" s="147" t="str">
        <f t="shared" si="39"/>
        <v>►</v>
      </c>
      <c r="AD48" s="685" t="str">
        <f t="shared" si="40"/>
        <v>►</v>
      </c>
      <c r="AE48" s="147" t="str">
        <f t="shared" si="41"/>
        <v>►</v>
      </c>
      <c r="AF48" s="147" t="str">
        <f t="shared" si="42"/>
        <v>►</v>
      </c>
      <c r="AG48" s="147" t="str">
        <f t="shared" si="43"/>
        <v>►</v>
      </c>
      <c r="AH48" s="147" t="str">
        <f t="shared" si="44"/>
        <v>►</v>
      </c>
      <c r="AI48" s="686"/>
      <c r="AJ48" s="134"/>
      <c r="AK48" s="204"/>
      <c r="AL48" s="204"/>
      <c r="AM48" s="203"/>
      <c r="AN48" s="202"/>
      <c r="AO48" s="201"/>
      <c r="AP48" s="216"/>
      <c r="AQ48" s="327"/>
      <c r="AR48" s="324"/>
      <c r="AS48" s="324"/>
      <c r="AT48" s="324"/>
      <c r="AU48" s="324"/>
      <c r="AV48" s="215"/>
      <c r="AW48" s="28"/>
      <c r="AX48" s="705"/>
      <c r="AY48" s="705"/>
      <c r="AZ48" s="705"/>
      <c r="BA48" s="704"/>
      <c r="BC48" s="407" t="str">
        <f t="shared" si="21"/>
        <v>►</v>
      </c>
      <c r="BD48" s="593">
        <v>1</v>
      </c>
      <c r="BF48" s="407" t="str">
        <f t="shared" si="22"/>
        <v>►</v>
      </c>
      <c r="BG48" s="593">
        <v>1</v>
      </c>
      <c r="BI48" s="9">
        <v>1</v>
      </c>
    </row>
    <row r="49" spans="1:61" ht="15.75" customHeight="1">
      <c r="A49" s="407" t="str">
        <f t="shared" si="7"/>
        <v>►</v>
      </c>
      <c r="B49" s="147" t="str">
        <f t="shared" si="33"/>
        <v>►</v>
      </c>
      <c r="C49" s="685" t="str">
        <f t="shared" si="34"/>
        <v>►</v>
      </c>
      <c r="D49" s="147" t="str">
        <f t="shared" si="35"/>
        <v>►</v>
      </c>
      <c r="E49" s="147" t="str">
        <f t="shared" si="36"/>
        <v>►</v>
      </c>
      <c r="F49" s="147" t="str">
        <f t="shared" si="37"/>
        <v>►</v>
      </c>
      <c r="G49" s="147" t="str">
        <f t="shared" si="38"/>
        <v>►</v>
      </c>
      <c r="I49" s="134"/>
      <c r="J49" s="204"/>
      <c r="K49" s="204"/>
      <c r="L49" s="203"/>
      <c r="M49" s="202"/>
      <c r="N49" s="201"/>
      <c r="O49" s="325"/>
      <c r="P49" s="324"/>
      <c r="Q49" s="323"/>
      <c r="R49" s="320"/>
      <c r="S49" s="199"/>
      <c r="T49" s="319"/>
      <c r="U49" s="198"/>
      <c r="V49" s="197"/>
      <c r="W49" s="703"/>
      <c r="X49" s="703"/>
      <c r="Y49" s="703"/>
      <c r="Z49" s="702"/>
      <c r="AA49" s="686"/>
      <c r="AB49" s="407" t="str">
        <f t="shared" si="14"/>
        <v>►</v>
      </c>
      <c r="AC49" s="147" t="str">
        <f t="shared" si="39"/>
        <v>►</v>
      </c>
      <c r="AD49" s="685" t="str">
        <f t="shared" si="40"/>
        <v>►</v>
      </c>
      <c r="AE49" s="147" t="str">
        <f t="shared" si="41"/>
        <v>►</v>
      </c>
      <c r="AF49" s="147" t="str">
        <f t="shared" si="42"/>
        <v>►</v>
      </c>
      <c r="AG49" s="147" t="str">
        <f t="shared" si="43"/>
        <v>►</v>
      </c>
      <c r="AH49" s="147" t="str">
        <f t="shared" si="44"/>
        <v>►</v>
      </c>
      <c r="AI49" s="686"/>
      <c r="AJ49" s="134"/>
      <c r="AK49" s="204"/>
      <c r="AL49" s="204"/>
      <c r="AM49" s="203"/>
      <c r="AN49" s="202"/>
      <c r="AO49" s="201"/>
      <c r="AP49" s="325"/>
      <c r="AQ49" s="324"/>
      <c r="AR49" s="323"/>
      <c r="AS49" s="320"/>
      <c r="AT49" s="199"/>
      <c r="AU49" s="319"/>
      <c r="AV49" s="198"/>
      <c r="AW49" s="197"/>
      <c r="AX49" s="703"/>
      <c r="AY49" s="703"/>
      <c r="AZ49" s="703"/>
      <c r="BA49" s="702"/>
      <c r="BC49" s="407" t="str">
        <f t="shared" si="21"/>
        <v>►</v>
      </c>
      <c r="BD49" s="593">
        <v>1</v>
      </c>
      <c r="BF49" s="407" t="str">
        <f t="shared" si="22"/>
        <v>►</v>
      </c>
      <c r="BG49" s="593">
        <v>1</v>
      </c>
      <c r="BI49" s="9">
        <v>1</v>
      </c>
    </row>
    <row r="50" spans="1:61" ht="15.75">
      <c r="A50" s="407" t="str">
        <f t="shared" si="7"/>
        <v>►</v>
      </c>
      <c r="B50" s="147" t="str">
        <f t="shared" si="33"/>
        <v>►</v>
      </c>
      <c r="C50" s="685" t="str">
        <f t="shared" si="34"/>
        <v>►</v>
      </c>
      <c r="D50" s="147" t="str">
        <f t="shared" si="35"/>
        <v>►</v>
      </c>
      <c r="E50" s="147" t="str">
        <f t="shared" si="36"/>
        <v>►</v>
      </c>
      <c r="F50" s="147" t="str">
        <f t="shared" si="37"/>
        <v>►</v>
      </c>
      <c r="G50" s="147" t="str">
        <f t="shared" si="38"/>
        <v>►</v>
      </c>
      <c r="I50" s="134"/>
      <c r="J50" s="204"/>
      <c r="K50" s="204"/>
      <c r="L50" s="203"/>
      <c r="M50" s="202"/>
      <c r="N50" s="201"/>
      <c r="O50" s="200"/>
      <c r="P50" s="104"/>
      <c r="Q50" s="320"/>
      <c r="R50" s="320"/>
      <c r="S50" s="199"/>
      <c r="T50" s="319"/>
      <c r="U50" s="198"/>
      <c r="V50" s="197"/>
      <c r="W50" s="703"/>
      <c r="X50" s="703"/>
      <c r="Y50" s="703"/>
      <c r="Z50" s="702"/>
      <c r="AA50" s="686"/>
      <c r="AB50" s="407" t="str">
        <f t="shared" si="14"/>
        <v>►</v>
      </c>
      <c r="AC50" s="147" t="str">
        <f t="shared" si="39"/>
        <v>►</v>
      </c>
      <c r="AD50" s="685" t="str">
        <f t="shared" si="40"/>
        <v>►</v>
      </c>
      <c r="AE50" s="147" t="str">
        <f t="shared" si="41"/>
        <v>►</v>
      </c>
      <c r="AF50" s="147" t="str">
        <f t="shared" si="42"/>
        <v>►</v>
      </c>
      <c r="AG50" s="147" t="str">
        <f t="shared" si="43"/>
        <v>►</v>
      </c>
      <c r="AH50" s="147" t="str">
        <f t="shared" si="44"/>
        <v>►</v>
      </c>
      <c r="AI50" s="686"/>
      <c r="AJ50" s="134"/>
      <c r="AK50" s="204"/>
      <c r="AL50" s="204"/>
      <c r="AM50" s="203"/>
      <c r="AN50" s="202"/>
      <c r="AO50" s="201"/>
      <c r="AP50" s="200"/>
      <c r="AQ50" s="104"/>
      <c r="AR50" s="320"/>
      <c r="AS50" s="320"/>
      <c r="AT50" s="199"/>
      <c r="AU50" s="319"/>
      <c r="AV50" s="198"/>
      <c r="AW50" s="197"/>
      <c r="AX50" s="703"/>
      <c r="AY50" s="703"/>
      <c r="AZ50" s="703"/>
      <c r="BA50" s="702"/>
      <c r="BC50" s="407" t="str">
        <f t="shared" si="21"/>
        <v>►</v>
      </c>
      <c r="BD50" s="593">
        <v>1</v>
      </c>
      <c r="BF50" s="407" t="str">
        <f t="shared" si="22"/>
        <v>►</v>
      </c>
      <c r="BG50" s="593">
        <v>1</v>
      </c>
      <c r="BI50" s="9">
        <v>1</v>
      </c>
    </row>
    <row r="51" spans="1:61" ht="15.75">
      <c r="A51" s="407" t="str">
        <f t="shared" si="7"/>
        <v>►</v>
      </c>
      <c r="B51" s="147" t="str">
        <f t="shared" si="33"/>
        <v>►</v>
      </c>
      <c r="C51" s="685" t="str">
        <f t="shared" si="34"/>
        <v>►</v>
      </c>
      <c r="D51" s="147" t="str">
        <f t="shared" si="35"/>
        <v>►</v>
      </c>
      <c r="E51" s="147" t="str">
        <f t="shared" si="36"/>
        <v>►</v>
      </c>
      <c r="F51" s="147" t="str">
        <f t="shared" si="37"/>
        <v>►</v>
      </c>
      <c r="G51" s="147" t="str">
        <f t="shared" si="38"/>
        <v>►</v>
      </c>
      <c r="I51" s="134"/>
      <c r="J51" s="190"/>
      <c r="K51" s="189"/>
      <c r="L51" s="188"/>
      <c r="M51" s="187"/>
      <c r="N51" s="186"/>
      <c r="O51" s="185"/>
      <c r="P51" s="184"/>
      <c r="Q51" s="184"/>
      <c r="R51" s="183"/>
      <c r="S51" s="183"/>
      <c r="T51" s="183"/>
      <c r="U51" s="183"/>
      <c r="V51" s="183"/>
      <c r="W51" s="183"/>
      <c r="X51" s="183"/>
      <c r="Y51" s="183"/>
      <c r="Z51" s="182"/>
      <c r="AA51" s="686"/>
      <c r="AB51" s="407" t="str">
        <f t="shared" si="14"/>
        <v>►</v>
      </c>
      <c r="AC51" s="147" t="str">
        <f t="shared" si="39"/>
        <v>►</v>
      </c>
      <c r="AD51" s="685" t="str">
        <f t="shared" si="40"/>
        <v>►</v>
      </c>
      <c r="AE51" s="147" t="str">
        <f t="shared" si="41"/>
        <v>►</v>
      </c>
      <c r="AF51" s="147" t="str">
        <f t="shared" si="42"/>
        <v>►</v>
      </c>
      <c r="AG51" s="147" t="str">
        <f t="shared" si="43"/>
        <v>►</v>
      </c>
      <c r="AH51" s="147" t="str">
        <f t="shared" si="44"/>
        <v>►</v>
      </c>
      <c r="AI51" s="686"/>
      <c r="AJ51" s="134"/>
      <c r="AK51" s="190"/>
      <c r="AL51" s="189"/>
      <c r="AM51" s="188"/>
      <c r="AN51" s="187"/>
      <c r="AO51" s="186"/>
      <c r="AP51" s="185"/>
      <c r="AQ51" s="184"/>
      <c r="AR51" s="184"/>
      <c r="AS51" s="183"/>
      <c r="AT51" s="183"/>
      <c r="AU51" s="183"/>
      <c r="AV51" s="183"/>
      <c r="AW51" s="183"/>
      <c r="AX51" s="183"/>
      <c r="AY51" s="183"/>
      <c r="AZ51" s="183"/>
      <c r="BA51" s="182"/>
      <c r="BC51" s="407" t="str">
        <f t="shared" si="21"/>
        <v>►</v>
      </c>
      <c r="BD51" s="594" t="s">
        <v>783</v>
      </c>
      <c r="BF51" s="407" t="str">
        <f t="shared" si="22"/>
        <v>►</v>
      </c>
      <c r="BG51" s="594" t="s">
        <v>783</v>
      </c>
      <c r="BI51" s="9">
        <v>1</v>
      </c>
    </row>
    <row r="52" spans="1:61" ht="16.5" customHeight="1">
      <c r="A52" s="407" t="str">
        <f t="shared" si="7"/>
        <v>►</v>
      </c>
      <c r="B52" s="147" t="str">
        <f t="shared" si="33"/>
        <v>►</v>
      </c>
      <c r="C52" s="685" t="str">
        <f t="shared" si="34"/>
        <v>►</v>
      </c>
      <c r="D52" s="147" t="str">
        <f t="shared" si="35"/>
        <v>►</v>
      </c>
      <c r="E52" s="147" t="str">
        <f t="shared" si="36"/>
        <v>►</v>
      </c>
      <c r="F52" s="147" t="str">
        <f t="shared" si="37"/>
        <v>►</v>
      </c>
      <c r="G52" s="147" t="str">
        <f t="shared" si="38"/>
        <v>►</v>
      </c>
      <c r="I52" s="134"/>
      <c r="J52" s="119"/>
      <c r="K52" s="119"/>
      <c r="L52" s="118"/>
      <c r="M52" s="117"/>
      <c r="N52" s="116"/>
      <c r="O52" s="701"/>
      <c r="P52" s="701"/>
      <c r="Q52" s="700"/>
      <c r="R52" s="177"/>
      <c r="S52" s="176"/>
      <c r="T52" s="699"/>
      <c r="U52" s="175"/>
      <c r="V52" s="698"/>
      <c r="W52" s="697"/>
      <c r="X52" s="696"/>
      <c r="Y52" s="695"/>
      <c r="Z52" s="174"/>
      <c r="AA52" s="686"/>
      <c r="AB52" s="407" t="str">
        <f t="shared" si="14"/>
        <v>►</v>
      </c>
      <c r="AC52" s="147" t="str">
        <f t="shared" si="39"/>
        <v>►</v>
      </c>
      <c r="AD52" s="685" t="str">
        <f t="shared" si="40"/>
        <v>►</v>
      </c>
      <c r="AE52" s="147" t="str">
        <f t="shared" si="41"/>
        <v>►</v>
      </c>
      <c r="AF52" s="147" t="str">
        <f t="shared" si="42"/>
        <v>►</v>
      </c>
      <c r="AG52" s="147" t="str">
        <f t="shared" si="43"/>
        <v>►</v>
      </c>
      <c r="AH52" s="147" t="str">
        <f t="shared" si="44"/>
        <v>►</v>
      </c>
      <c r="AI52" s="686"/>
      <c r="AJ52" s="134"/>
      <c r="AK52" s="119"/>
      <c r="AL52" s="119"/>
      <c r="AM52" s="118"/>
      <c r="AN52" s="117"/>
      <c r="AO52" s="116"/>
      <c r="AP52" s="701"/>
      <c r="AQ52" s="701"/>
      <c r="AR52" s="700"/>
      <c r="AS52" s="177"/>
      <c r="AT52" s="176"/>
      <c r="AU52" s="699"/>
      <c r="AV52" s="175"/>
      <c r="AW52" s="698"/>
      <c r="AX52" s="697"/>
      <c r="AY52" s="696"/>
      <c r="AZ52" s="695"/>
      <c r="BA52" s="174"/>
      <c r="BC52" s="407" t="str">
        <f t="shared" si="21"/>
        <v>►</v>
      </c>
      <c r="BD52" s="387" t="s">
        <v>784</v>
      </c>
      <c r="BE52" t="s">
        <v>505</v>
      </c>
      <c r="BF52" s="407" t="str">
        <f t="shared" si="22"/>
        <v>►</v>
      </c>
      <c r="BG52" s="387" t="s">
        <v>784</v>
      </c>
      <c r="BH52" t="s">
        <v>505</v>
      </c>
      <c r="BI52" s="9">
        <v>1</v>
      </c>
    </row>
    <row r="53" spans="1:61" ht="15.75">
      <c r="A53" s="407" t="str">
        <f t="shared" si="7"/>
        <v>►</v>
      </c>
      <c r="B53" s="147" t="str">
        <f t="shared" si="33"/>
        <v>►</v>
      </c>
      <c r="C53" s="685" t="str">
        <f t="shared" si="34"/>
        <v>►</v>
      </c>
      <c r="D53" s="147" t="str">
        <f t="shared" si="35"/>
        <v>►</v>
      </c>
      <c r="E53" s="147" t="str">
        <f t="shared" si="36"/>
        <v>►</v>
      </c>
      <c r="F53" s="147" t="str">
        <f t="shared" si="37"/>
        <v>►</v>
      </c>
      <c r="G53" s="147" t="str">
        <f t="shared" si="38"/>
        <v>►</v>
      </c>
      <c r="I53" s="134"/>
      <c r="J53" s="119"/>
      <c r="K53" s="119"/>
      <c r="L53" s="118"/>
      <c r="M53" s="117"/>
      <c r="N53" s="116"/>
      <c r="O53" s="689"/>
      <c r="P53" s="689"/>
      <c r="Q53" s="688"/>
      <c r="R53" s="165"/>
      <c r="S53" s="164"/>
      <c r="T53" s="694"/>
      <c r="U53" s="163"/>
      <c r="V53" s="693"/>
      <c r="W53" s="692"/>
      <c r="X53" s="691"/>
      <c r="Y53" s="690"/>
      <c r="Z53" s="162"/>
      <c r="AA53" s="686"/>
      <c r="AB53" s="407" t="str">
        <f t="shared" si="14"/>
        <v>►</v>
      </c>
      <c r="AC53" s="147" t="str">
        <f t="shared" si="39"/>
        <v>►</v>
      </c>
      <c r="AD53" s="685" t="str">
        <f t="shared" si="40"/>
        <v>►</v>
      </c>
      <c r="AE53" s="147" t="str">
        <f t="shared" si="41"/>
        <v>►</v>
      </c>
      <c r="AF53" s="147" t="str">
        <f t="shared" si="42"/>
        <v>►</v>
      </c>
      <c r="AG53" s="147" t="str">
        <f t="shared" si="43"/>
        <v>►</v>
      </c>
      <c r="AH53" s="147" t="str">
        <f t="shared" si="44"/>
        <v>►</v>
      </c>
      <c r="AI53" s="686"/>
      <c r="AJ53" s="134"/>
      <c r="AK53" s="119"/>
      <c r="AL53" s="119"/>
      <c r="AM53" s="118"/>
      <c r="AN53" s="117"/>
      <c r="AO53" s="116"/>
      <c r="AP53" s="689"/>
      <c r="AQ53" s="689"/>
      <c r="AR53" s="688"/>
      <c r="AS53" s="165"/>
      <c r="AT53" s="164"/>
      <c r="AU53" s="694"/>
      <c r="AV53" s="163"/>
      <c r="AW53" s="693"/>
      <c r="AX53" s="692"/>
      <c r="AY53" s="691"/>
      <c r="AZ53" s="690"/>
      <c r="BA53" s="162"/>
      <c r="BC53" s="407" t="str">
        <f t="shared" si="21"/>
        <v>►</v>
      </c>
      <c r="BD53" s="593">
        <v>1</v>
      </c>
      <c r="BF53" s="407" t="str">
        <f t="shared" si="22"/>
        <v>►</v>
      </c>
      <c r="BG53" s="593">
        <v>1</v>
      </c>
      <c r="BI53" s="9">
        <v>1</v>
      </c>
    </row>
    <row r="54" spans="1:61" ht="21">
      <c r="A54" s="407" t="str">
        <f t="shared" si="7"/>
        <v>►</v>
      </c>
      <c r="B54" s="147" t="str">
        <f t="shared" si="33"/>
        <v>►</v>
      </c>
      <c r="C54" s="685" t="str">
        <f t="shared" si="34"/>
        <v>►</v>
      </c>
      <c r="D54" s="147" t="str">
        <f t="shared" si="35"/>
        <v>►</v>
      </c>
      <c r="E54" s="147" t="str">
        <f t="shared" si="36"/>
        <v>►</v>
      </c>
      <c r="F54" s="147" t="str">
        <f t="shared" si="37"/>
        <v>►</v>
      </c>
      <c r="G54" s="147" t="str">
        <f t="shared" si="38"/>
        <v>►</v>
      </c>
      <c r="I54" s="134"/>
      <c r="J54" s="119"/>
      <c r="K54" s="119"/>
      <c r="L54" s="118"/>
      <c r="M54" s="117"/>
      <c r="N54" s="116"/>
      <c r="O54" s="689"/>
      <c r="P54" s="689"/>
      <c r="Q54" s="688"/>
      <c r="R54" s="145"/>
      <c r="S54" s="296"/>
      <c r="T54" s="295"/>
      <c r="U54" s="144"/>
      <c r="V54" s="294"/>
      <c r="W54" s="293"/>
      <c r="X54" s="292"/>
      <c r="Y54" s="291"/>
      <c r="Z54" s="290"/>
      <c r="AA54" s="686"/>
      <c r="AB54" s="407" t="str">
        <f t="shared" si="14"/>
        <v>►</v>
      </c>
      <c r="AC54" s="147" t="str">
        <f t="shared" si="39"/>
        <v>►</v>
      </c>
      <c r="AD54" s="685" t="str">
        <f t="shared" si="40"/>
        <v>►</v>
      </c>
      <c r="AE54" s="147" t="str">
        <f t="shared" si="41"/>
        <v>►</v>
      </c>
      <c r="AF54" s="147" t="str">
        <f t="shared" si="42"/>
        <v>►</v>
      </c>
      <c r="AG54" s="147" t="str">
        <f t="shared" si="43"/>
        <v>►</v>
      </c>
      <c r="AH54" s="147" t="str">
        <f t="shared" si="44"/>
        <v>►</v>
      </c>
      <c r="AI54" s="686"/>
      <c r="AJ54" s="134"/>
      <c r="AK54" s="119"/>
      <c r="AL54" s="119"/>
      <c r="AM54" s="118"/>
      <c r="AN54" s="117"/>
      <c r="AO54" s="116"/>
      <c r="AP54" s="689"/>
      <c r="AQ54" s="689"/>
      <c r="AR54" s="688"/>
      <c r="AS54" s="145"/>
      <c r="AT54" s="296"/>
      <c r="AU54" s="295"/>
      <c r="AV54" s="144"/>
      <c r="AW54" s="294"/>
      <c r="AX54" s="293"/>
      <c r="AY54" s="292"/>
      <c r="AZ54" s="291"/>
      <c r="BA54" s="290"/>
      <c r="BC54" s="407" t="str">
        <f t="shared" si="21"/>
        <v>►</v>
      </c>
      <c r="BD54" s="595" t="s">
        <v>785</v>
      </c>
      <c r="BF54" s="407" t="str">
        <f t="shared" si="22"/>
        <v>►</v>
      </c>
      <c r="BG54" s="595" t="s">
        <v>785</v>
      </c>
      <c r="BI54" s="9">
        <v>1</v>
      </c>
    </row>
    <row r="55" spans="1:61" ht="21">
      <c r="A55" s="407" t="str">
        <f t="shared" si="7"/>
        <v>►</v>
      </c>
      <c r="B55" s="147" t="str">
        <f t="shared" si="33"/>
        <v>►</v>
      </c>
      <c r="C55" s="685" t="str">
        <f t="shared" si="34"/>
        <v>►</v>
      </c>
      <c r="D55" s="147" t="str">
        <f t="shared" si="35"/>
        <v>►</v>
      </c>
      <c r="E55" s="147" t="str">
        <f t="shared" si="36"/>
        <v>►</v>
      </c>
      <c r="F55" s="147" t="str">
        <f t="shared" si="37"/>
        <v>►</v>
      </c>
      <c r="G55" s="147" t="str">
        <f t="shared" si="38"/>
        <v>►</v>
      </c>
      <c r="I55" s="146"/>
      <c r="J55" s="119"/>
      <c r="K55" s="119"/>
      <c r="L55" s="118"/>
      <c r="M55" s="117"/>
      <c r="N55" s="116"/>
      <c r="O55" s="689"/>
      <c r="P55" s="689"/>
      <c r="Q55" s="688"/>
      <c r="R55" s="150"/>
      <c r="S55" s="296"/>
      <c r="T55" s="295"/>
      <c r="U55" s="144"/>
      <c r="V55" s="294"/>
      <c r="W55" s="293"/>
      <c r="X55" s="292"/>
      <c r="Y55" s="291"/>
      <c r="Z55" s="290"/>
      <c r="AA55" s="686"/>
      <c r="AB55" s="407" t="str">
        <f t="shared" si="14"/>
        <v>►</v>
      </c>
      <c r="AC55" s="147" t="str">
        <f t="shared" si="39"/>
        <v>►</v>
      </c>
      <c r="AD55" s="685" t="str">
        <f t="shared" si="40"/>
        <v>►</v>
      </c>
      <c r="AE55" s="147" t="str">
        <f t="shared" si="41"/>
        <v>►</v>
      </c>
      <c r="AF55" s="147" t="str">
        <f t="shared" si="42"/>
        <v>►</v>
      </c>
      <c r="AG55" s="147" t="str">
        <f t="shared" si="43"/>
        <v>►</v>
      </c>
      <c r="AH55" s="147" t="str">
        <f t="shared" si="44"/>
        <v>►</v>
      </c>
      <c r="AI55" s="686"/>
      <c r="AJ55" s="146"/>
      <c r="AK55" s="119"/>
      <c r="AL55" s="119"/>
      <c r="AM55" s="118"/>
      <c r="AN55" s="117"/>
      <c r="AO55" s="116"/>
      <c r="AP55" s="689"/>
      <c r="AQ55" s="689"/>
      <c r="AR55" s="688"/>
      <c r="AS55" s="150"/>
      <c r="AT55" s="296"/>
      <c r="AU55" s="295"/>
      <c r="AV55" s="144"/>
      <c r="AW55" s="294"/>
      <c r="AX55" s="293"/>
      <c r="AY55" s="292"/>
      <c r="AZ55" s="291"/>
      <c r="BA55" s="290"/>
      <c r="BC55" s="407" t="str">
        <f t="shared" si="21"/>
        <v>►</v>
      </c>
      <c r="BD55" s="596" t="s">
        <v>786</v>
      </c>
      <c r="BE55" t="s">
        <v>505</v>
      </c>
      <c r="BF55" s="407" t="str">
        <f t="shared" si="22"/>
        <v>►</v>
      </c>
      <c r="BG55" s="596" t="s">
        <v>786</v>
      </c>
      <c r="BH55" t="s">
        <v>505</v>
      </c>
      <c r="BI55" s="9">
        <v>1</v>
      </c>
    </row>
    <row r="56" spans="1:61" ht="21">
      <c r="A56" s="407" t="str">
        <f t="shared" si="7"/>
        <v>►</v>
      </c>
      <c r="B56" s="147" t="str">
        <f t="shared" si="33"/>
        <v>►</v>
      </c>
      <c r="C56" s="685" t="str">
        <f t="shared" si="34"/>
        <v>►</v>
      </c>
      <c r="D56" s="147" t="str">
        <f t="shared" si="35"/>
        <v>►</v>
      </c>
      <c r="E56" s="147" t="str">
        <f t="shared" si="36"/>
        <v>►</v>
      </c>
      <c r="F56" s="147" t="str">
        <f t="shared" si="37"/>
        <v>►</v>
      </c>
      <c r="G56" s="147" t="str">
        <f t="shared" si="38"/>
        <v>►</v>
      </c>
      <c r="I56" s="146"/>
      <c r="J56" s="119"/>
      <c r="K56" s="119"/>
      <c r="L56" s="118"/>
      <c r="M56" s="117"/>
      <c r="N56" s="116"/>
      <c r="O56" s="689"/>
      <c r="P56" s="689"/>
      <c r="Q56" s="688"/>
      <c r="R56" s="145"/>
      <c r="S56" s="296"/>
      <c r="T56" s="295"/>
      <c r="U56" s="144"/>
      <c r="V56" s="294"/>
      <c r="W56" s="293"/>
      <c r="X56" s="292"/>
      <c r="Y56" s="291"/>
      <c r="Z56" s="298"/>
      <c r="AA56" s="686"/>
      <c r="AB56" s="407" t="str">
        <f t="shared" si="14"/>
        <v>►</v>
      </c>
      <c r="AC56" s="147" t="str">
        <f t="shared" si="39"/>
        <v>►</v>
      </c>
      <c r="AD56" s="685" t="str">
        <f t="shared" si="40"/>
        <v>►</v>
      </c>
      <c r="AE56" s="147" t="str">
        <f t="shared" si="41"/>
        <v>►</v>
      </c>
      <c r="AF56" s="147" t="str">
        <f t="shared" si="42"/>
        <v>►</v>
      </c>
      <c r="AG56" s="147" t="str">
        <f t="shared" si="43"/>
        <v>►</v>
      </c>
      <c r="AH56" s="147" t="str">
        <f t="shared" si="44"/>
        <v>►</v>
      </c>
      <c r="AI56" s="686"/>
      <c r="AJ56" s="146"/>
      <c r="AK56" s="119"/>
      <c r="AL56" s="119"/>
      <c r="AM56" s="118"/>
      <c r="AN56" s="117"/>
      <c r="AO56" s="116"/>
      <c r="AP56" s="689"/>
      <c r="AQ56" s="689"/>
      <c r="AR56" s="688"/>
      <c r="AS56" s="145"/>
      <c r="AT56" s="296"/>
      <c r="AU56" s="295"/>
      <c r="AV56" s="144"/>
      <c r="AW56" s="294"/>
      <c r="AX56" s="293"/>
      <c r="AY56" s="292"/>
      <c r="AZ56" s="291"/>
      <c r="BA56" s="298"/>
      <c r="BC56" s="407" t="str">
        <f t="shared" si="21"/>
        <v>►</v>
      </c>
      <c r="BD56" s="593">
        <v>1</v>
      </c>
      <c r="BF56" s="407" t="str">
        <f t="shared" si="22"/>
        <v>►</v>
      </c>
      <c r="BG56" s="593">
        <v>1</v>
      </c>
      <c r="BI56" s="9">
        <v>1</v>
      </c>
    </row>
    <row r="57" spans="1:61" ht="15.75" customHeight="1">
      <c r="A57" s="407" t="str">
        <f t="shared" si="7"/>
        <v>►</v>
      </c>
      <c r="B57" s="147" t="str">
        <f t="shared" si="33"/>
        <v>►</v>
      </c>
      <c r="C57" s="685" t="str">
        <f t="shared" si="34"/>
        <v>►</v>
      </c>
      <c r="D57" s="147" t="str">
        <f t="shared" si="35"/>
        <v>►</v>
      </c>
      <c r="E57" s="147" t="str">
        <f t="shared" si="36"/>
        <v>►</v>
      </c>
      <c r="F57" s="147" t="str">
        <f t="shared" si="37"/>
        <v>►</v>
      </c>
      <c r="G57" s="147" t="str">
        <f t="shared" si="38"/>
        <v>►</v>
      </c>
      <c r="I57" s="146"/>
      <c r="J57" s="119"/>
      <c r="K57" s="119"/>
      <c r="L57" s="118"/>
      <c r="M57" s="117"/>
      <c r="N57" s="116"/>
      <c r="O57" s="689"/>
      <c r="P57" s="689"/>
      <c r="Q57" s="688"/>
      <c r="R57" s="150"/>
      <c r="S57" s="296"/>
      <c r="T57" s="295"/>
      <c r="U57" s="144"/>
      <c r="V57" s="294"/>
      <c r="W57" s="293"/>
      <c r="X57" s="292"/>
      <c r="Y57" s="291"/>
      <c r="Z57" s="298"/>
      <c r="AA57" s="686"/>
      <c r="AB57" s="407" t="str">
        <f t="shared" si="14"/>
        <v>►</v>
      </c>
      <c r="AC57" s="147" t="str">
        <f t="shared" si="39"/>
        <v>►</v>
      </c>
      <c r="AD57" s="685" t="str">
        <f t="shared" si="40"/>
        <v>►</v>
      </c>
      <c r="AE57" s="147" t="str">
        <f t="shared" si="41"/>
        <v>►</v>
      </c>
      <c r="AF57" s="147" t="str">
        <f t="shared" si="42"/>
        <v>►</v>
      </c>
      <c r="AG57" s="147" t="str">
        <f t="shared" si="43"/>
        <v>►</v>
      </c>
      <c r="AH57" s="147" t="str">
        <f t="shared" si="44"/>
        <v>►</v>
      </c>
      <c r="AI57" s="686"/>
      <c r="AJ57" s="146"/>
      <c r="AK57" s="119"/>
      <c r="AL57" s="119"/>
      <c r="AM57" s="118"/>
      <c r="AN57" s="117"/>
      <c r="AO57" s="116"/>
      <c r="AP57" s="689"/>
      <c r="AQ57" s="689"/>
      <c r="AR57" s="688"/>
      <c r="AS57" s="150"/>
      <c r="AT57" s="296"/>
      <c r="AU57" s="295"/>
      <c r="AV57" s="144"/>
      <c r="AW57" s="294"/>
      <c r="AX57" s="293"/>
      <c r="AY57" s="292"/>
      <c r="AZ57" s="291"/>
      <c r="BA57" s="298"/>
      <c r="BC57" s="407" t="str">
        <f t="shared" si="21"/>
        <v>►</v>
      </c>
      <c r="BD57" s="596" t="s">
        <v>787</v>
      </c>
      <c r="BE57" t="s">
        <v>505</v>
      </c>
      <c r="BF57" s="407" t="str">
        <f t="shared" si="22"/>
        <v>►</v>
      </c>
      <c r="BG57" s="596" t="s">
        <v>787</v>
      </c>
      <c r="BH57" t="s">
        <v>505</v>
      </c>
      <c r="BI57" s="9">
        <v>1</v>
      </c>
    </row>
    <row r="58" spans="1:61" ht="15.75" customHeight="1">
      <c r="A58" s="407" t="str">
        <f t="shared" si="7"/>
        <v>►</v>
      </c>
      <c r="B58" s="147" t="str">
        <f t="shared" si="33"/>
        <v>►</v>
      </c>
      <c r="C58" s="685" t="str">
        <f t="shared" si="34"/>
        <v>►</v>
      </c>
      <c r="D58" s="147" t="str">
        <f t="shared" si="35"/>
        <v>►</v>
      </c>
      <c r="E58" s="147" t="str">
        <f t="shared" si="36"/>
        <v>►</v>
      </c>
      <c r="F58" s="147" t="str">
        <f t="shared" si="37"/>
        <v>►</v>
      </c>
      <c r="G58" s="147" t="str">
        <f t="shared" si="38"/>
        <v>►</v>
      </c>
      <c r="I58" s="146"/>
      <c r="J58" s="119"/>
      <c r="K58" s="119"/>
      <c r="L58" s="118"/>
      <c r="M58" s="117"/>
      <c r="N58" s="116"/>
      <c r="O58" s="689"/>
      <c r="P58" s="689"/>
      <c r="Q58" s="688"/>
      <c r="R58" s="145"/>
      <c r="S58" s="296"/>
      <c r="T58" s="295"/>
      <c r="U58" s="144"/>
      <c r="V58" s="294"/>
      <c r="W58" s="293"/>
      <c r="X58" s="292"/>
      <c r="Y58" s="291"/>
      <c r="Z58" s="290"/>
      <c r="AA58" s="686"/>
      <c r="AB58" s="407" t="str">
        <f t="shared" si="14"/>
        <v>►</v>
      </c>
      <c r="AC58" s="147" t="str">
        <f t="shared" si="39"/>
        <v>►</v>
      </c>
      <c r="AD58" s="685" t="str">
        <f t="shared" si="40"/>
        <v>►</v>
      </c>
      <c r="AE58" s="147" t="str">
        <f t="shared" si="41"/>
        <v>►</v>
      </c>
      <c r="AF58" s="147" t="str">
        <f t="shared" si="42"/>
        <v>►</v>
      </c>
      <c r="AG58" s="147" t="str">
        <f t="shared" si="43"/>
        <v>►</v>
      </c>
      <c r="AH58" s="147" t="str">
        <f t="shared" si="44"/>
        <v>►</v>
      </c>
      <c r="AI58" s="686"/>
      <c r="AJ58" s="146"/>
      <c r="AK58" s="119"/>
      <c r="AL58" s="119"/>
      <c r="AM58" s="118"/>
      <c r="AN58" s="117"/>
      <c r="AO58" s="116"/>
      <c r="AP58" s="689"/>
      <c r="AQ58" s="689"/>
      <c r="AR58" s="688"/>
      <c r="AS58" s="145"/>
      <c r="AT58" s="296"/>
      <c r="AU58" s="295"/>
      <c r="AV58" s="144"/>
      <c r="AW58" s="294"/>
      <c r="AX58" s="293"/>
      <c r="AY58" s="292"/>
      <c r="AZ58" s="291"/>
      <c r="BA58" s="290"/>
      <c r="BC58" s="407" t="str">
        <f t="shared" si="21"/>
        <v>►</v>
      </c>
      <c r="BD58" s="593">
        <v>1</v>
      </c>
      <c r="BF58" s="407" t="str">
        <f t="shared" si="22"/>
        <v>►</v>
      </c>
      <c r="BG58" s="593">
        <v>1</v>
      </c>
      <c r="BI58" s="9">
        <v>1</v>
      </c>
    </row>
    <row r="59" spans="1:61" ht="21" customHeight="1">
      <c r="A59" s="407" t="str">
        <f t="shared" si="7"/>
        <v>►</v>
      </c>
      <c r="B59" s="147" t="str">
        <f t="shared" si="33"/>
        <v>►</v>
      </c>
      <c r="C59" s="685" t="str">
        <f t="shared" si="34"/>
        <v>►</v>
      </c>
      <c r="D59" s="147" t="str">
        <f t="shared" si="35"/>
        <v>►</v>
      </c>
      <c r="E59" s="147" t="str">
        <f t="shared" si="36"/>
        <v>►</v>
      </c>
      <c r="F59" s="147" t="str">
        <f t="shared" si="37"/>
        <v>►</v>
      </c>
      <c r="G59" s="147" t="str">
        <f t="shared" si="38"/>
        <v>►</v>
      </c>
      <c r="I59" s="146"/>
      <c r="J59" s="119"/>
      <c r="K59" s="119"/>
      <c r="L59" s="118"/>
      <c r="M59" s="117"/>
      <c r="N59" s="116"/>
      <c r="O59" s="689"/>
      <c r="P59" s="689"/>
      <c r="Q59" s="688"/>
      <c r="R59" s="150"/>
      <c r="S59" s="296"/>
      <c r="T59" s="295"/>
      <c r="U59" s="144"/>
      <c r="V59" s="294"/>
      <c r="W59" s="293"/>
      <c r="X59" s="292"/>
      <c r="Y59" s="291"/>
      <c r="Z59" s="290"/>
      <c r="AA59" s="686"/>
      <c r="AB59" s="407" t="str">
        <f t="shared" si="14"/>
        <v>►</v>
      </c>
      <c r="AC59" s="147" t="str">
        <f t="shared" si="39"/>
        <v>►</v>
      </c>
      <c r="AD59" s="685" t="str">
        <f t="shared" si="40"/>
        <v>►</v>
      </c>
      <c r="AE59" s="147" t="str">
        <f t="shared" si="41"/>
        <v>►</v>
      </c>
      <c r="AF59" s="147" t="str">
        <f t="shared" si="42"/>
        <v>►</v>
      </c>
      <c r="AG59" s="147" t="str">
        <f t="shared" si="43"/>
        <v>►</v>
      </c>
      <c r="AH59" s="147" t="str">
        <f t="shared" si="44"/>
        <v>►</v>
      </c>
      <c r="AI59" s="686"/>
      <c r="AJ59" s="146"/>
      <c r="AK59" s="119"/>
      <c r="AL59" s="119"/>
      <c r="AM59" s="118"/>
      <c r="AN59" s="117"/>
      <c r="AO59" s="116"/>
      <c r="AP59" s="689"/>
      <c r="AQ59" s="689"/>
      <c r="AR59" s="688"/>
      <c r="AS59" s="150"/>
      <c r="AT59" s="296"/>
      <c r="AU59" s="295"/>
      <c r="AV59" s="144"/>
      <c r="AW59" s="294"/>
      <c r="AX59" s="293"/>
      <c r="AY59" s="292"/>
      <c r="AZ59" s="291"/>
      <c r="BA59" s="290"/>
      <c r="BC59" s="407" t="str">
        <f t="shared" si="21"/>
        <v>►</v>
      </c>
      <c r="BD59" s="1338" t="s">
        <v>788</v>
      </c>
      <c r="BF59" s="407" t="str">
        <f t="shared" si="22"/>
        <v>►</v>
      </c>
      <c r="BG59" s="1338" t="s">
        <v>788</v>
      </c>
      <c r="BI59" s="9">
        <v>1</v>
      </c>
    </row>
    <row r="60" spans="1:61" ht="21">
      <c r="A60" s="407" t="str">
        <f t="shared" si="7"/>
        <v>►</v>
      </c>
      <c r="B60" s="147" t="str">
        <f t="shared" si="33"/>
        <v>►</v>
      </c>
      <c r="C60" s="685" t="str">
        <f t="shared" si="34"/>
        <v>►</v>
      </c>
      <c r="D60" s="147" t="str">
        <f t="shared" si="35"/>
        <v>►</v>
      </c>
      <c r="E60" s="147" t="str">
        <f t="shared" si="36"/>
        <v>►</v>
      </c>
      <c r="F60" s="147" t="str">
        <f t="shared" si="37"/>
        <v>►</v>
      </c>
      <c r="G60" s="147" t="str">
        <f t="shared" si="38"/>
        <v>►</v>
      </c>
      <c r="I60" s="146"/>
      <c r="J60" s="119"/>
      <c r="K60" s="119"/>
      <c r="L60" s="118"/>
      <c r="M60" s="117"/>
      <c r="N60" s="116"/>
      <c r="O60" s="689"/>
      <c r="P60" s="689"/>
      <c r="Q60" s="688"/>
      <c r="R60" s="145"/>
      <c r="S60" s="296"/>
      <c r="T60" s="295"/>
      <c r="U60" s="144"/>
      <c r="V60" s="294"/>
      <c r="W60" s="293"/>
      <c r="X60" s="292"/>
      <c r="Y60" s="291"/>
      <c r="Z60" s="290"/>
      <c r="AA60" s="686"/>
      <c r="AB60" s="407" t="str">
        <f t="shared" si="14"/>
        <v>►</v>
      </c>
      <c r="AC60" s="147" t="str">
        <f t="shared" si="39"/>
        <v>►</v>
      </c>
      <c r="AD60" s="685" t="str">
        <f t="shared" si="40"/>
        <v>►</v>
      </c>
      <c r="AE60" s="147" t="str">
        <f t="shared" si="41"/>
        <v>►</v>
      </c>
      <c r="AF60" s="147" t="str">
        <f t="shared" si="42"/>
        <v>►</v>
      </c>
      <c r="AG60" s="147" t="str">
        <f t="shared" si="43"/>
        <v>►</v>
      </c>
      <c r="AH60" s="147" t="str">
        <f t="shared" si="44"/>
        <v>►</v>
      </c>
      <c r="AI60" s="686"/>
      <c r="AJ60" s="146"/>
      <c r="AK60" s="119"/>
      <c r="AL60" s="119"/>
      <c r="AM60" s="118"/>
      <c r="AN60" s="117"/>
      <c r="AO60" s="116"/>
      <c r="AP60" s="689"/>
      <c r="AQ60" s="689"/>
      <c r="AR60" s="688"/>
      <c r="AS60" s="145"/>
      <c r="AT60" s="296"/>
      <c r="AU60" s="295"/>
      <c r="AV60" s="144"/>
      <c r="AW60" s="294"/>
      <c r="AX60" s="293"/>
      <c r="AY60" s="292"/>
      <c r="AZ60" s="291"/>
      <c r="BA60" s="290"/>
      <c r="BC60" s="407" t="str">
        <f t="shared" si="21"/>
        <v>►</v>
      </c>
      <c r="BD60" s="1338"/>
      <c r="BF60" s="407" t="str">
        <f t="shared" si="22"/>
        <v>►</v>
      </c>
      <c r="BG60" s="1338"/>
      <c r="BI60" s="9">
        <v>1</v>
      </c>
    </row>
    <row r="61" spans="1:61" ht="15.75">
      <c r="A61" s="407" t="str">
        <f t="shared" si="7"/>
        <v>►</v>
      </c>
      <c r="B61" s="147" t="str">
        <f t="shared" si="33"/>
        <v>►</v>
      </c>
      <c r="C61" s="685" t="str">
        <f t="shared" si="34"/>
        <v>►</v>
      </c>
      <c r="D61" s="147" t="str">
        <f t="shared" si="35"/>
        <v>►</v>
      </c>
      <c r="E61" s="147" t="str">
        <f t="shared" si="36"/>
        <v>►</v>
      </c>
      <c r="F61" s="147" t="str">
        <f t="shared" si="37"/>
        <v>►</v>
      </c>
      <c r="G61" s="147" t="str">
        <f t="shared" si="38"/>
        <v>►</v>
      </c>
      <c r="I61" s="134"/>
      <c r="J61" s="119"/>
      <c r="K61" s="119"/>
      <c r="L61" s="118"/>
      <c r="M61" s="117"/>
      <c r="N61" s="116"/>
      <c r="O61" s="132"/>
      <c r="P61" s="132"/>
      <c r="Q61" s="132"/>
      <c r="R61" s="132"/>
      <c r="S61" s="132"/>
      <c r="T61" s="132"/>
      <c r="U61" s="132"/>
      <c r="V61" s="132"/>
      <c r="W61" s="132"/>
      <c r="X61" s="133"/>
      <c r="Y61" s="132"/>
      <c r="Z61" s="131"/>
      <c r="AA61" s="686"/>
      <c r="AB61" s="407" t="str">
        <f t="shared" si="14"/>
        <v>►</v>
      </c>
      <c r="AC61" s="147" t="str">
        <f t="shared" si="39"/>
        <v>►</v>
      </c>
      <c r="AD61" s="685" t="str">
        <f t="shared" si="40"/>
        <v>►</v>
      </c>
      <c r="AE61" s="147" t="str">
        <f t="shared" si="41"/>
        <v>►</v>
      </c>
      <c r="AF61" s="147" t="str">
        <f t="shared" si="42"/>
        <v>►</v>
      </c>
      <c r="AG61" s="147" t="str">
        <f t="shared" si="43"/>
        <v>►</v>
      </c>
      <c r="AH61" s="147" t="str">
        <f t="shared" si="44"/>
        <v>►</v>
      </c>
      <c r="AI61" s="686"/>
      <c r="AJ61" s="134"/>
      <c r="AK61" s="119"/>
      <c r="AL61" s="119"/>
      <c r="AM61" s="118"/>
      <c r="AN61" s="117"/>
      <c r="AO61" s="116"/>
      <c r="AP61" s="132"/>
      <c r="AQ61" s="132"/>
      <c r="AR61" s="132"/>
      <c r="AS61" s="132"/>
      <c r="AT61" s="132"/>
      <c r="AU61" s="132"/>
      <c r="AV61" s="132"/>
      <c r="AW61" s="132"/>
      <c r="AX61" s="132"/>
      <c r="AY61" s="133"/>
      <c r="AZ61" s="132"/>
      <c r="BA61" s="131"/>
      <c r="BC61" s="407" t="str">
        <f t="shared" si="21"/>
        <v>►</v>
      </c>
      <c r="BD61" s="1338"/>
      <c r="BF61" s="407" t="str">
        <f t="shared" si="22"/>
        <v>►</v>
      </c>
      <c r="BG61" s="1338"/>
      <c r="BI61" s="9">
        <v>1</v>
      </c>
    </row>
    <row r="62" spans="1:61" ht="21">
      <c r="A62" s="407" t="str">
        <f t="shared" si="7"/>
        <v>►</v>
      </c>
      <c r="B62" s="147" t="str">
        <f t="shared" si="33"/>
        <v>►</v>
      </c>
      <c r="C62" s="685" t="str">
        <f t="shared" si="34"/>
        <v>►</v>
      </c>
      <c r="D62" s="147" t="str">
        <f t="shared" si="35"/>
        <v>►</v>
      </c>
      <c r="E62" s="147" t="str">
        <f t="shared" si="36"/>
        <v>►</v>
      </c>
      <c r="F62" s="147" t="str">
        <f t="shared" si="37"/>
        <v>►</v>
      </c>
      <c r="G62" s="147" t="str">
        <f t="shared" si="38"/>
        <v>►</v>
      </c>
      <c r="I62" s="146"/>
      <c r="J62" s="119"/>
      <c r="K62" s="119"/>
      <c r="L62" s="118"/>
      <c r="M62" s="117"/>
      <c r="N62" s="116"/>
      <c r="O62" s="288"/>
      <c r="P62" s="267"/>
      <c r="Q62" s="270"/>
      <c r="R62" s="270"/>
      <c r="S62" s="270"/>
      <c r="T62" s="270"/>
      <c r="U62" s="270"/>
      <c r="V62" s="270"/>
      <c r="W62" s="270"/>
      <c r="X62" s="270"/>
      <c r="Y62" s="270"/>
      <c r="Z62" s="287"/>
      <c r="AA62" s="686"/>
      <c r="AB62" s="407" t="str">
        <f t="shared" si="14"/>
        <v>►</v>
      </c>
      <c r="AC62" s="147" t="str">
        <f t="shared" si="39"/>
        <v>►</v>
      </c>
      <c r="AD62" s="685" t="str">
        <f t="shared" si="40"/>
        <v>►</v>
      </c>
      <c r="AE62" s="147" t="str">
        <f t="shared" si="41"/>
        <v>►</v>
      </c>
      <c r="AF62" s="147" t="str">
        <f t="shared" si="42"/>
        <v>►</v>
      </c>
      <c r="AG62" s="147" t="str">
        <f t="shared" si="43"/>
        <v>►</v>
      </c>
      <c r="AH62" s="147" t="str">
        <f t="shared" si="44"/>
        <v>►</v>
      </c>
      <c r="AI62" s="686"/>
      <c r="AJ62" s="146"/>
      <c r="AK62" s="119"/>
      <c r="AL62" s="119"/>
      <c r="AM62" s="118"/>
      <c r="AN62" s="117"/>
      <c r="AO62" s="116"/>
      <c r="AP62" s="288"/>
      <c r="AQ62" s="267"/>
      <c r="AR62" s="270"/>
      <c r="AS62" s="270"/>
      <c r="AT62" s="270"/>
      <c r="AU62" s="270"/>
      <c r="AV62" s="270"/>
      <c r="AW62" s="270"/>
      <c r="AX62" s="270"/>
      <c r="AY62" s="270"/>
      <c r="AZ62" s="270"/>
      <c r="BA62" s="287"/>
      <c r="BC62" s="407" t="str">
        <f t="shared" si="21"/>
        <v>►</v>
      </c>
      <c r="BD62" s="594" t="s">
        <v>789</v>
      </c>
      <c r="BF62" s="407" t="str">
        <f t="shared" si="22"/>
        <v>►</v>
      </c>
      <c r="BG62" s="594" t="s">
        <v>789</v>
      </c>
      <c r="BI62" s="9">
        <v>1</v>
      </c>
    </row>
    <row r="63" spans="1:61" ht="21">
      <c r="A63" s="407" t="str">
        <f t="shared" si="7"/>
        <v>►</v>
      </c>
      <c r="B63" s="147" t="str">
        <f t="shared" ref="B63:G63" si="45">B62</f>
        <v>►</v>
      </c>
      <c r="C63" s="685" t="str">
        <f t="shared" si="45"/>
        <v>►</v>
      </c>
      <c r="D63" s="147" t="str">
        <f t="shared" si="45"/>
        <v>►</v>
      </c>
      <c r="E63" s="147" t="str">
        <f t="shared" si="45"/>
        <v>►</v>
      </c>
      <c r="F63" s="147" t="str">
        <f t="shared" si="45"/>
        <v>►</v>
      </c>
      <c r="G63" s="147" t="str">
        <f t="shared" si="45"/>
        <v>►</v>
      </c>
      <c r="I63" s="146"/>
      <c r="J63" s="119"/>
      <c r="K63" s="119"/>
      <c r="L63" s="118"/>
      <c r="M63" s="117"/>
      <c r="N63" s="116"/>
      <c r="O63" s="285"/>
      <c r="P63" s="284"/>
      <c r="Q63" s="284"/>
      <c r="R63" s="284"/>
      <c r="S63" s="284"/>
      <c r="T63" s="284"/>
      <c r="U63" s="284"/>
      <c r="V63" s="284"/>
      <c r="W63" s="284"/>
      <c r="X63" s="284"/>
      <c r="Y63" s="284"/>
      <c r="Z63" s="282"/>
      <c r="AA63" s="686"/>
      <c r="AB63" s="407" t="str">
        <f t="shared" si="14"/>
        <v>►</v>
      </c>
      <c r="AC63" s="147" t="str">
        <f t="shared" ref="AC63:AH63" si="46">AC62</f>
        <v>►</v>
      </c>
      <c r="AD63" s="685" t="str">
        <f t="shared" si="46"/>
        <v>►</v>
      </c>
      <c r="AE63" s="147" t="str">
        <f t="shared" si="46"/>
        <v>►</v>
      </c>
      <c r="AF63" s="147" t="str">
        <f t="shared" si="46"/>
        <v>►</v>
      </c>
      <c r="AG63" s="147" t="str">
        <f t="shared" si="46"/>
        <v>►</v>
      </c>
      <c r="AH63" s="147" t="str">
        <f t="shared" si="46"/>
        <v>►</v>
      </c>
      <c r="AI63" s="686"/>
      <c r="AJ63" s="146"/>
      <c r="AK63" s="119"/>
      <c r="AL63" s="119"/>
      <c r="AM63" s="118"/>
      <c r="AN63" s="117"/>
      <c r="AO63" s="116"/>
      <c r="AP63" s="285"/>
      <c r="AQ63" s="284"/>
      <c r="AR63" s="284"/>
      <c r="AS63" s="284"/>
      <c r="AT63" s="284"/>
      <c r="AU63" s="284"/>
      <c r="AV63" s="284"/>
      <c r="AW63" s="284"/>
      <c r="AX63" s="284"/>
      <c r="AY63" s="284"/>
      <c r="AZ63" s="284"/>
      <c r="BA63" s="282"/>
      <c r="BC63" s="407" t="str">
        <f t="shared" si="21"/>
        <v>►</v>
      </c>
      <c r="BD63" s="593">
        <v>1</v>
      </c>
      <c r="BF63" s="407" t="str">
        <f t="shared" si="22"/>
        <v>►</v>
      </c>
      <c r="BG63" s="593">
        <v>1</v>
      </c>
      <c r="BI63" s="9">
        <v>1</v>
      </c>
    </row>
    <row r="64" spans="1:61" ht="21">
      <c r="A64" s="407" t="str">
        <f t="shared" si="7"/>
        <v>►</v>
      </c>
      <c r="B64" s="147" t="str">
        <f t="shared" ref="B64:G76" si="47">B62</f>
        <v>►</v>
      </c>
      <c r="C64" s="685" t="str">
        <f t="shared" si="47"/>
        <v>►</v>
      </c>
      <c r="D64" s="147" t="str">
        <f t="shared" si="47"/>
        <v>►</v>
      </c>
      <c r="E64" s="147" t="str">
        <f t="shared" si="47"/>
        <v>►</v>
      </c>
      <c r="F64" s="147" t="str">
        <f t="shared" si="47"/>
        <v>►</v>
      </c>
      <c r="G64" s="147" t="str">
        <f t="shared" si="47"/>
        <v>►</v>
      </c>
      <c r="I64" s="146"/>
      <c r="J64" s="119"/>
      <c r="K64" s="119"/>
      <c r="L64" s="118"/>
      <c r="M64" s="117"/>
      <c r="N64" s="116"/>
      <c r="O64" s="285"/>
      <c r="P64" s="284"/>
      <c r="Q64" s="284"/>
      <c r="R64" s="284"/>
      <c r="S64" s="284"/>
      <c r="T64" s="284"/>
      <c r="U64" s="284"/>
      <c r="V64" s="284"/>
      <c r="W64" s="284"/>
      <c r="X64" s="284"/>
      <c r="Y64" s="284"/>
      <c r="Z64" s="282"/>
      <c r="AA64" s="686"/>
      <c r="AB64" s="407" t="str">
        <f t="shared" si="14"/>
        <v>►</v>
      </c>
      <c r="AC64" s="147" t="str">
        <f t="shared" ref="AC64:AH76" si="48">AC62</f>
        <v>►</v>
      </c>
      <c r="AD64" s="685" t="str">
        <f t="shared" si="48"/>
        <v>►</v>
      </c>
      <c r="AE64" s="147" t="str">
        <f t="shared" si="48"/>
        <v>►</v>
      </c>
      <c r="AF64" s="147" t="str">
        <f t="shared" si="48"/>
        <v>►</v>
      </c>
      <c r="AG64" s="147" t="str">
        <f t="shared" si="48"/>
        <v>►</v>
      </c>
      <c r="AH64" s="147" t="str">
        <f t="shared" si="48"/>
        <v>►</v>
      </c>
      <c r="AI64" s="686"/>
      <c r="AJ64" s="146"/>
      <c r="AK64" s="119"/>
      <c r="AL64" s="119"/>
      <c r="AM64" s="118"/>
      <c r="AN64" s="117"/>
      <c r="AO64" s="116"/>
      <c r="AP64" s="285"/>
      <c r="AQ64" s="284"/>
      <c r="AR64" s="284"/>
      <c r="AS64" s="284"/>
      <c r="AT64" s="284"/>
      <c r="AU64" s="284"/>
      <c r="AV64" s="284"/>
      <c r="AW64" s="284"/>
      <c r="AX64" s="284"/>
      <c r="AY64" s="284"/>
      <c r="AZ64" s="284"/>
      <c r="BA64" s="282"/>
      <c r="BC64" s="407" t="str">
        <f t="shared" si="21"/>
        <v>►</v>
      </c>
      <c r="BD64" s="594" t="s">
        <v>606</v>
      </c>
      <c r="BF64" s="407" t="str">
        <f t="shared" si="22"/>
        <v>►</v>
      </c>
      <c r="BG64" s="594" t="s">
        <v>606</v>
      </c>
      <c r="BI64" s="9">
        <v>1</v>
      </c>
    </row>
    <row r="65" spans="1:61" ht="27" customHeight="1">
      <c r="A65" s="407" t="str">
        <f t="shared" si="7"/>
        <v>►</v>
      </c>
      <c r="B65" s="147" t="str">
        <f t="shared" si="47"/>
        <v>►</v>
      </c>
      <c r="C65" s="685" t="str">
        <f t="shared" si="47"/>
        <v>►</v>
      </c>
      <c r="D65" s="147" t="str">
        <f t="shared" si="47"/>
        <v>►</v>
      </c>
      <c r="E65" s="147" t="str">
        <f t="shared" si="47"/>
        <v>►</v>
      </c>
      <c r="F65" s="147" t="str">
        <f t="shared" si="47"/>
        <v>►</v>
      </c>
      <c r="G65" s="147" t="str">
        <f t="shared" si="47"/>
        <v>►</v>
      </c>
      <c r="I65" s="146"/>
      <c r="J65" s="119"/>
      <c r="K65" s="119"/>
      <c r="L65" s="118"/>
      <c r="M65" s="117"/>
      <c r="N65" s="116"/>
      <c r="O65" s="285"/>
      <c r="P65" s="284"/>
      <c r="Q65" s="284"/>
      <c r="R65" s="284"/>
      <c r="S65" s="284"/>
      <c r="T65" s="284"/>
      <c r="U65" s="284"/>
      <c r="V65" s="284"/>
      <c r="W65" s="284"/>
      <c r="X65" s="284"/>
      <c r="Y65" s="284"/>
      <c r="Z65" s="282"/>
      <c r="AA65" s="686"/>
      <c r="AB65" s="407" t="str">
        <f t="shared" si="14"/>
        <v>►</v>
      </c>
      <c r="AC65" s="147" t="str">
        <f t="shared" si="48"/>
        <v>►</v>
      </c>
      <c r="AD65" s="685" t="str">
        <f t="shared" si="48"/>
        <v>►</v>
      </c>
      <c r="AE65" s="147" t="str">
        <f t="shared" si="48"/>
        <v>►</v>
      </c>
      <c r="AF65" s="147" t="str">
        <f t="shared" si="48"/>
        <v>►</v>
      </c>
      <c r="AG65" s="147" t="str">
        <f t="shared" si="48"/>
        <v>►</v>
      </c>
      <c r="AH65" s="147" t="str">
        <f t="shared" si="48"/>
        <v>►</v>
      </c>
      <c r="AI65" s="686"/>
      <c r="AJ65" s="146"/>
      <c r="AK65" s="119"/>
      <c r="AL65" s="119"/>
      <c r="AM65" s="118"/>
      <c r="AN65" s="117"/>
      <c r="AO65" s="116"/>
      <c r="AP65" s="285"/>
      <c r="AQ65" s="284"/>
      <c r="AR65" s="284"/>
      <c r="AS65" s="284"/>
      <c r="AT65" s="284"/>
      <c r="AU65" s="284"/>
      <c r="AV65" s="284"/>
      <c r="AW65" s="284"/>
      <c r="AX65" s="284"/>
      <c r="AY65" s="284"/>
      <c r="AZ65" s="284"/>
      <c r="BA65" s="282"/>
      <c r="BC65" s="407" t="str">
        <f t="shared" si="21"/>
        <v>►</v>
      </c>
      <c r="BD65" s="387" t="s">
        <v>609</v>
      </c>
      <c r="BE65" t="s">
        <v>505</v>
      </c>
      <c r="BF65" s="407" t="str">
        <f t="shared" si="22"/>
        <v>►</v>
      </c>
      <c r="BG65" s="387" t="s">
        <v>609</v>
      </c>
      <c r="BH65" t="s">
        <v>505</v>
      </c>
      <c r="BI65" s="9">
        <v>1</v>
      </c>
    </row>
    <row r="66" spans="1:61" ht="21">
      <c r="A66" s="407" t="str">
        <f t="shared" si="7"/>
        <v>►</v>
      </c>
      <c r="B66" s="147" t="str">
        <f t="shared" si="47"/>
        <v>►</v>
      </c>
      <c r="C66" s="685" t="str">
        <f t="shared" si="47"/>
        <v>►</v>
      </c>
      <c r="D66" s="147" t="str">
        <f t="shared" si="47"/>
        <v>►</v>
      </c>
      <c r="E66" s="147" t="str">
        <f t="shared" si="47"/>
        <v>►</v>
      </c>
      <c r="F66" s="147" t="str">
        <f t="shared" si="47"/>
        <v>►</v>
      </c>
      <c r="G66" s="147" t="str">
        <f t="shared" si="47"/>
        <v>►</v>
      </c>
      <c r="I66" s="146"/>
      <c r="J66" s="119"/>
      <c r="K66" s="119"/>
      <c r="L66" s="118"/>
      <c r="M66" s="117"/>
      <c r="N66" s="116"/>
      <c r="O66" s="285"/>
      <c r="P66" s="284"/>
      <c r="Q66" s="284"/>
      <c r="R66" s="284"/>
      <c r="S66" s="284"/>
      <c r="T66" s="284"/>
      <c r="U66" s="284"/>
      <c r="V66" s="284"/>
      <c r="W66" s="284"/>
      <c r="X66" s="284"/>
      <c r="Y66" s="284"/>
      <c r="Z66" s="282"/>
      <c r="AA66" s="686"/>
      <c r="AB66" s="407" t="str">
        <f t="shared" si="14"/>
        <v>►</v>
      </c>
      <c r="AC66" s="147" t="str">
        <f t="shared" si="48"/>
        <v>►</v>
      </c>
      <c r="AD66" s="685" t="str">
        <f t="shared" si="48"/>
        <v>►</v>
      </c>
      <c r="AE66" s="147" t="str">
        <f t="shared" si="48"/>
        <v>►</v>
      </c>
      <c r="AF66" s="147" t="str">
        <f t="shared" si="48"/>
        <v>►</v>
      </c>
      <c r="AG66" s="147" t="str">
        <f t="shared" si="48"/>
        <v>►</v>
      </c>
      <c r="AH66" s="147" t="str">
        <f t="shared" si="48"/>
        <v>►</v>
      </c>
      <c r="AI66" s="686"/>
      <c r="AJ66" s="146"/>
      <c r="AK66" s="119"/>
      <c r="AL66" s="119"/>
      <c r="AM66" s="118"/>
      <c r="AN66" s="117"/>
      <c r="AO66" s="116"/>
      <c r="AP66" s="285"/>
      <c r="AQ66" s="284"/>
      <c r="AR66" s="284"/>
      <c r="AS66" s="284"/>
      <c r="AT66" s="284"/>
      <c r="AU66" s="284"/>
      <c r="AV66" s="284"/>
      <c r="AW66" s="284"/>
      <c r="AX66" s="284"/>
      <c r="AY66" s="284"/>
      <c r="AZ66" s="284"/>
      <c r="BA66" s="282"/>
      <c r="BC66" s="407" t="str">
        <f t="shared" si="21"/>
        <v>►</v>
      </c>
      <c r="BD66" s="593"/>
      <c r="BF66" s="407" t="str">
        <f t="shared" si="22"/>
        <v>►</v>
      </c>
      <c r="BG66" s="593"/>
      <c r="BI66" s="9">
        <v>1</v>
      </c>
    </row>
    <row r="67" spans="1:61" ht="21">
      <c r="A67" s="407" t="str">
        <f t="shared" si="7"/>
        <v>►</v>
      </c>
      <c r="B67" s="147" t="str">
        <f t="shared" si="47"/>
        <v>►</v>
      </c>
      <c r="C67" s="685" t="str">
        <f t="shared" si="47"/>
        <v>►</v>
      </c>
      <c r="D67" s="147" t="str">
        <f t="shared" si="47"/>
        <v>►</v>
      </c>
      <c r="E67" s="147" t="str">
        <f t="shared" si="47"/>
        <v>►</v>
      </c>
      <c r="F67" s="147" t="str">
        <f t="shared" si="47"/>
        <v>►</v>
      </c>
      <c r="G67" s="147" t="str">
        <f t="shared" si="47"/>
        <v>►</v>
      </c>
      <c r="I67" s="146"/>
      <c r="J67" s="119"/>
      <c r="K67" s="119"/>
      <c r="L67" s="118"/>
      <c r="M67" s="117"/>
      <c r="N67" s="116"/>
      <c r="O67" s="285"/>
      <c r="P67" s="284"/>
      <c r="Q67" s="284"/>
      <c r="R67" s="284"/>
      <c r="S67" s="284"/>
      <c r="T67" s="284"/>
      <c r="U67" s="284"/>
      <c r="V67" s="284"/>
      <c r="W67" s="284"/>
      <c r="X67" s="284"/>
      <c r="Y67" s="284"/>
      <c r="Z67" s="282"/>
      <c r="AA67" s="686"/>
      <c r="AB67" s="407" t="str">
        <f t="shared" si="14"/>
        <v>►</v>
      </c>
      <c r="AC67" s="147" t="str">
        <f t="shared" si="48"/>
        <v>►</v>
      </c>
      <c r="AD67" s="685" t="str">
        <f t="shared" si="48"/>
        <v>►</v>
      </c>
      <c r="AE67" s="147" t="str">
        <f t="shared" si="48"/>
        <v>►</v>
      </c>
      <c r="AF67" s="147" t="str">
        <f t="shared" si="48"/>
        <v>►</v>
      </c>
      <c r="AG67" s="147" t="str">
        <f t="shared" si="48"/>
        <v>►</v>
      </c>
      <c r="AH67" s="147" t="str">
        <f t="shared" si="48"/>
        <v>►</v>
      </c>
      <c r="AI67" s="686"/>
      <c r="AJ67" s="146"/>
      <c r="AK67" s="119"/>
      <c r="AL67" s="119"/>
      <c r="AM67" s="118"/>
      <c r="AN67" s="117"/>
      <c r="AO67" s="116"/>
      <c r="AP67" s="285"/>
      <c r="AQ67" s="284"/>
      <c r="AR67" s="284"/>
      <c r="AS67" s="284"/>
      <c r="AT67" s="284"/>
      <c r="AU67" s="284"/>
      <c r="AV67" s="284"/>
      <c r="AW67" s="284"/>
      <c r="AX67" s="284"/>
      <c r="AY67" s="284"/>
      <c r="AZ67" s="284"/>
      <c r="BA67" s="282"/>
      <c r="BC67" s="407" t="str">
        <f t="shared" si="21"/>
        <v>►</v>
      </c>
      <c r="BD67" s="597" t="s">
        <v>790</v>
      </c>
      <c r="BF67" s="407" t="str">
        <f t="shared" si="22"/>
        <v>►</v>
      </c>
      <c r="BG67" s="597" t="s">
        <v>790</v>
      </c>
      <c r="BI67" s="9">
        <v>1</v>
      </c>
    </row>
    <row r="68" spans="1:61" ht="21">
      <c r="A68" s="407" t="str">
        <f t="shared" si="7"/>
        <v>►</v>
      </c>
      <c r="B68" s="147" t="str">
        <f t="shared" si="47"/>
        <v>►</v>
      </c>
      <c r="C68" s="685" t="str">
        <f t="shared" si="47"/>
        <v>►</v>
      </c>
      <c r="D68" s="147" t="str">
        <f t="shared" si="47"/>
        <v>►</v>
      </c>
      <c r="E68" s="147" t="str">
        <f t="shared" si="47"/>
        <v>►</v>
      </c>
      <c r="F68" s="147" t="str">
        <f t="shared" si="47"/>
        <v>►</v>
      </c>
      <c r="G68" s="147" t="str">
        <f t="shared" si="47"/>
        <v>►</v>
      </c>
      <c r="I68" s="146"/>
      <c r="J68" s="119"/>
      <c r="K68" s="119"/>
      <c r="L68" s="118"/>
      <c r="M68" s="117"/>
      <c r="N68" s="116"/>
      <c r="O68" s="285"/>
      <c r="P68" s="284"/>
      <c r="Q68" s="284"/>
      <c r="R68" s="284"/>
      <c r="S68" s="284"/>
      <c r="T68" s="284"/>
      <c r="U68" s="284"/>
      <c r="V68" s="284"/>
      <c r="W68" s="284"/>
      <c r="X68" s="284"/>
      <c r="Y68" s="284"/>
      <c r="Z68" s="282"/>
      <c r="AA68" s="686"/>
      <c r="AB68" s="407" t="str">
        <f t="shared" si="14"/>
        <v>►</v>
      </c>
      <c r="AC68" s="147" t="str">
        <f t="shared" si="48"/>
        <v>►</v>
      </c>
      <c r="AD68" s="685" t="str">
        <f t="shared" si="48"/>
        <v>►</v>
      </c>
      <c r="AE68" s="147" t="str">
        <f t="shared" si="48"/>
        <v>►</v>
      </c>
      <c r="AF68" s="147" t="str">
        <f t="shared" si="48"/>
        <v>►</v>
      </c>
      <c r="AG68" s="147" t="str">
        <f t="shared" si="48"/>
        <v>►</v>
      </c>
      <c r="AH68" s="147" t="str">
        <f t="shared" si="48"/>
        <v>►</v>
      </c>
      <c r="AI68" s="686"/>
      <c r="AJ68" s="146"/>
      <c r="AK68" s="119"/>
      <c r="AL68" s="119"/>
      <c r="AM68" s="118"/>
      <c r="AN68" s="117"/>
      <c r="AO68" s="116"/>
      <c r="AP68" s="285"/>
      <c r="AQ68" s="284"/>
      <c r="AR68" s="284"/>
      <c r="AS68" s="284"/>
      <c r="AT68" s="284"/>
      <c r="AU68" s="284"/>
      <c r="AV68" s="284"/>
      <c r="AW68" s="284"/>
      <c r="AX68" s="284"/>
      <c r="AY68" s="284"/>
      <c r="AZ68" s="284"/>
      <c r="BA68" s="282"/>
      <c r="BC68" s="407" t="str">
        <f t="shared" si="21"/>
        <v>►</v>
      </c>
      <c r="BD68" s="387" t="s">
        <v>791</v>
      </c>
      <c r="BE68" t="s">
        <v>505</v>
      </c>
      <c r="BF68" s="407" t="str">
        <f t="shared" si="22"/>
        <v>►</v>
      </c>
      <c r="BG68" s="387" t="s">
        <v>791</v>
      </c>
      <c r="BI68" s="9">
        <v>1</v>
      </c>
    </row>
    <row r="69" spans="1:61" ht="21">
      <c r="A69" s="407" t="str">
        <f t="shared" si="7"/>
        <v>►</v>
      </c>
      <c r="B69" s="147" t="str">
        <f t="shared" si="47"/>
        <v>►</v>
      </c>
      <c r="C69" s="685" t="str">
        <f t="shared" si="47"/>
        <v>►</v>
      </c>
      <c r="D69" s="147" t="str">
        <f t="shared" si="47"/>
        <v>►</v>
      </c>
      <c r="E69" s="147" t="str">
        <f t="shared" si="47"/>
        <v>►</v>
      </c>
      <c r="F69" s="147" t="str">
        <f t="shared" si="47"/>
        <v>►</v>
      </c>
      <c r="G69" s="147" t="str">
        <f t="shared" si="47"/>
        <v>►</v>
      </c>
      <c r="I69" s="146"/>
      <c r="J69" s="119"/>
      <c r="K69" s="119"/>
      <c r="L69" s="118"/>
      <c r="M69" s="117"/>
      <c r="N69" s="116"/>
      <c r="O69" s="285"/>
      <c r="P69" s="284"/>
      <c r="Q69" s="284"/>
      <c r="R69" s="284"/>
      <c r="S69" s="284"/>
      <c r="T69" s="284"/>
      <c r="U69" s="284"/>
      <c r="V69" s="284"/>
      <c r="W69" s="284"/>
      <c r="X69" s="284"/>
      <c r="Y69" s="284"/>
      <c r="Z69" s="282"/>
      <c r="AA69" s="686"/>
      <c r="AB69" s="407" t="str">
        <f t="shared" si="14"/>
        <v>►</v>
      </c>
      <c r="AC69" s="147" t="str">
        <f t="shared" si="48"/>
        <v>►</v>
      </c>
      <c r="AD69" s="685" t="str">
        <f t="shared" si="48"/>
        <v>►</v>
      </c>
      <c r="AE69" s="147" t="str">
        <f t="shared" si="48"/>
        <v>►</v>
      </c>
      <c r="AF69" s="147" t="str">
        <f t="shared" si="48"/>
        <v>►</v>
      </c>
      <c r="AG69" s="147" t="str">
        <f t="shared" si="48"/>
        <v>►</v>
      </c>
      <c r="AH69" s="147" t="str">
        <f t="shared" si="48"/>
        <v>►</v>
      </c>
      <c r="AI69" s="686"/>
      <c r="AJ69" s="146"/>
      <c r="AK69" s="119"/>
      <c r="AL69" s="119"/>
      <c r="AM69" s="118"/>
      <c r="AN69" s="117"/>
      <c r="AO69" s="116"/>
      <c r="AP69" s="285"/>
      <c r="AQ69" s="284"/>
      <c r="AR69" s="284"/>
      <c r="AS69" s="284"/>
      <c r="AT69" s="284"/>
      <c r="AU69" s="284"/>
      <c r="AV69" s="284"/>
      <c r="AW69" s="284"/>
      <c r="AX69" s="284"/>
      <c r="AY69" s="284"/>
      <c r="AZ69" s="284"/>
      <c r="BA69" s="282"/>
      <c r="BC69" s="407" t="str">
        <f t="shared" si="21"/>
        <v>►</v>
      </c>
      <c r="BD69" s="593">
        <v>1</v>
      </c>
      <c r="BF69" s="407" t="str">
        <f t="shared" si="22"/>
        <v>►</v>
      </c>
      <c r="BG69" s="593">
        <v>1</v>
      </c>
      <c r="BI69" s="9">
        <v>1</v>
      </c>
    </row>
    <row r="70" spans="1:61" ht="21">
      <c r="A70" s="407" t="str">
        <f t="shared" si="7"/>
        <v>►</v>
      </c>
      <c r="B70" s="147" t="str">
        <f t="shared" si="47"/>
        <v>►</v>
      </c>
      <c r="C70" s="685" t="str">
        <f t="shared" si="47"/>
        <v>►</v>
      </c>
      <c r="D70" s="147" t="str">
        <f t="shared" si="47"/>
        <v>►</v>
      </c>
      <c r="E70" s="147" t="str">
        <f t="shared" si="47"/>
        <v>►</v>
      </c>
      <c r="F70" s="147" t="str">
        <f t="shared" si="47"/>
        <v>►</v>
      </c>
      <c r="G70" s="147" t="str">
        <f t="shared" si="47"/>
        <v>►</v>
      </c>
      <c r="I70" s="146"/>
      <c r="J70" s="119"/>
      <c r="K70" s="119"/>
      <c r="L70" s="118"/>
      <c r="M70" s="117"/>
      <c r="N70" s="116"/>
      <c r="O70" s="285"/>
      <c r="P70" s="284"/>
      <c r="Q70" s="284"/>
      <c r="R70" s="284"/>
      <c r="S70" s="284"/>
      <c r="T70" s="284"/>
      <c r="U70" s="284"/>
      <c r="V70" s="284"/>
      <c r="W70" s="284"/>
      <c r="X70" s="284"/>
      <c r="Y70" s="284"/>
      <c r="Z70" s="282"/>
      <c r="AA70" s="686"/>
      <c r="AB70" s="407" t="str">
        <f t="shared" si="14"/>
        <v>►</v>
      </c>
      <c r="AC70" s="147" t="str">
        <f t="shared" si="48"/>
        <v>►</v>
      </c>
      <c r="AD70" s="685" t="str">
        <f t="shared" si="48"/>
        <v>►</v>
      </c>
      <c r="AE70" s="147" t="str">
        <f t="shared" si="48"/>
        <v>►</v>
      </c>
      <c r="AF70" s="147" t="str">
        <f t="shared" si="48"/>
        <v>►</v>
      </c>
      <c r="AG70" s="147" t="str">
        <f t="shared" si="48"/>
        <v>►</v>
      </c>
      <c r="AH70" s="147" t="str">
        <f t="shared" si="48"/>
        <v>►</v>
      </c>
      <c r="AI70" s="686"/>
      <c r="AJ70" s="146"/>
      <c r="AK70" s="119"/>
      <c r="AL70" s="119"/>
      <c r="AM70" s="118"/>
      <c r="AN70" s="117"/>
      <c r="AO70" s="116"/>
      <c r="AP70" s="285"/>
      <c r="AQ70" s="284"/>
      <c r="AR70" s="284"/>
      <c r="AS70" s="284"/>
      <c r="AT70" s="284"/>
      <c r="AU70" s="284"/>
      <c r="AV70" s="284"/>
      <c r="AW70" s="284"/>
      <c r="AX70" s="284"/>
      <c r="AY70" s="284"/>
      <c r="AZ70" s="284"/>
      <c r="BA70" s="282"/>
      <c r="BC70" s="407" t="str">
        <f t="shared" si="21"/>
        <v>►</v>
      </c>
      <c r="BD70" s="594" t="s">
        <v>792</v>
      </c>
      <c r="BF70" s="407" t="str">
        <f t="shared" si="22"/>
        <v>►</v>
      </c>
      <c r="BG70" s="594" t="s">
        <v>792</v>
      </c>
      <c r="BI70" s="9">
        <v>1</v>
      </c>
    </row>
    <row r="71" spans="1:61" ht="15.75" customHeight="1">
      <c r="A71" s="407" t="str">
        <f t="shared" si="7"/>
        <v>►</v>
      </c>
      <c r="B71" s="147" t="str">
        <f t="shared" si="47"/>
        <v>►</v>
      </c>
      <c r="C71" s="685" t="str">
        <f t="shared" si="47"/>
        <v>►</v>
      </c>
      <c r="D71" s="147" t="str">
        <f t="shared" si="47"/>
        <v>►</v>
      </c>
      <c r="E71" s="147" t="str">
        <f t="shared" si="47"/>
        <v>►</v>
      </c>
      <c r="F71" s="147" t="str">
        <f t="shared" si="47"/>
        <v>►</v>
      </c>
      <c r="G71" s="147" t="str">
        <f t="shared" si="47"/>
        <v>►</v>
      </c>
      <c r="I71" s="146"/>
      <c r="J71" s="119"/>
      <c r="K71" s="119"/>
      <c r="L71" s="118"/>
      <c r="M71" s="117"/>
      <c r="N71" s="116"/>
      <c r="O71" s="285"/>
      <c r="P71" s="284"/>
      <c r="Q71" s="284"/>
      <c r="R71" s="284"/>
      <c r="S71" s="284"/>
      <c r="T71" s="284"/>
      <c r="U71" s="284"/>
      <c r="V71" s="284"/>
      <c r="W71" s="284"/>
      <c r="X71" s="284"/>
      <c r="Y71" s="284"/>
      <c r="Z71" s="282"/>
      <c r="AA71" s="686"/>
      <c r="AB71" s="407" t="str">
        <f t="shared" si="14"/>
        <v>►</v>
      </c>
      <c r="AC71" s="147" t="str">
        <f t="shared" si="48"/>
        <v>►</v>
      </c>
      <c r="AD71" s="685" t="str">
        <f t="shared" si="48"/>
        <v>►</v>
      </c>
      <c r="AE71" s="147" t="str">
        <f t="shared" si="48"/>
        <v>►</v>
      </c>
      <c r="AF71" s="147" t="str">
        <f t="shared" si="48"/>
        <v>►</v>
      </c>
      <c r="AG71" s="147" t="str">
        <f t="shared" si="48"/>
        <v>►</v>
      </c>
      <c r="AH71" s="147" t="str">
        <f t="shared" si="48"/>
        <v>►</v>
      </c>
      <c r="AI71" s="686"/>
      <c r="AJ71" s="146"/>
      <c r="AK71" s="119"/>
      <c r="AL71" s="119"/>
      <c r="AM71" s="118"/>
      <c r="AN71" s="117"/>
      <c r="AO71" s="116"/>
      <c r="AP71" s="285"/>
      <c r="AQ71" s="284"/>
      <c r="AR71" s="284"/>
      <c r="AS71" s="284"/>
      <c r="AT71" s="284"/>
      <c r="AU71" s="284"/>
      <c r="AV71" s="284"/>
      <c r="AW71" s="284"/>
      <c r="AX71" s="284"/>
      <c r="AY71" s="284"/>
      <c r="AZ71" s="284"/>
      <c r="BA71" s="282"/>
      <c r="BC71" s="407" t="str">
        <f t="shared" si="21"/>
        <v>►</v>
      </c>
      <c r="BD71" s="387" t="s">
        <v>793</v>
      </c>
      <c r="BE71" t="s">
        <v>505</v>
      </c>
      <c r="BF71" s="407" t="str">
        <f t="shared" si="22"/>
        <v>►</v>
      </c>
      <c r="BG71" s="387" t="s">
        <v>793</v>
      </c>
      <c r="BI71" s="9">
        <v>1</v>
      </c>
    </row>
    <row r="72" spans="1:61" ht="18.75" customHeight="1">
      <c r="A72" s="407" t="str">
        <f t="shared" si="7"/>
        <v>►</v>
      </c>
      <c r="B72" s="147" t="str">
        <f t="shared" si="47"/>
        <v>►</v>
      </c>
      <c r="C72" s="685" t="str">
        <f t="shared" si="47"/>
        <v>►</v>
      </c>
      <c r="D72" s="147" t="str">
        <f t="shared" si="47"/>
        <v>►</v>
      </c>
      <c r="E72" s="147" t="str">
        <f t="shared" si="47"/>
        <v>►</v>
      </c>
      <c r="F72" s="147" t="str">
        <f t="shared" si="47"/>
        <v>►</v>
      </c>
      <c r="G72" s="147" t="str">
        <f t="shared" si="47"/>
        <v>►</v>
      </c>
      <c r="I72" s="146"/>
      <c r="J72" s="119"/>
      <c r="K72" s="119"/>
      <c r="L72" s="118"/>
      <c r="M72" s="117"/>
      <c r="N72" s="116"/>
      <c r="O72" s="687"/>
      <c r="P72" s="280"/>
      <c r="Q72" s="280"/>
      <c r="R72" s="280"/>
      <c r="S72" s="280"/>
      <c r="T72" s="280"/>
      <c r="U72" s="280"/>
      <c r="V72" s="280"/>
      <c r="W72" s="280"/>
      <c r="X72" s="280"/>
      <c r="Y72" s="280"/>
      <c r="Z72" s="279"/>
      <c r="AA72" s="686"/>
      <c r="AB72" s="407" t="str">
        <f t="shared" si="14"/>
        <v>►</v>
      </c>
      <c r="AC72" s="147" t="str">
        <f t="shared" si="48"/>
        <v>►</v>
      </c>
      <c r="AD72" s="685" t="str">
        <f t="shared" si="48"/>
        <v>►</v>
      </c>
      <c r="AE72" s="147" t="str">
        <f t="shared" si="48"/>
        <v>►</v>
      </c>
      <c r="AF72" s="147" t="str">
        <f t="shared" si="48"/>
        <v>►</v>
      </c>
      <c r="AG72" s="147" t="str">
        <f t="shared" si="48"/>
        <v>►</v>
      </c>
      <c r="AH72" s="147" t="str">
        <f t="shared" si="48"/>
        <v>►</v>
      </c>
      <c r="AI72" s="686"/>
      <c r="AJ72" s="146"/>
      <c r="AK72" s="119"/>
      <c r="AL72" s="119"/>
      <c r="AM72" s="118"/>
      <c r="AN72" s="117"/>
      <c r="AO72" s="116"/>
      <c r="AP72" s="687"/>
      <c r="AQ72" s="280"/>
      <c r="AR72" s="280"/>
      <c r="AS72" s="280"/>
      <c r="AT72" s="280"/>
      <c r="AU72" s="280"/>
      <c r="AV72" s="280"/>
      <c r="AW72" s="280"/>
      <c r="AX72" s="280"/>
      <c r="AY72" s="280"/>
      <c r="AZ72" s="280"/>
      <c r="BA72" s="279"/>
      <c r="BC72" s="407" t="str">
        <f t="shared" si="21"/>
        <v>►</v>
      </c>
      <c r="BD72" s="593">
        <v>1</v>
      </c>
      <c r="BF72" s="407" t="str">
        <f t="shared" si="22"/>
        <v>►</v>
      </c>
      <c r="BG72" s="593">
        <v>1</v>
      </c>
      <c r="BI72" s="9">
        <v>1</v>
      </c>
    </row>
    <row r="73" spans="1:61" ht="18.75">
      <c r="A73" s="407" t="str">
        <f t="shared" si="7"/>
        <v>►</v>
      </c>
      <c r="B73" s="147" t="str">
        <f t="shared" si="47"/>
        <v>►</v>
      </c>
      <c r="C73" s="685" t="str">
        <f t="shared" si="47"/>
        <v>►</v>
      </c>
      <c r="D73" s="147" t="str">
        <f t="shared" si="47"/>
        <v>►</v>
      </c>
      <c r="E73" s="147" t="str">
        <f t="shared" si="47"/>
        <v>►</v>
      </c>
      <c r="F73" s="147" t="str">
        <f t="shared" si="47"/>
        <v>►</v>
      </c>
      <c r="G73" s="147" t="str">
        <f t="shared" si="47"/>
        <v>►</v>
      </c>
      <c r="I73" s="146"/>
      <c r="J73" s="119"/>
      <c r="K73" s="119"/>
      <c r="L73" s="118"/>
      <c r="M73" s="117"/>
      <c r="N73" s="116"/>
      <c r="O73" s="687"/>
      <c r="P73" s="280"/>
      <c r="Q73" s="280"/>
      <c r="R73" s="280"/>
      <c r="S73" s="280"/>
      <c r="T73" s="280"/>
      <c r="U73" s="280"/>
      <c r="V73" s="280"/>
      <c r="W73" s="280"/>
      <c r="X73" s="280"/>
      <c r="Y73" s="280"/>
      <c r="Z73" s="279"/>
      <c r="AA73" s="686"/>
      <c r="AB73" s="407" t="str">
        <f t="shared" si="14"/>
        <v>►</v>
      </c>
      <c r="AC73" s="147" t="str">
        <f t="shared" si="48"/>
        <v>►</v>
      </c>
      <c r="AD73" s="685" t="str">
        <f t="shared" si="48"/>
        <v>►</v>
      </c>
      <c r="AE73" s="147" t="str">
        <f t="shared" si="48"/>
        <v>►</v>
      </c>
      <c r="AF73" s="147" t="str">
        <f t="shared" si="48"/>
        <v>►</v>
      </c>
      <c r="AG73" s="147" t="str">
        <f t="shared" si="48"/>
        <v>►</v>
      </c>
      <c r="AH73" s="147" t="str">
        <f t="shared" si="48"/>
        <v>►</v>
      </c>
      <c r="AI73" s="686"/>
      <c r="AJ73" s="146"/>
      <c r="AK73" s="119"/>
      <c r="AL73" s="119"/>
      <c r="AM73" s="118"/>
      <c r="AN73" s="117"/>
      <c r="AO73" s="116"/>
      <c r="AP73" s="687"/>
      <c r="AQ73" s="280"/>
      <c r="AR73" s="280"/>
      <c r="AS73" s="280"/>
      <c r="AT73" s="280"/>
      <c r="AU73" s="280"/>
      <c r="AV73" s="280"/>
      <c r="AW73" s="280"/>
      <c r="AX73" s="280"/>
      <c r="AY73" s="280"/>
      <c r="AZ73" s="280"/>
      <c r="BA73" s="279"/>
      <c r="BC73" s="407" t="str">
        <f t="shared" si="21"/>
        <v>►</v>
      </c>
      <c r="BD73" s="593"/>
      <c r="BF73" s="407" t="str">
        <f t="shared" si="22"/>
        <v>►</v>
      </c>
      <c r="BG73" s="593"/>
      <c r="BI73" s="9">
        <v>1</v>
      </c>
    </row>
    <row r="74" spans="1:61" ht="15.75">
      <c r="A74" s="407" t="str">
        <f t="shared" ref="A74:A137" si="49">IF(ISBLANK(I74),"►",I74)</f>
        <v>►</v>
      </c>
      <c r="B74" s="147" t="str">
        <f t="shared" si="47"/>
        <v>►</v>
      </c>
      <c r="C74" s="685" t="str">
        <f t="shared" si="47"/>
        <v>►</v>
      </c>
      <c r="D74" s="147" t="str">
        <f t="shared" si="47"/>
        <v>►</v>
      </c>
      <c r="E74" s="147" t="str">
        <f t="shared" si="47"/>
        <v>►</v>
      </c>
      <c r="F74" s="147" t="str">
        <f t="shared" si="47"/>
        <v>►</v>
      </c>
      <c r="G74" s="147" t="str">
        <f t="shared" si="47"/>
        <v>►</v>
      </c>
      <c r="I74" s="274"/>
      <c r="J74" s="119"/>
      <c r="K74" s="119"/>
      <c r="L74" s="118"/>
      <c r="M74" s="117"/>
      <c r="N74" s="116"/>
      <c r="O74" s="277"/>
      <c r="P74" s="122"/>
      <c r="Q74" s="122"/>
      <c r="R74" s="122"/>
      <c r="S74" s="122"/>
      <c r="T74" s="122"/>
      <c r="U74" s="122"/>
      <c r="V74" s="122"/>
      <c r="W74" s="122"/>
      <c r="X74" s="122"/>
      <c r="Y74" s="122"/>
      <c r="Z74" s="121"/>
      <c r="AA74" s="686"/>
      <c r="AB74" s="407" t="str">
        <f t="shared" ref="AB74:AB137" si="50">IF(ISBLANK(AJ74),"►",AJ74)</f>
        <v>►</v>
      </c>
      <c r="AC74" s="147" t="str">
        <f t="shared" si="48"/>
        <v>►</v>
      </c>
      <c r="AD74" s="685" t="str">
        <f t="shared" si="48"/>
        <v>►</v>
      </c>
      <c r="AE74" s="147" t="str">
        <f t="shared" si="48"/>
        <v>►</v>
      </c>
      <c r="AF74" s="147" t="str">
        <f t="shared" si="48"/>
        <v>►</v>
      </c>
      <c r="AG74" s="147" t="str">
        <f t="shared" si="48"/>
        <v>►</v>
      </c>
      <c r="AH74" s="147" t="str">
        <f t="shared" si="48"/>
        <v>►</v>
      </c>
      <c r="AI74" s="686"/>
      <c r="AJ74" s="274"/>
      <c r="AK74" s="119"/>
      <c r="AL74" s="119"/>
      <c r="AM74" s="118"/>
      <c r="AN74" s="117"/>
      <c r="AO74" s="116"/>
      <c r="AP74" s="277"/>
      <c r="AQ74" s="122"/>
      <c r="AR74" s="122"/>
      <c r="AS74" s="122"/>
      <c r="AT74" s="122"/>
      <c r="AU74" s="122"/>
      <c r="AV74" s="122"/>
      <c r="AW74" s="122"/>
      <c r="AX74" s="122"/>
      <c r="AY74" s="122"/>
      <c r="AZ74" s="122"/>
      <c r="BA74" s="121"/>
      <c r="BC74" s="407" t="str">
        <f t="shared" ref="BC74:BC137" si="51">A74</f>
        <v>►</v>
      </c>
      <c r="BD74" s="593"/>
      <c r="BF74" s="407" t="str">
        <f t="shared" ref="BF74:BF137" si="52">AB74</f>
        <v>►</v>
      </c>
      <c r="BG74" s="593"/>
      <c r="BI74" s="9">
        <v>1</v>
      </c>
    </row>
    <row r="75" spans="1:61" ht="15.75">
      <c r="A75" s="407" t="str">
        <f t="shared" si="49"/>
        <v>►</v>
      </c>
      <c r="B75" s="147" t="str">
        <f t="shared" si="47"/>
        <v>►</v>
      </c>
      <c r="C75" s="685" t="str">
        <f t="shared" si="47"/>
        <v>►</v>
      </c>
      <c r="D75" s="147" t="str">
        <f t="shared" si="47"/>
        <v>►</v>
      </c>
      <c r="E75" s="147" t="str">
        <f t="shared" si="47"/>
        <v>►</v>
      </c>
      <c r="F75" s="147" t="str">
        <f t="shared" si="47"/>
        <v>►</v>
      </c>
      <c r="G75" s="147" t="str">
        <f t="shared" si="47"/>
        <v>►</v>
      </c>
      <c r="I75" s="274"/>
      <c r="J75" s="113"/>
      <c r="K75" s="113"/>
      <c r="L75" s="113"/>
      <c r="M75" s="113"/>
      <c r="N75" s="113"/>
      <c r="O75" s="113"/>
      <c r="P75" s="113"/>
      <c r="Q75" s="113"/>
      <c r="R75" s="113"/>
      <c r="S75" s="113"/>
      <c r="T75" s="113"/>
      <c r="U75" s="113"/>
      <c r="V75" s="113"/>
      <c r="W75" s="113"/>
      <c r="X75" s="113"/>
      <c r="Y75" s="113"/>
      <c r="Z75" s="115"/>
      <c r="AA75" s="686"/>
      <c r="AB75" s="407" t="str">
        <f t="shared" si="50"/>
        <v>►</v>
      </c>
      <c r="AC75" s="147" t="str">
        <f t="shared" si="48"/>
        <v>►</v>
      </c>
      <c r="AD75" s="685" t="str">
        <f t="shared" si="48"/>
        <v>►</v>
      </c>
      <c r="AE75" s="147" t="str">
        <f t="shared" si="48"/>
        <v>►</v>
      </c>
      <c r="AF75" s="147" t="str">
        <f t="shared" si="48"/>
        <v>►</v>
      </c>
      <c r="AG75" s="147" t="str">
        <f t="shared" si="48"/>
        <v>►</v>
      </c>
      <c r="AH75" s="147" t="str">
        <f t="shared" si="48"/>
        <v>►</v>
      </c>
      <c r="AI75" s="686"/>
      <c r="AJ75" s="274"/>
      <c r="AK75" s="113"/>
      <c r="AL75" s="113"/>
      <c r="AM75" s="113"/>
      <c r="AN75" s="113"/>
      <c r="AO75" s="113"/>
      <c r="AP75" s="113"/>
      <c r="AQ75" s="113"/>
      <c r="AR75" s="113"/>
      <c r="AS75" s="113"/>
      <c r="AT75" s="113"/>
      <c r="AU75" s="113"/>
      <c r="AV75" s="113"/>
      <c r="AW75" s="113"/>
      <c r="AX75" s="113"/>
      <c r="AY75" s="113"/>
      <c r="AZ75" s="113"/>
      <c r="BA75" s="115"/>
      <c r="BC75" s="407" t="str">
        <f t="shared" si="51"/>
        <v>►</v>
      </c>
      <c r="BD75" s="593"/>
      <c r="BF75" s="407" t="str">
        <f t="shared" si="52"/>
        <v>►</v>
      </c>
      <c r="BG75" s="593"/>
      <c r="BI75" s="9">
        <v>1</v>
      </c>
    </row>
    <row r="76" spans="1:61" ht="16.5" thickBot="1">
      <c r="A76" s="407" t="str">
        <f t="shared" si="49"/>
        <v>►</v>
      </c>
      <c r="B76" s="147" t="str">
        <f t="shared" si="47"/>
        <v>►</v>
      </c>
      <c r="C76" s="685" t="str">
        <f t="shared" si="47"/>
        <v>►</v>
      </c>
      <c r="D76" s="147" t="str">
        <f t="shared" si="47"/>
        <v>►</v>
      </c>
      <c r="E76" s="147" t="str">
        <f t="shared" si="47"/>
        <v>►</v>
      </c>
      <c r="F76" s="147" t="str">
        <f t="shared" si="47"/>
        <v>►</v>
      </c>
      <c r="G76" s="147" t="str">
        <f t="shared" si="47"/>
        <v>►</v>
      </c>
      <c r="I76" s="273"/>
      <c r="J76" s="272"/>
      <c r="K76" s="272"/>
      <c r="L76" s="272"/>
      <c r="M76" s="272"/>
      <c r="N76" s="272"/>
      <c r="O76" s="272"/>
      <c r="P76" s="272"/>
      <c r="Q76" s="272"/>
      <c r="R76" s="272"/>
      <c r="S76" s="272"/>
      <c r="T76" s="272"/>
      <c r="U76" s="272"/>
      <c r="V76" s="272"/>
      <c r="W76" s="272"/>
      <c r="X76" s="272"/>
      <c r="Y76" s="272"/>
      <c r="Z76" s="271"/>
      <c r="AA76" s="686"/>
      <c r="AB76" s="407" t="str">
        <f t="shared" si="50"/>
        <v>►</v>
      </c>
      <c r="AC76" s="147" t="str">
        <f t="shared" si="48"/>
        <v>►</v>
      </c>
      <c r="AD76" s="685" t="str">
        <f t="shared" si="48"/>
        <v>►</v>
      </c>
      <c r="AE76" s="147" t="str">
        <f t="shared" si="48"/>
        <v>►</v>
      </c>
      <c r="AF76" s="147" t="str">
        <f t="shared" si="48"/>
        <v>►</v>
      </c>
      <c r="AG76" s="147" t="str">
        <f t="shared" si="48"/>
        <v>►</v>
      </c>
      <c r="AH76" s="147" t="str">
        <f t="shared" si="48"/>
        <v>►</v>
      </c>
      <c r="AI76" s="686"/>
      <c r="AJ76" s="273"/>
      <c r="AK76" s="272"/>
      <c r="AL76" s="272"/>
      <c r="AM76" s="272"/>
      <c r="AN76" s="272"/>
      <c r="AO76" s="272"/>
      <c r="AP76" s="272"/>
      <c r="AQ76" s="272"/>
      <c r="AR76" s="272"/>
      <c r="AS76" s="272"/>
      <c r="AT76" s="272"/>
      <c r="AU76" s="272"/>
      <c r="AV76" s="272"/>
      <c r="AW76" s="272"/>
      <c r="AX76" s="272"/>
      <c r="AY76" s="272"/>
      <c r="AZ76" s="272"/>
      <c r="BA76" s="271"/>
      <c r="BC76" s="407" t="str">
        <f t="shared" si="51"/>
        <v>►</v>
      </c>
      <c r="BD76" s="593"/>
      <c r="BF76" s="407" t="str">
        <f t="shared" si="52"/>
        <v>►</v>
      </c>
      <c r="BG76" s="593"/>
      <c r="BI76" s="9">
        <v>1</v>
      </c>
    </row>
    <row r="77" spans="1:61" ht="16.5" thickBot="1">
      <c r="A77" s="407" t="str">
        <f t="shared" si="49"/>
        <v>A</v>
      </c>
      <c r="B77" s="681" t="s">
        <v>956</v>
      </c>
      <c r="C77" s="681" t="s">
        <v>956</v>
      </c>
      <c r="D77" s="681" t="s">
        <v>956</v>
      </c>
      <c r="E77" s="681" t="s">
        <v>956</v>
      </c>
      <c r="F77" s="681" t="s">
        <v>956</v>
      </c>
      <c r="G77" s="681" t="s">
        <v>956</v>
      </c>
      <c r="I77" s="684" t="s">
        <v>338</v>
      </c>
      <c r="J77" s="683" t="s">
        <v>956</v>
      </c>
      <c r="K77" s="683" t="s">
        <v>956</v>
      </c>
      <c r="L77" s="683" t="s">
        <v>956</v>
      </c>
      <c r="M77" s="683" t="s">
        <v>956</v>
      </c>
      <c r="N77" s="683" t="s">
        <v>956</v>
      </c>
      <c r="O77" s="683" t="s">
        <v>956</v>
      </c>
      <c r="P77" s="683" t="s">
        <v>956</v>
      </c>
      <c r="Q77" s="683" t="s">
        <v>956</v>
      </c>
      <c r="R77" s="683" t="s">
        <v>956</v>
      </c>
      <c r="S77" s="683" t="s">
        <v>956</v>
      </c>
      <c r="T77" s="683" t="s">
        <v>956</v>
      </c>
      <c r="U77" s="683" t="s">
        <v>956</v>
      </c>
      <c r="V77" s="683" t="s">
        <v>956</v>
      </c>
      <c r="W77" s="683" t="s">
        <v>956</v>
      </c>
      <c r="X77" s="683" t="s">
        <v>956</v>
      </c>
      <c r="Y77" s="683" t="s">
        <v>956</v>
      </c>
      <c r="Z77" s="683" t="s">
        <v>956</v>
      </c>
      <c r="AA77" s="686"/>
      <c r="AB77" s="407" t="str">
        <f t="shared" si="50"/>
        <v>A</v>
      </c>
      <c r="AC77" s="681" t="s">
        <v>956</v>
      </c>
      <c r="AD77" s="681" t="s">
        <v>956</v>
      </c>
      <c r="AE77" s="681" t="s">
        <v>956</v>
      </c>
      <c r="AF77" s="681" t="s">
        <v>956</v>
      </c>
      <c r="AG77" s="681" t="s">
        <v>956</v>
      </c>
      <c r="AH77" s="681" t="s">
        <v>956</v>
      </c>
      <c r="AI77" s="686"/>
      <c r="AJ77" s="684" t="s">
        <v>338</v>
      </c>
      <c r="AK77" s="683" t="s">
        <v>956</v>
      </c>
      <c r="AL77" s="683" t="s">
        <v>956</v>
      </c>
      <c r="AM77" s="683" t="s">
        <v>956</v>
      </c>
      <c r="AN77" s="683" t="s">
        <v>956</v>
      </c>
      <c r="AO77" s="683" t="s">
        <v>956</v>
      </c>
      <c r="AP77" s="683" t="s">
        <v>956</v>
      </c>
      <c r="AQ77" s="683" t="s">
        <v>956</v>
      </c>
      <c r="AR77" s="683" t="s">
        <v>956</v>
      </c>
      <c r="AS77" s="683" t="s">
        <v>956</v>
      </c>
      <c r="AT77" s="683" t="s">
        <v>956</v>
      </c>
      <c r="AU77" s="683" t="s">
        <v>956</v>
      </c>
      <c r="AV77" s="683" t="s">
        <v>956</v>
      </c>
      <c r="AW77" s="683" t="s">
        <v>956</v>
      </c>
      <c r="AX77" s="683" t="s">
        <v>956</v>
      </c>
      <c r="AY77" s="683" t="s">
        <v>956</v>
      </c>
      <c r="AZ77" s="683" t="s">
        <v>956</v>
      </c>
      <c r="BA77" s="683" t="s">
        <v>956</v>
      </c>
      <c r="BC77" s="407" t="str">
        <f t="shared" si="51"/>
        <v>A</v>
      </c>
      <c r="BD77" s="593"/>
      <c r="BF77" s="407" t="str">
        <f t="shared" si="52"/>
        <v>A</v>
      </c>
      <c r="BG77" s="593"/>
      <c r="BI77" s="9">
        <v>1</v>
      </c>
    </row>
    <row r="78" spans="1:61" ht="28.5">
      <c r="A78" s="407" t="str">
        <f t="shared" si="49"/>
        <v>►</v>
      </c>
      <c r="B78" s="408" t="str">
        <f t="shared" ref="B78:B96" si="53">IF(A78="►","►",IF(A78="A",IF(AND(ISTEXT(J78),ISTEXT(J78)),J78,IF(ISTEXT(J78),J78,IF(ISBLANK(J78),J78,J78)))))</f>
        <v>►</v>
      </c>
      <c r="C78" s="715" t="str">
        <f t="shared" ref="C78:C96" si="54">IF(B78="►","►",IFERROR(LEFT(B78,SEARCH(".",B78)-1),0))</f>
        <v>►</v>
      </c>
      <c r="D78" s="408" t="str">
        <f t="shared" ref="D78:D96" si="55">IF(B78="►","►",IFERROR(MID(B78,SEARCH(".",B78)+1,SEARCH(".",B78,SEARCH(".",B78)+1)-SEARCH(".",B78)-1),0))</f>
        <v>►</v>
      </c>
      <c r="E78" s="408" t="str">
        <f t="shared" ref="E78:E96" si="56">IF(B78="►","►",IFERROR(MID(B78,SEARCH(".",B78,SEARCH(".",B78)+1)+1,SEARCH(".",B78,SEARCH(".",B78,SEARCH(".",B78)+1)+1)-SEARCH(".",B78,SEARCH(".",B78)+1)-1),0))</f>
        <v>►</v>
      </c>
      <c r="F78" s="408" t="str">
        <f t="shared" ref="F78:F96" si="57">IF(B78="►","►",IFERROR(MID(J78,SEARCH(".",B78,SEARCH(".",B78,SEARCH(".",B78)+1)+1)+1,SEARCH(".",B78,SEARCH(".",B78,SEARCH(".",B78,SEARCH(".",B78)+1)+1)+1)-SEARCH(".",B78,SEARCH(".",B78,SEARCH(".",B78)+1)+1)-1),0))</f>
        <v>►</v>
      </c>
      <c r="G78" s="408" t="str">
        <f t="shared" ref="G78:G96" si="58">IF(B78="►","►",IFERROR(MID(B78,SEARCH("♦",SUBSTITUTE(B78,".","♦",LEN(B78)-LEN(SUBSTITUTE(B78,".",""))))+1,999),""))</f>
        <v>►</v>
      </c>
      <c r="I78" s="259"/>
      <c r="J78" s="258"/>
      <c r="K78" s="258"/>
      <c r="L78" s="257"/>
      <c r="M78" s="256"/>
      <c r="N78" s="255"/>
      <c r="O78" s="714"/>
      <c r="P78" s="713"/>
      <c r="Q78" s="712"/>
      <c r="R78" s="712"/>
      <c r="S78" s="712"/>
      <c r="T78" s="712"/>
      <c r="U78" s="712"/>
      <c r="V78" s="712"/>
      <c r="W78" s="712"/>
      <c r="X78" s="712"/>
      <c r="Y78" s="712"/>
      <c r="Z78" s="711"/>
      <c r="AA78" s="686"/>
      <c r="AB78" s="407" t="str">
        <f t="shared" si="50"/>
        <v>►</v>
      </c>
      <c r="AC78" s="408" t="str">
        <f t="shared" ref="AC78:AC96" si="59">IF(AB78="►","►",IF(AB78="A",IF(AND(ISTEXT(AK78),ISTEXT(AK78)),AK78,IF(ISTEXT(AK78),AK78,IF(ISBLANK(AK78),AK78,AK78)))))</f>
        <v>►</v>
      </c>
      <c r="AD78" s="715" t="str">
        <f t="shared" ref="AD78:AD96" si="60">IF(AC78="►","►",IFERROR(LEFT(AC78,SEARCH(".",AC78)-1),0))</f>
        <v>►</v>
      </c>
      <c r="AE78" s="408" t="str">
        <f t="shared" ref="AE78:AE96" si="61">IF(AC78="►","►",IFERROR(MID(AC78,SEARCH(".",AC78)+1,SEARCH(".",AC78,SEARCH(".",AC78)+1)-SEARCH(".",AC78)-1),0))</f>
        <v>►</v>
      </c>
      <c r="AF78" s="408" t="str">
        <f t="shared" ref="AF78:AF96" si="62">IF(AC78="►","►",IFERROR(MID(AC78,SEARCH(".",AC78,SEARCH(".",AC78)+1)+1,SEARCH(".",AC78,SEARCH(".",AC78,SEARCH(".",AC78)+1)+1)-SEARCH(".",AC78,SEARCH(".",AC78)+1)-1),0))</f>
        <v>►</v>
      </c>
      <c r="AG78" s="408" t="str">
        <f t="shared" ref="AG78:AG96" si="63">IF(AC78="►","►",IFERROR(MID(AK78,SEARCH(".",AC78,SEARCH(".",AC78,SEARCH(".",AC78)+1)+1)+1,SEARCH(".",AC78,SEARCH(".",AC78,SEARCH(".",AC78,SEARCH(".",AC78)+1)+1)+1)-SEARCH(".",AC78,SEARCH(".",AC78,SEARCH(".",AC78)+1)+1)-1),0))</f>
        <v>►</v>
      </c>
      <c r="AH78" s="408" t="str">
        <f t="shared" ref="AH78:AH96" si="64">IF(AC78="►","►",IFERROR(MID(AC78,SEARCH("♦",SUBSTITUTE(AC78,".","♦",LEN(AC78)-LEN(SUBSTITUTE(AC78,".",""))))+1,999),""))</f>
        <v>►</v>
      </c>
      <c r="AI78" s="686"/>
      <c r="AJ78" s="259"/>
      <c r="AK78" s="258"/>
      <c r="AL78" s="258"/>
      <c r="AM78" s="257"/>
      <c r="AN78" s="256"/>
      <c r="AO78" s="255"/>
      <c r="AP78" s="714"/>
      <c r="AQ78" s="713"/>
      <c r="AR78" s="712"/>
      <c r="AS78" s="712"/>
      <c r="AT78" s="712"/>
      <c r="AU78" s="712"/>
      <c r="AV78" s="712"/>
      <c r="AW78" s="712"/>
      <c r="AX78" s="712"/>
      <c r="AY78" s="712"/>
      <c r="AZ78" s="712"/>
      <c r="BA78" s="711"/>
      <c r="BC78" s="407" t="str">
        <f t="shared" si="51"/>
        <v>►</v>
      </c>
      <c r="BD78" s="593"/>
      <c r="BF78" s="407" t="str">
        <f t="shared" si="52"/>
        <v>►</v>
      </c>
      <c r="BG78" s="593"/>
      <c r="BI78" s="9">
        <v>1</v>
      </c>
    </row>
    <row r="79" spans="1:61" ht="28.5">
      <c r="A79" s="407" t="str">
        <f t="shared" si="49"/>
        <v>►</v>
      </c>
      <c r="B79" s="147" t="str">
        <f t="shared" si="53"/>
        <v>►</v>
      </c>
      <c r="C79" s="685" t="str">
        <f t="shared" si="54"/>
        <v>►</v>
      </c>
      <c r="D79" s="147" t="str">
        <f t="shared" si="55"/>
        <v>►</v>
      </c>
      <c r="E79" s="147" t="str">
        <f t="shared" si="56"/>
        <v>►</v>
      </c>
      <c r="F79" s="147" t="str">
        <f t="shared" si="57"/>
        <v>►</v>
      </c>
      <c r="G79" s="147" t="str">
        <f t="shared" si="58"/>
        <v>►</v>
      </c>
      <c r="I79" s="342"/>
      <c r="J79" s="204"/>
      <c r="K79" s="204"/>
      <c r="L79" s="203"/>
      <c r="M79" s="202"/>
      <c r="N79" s="201"/>
      <c r="O79" s="710"/>
      <c r="P79" s="709"/>
      <c r="Q79" s="708"/>
      <c r="R79" s="708"/>
      <c r="S79" s="708"/>
      <c r="T79" s="708"/>
      <c r="U79" s="708"/>
      <c r="V79" s="708"/>
      <c r="W79" s="708"/>
      <c r="X79" s="708"/>
      <c r="Y79" s="708"/>
      <c r="Z79" s="707"/>
      <c r="AA79" s="686"/>
      <c r="AB79" s="407" t="str">
        <f t="shared" si="50"/>
        <v>►</v>
      </c>
      <c r="AC79" s="147" t="str">
        <f t="shared" si="59"/>
        <v>►</v>
      </c>
      <c r="AD79" s="685" t="str">
        <f t="shared" si="60"/>
        <v>►</v>
      </c>
      <c r="AE79" s="147" t="str">
        <f t="shared" si="61"/>
        <v>►</v>
      </c>
      <c r="AF79" s="147" t="str">
        <f t="shared" si="62"/>
        <v>►</v>
      </c>
      <c r="AG79" s="147" t="str">
        <f t="shared" si="63"/>
        <v>►</v>
      </c>
      <c r="AH79" s="147" t="str">
        <f t="shared" si="64"/>
        <v>►</v>
      </c>
      <c r="AI79" s="686"/>
      <c r="AJ79" s="342"/>
      <c r="AK79" s="204"/>
      <c r="AL79" s="204"/>
      <c r="AM79" s="203"/>
      <c r="AN79" s="202"/>
      <c r="AO79" s="201"/>
      <c r="AP79" s="710"/>
      <c r="AQ79" s="709"/>
      <c r="AR79" s="708"/>
      <c r="AS79" s="708"/>
      <c r="AT79" s="708"/>
      <c r="AU79" s="708"/>
      <c r="AV79" s="708"/>
      <c r="AW79" s="708"/>
      <c r="AX79" s="708"/>
      <c r="AY79" s="708"/>
      <c r="AZ79" s="708"/>
      <c r="BA79" s="707"/>
      <c r="BC79" s="407" t="str">
        <f t="shared" si="51"/>
        <v>►</v>
      </c>
      <c r="BD79" s="593"/>
      <c r="BF79" s="407" t="str">
        <f t="shared" si="52"/>
        <v>►</v>
      </c>
      <c r="BG79" s="593"/>
      <c r="BI79" s="9">
        <v>1</v>
      </c>
    </row>
    <row r="80" spans="1:61" ht="15.75">
      <c r="A80" s="407" t="str">
        <f t="shared" si="49"/>
        <v>►</v>
      </c>
      <c r="B80" s="147" t="str">
        <f t="shared" si="53"/>
        <v>►</v>
      </c>
      <c r="C80" s="685" t="str">
        <f t="shared" si="54"/>
        <v>►</v>
      </c>
      <c r="D80" s="147" t="str">
        <f t="shared" si="55"/>
        <v>►</v>
      </c>
      <c r="E80" s="147" t="str">
        <f t="shared" si="56"/>
        <v>►</v>
      </c>
      <c r="F80" s="147" t="str">
        <f t="shared" si="57"/>
        <v>►</v>
      </c>
      <c r="G80" s="147" t="str">
        <f t="shared" si="58"/>
        <v>►</v>
      </c>
      <c r="I80" s="134"/>
      <c r="J80" s="204"/>
      <c r="K80" s="204"/>
      <c r="L80" s="203"/>
      <c r="M80" s="202"/>
      <c r="N80" s="201"/>
      <c r="O80" s="706"/>
      <c r="P80" s="706"/>
      <c r="Q80" s="337"/>
      <c r="R80" s="336"/>
      <c r="S80" s="232"/>
      <c r="T80" s="232"/>
      <c r="U80" s="232"/>
      <c r="V80" s="232"/>
      <c r="W80" s="232"/>
      <c r="X80" s="232"/>
      <c r="Y80" s="232"/>
      <c r="Z80" s="231"/>
      <c r="AA80" s="686"/>
      <c r="AB80" s="407" t="str">
        <f t="shared" si="50"/>
        <v>►</v>
      </c>
      <c r="AC80" s="147" t="str">
        <f t="shared" si="59"/>
        <v>►</v>
      </c>
      <c r="AD80" s="685" t="str">
        <f t="shared" si="60"/>
        <v>►</v>
      </c>
      <c r="AE80" s="147" t="str">
        <f t="shared" si="61"/>
        <v>►</v>
      </c>
      <c r="AF80" s="147" t="str">
        <f t="shared" si="62"/>
        <v>►</v>
      </c>
      <c r="AG80" s="147" t="str">
        <f t="shared" si="63"/>
        <v>►</v>
      </c>
      <c r="AH80" s="147" t="str">
        <f t="shared" si="64"/>
        <v>►</v>
      </c>
      <c r="AI80" s="686"/>
      <c r="AJ80" s="134"/>
      <c r="AK80" s="204"/>
      <c r="AL80" s="204"/>
      <c r="AM80" s="203"/>
      <c r="AN80" s="202"/>
      <c r="AO80" s="201"/>
      <c r="AP80" s="706"/>
      <c r="AQ80" s="706"/>
      <c r="AR80" s="337"/>
      <c r="AS80" s="336"/>
      <c r="AT80" s="232"/>
      <c r="AU80" s="232"/>
      <c r="AV80" s="232"/>
      <c r="AW80" s="232"/>
      <c r="AX80" s="232"/>
      <c r="AY80" s="232"/>
      <c r="AZ80" s="232"/>
      <c r="BA80" s="231"/>
      <c r="BC80" s="407" t="str">
        <f t="shared" si="51"/>
        <v>►</v>
      </c>
      <c r="BD80" s="593"/>
      <c r="BF80" s="407" t="str">
        <f t="shared" si="52"/>
        <v>►</v>
      </c>
      <c r="BG80" s="593"/>
      <c r="BI80" s="9">
        <v>1</v>
      </c>
    </row>
    <row r="81" spans="1:61" ht="18.75">
      <c r="A81" s="407" t="str">
        <f t="shared" si="49"/>
        <v>►</v>
      </c>
      <c r="B81" s="147" t="str">
        <f t="shared" si="53"/>
        <v>►</v>
      </c>
      <c r="C81" s="685" t="str">
        <f t="shared" si="54"/>
        <v>►</v>
      </c>
      <c r="D81" s="147" t="str">
        <f t="shared" si="55"/>
        <v>►</v>
      </c>
      <c r="E81" s="147" t="str">
        <f t="shared" si="56"/>
        <v>►</v>
      </c>
      <c r="F81" s="147" t="str">
        <f t="shared" si="57"/>
        <v>►</v>
      </c>
      <c r="G81" s="147" t="str">
        <f t="shared" si="58"/>
        <v>►</v>
      </c>
      <c r="I81" s="134"/>
      <c r="J81" s="204"/>
      <c r="K81" s="204"/>
      <c r="L81" s="203"/>
      <c r="M81" s="202"/>
      <c r="N81" s="201"/>
      <c r="O81" s="224"/>
      <c r="P81" s="334"/>
      <c r="Q81" s="323"/>
      <c r="R81" s="323"/>
      <c r="S81" s="323"/>
      <c r="T81" s="323"/>
      <c r="U81" s="211"/>
      <c r="V81" s="223"/>
      <c r="W81" s="705"/>
      <c r="X81" s="705"/>
      <c r="Y81" s="705"/>
      <c r="Z81" s="704"/>
      <c r="AA81" s="686"/>
      <c r="AB81" s="407" t="str">
        <f t="shared" si="50"/>
        <v>►</v>
      </c>
      <c r="AC81" s="147" t="str">
        <f t="shared" si="59"/>
        <v>►</v>
      </c>
      <c r="AD81" s="685" t="str">
        <f t="shared" si="60"/>
        <v>►</v>
      </c>
      <c r="AE81" s="147" t="str">
        <f t="shared" si="61"/>
        <v>►</v>
      </c>
      <c r="AF81" s="147" t="str">
        <f t="shared" si="62"/>
        <v>►</v>
      </c>
      <c r="AG81" s="147" t="str">
        <f t="shared" si="63"/>
        <v>►</v>
      </c>
      <c r="AH81" s="147" t="str">
        <f t="shared" si="64"/>
        <v>►</v>
      </c>
      <c r="AI81" s="686"/>
      <c r="AJ81" s="134"/>
      <c r="AK81" s="204"/>
      <c r="AL81" s="204"/>
      <c r="AM81" s="203"/>
      <c r="AN81" s="202"/>
      <c r="AO81" s="201"/>
      <c r="AP81" s="224"/>
      <c r="AQ81" s="334"/>
      <c r="AR81" s="323"/>
      <c r="AS81" s="323"/>
      <c r="AT81" s="323"/>
      <c r="AU81" s="323"/>
      <c r="AV81" s="211"/>
      <c r="AW81" s="223"/>
      <c r="AX81" s="705"/>
      <c r="AY81" s="705"/>
      <c r="AZ81" s="705"/>
      <c r="BA81" s="704"/>
      <c r="BC81" s="407" t="str">
        <f t="shared" si="51"/>
        <v>►</v>
      </c>
      <c r="BD81" s="593"/>
      <c r="BF81" s="407" t="str">
        <f t="shared" si="52"/>
        <v>►</v>
      </c>
      <c r="BG81" s="593"/>
      <c r="BI81" s="9">
        <v>1</v>
      </c>
    </row>
    <row r="82" spans="1:61" ht="18.75">
      <c r="A82" s="407" t="str">
        <f t="shared" si="49"/>
        <v>►</v>
      </c>
      <c r="B82" s="147" t="str">
        <f t="shared" si="53"/>
        <v>►</v>
      </c>
      <c r="C82" s="685" t="str">
        <f t="shared" si="54"/>
        <v>►</v>
      </c>
      <c r="D82" s="147" t="str">
        <f t="shared" si="55"/>
        <v>►</v>
      </c>
      <c r="E82" s="147" t="str">
        <f t="shared" si="56"/>
        <v>►</v>
      </c>
      <c r="F82" s="147" t="str">
        <f t="shared" si="57"/>
        <v>►</v>
      </c>
      <c r="G82" s="147" t="str">
        <f t="shared" si="58"/>
        <v>►</v>
      </c>
      <c r="I82" s="134"/>
      <c r="J82" s="204"/>
      <c r="K82" s="204"/>
      <c r="L82" s="203"/>
      <c r="M82" s="202"/>
      <c r="N82" s="201"/>
      <c r="O82" s="216"/>
      <c r="P82" s="327"/>
      <c r="Q82" s="324"/>
      <c r="R82" s="324"/>
      <c r="S82" s="324"/>
      <c r="T82" s="324"/>
      <c r="U82" s="215"/>
      <c r="V82" s="28"/>
      <c r="W82" s="705"/>
      <c r="X82" s="705"/>
      <c r="Y82" s="705"/>
      <c r="Z82" s="704"/>
      <c r="AA82" s="686"/>
      <c r="AB82" s="407" t="str">
        <f t="shared" si="50"/>
        <v>►</v>
      </c>
      <c r="AC82" s="147" t="str">
        <f t="shared" si="59"/>
        <v>►</v>
      </c>
      <c r="AD82" s="685" t="str">
        <f t="shared" si="60"/>
        <v>►</v>
      </c>
      <c r="AE82" s="147" t="str">
        <f t="shared" si="61"/>
        <v>►</v>
      </c>
      <c r="AF82" s="147" t="str">
        <f t="shared" si="62"/>
        <v>►</v>
      </c>
      <c r="AG82" s="147" t="str">
        <f t="shared" si="63"/>
        <v>►</v>
      </c>
      <c r="AH82" s="147" t="str">
        <f t="shared" si="64"/>
        <v>►</v>
      </c>
      <c r="AI82" s="686"/>
      <c r="AJ82" s="134"/>
      <c r="AK82" s="204"/>
      <c r="AL82" s="204"/>
      <c r="AM82" s="203"/>
      <c r="AN82" s="202"/>
      <c r="AO82" s="201"/>
      <c r="AP82" s="216"/>
      <c r="AQ82" s="327"/>
      <c r="AR82" s="324"/>
      <c r="AS82" s="324"/>
      <c r="AT82" s="324"/>
      <c r="AU82" s="324"/>
      <c r="AV82" s="215"/>
      <c r="AW82" s="28"/>
      <c r="AX82" s="705"/>
      <c r="AY82" s="705"/>
      <c r="AZ82" s="705"/>
      <c r="BA82" s="704"/>
      <c r="BC82" s="407" t="str">
        <f t="shared" si="51"/>
        <v>►</v>
      </c>
      <c r="BD82" s="593"/>
      <c r="BF82" s="407" t="str">
        <f t="shared" si="52"/>
        <v>►</v>
      </c>
      <c r="BG82" s="593"/>
      <c r="BI82" s="9">
        <v>1</v>
      </c>
    </row>
    <row r="83" spans="1:61" ht="15.75">
      <c r="A83" s="407" t="str">
        <f t="shared" si="49"/>
        <v>►</v>
      </c>
      <c r="B83" s="147" t="str">
        <f t="shared" si="53"/>
        <v>►</v>
      </c>
      <c r="C83" s="685" t="str">
        <f t="shared" si="54"/>
        <v>►</v>
      </c>
      <c r="D83" s="147" t="str">
        <f t="shared" si="55"/>
        <v>►</v>
      </c>
      <c r="E83" s="147" t="str">
        <f t="shared" si="56"/>
        <v>►</v>
      </c>
      <c r="F83" s="147" t="str">
        <f t="shared" si="57"/>
        <v>►</v>
      </c>
      <c r="G83" s="147" t="str">
        <f t="shared" si="58"/>
        <v>►</v>
      </c>
      <c r="I83" s="134"/>
      <c r="J83" s="204"/>
      <c r="K83" s="204"/>
      <c r="L83" s="203"/>
      <c r="M83" s="202"/>
      <c r="N83" s="201"/>
      <c r="O83" s="325"/>
      <c r="P83" s="324"/>
      <c r="Q83" s="323"/>
      <c r="R83" s="320"/>
      <c r="S83" s="199"/>
      <c r="T83" s="319"/>
      <c r="U83" s="198"/>
      <c r="V83" s="197"/>
      <c r="W83" s="703"/>
      <c r="X83" s="703"/>
      <c r="Y83" s="703"/>
      <c r="Z83" s="702"/>
      <c r="AA83" s="686"/>
      <c r="AB83" s="407" t="str">
        <f t="shared" si="50"/>
        <v>►</v>
      </c>
      <c r="AC83" s="147" t="str">
        <f t="shared" si="59"/>
        <v>►</v>
      </c>
      <c r="AD83" s="685" t="str">
        <f t="shared" si="60"/>
        <v>►</v>
      </c>
      <c r="AE83" s="147" t="str">
        <f t="shared" si="61"/>
        <v>►</v>
      </c>
      <c r="AF83" s="147" t="str">
        <f t="shared" si="62"/>
        <v>►</v>
      </c>
      <c r="AG83" s="147" t="str">
        <f t="shared" si="63"/>
        <v>►</v>
      </c>
      <c r="AH83" s="147" t="str">
        <f t="shared" si="64"/>
        <v>►</v>
      </c>
      <c r="AI83" s="686"/>
      <c r="AJ83" s="134"/>
      <c r="AK83" s="204"/>
      <c r="AL83" s="204"/>
      <c r="AM83" s="203"/>
      <c r="AN83" s="202"/>
      <c r="AO83" s="201"/>
      <c r="AP83" s="325"/>
      <c r="AQ83" s="324"/>
      <c r="AR83" s="323"/>
      <c r="AS83" s="320"/>
      <c r="AT83" s="199"/>
      <c r="AU83" s="319"/>
      <c r="AV83" s="198"/>
      <c r="AW83" s="197"/>
      <c r="AX83" s="703"/>
      <c r="AY83" s="703"/>
      <c r="AZ83" s="703"/>
      <c r="BA83" s="702"/>
      <c r="BC83" s="407" t="str">
        <f t="shared" si="51"/>
        <v>►</v>
      </c>
      <c r="BD83" s="593"/>
      <c r="BF83" s="407" t="str">
        <f t="shared" si="52"/>
        <v>►</v>
      </c>
      <c r="BG83" s="593"/>
      <c r="BI83" s="9">
        <v>1</v>
      </c>
    </row>
    <row r="84" spans="1:61" ht="15.75">
      <c r="A84" s="407" t="str">
        <f t="shared" si="49"/>
        <v>►</v>
      </c>
      <c r="B84" s="147" t="str">
        <f t="shared" si="53"/>
        <v>►</v>
      </c>
      <c r="C84" s="685" t="str">
        <f t="shared" si="54"/>
        <v>►</v>
      </c>
      <c r="D84" s="147" t="str">
        <f t="shared" si="55"/>
        <v>►</v>
      </c>
      <c r="E84" s="147" t="str">
        <f t="shared" si="56"/>
        <v>►</v>
      </c>
      <c r="F84" s="147" t="str">
        <f t="shared" si="57"/>
        <v>►</v>
      </c>
      <c r="G84" s="147" t="str">
        <f t="shared" si="58"/>
        <v>►</v>
      </c>
      <c r="I84" s="134"/>
      <c r="J84" s="204"/>
      <c r="K84" s="204"/>
      <c r="L84" s="203"/>
      <c r="M84" s="202"/>
      <c r="N84" s="201"/>
      <c r="O84" s="200"/>
      <c r="P84" s="104"/>
      <c r="Q84" s="320"/>
      <c r="R84" s="320"/>
      <c r="S84" s="199"/>
      <c r="T84" s="319"/>
      <c r="U84" s="198"/>
      <c r="V84" s="197"/>
      <c r="W84" s="703"/>
      <c r="X84" s="703"/>
      <c r="Y84" s="703"/>
      <c r="Z84" s="702"/>
      <c r="AA84" s="686"/>
      <c r="AB84" s="407" t="str">
        <f t="shared" si="50"/>
        <v>►</v>
      </c>
      <c r="AC84" s="147" t="str">
        <f t="shared" si="59"/>
        <v>►</v>
      </c>
      <c r="AD84" s="685" t="str">
        <f t="shared" si="60"/>
        <v>►</v>
      </c>
      <c r="AE84" s="147" t="str">
        <f t="shared" si="61"/>
        <v>►</v>
      </c>
      <c r="AF84" s="147" t="str">
        <f t="shared" si="62"/>
        <v>►</v>
      </c>
      <c r="AG84" s="147" t="str">
        <f t="shared" si="63"/>
        <v>►</v>
      </c>
      <c r="AH84" s="147" t="str">
        <f t="shared" si="64"/>
        <v>►</v>
      </c>
      <c r="AI84" s="686"/>
      <c r="AJ84" s="134"/>
      <c r="AK84" s="204"/>
      <c r="AL84" s="204"/>
      <c r="AM84" s="203"/>
      <c r="AN84" s="202"/>
      <c r="AO84" s="201"/>
      <c r="AP84" s="200"/>
      <c r="AQ84" s="104"/>
      <c r="AR84" s="320"/>
      <c r="AS84" s="320"/>
      <c r="AT84" s="199"/>
      <c r="AU84" s="319"/>
      <c r="AV84" s="198"/>
      <c r="AW84" s="197"/>
      <c r="AX84" s="703"/>
      <c r="AY84" s="703"/>
      <c r="AZ84" s="703"/>
      <c r="BA84" s="702"/>
      <c r="BC84" s="407" t="str">
        <f t="shared" si="51"/>
        <v>►</v>
      </c>
      <c r="BD84" s="593"/>
      <c r="BF84" s="407" t="str">
        <f t="shared" si="52"/>
        <v>►</v>
      </c>
      <c r="BG84" s="593"/>
      <c r="BI84" s="9">
        <v>1</v>
      </c>
    </row>
    <row r="85" spans="1:61" ht="15.75">
      <c r="A85" s="407" t="str">
        <f t="shared" si="49"/>
        <v>►</v>
      </c>
      <c r="B85" s="147" t="str">
        <f t="shared" si="53"/>
        <v>►</v>
      </c>
      <c r="C85" s="685" t="str">
        <f t="shared" si="54"/>
        <v>►</v>
      </c>
      <c r="D85" s="147" t="str">
        <f t="shared" si="55"/>
        <v>►</v>
      </c>
      <c r="E85" s="147" t="str">
        <f t="shared" si="56"/>
        <v>►</v>
      </c>
      <c r="F85" s="147" t="str">
        <f t="shared" si="57"/>
        <v>►</v>
      </c>
      <c r="G85" s="147" t="str">
        <f t="shared" si="58"/>
        <v>►</v>
      </c>
      <c r="I85" s="134"/>
      <c r="J85" s="190"/>
      <c r="K85" s="189"/>
      <c r="L85" s="188"/>
      <c r="M85" s="187"/>
      <c r="N85" s="186"/>
      <c r="O85" s="185"/>
      <c r="P85" s="184"/>
      <c r="Q85" s="184"/>
      <c r="R85" s="183"/>
      <c r="S85" s="183"/>
      <c r="T85" s="183"/>
      <c r="U85" s="183"/>
      <c r="V85" s="183"/>
      <c r="W85" s="183"/>
      <c r="X85" s="183"/>
      <c r="Y85" s="183"/>
      <c r="Z85" s="182"/>
      <c r="AA85" s="686"/>
      <c r="AB85" s="407" t="str">
        <f t="shared" si="50"/>
        <v>►</v>
      </c>
      <c r="AC85" s="147" t="str">
        <f t="shared" si="59"/>
        <v>►</v>
      </c>
      <c r="AD85" s="685" t="str">
        <f t="shared" si="60"/>
        <v>►</v>
      </c>
      <c r="AE85" s="147" t="str">
        <f t="shared" si="61"/>
        <v>►</v>
      </c>
      <c r="AF85" s="147" t="str">
        <f t="shared" si="62"/>
        <v>►</v>
      </c>
      <c r="AG85" s="147" t="str">
        <f t="shared" si="63"/>
        <v>►</v>
      </c>
      <c r="AH85" s="147" t="str">
        <f t="shared" si="64"/>
        <v>►</v>
      </c>
      <c r="AI85" s="686"/>
      <c r="AJ85" s="134"/>
      <c r="AK85" s="190"/>
      <c r="AL85" s="189"/>
      <c r="AM85" s="188"/>
      <c r="AN85" s="187"/>
      <c r="AO85" s="186"/>
      <c r="AP85" s="185"/>
      <c r="AQ85" s="184"/>
      <c r="AR85" s="184"/>
      <c r="AS85" s="183"/>
      <c r="AT85" s="183"/>
      <c r="AU85" s="183"/>
      <c r="AV85" s="183"/>
      <c r="AW85" s="183"/>
      <c r="AX85" s="183"/>
      <c r="AY85" s="183"/>
      <c r="AZ85" s="183"/>
      <c r="BA85" s="182"/>
      <c r="BC85" s="407" t="str">
        <f t="shared" si="51"/>
        <v>►</v>
      </c>
      <c r="BD85" s="593"/>
      <c r="BF85" s="407" t="str">
        <f t="shared" si="52"/>
        <v>►</v>
      </c>
      <c r="BG85" s="593"/>
      <c r="BI85" s="9">
        <v>1</v>
      </c>
    </row>
    <row r="86" spans="1:61" ht="15.75">
      <c r="A86" s="407" t="str">
        <f t="shared" si="49"/>
        <v>►</v>
      </c>
      <c r="B86" s="147" t="str">
        <f t="shared" si="53"/>
        <v>►</v>
      </c>
      <c r="C86" s="685" t="str">
        <f t="shared" si="54"/>
        <v>►</v>
      </c>
      <c r="D86" s="147" t="str">
        <f t="shared" si="55"/>
        <v>►</v>
      </c>
      <c r="E86" s="147" t="str">
        <f t="shared" si="56"/>
        <v>►</v>
      </c>
      <c r="F86" s="147" t="str">
        <f t="shared" si="57"/>
        <v>►</v>
      </c>
      <c r="G86" s="147" t="str">
        <f t="shared" si="58"/>
        <v>►</v>
      </c>
      <c r="I86" s="134"/>
      <c r="J86" s="119"/>
      <c r="K86" s="119"/>
      <c r="L86" s="118"/>
      <c r="M86" s="117"/>
      <c r="N86" s="116"/>
      <c r="O86" s="701"/>
      <c r="P86" s="701"/>
      <c r="Q86" s="700"/>
      <c r="R86" s="177"/>
      <c r="S86" s="176"/>
      <c r="T86" s="699"/>
      <c r="U86" s="175"/>
      <c r="V86" s="698"/>
      <c r="W86" s="697"/>
      <c r="X86" s="696"/>
      <c r="Y86" s="695"/>
      <c r="Z86" s="174"/>
      <c r="AA86" s="686"/>
      <c r="AB86" s="407" t="str">
        <f t="shared" si="50"/>
        <v>►</v>
      </c>
      <c r="AC86" s="147" t="str">
        <f t="shared" si="59"/>
        <v>►</v>
      </c>
      <c r="AD86" s="685" t="str">
        <f t="shared" si="60"/>
        <v>►</v>
      </c>
      <c r="AE86" s="147" t="str">
        <f t="shared" si="61"/>
        <v>►</v>
      </c>
      <c r="AF86" s="147" t="str">
        <f t="shared" si="62"/>
        <v>►</v>
      </c>
      <c r="AG86" s="147" t="str">
        <f t="shared" si="63"/>
        <v>►</v>
      </c>
      <c r="AH86" s="147" t="str">
        <f t="shared" si="64"/>
        <v>►</v>
      </c>
      <c r="AI86" s="686"/>
      <c r="AJ86" s="134"/>
      <c r="AK86" s="119"/>
      <c r="AL86" s="119"/>
      <c r="AM86" s="118"/>
      <c r="AN86" s="117"/>
      <c r="AO86" s="116"/>
      <c r="AP86" s="701"/>
      <c r="AQ86" s="701"/>
      <c r="AR86" s="700"/>
      <c r="AS86" s="177"/>
      <c r="AT86" s="176"/>
      <c r="AU86" s="699"/>
      <c r="AV86" s="175"/>
      <c r="AW86" s="698"/>
      <c r="AX86" s="697"/>
      <c r="AY86" s="696"/>
      <c r="AZ86" s="695"/>
      <c r="BA86" s="174"/>
      <c r="BC86" s="407" t="str">
        <f t="shared" si="51"/>
        <v>►</v>
      </c>
      <c r="BD86" s="593"/>
      <c r="BF86" s="407" t="str">
        <f t="shared" si="52"/>
        <v>►</v>
      </c>
      <c r="BG86" s="593"/>
      <c r="BI86" s="9">
        <v>1</v>
      </c>
    </row>
    <row r="87" spans="1:61" ht="15.75">
      <c r="A87" s="407" t="str">
        <f t="shared" si="49"/>
        <v>►</v>
      </c>
      <c r="B87" s="147" t="str">
        <f t="shared" si="53"/>
        <v>►</v>
      </c>
      <c r="C87" s="685" t="str">
        <f t="shared" si="54"/>
        <v>►</v>
      </c>
      <c r="D87" s="147" t="str">
        <f t="shared" si="55"/>
        <v>►</v>
      </c>
      <c r="E87" s="147" t="str">
        <f t="shared" si="56"/>
        <v>►</v>
      </c>
      <c r="F87" s="147" t="str">
        <f t="shared" si="57"/>
        <v>►</v>
      </c>
      <c r="G87" s="147" t="str">
        <f t="shared" si="58"/>
        <v>►</v>
      </c>
      <c r="I87" s="134"/>
      <c r="J87" s="119"/>
      <c r="K87" s="119"/>
      <c r="L87" s="118"/>
      <c r="M87" s="117"/>
      <c r="N87" s="116"/>
      <c r="O87" s="689"/>
      <c r="P87" s="689"/>
      <c r="Q87" s="688"/>
      <c r="R87" s="165"/>
      <c r="S87" s="164"/>
      <c r="T87" s="694"/>
      <c r="U87" s="163"/>
      <c r="V87" s="693"/>
      <c r="W87" s="692"/>
      <c r="X87" s="691"/>
      <c r="Y87" s="690"/>
      <c r="Z87" s="162"/>
      <c r="AA87" s="686"/>
      <c r="AB87" s="407" t="str">
        <f t="shared" si="50"/>
        <v>►</v>
      </c>
      <c r="AC87" s="147" t="str">
        <f t="shared" si="59"/>
        <v>►</v>
      </c>
      <c r="AD87" s="685" t="str">
        <f t="shared" si="60"/>
        <v>►</v>
      </c>
      <c r="AE87" s="147" t="str">
        <f t="shared" si="61"/>
        <v>►</v>
      </c>
      <c r="AF87" s="147" t="str">
        <f t="shared" si="62"/>
        <v>►</v>
      </c>
      <c r="AG87" s="147" t="str">
        <f t="shared" si="63"/>
        <v>►</v>
      </c>
      <c r="AH87" s="147" t="str">
        <f t="shared" si="64"/>
        <v>►</v>
      </c>
      <c r="AI87" s="686"/>
      <c r="AJ87" s="134"/>
      <c r="AK87" s="119"/>
      <c r="AL87" s="119"/>
      <c r="AM87" s="118"/>
      <c r="AN87" s="117"/>
      <c r="AO87" s="116"/>
      <c r="AP87" s="689"/>
      <c r="AQ87" s="689"/>
      <c r="AR87" s="688"/>
      <c r="AS87" s="165"/>
      <c r="AT87" s="164"/>
      <c r="AU87" s="694"/>
      <c r="AV87" s="163"/>
      <c r="AW87" s="693"/>
      <c r="AX87" s="692"/>
      <c r="AY87" s="691"/>
      <c r="AZ87" s="690"/>
      <c r="BA87" s="162"/>
      <c r="BC87" s="407" t="str">
        <f t="shared" si="51"/>
        <v>►</v>
      </c>
      <c r="BD87" s="593"/>
      <c r="BF87" s="407" t="str">
        <f t="shared" si="52"/>
        <v>►</v>
      </c>
      <c r="BG87" s="593"/>
      <c r="BI87" s="9">
        <v>1</v>
      </c>
    </row>
    <row r="88" spans="1:61" ht="21">
      <c r="A88" s="407" t="str">
        <f t="shared" si="49"/>
        <v>►</v>
      </c>
      <c r="B88" s="147" t="str">
        <f t="shared" si="53"/>
        <v>►</v>
      </c>
      <c r="C88" s="685" t="str">
        <f t="shared" si="54"/>
        <v>►</v>
      </c>
      <c r="D88" s="147" t="str">
        <f t="shared" si="55"/>
        <v>►</v>
      </c>
      <c r="E88" s="147" t="str">
        <f t="shared" si="56"/>
        <v>►</v>
      </c>
      <c r="F88" s="147" t="str">
        <f t="shared" si="57"/>
        <v>►</v>
      </c>
      <c r="G88" s="147" t="str">
        <f t="shared" si="58"/>
        <v>►</v>
      </c>
      <c r="I88" s="134"/>
      <c r="J88" s="119"/>
      <c r="K88" s="119"/>
      <c r="L88" s="118"/>
      <c r="M88" s="117"/>
      <c r="N88" s="116"/>
      <c r="O88" s="689"/>
      <c r="P88" s="689"/>
      <c r="Q88" s="688"/>
      <c r="R88" s="145"/>
      <c r="S88" s="296"/>
      <c r="T88" s="295"/>
      <c r="U88" s="144"/>
      <c r="V88" s="294"/>
      <c r="W88" s="293"/>
      <c r="X88" s="292"/>
      <c r="Y88" s="291"/>
      <c r="Z88" s="290"/>
      <c r="AA88" s="686"/>
      <c r="AB88" s="407" t="str">
        <f t="shared" si="50"/>
        <v>►</v>
      </c>
      <c r="AC88" s="147" t="str">
        <f t="shared" si="59"/>
        <v>►</v>
      </c>
      <c r="AD88" s="685" t="str">
        <f t="shared" si="60"/>
        <v>►</v>
      </c>
      <c r="AE88" s="147" t="str">
        <f t="shared" si="61"/>
        <v>►</v>
      </c>
      <c r="AF88" s="147" t="str">
        <f t="shared" si="62"/>
        <v>►</v>
      </c>
      <c r="AG88" s="147" t="str">
        <f t="shared" si="63"/>
        <v>►</v>
      </c>
      <c r="AH88" s="147" t="str">
        <f t="shared" si="64"/>
        <v>►</v>
      </c>
      <c r="AI88" s="686"/>
      <c r="AJ88" s="134"/>
      <c r="AK88" s="119"/>
      <c r="AL88" s="119"/>
      <c r="AM88" s="118"/>
      <c r="AN88" s="117"/>
      <c r="AO88" s="116"/>
      <c r="AP88" s="689"/>
      <c r="AQ88" s="689"/>
      <c r="AR88" s="688"/>
      <c r="AS88" s="145"/>
      <c r="AT88" s="296"/>
      <c r="AU88" s="295"/>
      <c r="AV88" s="144"/>
      <c r="AW88" s="294"/>
      <c r="AX88" s="293"/>
      <c r="AY88" s="292"/>
      <c r="AZ88" s="291"/>
      <c r="BA88" s="290"/>
      <c r="BC88" s="407" t="str">
        <f t="shared" si="51"/>
        <v>►</v>
      </c>
      <c r="BD88" s="593"/>
      <c r="BF88" s="407" t="str">
        <f t="shared" si="52"/>
        <v>►</v>
      </c>
      <c r="BG88" s="593"/>
      <c r="BI88" s="9">
        <v>1</v>
      </c>
    </row>
    <row r="89" spans="1:61" ht="21">
      <c r="A89" s="407" t="str">
        <f t="shared" si="49"/>
        <v>►</v>
      </c>
      <c r="B89" s="147" t="str">
        <f t="shared" si="53"/>
        <v>►</v>
      </c>
      <c r="C89" s="685" t="str">
        <f t="shared" si="54"/>
        <v>►</v>
      </c>
      <c r="D89" s="147" t="str">
        <f t="shared" si="55"/>
        <v>►</v>
      </c>
      <c r="E89" s="147" t="str">
        <f t="shared" si="56"/>
        <v>►</v>
      </c>
      <c r="F89" s="147" t="str">
        <f t="shared" si="57"/>
        <v>►</v>
      </c>
      <c r="G89" s="147" t="str">
        <f t="shared" si="58"/>
        <v>►</v>
      </c>
      <c r="I89" s="146"/>
      <c r="J89" s="119"/>
      <c r="K89" s="119"/>
      <c r="L89" s="118"/>
      <c r="M89" s="117"/>
      <c r="N89" s="116"/>
      <c r="O89" s="689"/>
      <c r="P89" s="689"/>
      <c r="Q89" s="688"/>
      <c r="R89" s="150"/>
      <c r="S89" s="296"/>
      <c r="T89" s="295"/>
      <c r="U89" s="144"/>
      <c r="V89" s="294"/>
      <c r="W89" s="293"/>
      <c r="X89" s="292"/>
      <c r="Y89" s="291"/>
      <c r="Z89" s="290"/>
      <c r="AA89" s="686"/>
      <c r="AB89" s="407" t="str">
        <f t="shared" si="50"/>
        <v>►</v>
      </c>
      <c r="AC89" s="147" t="str">
        <f t="shared" si="59"/>
        <v>►</v>
      </c>
      <c r="AD89" s="685" t="str">
        <f t="shared" si="60"/>
        <v>►</v>
      </c>
      <c r="AE89" s="147" t="str">
        <f t="shared" si="61"/>
        <v>►</v>
      </c>
      <c r="AF89" s="147" t="str">
        <f t="shared" si="62"/>
        <v>►</v>
      </c>
      <c r="AG89" s="147" t="str">
        <f t="shared" si="63"/>
        <v>►</v>
      </c>
      <c r="AH89" s="147" t="str">
        <f t="shared" si="64"/>
        <v>►</v>
      </c>
      <c r="AI89" s="686"/>
      <c r="AJ89" s="146"/>
      <c r="AK89" s="119"/>
      <c r="AL89" s="119"/>
      <c r="AM89" s="118"/>
      <c r="AN89" s="117"/>
      <c r="AO89" s="116"/>
      <c r="AP89" s="689"/>
      <c r="AQ89" s="689"/>
      <c r="AR89" s="688"/>
      <c r="AS89" s="150"/>
      <c r="AT89" s="296"/>
      <c r="AU89" s="295"/>
      <c r="AV89" s="144"/>
      <c r="AW89" s="294"/>
      <c r="AX89" s="293"/>
      <c r="AY89" s="292"/>
      <c r="AZ89" s="291"/>
      <c r="BA89" s="290"/>
      <c r="BC89" s="407" t="str">
        <f t="shared" si="51"/>
        <v>►</v>
      </c>
      <c r="BD89" s="593"/>
      <c r="BF89" s="407" t="str">
        <f t="shared" si="52"/>
        <v>►</v>
      </c>
      <c r="BG89" s="593"/>
      <c r="BI89" s="9">
        <v>1</v>
      </c>
    </row>
    <row r="90" spans="1:61" ht="21">
      <c r="A90" s="407" t="str">
        <f t="shared" si="49"/>
        <v>►</v>
      </c>
      <c r="B90" s="147" t="str">
        <f t="shared" si="53"/>
        <v>►</v>
      </c>
      <c r="C90" s="685" t="str">
        <f t="shared" si="54"/>
        <v>►</v>
      </c>
      <c r="D90" s="147" t="str">
        <f t="shared" si="55"/>
        <v>►</v>
      </c>
      <c r="E90" s="147" t="str">
        <f t="shared" si="56"/>
        <v>►</v>
      </c>
      <c r="F90" s="147" t="str">
        <f t="shared" si="57"/>
        <v>►</v>
      </c>
      <c r="G90" s="147" t="str">
        <f t="shared" si="58"/>
        <v>►</v>
      </c>
      <c r="I90" s="146"/>
      <c r="J90" s="119"/>
      <c r="K90" s="119"/>
      <c r="L90" s="118"/>
      <c r="M90" s="117"/>
      <c r="N90" s="116"/>
      <c r="O90" s="689"/>
      <c r="P90" s="689"/>
      <c r="Q90" s="688"/>
      <c r="R90" s="145"/>
      <c r="S90" s="296"/>
      <c r="T90" s="295"/>
      <c r="U90" s="144"/>
      <c r="V90" s="294"/>
      <c r="W90" s="293"/>
      <c r="X90" s="292"/>
      <c r="Y90" s="291"/>
      <c r="Z90" s="298"/>
      <c r="AA90" s="686"/>
      <c r="AB90" s="407" t="str">
        <f t="shared" si="50"/>
        <v>►</v>
      </c>
      <c r="AC90" s="147" t="str">
        <f t="shared" si="59"/>
        <v>►</v>
      </c>
      <c r="AD90" s="685" t="str">
        <f t="shared" si="60"/>
        <v>►</v>
      </c>
      <c r="AE90" s="147" t="str">
        <f t="shared" si="61"/>
        <v>►</v>
      </c>
      <c r="AF90" s="147" t="str">
        <f t="shared" si="62"/>
        <v>►</v>
      </c>
      <c r="AG90" s="147" t="str">
        <f t="shared" si="63"/>
        <v>►</v>
      </c>
      <c r="AH90" s="147" t="str">
        <f t="shared" si="64"/>
        <v>►</v>
      </c>
      <c r="AI90" s="686"/>
      <c r="AJ90" s="146"/>
      <c r="AK90" s="119"/>
      <c r="AL90" s="119"/>
      <c r="AM90" s="118"/>
      <c r="AN90" s="117"/>
      <c r="AO90" s="116"/>
      <c r="AP90" s="689"/>
      <c r="AQ90" s="689"/>
      <c r="AR90" s="688"/>
      <c r="AS90" s="145"/>
      <c r="AT90" s="296"/>
      <c r="AU90" s="295"/>
      <c r="AV90" s="144"/>
      <c r="AW90" s="294"/>
      <c r="AX90" s="293"/>
      <c r="AY90" s="292"/>
      <c r="AZ90" s="291"/>
      <c r="BA90" s="298"/>
      <c r="BC90" s="407" t="str">
        <f t="shared" si="51"/>
        <v>►</v>
      </c>
      <c r="BD90" s="593"/>
      <c r="BF90" s="407" t="str">
        <f t="shared" si="52"/>
        <v>►</v>
      </c>
      <c r="BG90" s="593"/>
      <c r="BI90" s="9">
        <v>1</v>
      </c>
    </row>
    <row r="91" spans="1:61" ht="21">
      <c r="A91" s="407" t="str">
        <f t="shared" si="49"/>
        <v>►</v>
      </c>
      <c r="B91" s="147" t="str">
        <f t="shared" si="53"/>
        <v>►</v>
      </c>
      <c r="C91" s="685" t="str">
        <f t="shared" si="54"/>
        <v>►</v>
      </c>
      <c r="D91" s="147" t="str">
        <f t="shared" si="55"/>
        <v>►</v>
      </c>
      <c r="E91" s="147" t="str">
        <f t="shared" si="56"/>
        <v>►</v>
      </c>
      <c r="F91" s="147" t="str">
        <f t="shared" si="57"/>
        <v>►</v>
      </c>
      <c r="G91" s="147" t="str">
        <f t="shared" si="58"/>
        <v>►</v>
      </c>
      <c r="I91" s="146"/>
      <c r="J91" s="119"/>
      <c r="K91" s="119"/>
      <c r="L91" s="118"/>
      <c r="M91" s="117"/>
      <c r="N91" s="116"/>
      <c r="O91" s="689"/>
      <c r="P91" s="689"/>
      <c r="Q91" s="688"/>
      <c r="R91" s="150"/>
      <c r="S91" s="296"/>
      <c r="T91" s="295"/>
      <c r="U91" s="144"/>
      <c r="V91" s="294"/>
      <c r="W91" s="293"/>
      <c r="X91" s="292"/>
      <c r="Y91" s="291"/>
      <c r="Z91" s="298"/>
      <c r="AA91" s="686"/>
      <c r="AB91" s="407" t="str">
        <f t="shared" si="50"/>
        <v>►</v>
      </c>
      <c r="AC91" s="147" t="str">
        <f t="shared" si="59"/>
        <v>►</v>
      </c>
      <c r="AD91" s="685" t="str">
        <f t="shared" si="60"/>
        <v>►</v>
      </c>
      <c r="AE91" s="147" t="str">
        <f t="shared" si="61"/>
        <v>►</v>
      </c>
      <c r="AF91" s="147" t="str">
        <f t="shared" si="62"/>
        <v>►</v>
      </c>
      <c r="AG91" s="147" t="str">
        <f t="shared" si="63"/>
        <v>►</v>
      </c>
      <c r="AH91" s="147" t="str">
        <f t="shared" si="64"/>
        <v>►</v>
      </c>
      <c r="AI91" s="686"/>
      <c r="AJ91" s="146"/>
      <c r="AK91" s="119"/>
      <c r="AL91" s="119"/>
      <c r="AM91" s="118"/>
      <c r="AN91" s="117"/>
      <c r="AO91" s="116"/>
      <c r="AP91" s="689"/>
      <c r="AQ91" s="689"/>
      <c r="AR91" s="688"/>
      <c r="AS91" s="150"/>
      <c r="AT91" s="296"/>
      <c r="AU91" s="295"/>
      <c r="AV91" s="144"/>
      <c r="AW91" s="294"/>
      <c r="AX91" s="293"/>
      <c r="AY91" s="292"/>
      <c r="AZ91" s="291"/>
      <c r="BA91" s="298"/>
      <c r="BC91" s="407" t="str">
        <f t="shared" si="51"/>
        <v>►</v>
      </c>
      <c r="BD91" s="593"/>
      <c r="BF91" s="407" t="str">
        <f t="shared" si="52"/>
        <v>►</v>
      </c>
      <c r="BG91" s="593"/>
      <c r="BI91" s="9">
        <v>1</v>
      </c>
    </row>
    <row r="92" spans="1:61" ht="21">
      <c r="A92" s="407" t="str">
        <f t="shared" si="49"/>
        <v>►</v>
      </c>
      <c r="B92" s="147" t="str">
        <f t="shared" si="53"/>
        <v>►</v>
      </c>
      <c r="C92" s="685" t="str">
        <f t="shared" si="54"/>
        <v>►</v>
      </c>
      <c r="D92" s="147" t="str">
        <f t="shared" si="55"/>
        <v>►</v>
      </c>
      <c r="E92" s="147" t="str">
        <f t="shared" si="56"/>
        <v>►</v>
      </c>
      <c r="F92" s="147" t="str">
        <f t="shared" si="57"/>
        <v>►</v>
      </c>
      <c r="G92" s="147" t="str">
        <f t="shared" si="58"/>
        <v>►</v>
      </c>
      <c r="I92" s="146"/>
      <c r="J92" s="119"/>
      <c r="K92" s="119"/>
      <c r="L92" s="118"/>
      <c r="M92" s="117"/>
      <c r="N92" s="116"/>
      <c r="O92" s="689"/>
      <c r="P92" s="689"/>
      <c r="Q92" s="688"/>
      <c r="R92" s="145"/>
      <c r="S92" s="296"/>
      <c r="T92" s="295"/>
      <c r="U92" s="144"/>
      <c r="V92" s="294"/>
      <c r="W92" s="293"/>
      <c r="X92" s="292"/>
      <c r="Y92" s="291"/>
      <c r="Z92" s="290"/>
      <c r="AA92" s="686"/>
      <c r="AB92" s="407" t="str">
        <f t="shared" si="50"/>
        <v>►</v>
      </c>
      <c r="AC92" s="147" t="str">
        <f t="shared" si="59"/>
        <v>►</v>
      </c>
      <c r="AD92" s="685" t="str">
        <f t="shared" si="60"/>
        <v>►</v>
      </c>
      <c r="AE92" s="147" t="str">
        <f t="shared" si="61"/>
        <v>►</v>
      </c>
      <c r="AF92" s="147" t="str">
        <f t="shared" si="62"/>
        <v>►</v>
      </c>
      <c r="AG92" s="147" t="str">
        <f t="shared" si="63"/>
        <v>►</v>
      </c>
      <c r="AH92" s="147" t="str">
        <f t="shared" si="64"/>
        <v>►</v>
      </c>
      <c r="AI92" s="686"/>
      <c r="AJ92" s="146"/>
      <c r="AK92" s="119"/>
      <c r="AL92" s="119"/>
      <c r="AM92" s="118"/>
      <c r="AN92" s="117"/>
      <c r="AO92" s="116"/>
      <c r="AP92" s="689"/>
      <c r="AQ92" s="689"/>
      <c r="AR92" s="688"/>
      <c r="AS92" s="145"/>
      <c r="AT92" s="296"/>
      <c r="AU92" s="295"/>
      <c r="AV92" s="144"/>
      <c r="AW92" s="294"/>
      <c r="AX92" s="293"/>
      <c r="AY92" s="292"/>
      <c r="AZ92" s="291"/>
      <c r="BA92" s="290"/>
      <c r="BC92" s="407" t="str">
        <f t="shared" si="51"/>
        <v>►</v>
      </c>
      <c r="BD92" s="593"/>
      <c r="BF92" s="407" t="str">
        <f t="shared" si="52"/>
        <v>►</v>
      </c>
      <c r="BG92" s="593"/>
      <c r="BI92" s="9">
        <v>1</v>
      </c>
    </row>
    <row r="93" spans="1:61" ht="21">
      <c r="A93" s="407" t="str">
        <f t="shared" si="49"/>
        <v>►</v>
      </c>
      <c r="B93" s="147" t="str">
        <f t="shared" si="53"/>
        <v>►</v>
      </c>
      <c r="C93" s="685" t="str">
        <f t="shared" si="54"/>
        <v>►</v>
      </c>
      <c r="D93" s="147" t="str">
        <f t="shared" si="55"/>
        <v>►</v>
      </c>
      <c r="E93" s="147" t="str">
        <f t="shared" si="56"/>
        <v>►</v>
      </c>
      <c r="F93" s="147" t="str">
        <f t="shared" si="57"/>
        <v>►</v>
      </c>
      <c r="G93" s="147" t="str">
        <f t="shared" si="58"/>
        <v>►</v>
      </c>
      <c r="I93" s="146"/>
      <c r="J93" s="119"/>
      <c r="K93" s="119"/>
      <c r="L93" s="118"/>
      <c r="M93" s="117"/>
      <c r="N93" s="116"/>
      <c r="O93" s="689"/>
      <c r="P93" s="689"/>
      <c r="Q93" s="688"/>
      <c r="R93" s="150"/>
      <c r="S93" s="296"/>
      <c r="T93" s="295"/>
      <c r="U93" s="144"/>
      <c r="V93" s="294"/>
      <c r="W93" s="293"/>
      <c r="X93" s="292"/>
      <c r="Y93" s="291"/>
      <c r="Z93" s="290"/>
      <c r="AA93" s="686"/>
      <c r="AB93" s="407" t="str">
        <f t="shared" si="50"/>
        <v>►</v>
      </c>
      <c r="AC93" s="147" t="str">
        <f t="shared" si="59"/>
        <v>►</v>
      </c>
      <c r="AD93" s="685" t="str">
        <f t="shared" si="60"/>
        <v>►</v>
      </c>
      <c r="AE93" s="147" t="str">
        <f t="shared" si="61"/>
        <v>►</v>
      </c>
      <c r="AF93" s="147" t="str">
        <f t="shared" si="62"/>
        <v>►</v>
      </c>
      <c r="AG93" s="147" t="str">
        <f t="shared" si="63"/>
        <v>►</v>
      </c>
      <c r="AH93" s="147" t="str">
        <f t="shared" si="64"/>
        <v>►</v>
      </c>
      <c r="AI93" s="686"/>
      <c r="AJ93" s="146"/>
      <c r="AK93" s="119"/>
      <c r="AL93" s="119"/>
      <c r="AM93" s="118"/>
      <c r="AN93" s="117"/>
      <c r="AO93" s="116"/>
      <c r="AP93" s="689"/>
      <c r="AQ93" s="689"/>
      <c r="AR93" s="688"/>
      <c r="AS93" s="150"/>
      <c r="AT93" s="296"/>
      <c r="AU93" s="295"/>
      <c r="AV93" s="144"/>
      <c r="AW93" s="294"/>
      <c r="AX93" s="293"/>
      <c r="AY93" s="292"/>
      <c r="AZ93" s="291"/>
      <c r="BA93" s="290"/>
      <c r="BC93" s="407" t="str">
        <f t="shared" si="51"/>
        <v>►</v>
      </c>
      <c r="BD93" s="593"/>
      <c r="BF93" s="407" t="str">
        <f t="shared" si="52"/>
        <v>►</v>
      </c>
      <c r="BG93" s="593"/>
      <c r="BI93" s="9">
        <v>1</v>
      </c>
    </row>
    <row r="94" spans="1:61" ht="21">
      <c r="A94" s="407" t="str">
        <f t="shared" si="49"/>
        <v>►</v>
      </c>
      <c r="B94" s="147" t="str">
        <f t="shared" si="53"/>
        <v>►</v>
      </c>
      <c r="C94" s="685" t="str">
        <f t="shared" si="54"/>
        <v>►</v>
      </c>
      <c r="D94" s="147" t="str">
        <f t="shared" si="55"/>
        <v>►</v>
      </c>
      <c r="E94" s="147" t="str">
        <f t="shared" si="56"/>
        <v>►</v>
      </c>
      <c r="F94" s="147" t="str">
        <f t="shared" si="57"/>
        <v>►</v>
      </c>
      <c r="G94" s="147" t="str">
        <f t="shared" si="58"/>
        <v>►</v>
      </c>
      <c r="I94" s="146"/>
      <c r="J94" s="119"/>
      <c r="K94" s="119"/>
      <c r="L94" s="118"/>
      <c r="M94" s="117"/>
      <c r="N94" s="116"/>
      <c r="O94" s="689"/>
      <c r="P94" s="689"/>
      <c r="Q94" s="688"/>
      <c r="R94" s="145"/>
      <c r="S94" s="296"/>
      <c r="T94" s="295"/>
      <c r="U94" s="144"/>
      <c r="V94" s="294"/>
      <c r="W94" s="293"/>
      <c r="X94" s="292"/>
      <c r="Y94" s="291"/>
      <c r="Z94" s="290"/>
      <c r="AA94" s="686"/>
      <c r="AB94" s="407" t="str">
        <f t="shared" si="50"/>
        <v>►</v>
      </c>
      <c r="AC94" s="147" t="str">
        <f t="shared" si="59"/>
        <v>►</v>
      </c>
      <c r="AD94" s="685" t="str">
        <f t="shared" si="60"/>
        <v>►</v>
      </c>
      <c r="AE94" s="147" t="str">
        <f t="shared" si="61"/>
        <v>►</v>
      </c>
      <c r="AF94" s="147" t="str">
        <f t="shared" si="62"/>
        <v>►</v>
      </c>
      <c r="AG94" s="147" t="str">
        <f t="shared" si="63"/>
        <v>►</v>
      </c>
      <c r="AH94" s="147" t="str">
        <f t="shared" si="64"/>
        <v>►</v>
      </c>
      <c r="AI94" s="686"/>
      <c r="AJ94" s="146"/>
      <c r="AK94" s="119"/>
      <c r="AL94" s="119"/>
      <c r="AM94" s="118"/>
      <c r="AN94" s="117"/>
      <c r="AO94" s="116"/>
      <c r="AP94" s="689"/>
      <c r="AQ94" s="689"/>
      <c r="AR94" s="688"/>
      <c r="AS94" s="145"/>
      <c r="AT94" s="296"/>
      <c r="AU94" s="295"/>
      <c r="AV94" s="144"/>
      <c r="AW94" s="294"/>
      <c r="AX94" s="293"/>
      <c r="AY94" s="292"/>
      <c r="AZ94" s="291"/>
      <c r="BA94" s="290"/>
      <c r="BC94" s="407" t="str">
        <f t="shared" si="51"/>
        <v>►</v>
      </c>
      <c r="BD94" s="593"/>
      <c r="BF94" s="407" t="str">
        <f t="shared" si="52"/>
        <v>►</v>
      </c>
      <c r="BG94" s="593"/>
      <c r="BI94" s="9">
        <v>1</v>
      </c>
    </row>
    <row r="95" spans="1:61" ht="15.75">
      <c r="A95" s="407" t="str">
        <f t="shared" si="49"/>
        <v>►</v>
      </c>
      <c r="B95" s="147" t="str">
        <f t="shared" si="53"/>
        <v>►</v>
      </c>
      <c r="C95" s="685" t="str">
        <f t="shared" si="54"/>
        <v>►</v>
      </c>
      <c r="D95" s="147" t="str">
        <f t="shared" si="55"/>
        <v>►</v>
      </c>
      <c r="E95" s="147" t="str">
        <f t="shared" si="56"/>
        <v>►</v>
      </c>
      <c r="F95" s="147" t="str">
        <f t="shared" si="57"/>
        <v>►</v>
      </c>
      <c r="G95" s="147" t="str">
        <f t="shared" si="58"/>
        <v>►</v>
      </c>
      <c r="I95" s="134"/>
      <c r="J95" s="119"/>
      <c r="K95" s="119"/>
      <c r="L95" s="118"/>
      <c r="M95" s="117"/>
      <c r="N95" s="116"/>
      <c r="O95" s="132"/>
      <c r="P95" s="132"/>
      <c r="Q95" s="132"/>
      <c r="R95" s="132"/>
      <c r="S95" s="132"/>
      <c r="T95" s="132"/>
      <c r="U95" s="132"/>
      <c r="V95" s="132"/>
      <c r="W95" s="132"/>
      <c r="X95" s="133"/>
      <c r="Y95" s="132"/>
      <c r="Z95" s="131"/>
      <c r="AA95" s="686"/>
      <c r="AB95" s="407" t="str">
        <f t="shared" si="50"/>
        <v>►</v>
      </c>
      <c r="AC95" s="147" t="str">
        <f t="shared" si="59"/>
        <v>►</v>
      </c>
      <c r="AD95" s="685" t="str">
        <f t="shared" si="60"/>
        <v>►</v>
      </c>
      <c r="AE95" s="147" t="str">
        <f t="shared" si="61"/>
        <v>►</v>
      </c>
      <c r="AF95" s="147" t="str">
        <f t="shared" si="62"/>
        <v>►</v>
      </c>
      <c r="AG95" s="147" t="str">
        <f t="shared" si="63"/>
        <v>►</v>
      </c>
      <c r="AH95" s="147" t="str">
        <f t="shared" si="64"/>
        <v>►</v>
      </c>
      <c r="AI95" s="686"/>
      <c r="AJ95" s="134"/>
      <c r="AK95" s="119"/>
      <c r="AL95" s="119"/>
      <c r="AM95" s="118"/>
      <c r="AN95" s="117"/>
      <c r="AO95" s="116"/>
      <c r="AP95" s="132"/>
      <c r="AQ95" s="132"/>
      <c r="AR95" s="132"/>
      <c r="AS95" s="132"/>
      <c r="AT95" s="132"/>
      <c r="AU95" s="132"/>
      <c r="AV95" s="132"/>
      <c r="AW95" s="132"/>
      <c r="AX95" s="132"/>
      <c r="AY95" s="133"/>
      <c r="AZ95" s="132"/>
      <c r="BA95" s="131"/>
      <c r="BC95" s="407" t="str">
        <f t="shared" si="51"/>
        <v>►</v>
      </c>
      <c r="BD95" s="593"/>
      <c r="BF95" s="407" t="str">
        <f t="shared" si="52"/>
        <v>►</v>
      </c>
      <c r="BG95" s="593"/>
      <c r="BI95" s="9">
        <v>1</v>
      </c>
    </row>
    <row r="96" spans="1:61" ht="21">
      <c r="A96" s="407" t="str">
        <f t="shared" si="49"/>
        <v>►</v>
      </c>
      <c r="B96" s="147" t="str">
        <f t="shared" si="53"/>
        <v>►</v>
      </c>
      <c r="C96" s="685" t="str">
        <f t="shared" si="54"/>
        <v>►</v>
      </c>
      <c r="D96" s="147" t="str">
        <f t="shared" si="55"/>
        <v>►</v>
      </c>
      <c r="E96" s="147" t="str">
        <f t="shared" si="56"/>
        <v>►</v>
      </c>
      <c r="F96" s="147" t="str">
        <f t="shared" si="57"/>
        <v>►</v>
      </c>
      <c r="G96" s="147" t="str">
        <f t="shared" si="58"/>
        <v>►</v>
      </c>
      <c r="I96" s="146"/>
      <c r="J96" s="119"/>
      <c r="K96" s="119"/>
      <c r="L96" s="118"/>
      <c r="M96" s="117"/>
      <c r="N96" s="116"/>
      <c r="O96" s="288"/>
      <c r="P96" s="267"/>
      <c r="Q96" s="270"/>
      <c r="R96" s="270"/>
      <c r="S96" s="270"/>
      <c r="T96" s="270"/>
      <c r="U96" s="270"/>
      <c r="V96" s="270"/>
      <c r="W96" s="270"/>
      <c r="X96" s="270"/>
      <c r="Y96" s="270"/>
      <c r="Z96" s="287"/>
      <c r="AA96" s="686"/>
      <c r="AB96" s="407" t="str">
        <f t="shared" si="50"/>
        <v>►</v>
      </c>
      <c r="AC96" s="147" t="str">
        <f t="shared" si="59"/>
        <v>►</v>
      </c>
      <c r="AD96" s="685" t="str">
        <f t="shared" si="60"/>
        <v>►</v>
      </c>
      <c r="AE96" s="147" t="str">
        <f t="shared" si="61"/>
        <v>►</v>
      </c>
      <c r="AF96" s="147" t="str">
        <f t="shared" si="62"/>
        <v>►</v>
      </c>
      <c r="AG96" s="147" t="str">
        <f t="shared" si="63"/>
        <v>►</v>
      </c>
      <c r="AH96" s="147" t="str">
        <f t="shared" si="64"/>
        <v>►</v>
      </c>
      <c r="AI96" s="686"/>
      <c r="AJ96" s="146"/>
      <c r="AK96" s="119"/>
      <c r="AL96" s="119"/>
      <c r="AM96" s="118"/>
      <c r="AN96" s="117"/>
      <c r="AO96" s="116"/>
      <c r="AP96" s="288"/>
      <c r="AQ96" s="267"/>
      <c r="AR96" s="270"/>
      <c r="AS96" s="270"/>
      <c r="AT96" s="270"/>
      <c r="AU96" s="270"/>
      <c r="AV96" s="270"/>
      <c r="AW96" s="270"/>
      <c r="AX96" s="270"/>
      <c r="AY96" s="270"/>
      <c r="AZ96" s="270"/>
      <c r="BA96" s="287"/>
      <c r="BC96" s="407" t="str">
        <f t="shared" si="51"/>
        <v>►</v>
      </c>
      <c r="BD96" s="593"/>
      <c r="BF96" s="407" t="str">
        <f t="shared" si="52"/>
        <v>►</v>
      </c>
      <c r="BG96" s="593"/>
      <c r="BI96" s="9">
        <v>1</v>
      </c>
    </row>
    <row r="97" spans="1:61" ht="21">
      <c r="A97" s="407" t="str">
        <f t="shared" si="49"/>
        <v>►</v>
      </c>
      <c r="B97" s="147" t="str">
        <f t="shared" ref="B97:G97" si="65">B96</f>
        <v>►</v>
      </c>
      <c r="C97" s="685" t="str">
        <f t="shared" si="65"/>
        <v>►</v>
      </c>
      <c r="D97" s="147" t="str">
        <f t="shared" si="65"/>
        <v>►</v>
      </c>
      <c r="E97" s="147" t="str">
        <f t="shared" si="65"/>
        <v>►</v>
      </c>
      <c r="F97" s="147" t="str">
        <f t="shared" si="65"/>
        <v>►</v>
      </c>
      <c r="G97" s="147" t="str">
        <f t="shared" si="65"/>
        <v>►</v>
      </c>
      <c r="I97" s="146"/>
      <c r="J97" s="119"/>
      <c r="K97" s="119"/>
      <c r="L97" s="118"/>
      <c r="M97" s="117"/>
      <c r="N97" s="116"/>
      <c r="O97" s="285"/>
      <c r="P97" s="284"/>
      <c r="Q97" s="284"/>
      <c r="R97" s="284"/>
      <c r="S97" s="284"/>
      <c r="T97" s="284"/>
      <c r="U97" s="284"/>
      <c r="V97" s="284"/>
      <c r="W97" s="284"/>
      <c r="X97" s="284"/>
      <c r="Y97" s="284"/>
      <c r="Z97" s="282"/>
      <c r="AA97" s="686"/>
      <c r="AB97" s="407" t="str">
        <f t="shared" si="50"/>
        <v>►</v>
      </c>
      <c r="AC97" s="147" t="str">
        <f t="shared" ref="AC97:AH97" si="66">AC96</f>
        <v>►</v>
      </c>
      <c r="AD97" s="685" t="str">
        <f t="shared" si="66"/>
        <v>►</v>
      </c>
      <c r="AE97" s="147" t="str">
        <f t="shared" si="66"/>
        <v>►</v>
      </c>
      <c r="AF97" s="147" t="str">
        <f t="shared" si="66"/>
        <v>►</v>
      </c>
      <c r="AG97" s="147" t="str">
        <f t="shared" si="66"/>
        <v>►</v>
      </c>
      <c r="AH97" s="147" t="str">
        <f t="shared" si="66"/>
        <v>►</v>
      </c>
      <c r="AI97" s="686"/>
      <c r="AJ97" s="146"/>
      <c r="AK97" s="119"/>
      <c r="AL97" s="119"/>
      <c r="AM97" s="118"/>
      <c r="AN97" s="117"/>
      <c r="AO97" s="116"/>
      <c r="AP97" s="285"/>
      <c r="AQ97" s="284"/>
      <c r="AR97" s="284"/>
      <c r="AS97" s="284"/>
      <c r="AT97" s="284"/>
      <c r="AU97" s="284"/>
      <c r="AV97" s="284"/>
      <c r="AW97" s="284"/>
      <c r="AX97" s="284"/>
      <c r="AY97" s="284"/>
      <c r="AZ97" s="284"/>
      <c r="BA97" s="282"/>
      <c r="BC97" s="407" t="str">
        <f t="shared" si="51"/>
        <v>►</v>
      </c>
      <c r="BD97" s="593"/>
      <c r="BF97" s="407" t="str">
        <f t="shared" si="52"/>
        <v>►</v>
      </c>
      <c r="BG97" s="593"/>
      <c r="BI97" s="9">
        <v>1</v>
      </c>
    </row>
    <row r="98" spans="1:61" ht="21">
      <c r="A98" s="407" t="str">
        <f t="shared" si="49"/>
        <v>►</v>
      </c>
      <c r="B98" s="147" t="str">
        <f t="shared" ref="B98:G110" si="67">B96</f>
        <v>►</v>
      </c>
      <c r="C98" s="685" t="str">
        <f t="shared" si="67"/>
        <v>►</v>
      </c>
      <c r="D98" s="147" t="str">
        <f t="shared" si="67"/>
        <v>►</v>
      </c>
      <c r="E98" s="147" t="str">
        <f t="shared" si="67"/>
        <v>►</v>
      </c>
      <c r="F98" s="147" t="str">
        <f t="shared" si="67"/>
        <v>►</v>
      </c>
      <c r="G98" s="147" t="str">
        <f t="shared" si="67"/>
        <v>►</v>
      </c>
      <c r="I98" s="146"/>
      <c r="J98" s="119"/>
      <c r="K98" s="119"/>
      <c r="L98" s="118"/>
      <c r="M98" s="117"/>
      <c r="N98" s="116"/>
      <c r="O98" s="285"/>
      <c r="P98" s="284"/>
      <c r="Q98" s="284"/>
      <c r="R98" s="284"/>
      <c r="S98" s="284"/>
      <c r="T98" s="284"/>
      <c r="U98" s="284"/>
      <c r="V98" s="284"/>
      <c r="W98" s="284"/>
      <c r="X98" s="284"/>
      <c r="Y98" s="284"/>
      <c r="Z98" s="282"/>
      <c r="AA98" s="686"/>
      <c r="AB98" s="407" t="str">
        <f t="shared" si="50"/>
        <v>►</v>
      </c>
      <c r="AC98" s="147" t="str">
        <f t="shared" ref="AC98:AH110" si="68">AC96</f>
        <v>►</v>
      </c>
      <c r="AD98" s="685" t="str">
        <f t="shared" si="68"/>
        <v>►</v>
      </c>
      <c r="AE98" s="147" t="str">
        <f t="shared" si="68"/>
        <v>►</v>
      </c>
      <c r="AF98" s="147" t="str">
        <f t="shared" si="68"/>
        <v>►</v>
      </c>
      <c r="AG98" s="147" t="str">
        <f t="shared" si="68"/>
        <v>►</v>
      </c>
      <c r="AH98" s="147" t="str">
        <f t="shared" si="68"/>
        <v>►</v>
      </c>
      <c r="AI98" s="686"/>
      <c r="AJ98" s="146"/>
      <c r="AK98" s="119"/>
      <c r="AL98" s="119"/>
      <c r="AM98" s="118"/>
      <c r="AN98" s="117"/>
      <c r="AO98" s="116"/>
      <c r="AP98" s="285"/>
      <c r="AQ98" s="284"/>
      <c r="AR98" s="284"/>
      <c r="AS98" s="284"/>
      <c r="AT98" s="284"/>
      <c r="AU98" s="284"/>
      <c r="AV98" s="284"/>
      <c r="AW98" s="284"/>
      <c r="AX98" s="284"/>
      <c r="AY98" s="284"/>
      <c r="AZ98" s="284"/>
      <c r="BA98" s="282"/>
      <c r="BC98" s="407" t="str">
        <f t="shared" si="51"/>
        <v>►</v>
      </c>
      <c r="BD98" s="593"/>
      <c r="BF98" s="407" t="str">
        <f t="shared" si="52"/>
        <v>►</v>
      </c>
      <c r="BG98" s="593"/>
      <c r="BI98" s="9">
        <v>1</v>
      </c>
    </row>
    <row r="99" spans="1:61" ht="21">
      <c r="A99" s="407" t="str">
        <f t="shared" si="49"/>
        <v>►</v>
      </c>
      <c r="B99" s="147" t="str">
        <f t="shared" si="67"/>
        <v>►</v>
      </c>
      <c r="C99" s="685" t="str">
        <f t="shared" si="67"/>
        <v>►</v>
      </c>
      <c r="D99" s="147" t="str">
        <f t="shared" si="67"/>
        <v>►</v>
      </c>
      <c r="E99" s="147" t="str">
        <f t="shared" si="67"/>
        <v>►</v>
      </c>
      <c r="F99" s="147" t="str">
        <f t="shared" si="67"/>
        <v>►</v>
      </c>
      <c r="G99" s="147" t="str">
        <f t="shared" si="67"/>
        <v>►</v>
      </c>
      <c r="I99" s="146"/>
      <c r="J99" s="119"/>
      <c r="K99" s="119"/>
      <c r="L99" s="118"/>
      <c r="M99" s="117"/>
      <c r="N99" s="116"/>
      <c r="O99" s="285"/>
      <c r="P99" s="284"/>
      <c r="Q99" s="284"/>
      <c r="R99" s="284"/>
      <c r="S99" s="284"/>
      <c r="T99" s="284"/>
      <c r="U99" s="284"/>
      <c r="V99" s="284"/>
      <c r="W99" s="284"/>
      <c r="X99" s="284"/>
      <c r="Y99" s="284"/>
      <c r="Z99" s="282"/>
      <c r="AA99" s="686"/>
      <c r="AB99" s="407" t="str">
        <f t="shared" si="50"/>
        <v>►</v>
      </c>
      <c r="AC99" s="147" t="str">
        <f t="shared" si="68"/>
        <v>►</v>
      </c>
      <c r="AD99" s="685" t="str">
        <f t="shared" si="68"/>
        <v>►</v>
      </c>
      <c r="AE99" s="147" t="str">
        <f t="shared" si="68"/>
        <v>►</v>
      </c>
      <c r="AF99" s="147" t="str">
        <f t="shared" si="68"/>
        <v>►</v>
      </c>
      <c r="AG99" s="147" t="str">
        <f t="shared" si="68"/>
        <v>►</v>
      </c>
      <c r="AH99" s="147" t="str">
        <f t="shared" si="68"/>
        <v>►</v>
      </c>
      <c r="AI99" s="686"/>
      <c r="AJ99" s="146"/>
      <c r="AK99" s="119"/>
      <c r="AL99" s="119"/>
      <c r="AM99" s="118"/>
      <c r="AN99" s="117"/>
      <c r="AO99" s="116"/>
      <c r="AP99" s="285"/>
      <c r="AQ99" s="284"/>
      <c r="AR99" s="284"/>
      <c r="AS99" s="284"/>
      <c r="AT99" s="284"/>
      <c r="AU99" s="284"/>
      <c r="AV99" s="284"/>
      <c r="AW99" s="284"/>
      <c r="AX99" s="284"/>
      <c r="AY99" s="284"/>
      <c r="AZ99" s="284"/>
      <c r="BA99" s="282"/>
      <c r="BC99" s="407" t="str">
        <f t="shared" si="51"/>
        <v>►</v>
      </c>
      <c r="BD99" s="593"/>
      <c r="BF99" s="407" t="str">
        <f t="shared" si="52"/>
        <v>►</v>
      </c>
      <c r="BG99" s="593"/>
      <c r="BI99" s="9">
        <v>1</v>
      </c>
    </row>
    <row r="100" spans="1:61" ht="21">
      <c r="A100" s="407" t="str">
        <f t="shared" si="49"/>
        <v>►</v>
      </c>
      <c r="B100" s="147" t="str">
        <f t="shared" si="67"/>
        <v>►</v>
      </c>
      <c r="C100" s="685" t="str">
        <f t="shared" si="67"/>
        <v>►</v>
      </c>
      <c r="D100" s="147" t="str">
        <f t="shared" si="67"/>
        <v>►</v>
      </c>
      <c r="E100" s="147" t="str">
        <f t="shared" si="67"/>
        <v>►</v>
      </c>
      <c r="F100" s="147" t="str">
        <f t="shared" si="67"/>
        <v>►</v>
      </c>
      <c r="G100" s="147" t="str">
        <f t="shared" si="67"/>
        <v>►</v>
      </c>
      <c r="I100" s="146"/>
      <c r="J100" s="119"/>
      <c r="K100" s="119"/>
      <c r="L100" s="118"/>
      <c r="M100" s="117"/>
      <c r="N100" s="116"/>
      <c r="O100" s="285"/>
      <c r="P100" s="284"/>
      <c r="Q100" s="284"/>
      <c r="R100" s="284"/>
      <c r="S100" s="284"/>
      <c r="T100" s="284"/>
      <c r="U100" s="284"/>
      <c r="V100" s="284"/>
      <c r="W100" s="284"/>
      <c r="X100" s="284"/>
      <c r="Y100" s="284"/>
      <c r="Z100" s="282"/>
      <c r="AA100" s="686"/>
      <c r="AB100" s="407" t="str">
        <f t="shared" si="50"/>
        <v>►</v>
      </c>
      <c r="AC100" s="147" t="str">
        <f t="shared" si="68"/>
        <v>►</v>
      </c>
      <c r="AD100" s="685" t="str">
        <f t="shared" si="68"/>
        <v>►</v>
      </c>
      <c r="AE100" s="147" t="str">
        <f t="shared" si="68"/>
        <v>►</v>
      </c>
      <c r="AF100" s="147" t="str">
        <f t="shared" si="68"/>
        <v>►</v>
      </c>
      <c r="AG100" s="147" t="str">
        <f t="shared" si="68"/>
        <v>►</v>
      </c>
      <c r="AH100" s="147" t="str">
        <f t="shared" si="68"/>
        <v>►</v>
      </c>
      <c r="AI100" s="686"/>
      <c r="AJ100" s="146"/>
      <c r="AK100" s="119"/>
      <c r="AL100" s="119"/>
      <c r="AM100" s="118"/>
      <c r="AN100" s="117"/>
      <c r="AO100" s="116"/>
      <c r="AP100" s="285"/>
      <c r="AQ100" s="284"/>
      <c r="AR100" s="284"/>
      <c r="AS100" s="284"/>
      <c r="AT100" s="284"/>
      <c r="AU100" s="284"/>
      <c r="AV100" s="284"/>
      <c r="AW100" s="284"/>
      <c r="AX100" s="284"/>
      <c r="AY100" s="284"/>
      <c r="AZ100" s="284"/>
      <c r="BA100" s="282"/>
      <c r="BC100" s="407" t="str">
        <f t="shared" si="51"/>
        <v>►</v>
      </c>
      <c r="BD100" s="593"/>
      <c r="BF100" s="407" t="str">
        <f t="shared" si="52"/>
        <v>►</v>
      </c>
      <c r="BG100" s="593"/>
      <c r="BI100" s="9">
        <v>1</v>
      </c>
    </row>
    <row r="101" spans="1:61" ht="21">
      <c r="A101" s="407" t="str">
        <f t="shared" si="49"/>
        <v>►</v>
      </c>
      <c r="B101" s="147" t="str">
        <f t="shared" si="67"/>
        <v>►</v>
      </c>
      <c r="C101" s="685" t="str">
        <f t="shared" si="67"/>
        <v>►</v>
      </c>
      <c r="D101" s="147" t="str">
        <f t="shared" si="67"/>
        <v>►</v>
      </c>
      <c r="E101" s="147" t="str">
        <f t="shared" si="67"/>
        <v>►</v>
      </c>
      <c r="F101" s="147" t="str">
        <f t="shared" si="67"/>
        <v>►</v>
      </c>
      <c r="G101" s="147" t="str">
        <f t="shared" si="67"/>
        <v>►</v>
      </c>
      <c r="I101" s="146"/>
      <c r="J101" s="119"/>
      <c r="K101" s="119"/>
      <c r="L101" s="118"/>
      <c r="M101" s="117"/>
      <c r="N101" s="116"/>
      <c r="O101" s="285"/>
      <c r="P101" s="284"/>
      <c r="Q101" s="284"/>
      <c r="R101" s="284"/>
      <c r="S101" s="284"/>
      <c r="T101" s="284"/>
      <c r="U101" s="284"/>
      <c r="V101" s="284"/>
      <c r="W101" s="284"/>
      <c r="X101" s="284"/>
      <c r="Y101" s="284"/>
      <c r="Z101" s="282"/>
      <c r="AA101" s="686"/>
      <c r="AB101" s="407" t="str">
        <f t="shared" si="50"/>
        <v>►</v>
      </c>
      <c r="AC101" s="147" t="str">
        <f t="shared" si="68"/>
        <v>►</v>
      </c>
      <c r="AD101" s="685" t="str">
        <f t="shared" si="68"/>
        <v>►</v>
      </c>
      <c r="AE101" s="147" t="str">
        <f t="shared" si="68"/>
        <v>►</v>
      </c>
      <c r="AF101" s="147" t="str">
        <f t="shared" si="68"/>
        <v>►</v>
      </c>
      <c r="AG101" s="147" t="str">
        <f t="shared" si="68"/>
        <v>►</v>
      </c>
      <c r="AH101" s="147" t="str">
        <f t="shared" si="68"/>
        <v>►</v>
      </c>
      <c r="AI101" s="686"/>
      <c r="AJ101" s="146"/>
      <c r="AK101" s="119"/>
      <c r="AL101" s="119"/>
      <c r="AM101" s="118"/>
      <c r="AN101" s="117"/>
      <c r="AO101" s="116"/>
      <c r="AP101" s="285"/>
      <c r="AQ101" s="284"/>
      <c r="AR101" s="284"/>
      <c r="AS101" s="284"/>
      <c r="AT101" s="284"/>
      <c r="AU101" s="284"/>
      <c r="AV101" s="284"/>
      <c r="AW101" s="284"/>
      <c r="AX101" s="284"/>
      <c r="AY101" s="284"/>
      <c r="AZ101" s="284"/>
      <c r="BA101" s="282"/>
      <c r="BC101" s="407" t="str">
        <f t="shared" si="51"/>
        <v>►</v>
      </c>
      <c r="BD101" s="593"/>
      <c r="BF101" s="407" t="str">
        <f t="shared" si="52"/>
        <v>►</v>
      </c>
      <c r="BG101" s="593"/>
      <c r="BI101" s="9">
        <v>1</v>
      </c>
    </row>
    <row r="102" spans="1:61" ht="21">
      <c r="A102" s="407" t="str">
        <f t="shared" si="49"/>
        <v>►</v>
      </c>
      <c r="B102" s="147" t="str">
        <f t="shared" si="67"/>
        <v>►</v>
      </c>
      <c r="C102" s="685" t="str">
        <f t="shared" si="67"/>
        <v>►</v>
      </c>
      <c r="D102" s="147" t="str">
        <f t="shared" si="67"/>
        <v>►</v>
      </c>
      <c r="E102" s="147" t="str">
        <f t="shared" si="67"/>
        <v>►</v>
      </c>
      <c r="F102" s="147" t="str">
        <f t="shared" si="67"/>
        <v>►</v>
      </c>
      <c r="G102" s="147" t="str">
        <f t="shared" si="67"/>
        <v>►</v>
      </c>
      <c r="I102" s="146"/>
      <c r="J102" s="119"/>
      <c r="K102" s="119"/>
      <c r="L102" s="118"/>
      <c r="M102" s="117"/>
      <c r="N102" s="116"/>
      <c r="O102" s="285"/>
      <c r="P102" s="284"/>
      <c r="Q102" s="284"/>
      <c r="R102" s="284"/>
      <c r="S102" s="284"/>
      <c r="T102" s="284"/>
      <c r="U102" s="284"/>
      <c r="V102" s="284"/>
      <c r="W102" s="284"/>
      <c r="X102" s="284"/>
      <c r="Y102" s="284"/>
      <c r="Z102" s="282"/>
      <c r="AA102" s="686"/>
      <c r="AB102" s="407" t="str">
        <f t="shared" si="50"/>
        <v>►</v>
      </c>
      <c r="AC102" s="147" t="str">
        <f t="shared" si="68"/>
        <v>►</v>
      </c>
      <c r="AD102" s="685" t="str">
        <f t="shared" si="68"/>
        <v>►</v>
      </c>
      <c r="AE102" s="147" t="str">
        <f t="shared" si="68"/>
        <v>►</v>
      </c>
      <c r="AF102" s="147" t="str">
        <f t="shared" si="68"/>
        <v>►</v>
      </c>
      <c r="AG102" s="147" t="str">
        <f t="shared" si="68"/>
        <v>►</v>
      </c>
      <c r="AH102" s="147" t="str">
        <f t="shared" si="68"/>
        <v>►</v>
      </c>
      <c r="AI102" s="686"/>
      <c r="AJ102" s="146"/>
      <c r="AK102" s="119"/>
      <c r="AL102" s="119"/>
      <c r="AM102" s="118"/>
      <c r="AN102" s="117"/>
      <c r="AO102" s="116"/>
      <c r="AP102" s="285"/>
      <c r="AQ102" s="284"/>
      <c r="AR102" s="284"/>
      <c r="AS102" s="284"/>
      <c r="AT102" s="284"/>
      <c r="AU102" s="284"/>
      <c r="AV102" s="284"/>
      <c r="AW102" s="284"/>
      <c r="AX102" s="284"/>
      <c r="AY102" s="284"/>
      <c r="AZ102" s="284"/>
      <c r="BA102" s="282"/>
      <c r="BC102" s="407" t="str">
        <f t="shared" si="51"/>
        <v>►</v>
      </c>
      <c r="BD102" s="593"/>
      <c r="BF102" s="407" t="str">
        <f t="shared" si="52"/>
        <v>►</v>
      </c>
      <c r="BG102" s="593"/>
      <c r="BI102" s="9">
        <v>1</v>
      </c>
    </row>
    <row r="103" spans="1:61" ht="21">
      <c r="A103" s="407" t="str">
        <f t="shared" si="49"/>
        <v>►</v>
      </c>
      <c r="B103" s="147" t="str">
        <f t="shared" si="67"/>
        <v>►</v>
      </c>
      <c r="C103" s="685" t="str">
        <f t="shared" si="67"/>
        <v>►</v>
      </c>
      <c r="D103" s="147" t="str">
        <f t="shared" si="67"/>
        <v>►</v>
      </c>
      <c r="E103" s="147" t="str">
        <f t="shared" si="67"/>
        <v>►</v>
      </c>
      <c r="F103" s="147" t="str">
        <f t="shared" si="67"/>
        <v>►</v>
      </c>
      <c r="G103" s="147" t="str">
        <f t="shared" si="67"/>
        <v>►</v>
      </c>
      <c r="I103" s="146"/>
      <c r="J103" s="119"/>
      <c r="K103" s="119"/>
      <c r="L103" s="118"/>
      <c r="M103" s="117"/>
      <c r="N103" s="116"/>
      <c r="O103" s="285"/>
      <c r="P103" s="284"/>
      <c r="Q103" s="284"/>
      <c r="R103" s="284"/>
      <c r="S103" s="284"/>
      <c r="T103" s="284"/>
      <c r="U103" s="284"/>
      <c r="V103" s="284"/>
      <c r="W103" s="284"/>
      <c r="X103" s="284"/>
      <c r="Y103" s="284"/>
      <c r="Z103" s="282"/>
      <c r="AA103" s="686"/>
      <c r="AB103" s="407" t="str">
        <f t="shared" si="50"/>
        <v>►</v>
      </c>
      <c r="AC103" s="147" t="str">
        <f t="shared" si="68"/>
        <v>►</v>
      </c>
      <c r="AD103" s="685" t="str">
        <f t="shared" si="68"/>
        <v>►</v>
      </c>
      <c r="AE103" s="147" t="str">
        <f t="shared" si="68"/>
        <v>►</v>
      </c>
      <c r="AF103" s="147" t="str">
        <f t="shared" si="68"/>
        <v>►</v>
      </c>
      <c r="AG103" s="147" t="str">
        <f t="shared" si="68"/>
        <v>►</v>
      </c>
      <c r="AH103" s="147" t="str">
        <f t="shared" si="68"/>
        <v>►</v>
      </c>
      <c r="AI103" s="686"/>
      <c r="AJ103" s="146"/>
      <c r="AK103" s="119"/>
      <c r="AL103" s="119"/>
      <c r="AM103" s="118"/>
      <c r="AN103" s="117"/>
      <c r="AO103" s="116"/>
      <c r="AP103" s="285"/>
      <c r="AQ103" s="284"/>
      <c r="AR103" s="284"/>
      <c r="AS103" s="284"/>
      <c r="AT103" s="284"/>
      <c r="AU103" s="284"/>
      <c r="AV103" s="284"/>
      <c r="AW103" s="284"/>
      <c r="AX103" s="284"/>
      <c r="AY103" s="284"/>
      <c r="AZ103" s="284"/>
      <c r="BA103" s="282"/>
      <c r="BC103" s="407" t="str">
        <f t="shared" si="51"/>
        <v>►</v>
      </c>
      <c r="BD103" s="593"/>
      <c r="BF103" s="407" t="str">
        <f t="shared" si="52"/>
        <v>►</v>
      </c>
      <c r="BG103" s="593"/>
      <c r="BI103" s="9">
        <v>1</v>
      </c>
    </row>
    <row r="104" spans="1:61" ht="21">
      <c r="A104" s="407" t="str">
        <f t="shared" si="49"/>
        <v>►</v>
      </c>
      <c r="B104" s="147" t="str">
        <f t="shared" si="67"/>
        <v>►</v>
      </c>
      <c r="C104" s="685" t="str">
        <f t="shared" si="67"/>
        <v>►</v>
      </c>
      <c r="D104" s="147" t="str">
        <f t="shared" si="67"/>
        <v>►</v>
      </c>
      <c r="E104" s="147" t="str">
        <f t="shared" si="67"/>
        <v>►</v>
      </c>
      <c r="F104" s="147" t="str">
        <f t="shared" si="67"/>
        <v>►</v>
      </c>
      <c r="G104" s="147" t="str">
        <f t="shared" si="67"/>
        <v>►</v>
      </c>
      <c r="I104" s="146"/>
      <c r="J104" s="119"/>
      <c r="K104" s="119"/>
      <c r="L104" s="118"/>
      <c r="M104" s="117"/>
      <c r="N104" s="116"/>
      <c r="O104" s="285"/>
      <c r="P104" s="284"/>
      <c r="Q104" s="284"/>
      <c r="R104" s="284"/>
      <c r="S104" s="284"/>
      <c r="T104" s="284"/>
      <c r="U104" s="284"/>
      <c r="V104" s="284"/>
      <c r="W104" s="284"/>
      <c r="X104" s="284"/>
      <c r="Y104" s="284"/>
      <c r="Z104" s="282"/>
      <c r="AA104" s="686"/>
      <c r="AB104" s="407" t="str">
        <f t="shared" si="50"/>
        <v>►</v>
      </c>
      <c r="AC104" s="147" t="str">
        <f t="shared" si="68"/>
        <v>►</v>
      </c>
      <c r="AD104" s="685" t="str">
        <f t="shared" si="68"/>
        <v>►</v>
      </c>
      <c r="AE104" s="147" t="str">
        <f t="shared" si="68"/>
        <v>►</v>
      </c>
      <c r="AF104" s="147" t="str">
        <f t="shared" si="68"/>
        <v>►</v>
      </c>
      <c r="AG104" s="147" t="str">
        <f t="shared" si="68"/>
        <v>►</v>
      </c>
      <c r="AH104" s="147" t="str">
        <f t="shared" si="68"/>
        <v>►</v>
      </c>
      <c r="AI104" s="686"/>
      <c r="AJ104" s="146"/>
      <c r="AK104" s="119"/>
      <c r="AL104" s="119"/>
      <c r="AM104" s="118"/>
      <c r="AN104" s="117"/>
      <c r="AO104" s="116"/>
      <c r="AP104" s="285"/>
      <c r="AQ104" s="284"/>
      <c r="AR104" s="284"/>
      <c r="AS104" s="284"/>
      <c r="AT104" s="284"/>
      <c r="AU104" s="284"/>
      <c r="AV104" s="284"/>
      <c r="AW104" s="284"/>
      <c r="AX104" s="284"/>
      <c r="AY104" s="284"/>
      <c r="AZ104" s="284"/>
      <c r="BA104" s="282"/>
      <c r="BC104" s="407" t="str">
        <f t="shared" si="51"/>
        <v>►</v>
      </c>
      <c r="BD104" s="593"/>
      <c r="BF104" s="407" t="str">
        <f t="shared" si="52"/>
        <v>►</v>
      </c>
      <c r="BG104" s="593"/>
      <c r="BI104" s="9">
        <v>1</v>
      </c>
    </row>
    <row r="105" spans="1:61" ht="21">
      <c r="A105" s="407" t="str">
        <f t="shared" si="49"/>
        <v>►</v>
      </c>
      <c r="B105" s="147" t="str">
        <f t="shared" si="67"/>
        <v>►</v>
      </c>
      <c r="C105" s="685" t="str">
        <f t="shared" si="67"/>
        <v>►</v>
      </c>
      <c r="D105" s="147" t="str">
        <f t="shared" si="67"/>
        <v>►</v>
      </c>
      <c r="E105" s="147" t="str">
        <f t="shared" si="67"/>
        <v>►</v>
      </c>
      <c r="F105" s="147" t="str">
        <f t="shared" si="67"/>
        <v>►</v>
      </c>
      <c r="G105" s="147" t="str">
        <f t="shared" si="67"/>
        <v>►</v>
      </c>
      <c r="I105" s="146"/>
      <c r="J105" s="119"/>
      <c r="K105" s="119"/>
      <c r="L105" s="118"/>
      <c r="M105" s="117"/>
      <c r="N105" s="116"/>
      <c r="O105" s="285"/>
      <c r="P105" s="284"/>
      <c r="Q105" s="284"/>
      <c r="R105" s="284"/>
      <c r="S105" s="284"/>
      <c r="T105" s="284"/>
      <c r="U105" s="284"/>
      <c r="V105" s="284"/>
      <c r="W105" s="284"/>
      <c r="X105" s="284"/>
      <c r="Y105" s="284"/>
      <c r="Z105" s="282"/>
      <c r="AA105" s="686"/>
      <c r="AB105" s="407" t="str">
        <f t="shared" si="50"/>
        <v>►</v>
      </c>
      <c r="AC105" s="147" t="str">
        <f t="shared" si="68"/>
        <v>►</v>
      </c>
      <c r="AD105" s="685" t="str">
        <f t="shared" si="68"/>
        <v>►</v>
      </c>
      <c r="AE105" s="147" t="str">
        <f t="shared" si="68"/>
        <v>►</v>
      </c>
      <c r="AF105" s="147" t="str">
        <f t="shared" si="68"/>
        <v>►</v>
      </c>
      <c r="AG105" s="147" t="str">
        <f t="shared" si="68"/>
        <v>►</v>
      </c>
      <c r="AH105" s="147" t="str">
        <f t="shared" si="68"/>
        <v>►</v>
      </c>
      <c r="AI105" s="686"/>
      <c r="AJ105" s="146"/>
      <c r="AK105" s="119"/>
      <c r="AL105" s="119"/>
      <c r="AM105" s="118"/>
      <c r="AN105" s="117"/>
      <c r="AO105" s="116"/>
      <c r="AP105" s="285"/>
      <c r="AQ105" s="284"/>
      <c r="AR105" s="284"/>
      <c r="AS105" s="284"/>
      <c r="AT105" s="284"/>
      <c r="AU105" s="284"/>
      <c r="AV105" s="284"/>
      <c r="AW105" s="284"/>
      <c r="AX105" s="284"/>
      <c r="AY105" s="284"/>
      <c r="AZ105" s="284"/>
      <c r="BA105" s="282"/>
      <c r="BC105" s="407" t="str">
        <f t="shared" si="51"/>
        <v>►</v>
      </c>
      <c r="BD105" s="593"/>
      <c r="BF105" s="407" t="str">
        <f t="shared" si="52"/>
        <v>►</v>
      </c>
      <c r="BG105" s="593"/>
      <c r="BI105" s="9">
        <v>1</v>
      </c>
    </row>
    <row r="106" spans="1:61" ht="18.75">
      <c r="A106" s="407" t="str">
        <f t="shared" si="49"/>
        <v>►</v>
      </c>
      <c r="B106" s="147" t="str">
        <f t="shared" si="67"/>
        <v>►</v>
      </c>
      <c r="C106" s="685" t="str">
        <f t="shared" si="67"/>
        <v>►</v>
      </c>
      <c r="D106" s="147" t="str">
        <f t="shared" si="67"/>
        <v>►</v>
      </c>
      <c r="E106" s="147" t="str">
        <f t="shared" si="67"/>
        <v>►</v>
      </c>
      <c r="F106" s="147" t="str">
        <f t="shared" si="67"/>
        <v>►</v>
      </c>
      <c r="G106" s="147" t="str">
        <f t="shared" si="67"/>
        <v>►</v>
      </c>
      <c r="I106" s="146"/>
      <c r="J106" s="119"/>
      <c r="K106" s="119"/>
      <c r="L106" s="118"/>
      <c r="M106" s="117"/>
      <c r="N106" s="116"/>
      <c r="O106" s="687"/>
      <c r="P106" s="280"/>
      <c r="Q106" s="280"/>
      <c r="R106" s="280"/>
      <c r="S106" s="280"/>
      <c r="T106" s="280"/>
      <c r="U106" s="280"/>
      <c r="V106" s="280"/>
      <c r="W106" s="280"/>
      <c r="X106" s="280"/>
      <c r="Y106" s="280"/>
      <c r="Z106" s="279"/>
      <c r="AA106" s="686"/>
      <c r="AB106" s="407" t="str">
        <f t="shared" si="50"/>
        <v>►</v>
      </c>
      <c r="AC106" s="147" t="str">
        <f t="shared" si="68"/>
        <v>►</v>
      </c>
      <c r="AD106" s="685" t="str">
        <f t="shared" si="68"/>
        <v>►</v>
      </c>
      <c r="AE106" s="147" t="str">
        <f t="shared" si="68"/>
        <v>►</v>
      </c>
      <c r="AF106" s="147" t="str">
        <f t="shared" si="68"/>
        <v>►</v>
      </c>
      <c r="AG106" s="147" t="str">
        <f t="shared" si="68"/>
        <v>►</v>
      </c>
      <c r="AH106" s="147" t="str">
        <f t="shared" si="68"/>
        <v>►</v>
      </c>
      <c r="AI106" s="686"/>
      <c r="AJ106" s="146"/>
      <c r="AK106" s="119"/>
      <c r="AL106" s="119"/>
      <c r="AM106" s="118"/>
      <c r="AN106" s="117"/>
      <c r="AO106" s="116"/>
      <c r="AP106" s="687"/>
      <c r="AQ106" s="280"/>
      <c r="AR106" s="280"/>
      <c r="AS106" s="280"/>
      <c r="AT106" s="280"/>
      <c r="AU106" s="280"/>
      <c r="AV106" s="280"/>
      <c r="AW106" s="280"/>
      <c r="AX106" s="280"/>
      <c r="AY106" s="280"/>
      <c r="AZ106" s="280"/>
      <c r="BA106" s="279"/>
      <c r="BC106" s="407" t="str">
        <f t="shared" si="51"/>
        <v>►</v>
      </c>
      <c r="BD106" s="593"/>
      <c r="BF106" s="407" t="str">
        <f t="shared" si="52"/>
        <v>►</v>
      </c>
      <c r="BG106" s="593"/>
      <c r="BI106" s="9">
        <v>1</v>
      </c>
    </row>
    <row r="107" spans="1:61" ht="18.75">
      <c r="A107" s="407" t="str">
        <f t="shared" si="49"/>
        <v>►</v>
      </c>
      <c r="B107" s="147" t="str">
        <f t="shared" si="67"/>
        <v>►</v>
      </c>
      <c r="C107" s="685" t="str">
        <f t="shared" si="67"/>
        <v>►</v>
      </c>
      <c r="D107" s="147" t="str">
        <f t="shared" si="67"/>
        <v>►</v>
      </c>
      <c r="E107" s="147" t="str">
        <f t="shared" si="67"/>
        <v>►</v>
      </c>
      <c r="F107" s="147" t="str">
        <f t="shared" si="67"/>
        <v>►</v>
      </c>
      <c r="G107" s="147" t="str">
        <f t="shared" si="67"/>
        <v>►</v>
      </c>
      <c r="I107" s="146"/>
      <c r="J107" s="119"/>
      <c r="K107" s="119"/>
      <c r="L107" s="118"/>
      <c r="M107" s="117"/>
      <c r="N107" s="116"/>
      <c r="O107" s="687"/>
      <c r="P107" s="280"/>
      <c r="Q107" s="280"/>
      <c r="R107" s="280"/>
      <c r="S107" s="280"/>
      <c r="T107" s="280"/>
      <c r="U107" s="280"/>
      <c r="V107" s="280"/>
      <c r="W107" s="280"/>
      <c r="X107" s="280"/>
      <c r="Y107" s="280"/>
      <c r="Z107" s="279"/>
      <c r="AA107" s="686"/>
      <c r="AB107" s="407" t="str">
        <f t="shared" si="50"/>
        <v>►</v>
      </c>
      <c r="AC107" s="147" t="str">
        <f t="shared" si="68"/>
        <v>►</v>
      </c>
      <c r="AD107" s="685" t="str">
        <f t="shared" si="68"/>
        <v>►</v>
      </c>
      <c r="AE107" s="147" t="str">
        <f t="shared" si="68"/>
        <v>►</v>
      </c>
      <c r="AF107" s="147" t="str">
        <f t="shared" si="68"/>
        <v>►</v>
      </c>
      <c r="AG107" s="147" t="str">
        <f t="shared" si="68"/>
        <v>►</v>
      </c>
      <c r="AH107" s="147" t="str">
        <f t="shared" si="68"/>
        <v>►</v>
      </c>
      <c r="AI107" s="686"/>
      <c r="AJ107" s="146"/>
      <c r="AK107" s="119"/>
      <c r="AL107" s="119"/>
      <c r="AM107" s="118"/>
      <c r="AN107" s="117"/>
      <c r="AO107" s="116"/>
      <c r="AP107" s="687"/>
      <c r="AQ107" s="280"/>
      <c r="AR107" s="280"/>
      <c r="AS107" s="280"/>
      <c r="AT107" s="280"/>
      <c r="AU107" s="280"/>
      <c r="AV107" s="280"/>
      <c r="AW107" s="280"/>
      <c r="AX107" s="280"/>
      <c r="AY107" s="280"/>
      <c r="AZ107" s="280"/>
      <c r="BA107" s="279"/>
      <c r="BC107" s="407" t="str">
        <f t="shared" si="51"/>
        <v>►</v>
      </c>
      <c r="BD107" s="593"/>
      <c r="BF107" s="407" t="str">
        <f t="shared" si="52"/>
        <v>►</v>
      </c>
      <c r="BG107" s="593"/>
      <c r="BI107" s="9">
        <v>1</v>
      </c>
    </row>
    <row r="108" spans="1:61" ht="15.75">
      <c r="A108" s="407" t="str">
        <f t="shared" si="49"/>
        <v>►</v>
      </c>
      <c r="B108" s="147" t="str">
        <f t="shared" si="67"/>
        <v>►</v>
      </c>
      <c r="C108" s="685" t="str">
        <f t="shared" si="67"/>
        <v>►</v>
      </c>
      <c r="D108" s="147" t="str">
        <f t="shared" si="67"/>
        <v>►</v>
      </c>
      <c r="E108" s="147" t="str">
        <f t="shared" si="67"/>
        <v>►</v>
      </c>
      <c r="F108" s="147" t="str">
        <f t="shared" si="67"/>
        <v>►</v>
      </c>
      <c r="G108" s="147" t="str">
        <f t="shared" si="67"/>
        <v>►</v>
      </c>
      <c r="I108" s="274"/>
      <c r="J108" s="119"/>
      <c r="K108" s="119"/>
      <c r="L108" s="118"/>
      <c r="M108" s="117"/>
      <c r="N108" s="116"/>
      <c r="O108" s="277"/>
      <c r="P108" s="122"/>
      <c r="Q108" s="122"/>
      <c r="R108" s="122"/>
      <c r="S108" s="122"/>
      <c r="T108" s="122"/>
      <c r="U108" s="122"/>
      <c r="V108" s="122"/>
      <c r="W108" s="122"/>
      <c r="X108" s="122"/>
      <c r="Y108" s="122"/>
      <c r="Z108" s="121"/>
      <c r="AA108" s="686"/>
      <c r="AB108" s="407" t="str">
        <f t="shared" si="50"/>
        <v>►</v>
      </c>
      <c r="AC108" s="147" t="str">
        <f t="shared" si="68"/>
        <v>►</v>
      </c>
      <c r="AD108" s="685" t="str">
        <f t="shared" si="68"/>
        <v>►</v>
      </c>
      <c r="AE108" s="147" t="str">
        <f t="shared" si="68"/>
        <v>►</v>
      </c>
      <c r="AF108" s="147" t="str">
        <f t="shared" si="68"/>
        <v>►</v>
      </c>
      <c r="AG108" s="147" t="str">
        <f t="shared" si="68"/>
        <v>►</v>
      </c>
      <c r="AH108" s="147" t="str">
        <f t="shared" si="68"/>
        <v>►</v>
      </c>
      <c r="AI108" s="686"/>
      <c r="AJ108" s="274"/>
      <c r="AK108" s="119"/>
      <c r="AL108" s="119"/>
      <c r="AM108" s="118"/>
      <c r="AN108" s="117"/>
      <c r="AO108" s="116"/>
      <c r="AP108" s="277"/>
      <c r="AQ108" s="122"/>
      <c r="AR108" s="122"/>
      <c r="AS108" s="122"/>
      <c r="AT108" s="122"/>
      <c r="AU108" s="122"/>
      <c r="AV108" s="122"/>
      <c r="AW108" s="122"/>
      <c r="AX108" s="122"/>
      <c r="AY108" s="122"/>
      <c r="AZ108" s="122"/>
      <c r="BA108" s="121"/>
      <c r="BC108" s="407" t="str">
        <f t="shared" si="51"/>
        <v>►</v>
      </c>
      <c r="BD108" s="593"/>
      <c r="BF108" s="407" t="str">
        <f t="shared" si="52"/>
        <v>►</v>
      </c>
      <c r="BG108" s="593"/>
      <c r="BI108" s="9">
        <v>1</v>
      </c>
    </row>
    <row r="109" spans="1:61" ht="15.75">
      <c r="A109" s="407" t="str">
        <f t="shared" si="49"/>
        <v>►</v>
      </c>
      <c r="B109" s="147" t="str">
        <f t="shared" si="67"/>
        <v>►</v>
      </c>
      <c r="C109" s="685" t="str">
        <f t="shared" si="67"/>
        <v>►</v>
      </c>
      <c r="D109" s="147" t="str">
        <f t="shared" si="67"/>
        <v>►</v>
      </c>
      <c r="E109" s="147" t="str">
        <f t="shared" si="67"/>
        <v>►</v>
      </c>
      <c r="F109" s="147" t="str">
        <f t="shared" si="67"/>
        <v>►</v>
      </c>
      <c r="G109" s="147" t="str">
        <f t="shared" si="67"/>
        <v>►</v>
      </c>
      <c r="I109" s="274"/>
      <c r="J109" s="113"/>
      <c r="K109" s="113"/>
      <c r="L109" s="113"/>
      <c r="M109" s="113"/>
      <c r="N109" s="113"/>
      <c r="O109" s="113"/>
      <c r="P109" s="113"/>
      <c r="Q109" s="113"/>
      <c r="R109" s="113"/>
      <c r="S109" s="113"/>
      <c r="T109" s="113"/>
      <c r="U109" s="113"/>
      <c r="V109" s="113"/>
      <c r="W109" s="113"/>
      <c r="X109" s="113"/>
      <c r="Y109" s="113"/>
      <c r="Z109" s="115"/>
      <c r="AA109" s="686"/>
      <c r="AB109" s="407" t="str">
        <f t="shared" si="50"/>
        <v>►</v>
      </c>
      <c r="AC109" s="147" t="str">
        <f t="shared" si="68"/>
        <v>►</v>
      </c>
      <c r="AD109" s="685" t="str">
        <f t="shared" si="68"/>
        <v>►</v>
      </c>
      <c r="AE109" s="147" t="str">
        <f t="shared" si="68"/>
        <v>►</v>
      </c>
      <c r="AF109" s="147" t="str">
        <f t="shared" si="68"/>
        <v>►</v>
      </c>
      <c r="AG109" s="147" t="str">
        <f t="shared" si="68"/>
        <v>►</v>
      </c>
      <c r="AH109" s="147" t="str">
        <f t="shared" si="68"/>
        <v>►</v>
      </c>
      <c r="AI109" s="686"/>
      <c r="AJ109" s="274"/>
      <c r="AK109" s="113"/>
      <c r="AL109" s="113"/>
      <c r="AM109" s="113"/>
      <c r="AN109" s="113"/>
      <c r="AO109" s="113"/>
      <c r="AP109" s="113"/>
      <c r="AQ109" s="113"/>
      <c r="AR109" s="113"/>
      <c r="AS109" s="113"/>
      <c r="AT109" s="113"/>
      <c r="AU109" s="113"/>
      <c r="AV109" s="113"/>
      <c r="AW109" s="113"/>
      <c r="AX109" s="113"/>
      <c r="AY109" s="113"/>
      <c r="AZ109" s="113"/>
      <c r="BA109" s="115"/>
      <c r="BC109" s="407" t="str">
        <f t="shared" si="51"/>
        <v>►</v>
      </c>
      <c r="BD109" s="593"/>
      <c r="BF109" s="407" t="str">
        <f t="shared" si="52"/>
        <v>►</v>
      </c>
      <c r="BG109" s="593"/>
      <c r="BI109" s="9">
        <v>1</v>
      </c>
    </row>
    <row r="110" spans="1:61" ht="16.5" thickBot="1">
      <c r="A110" s="407" t="str">
        <f t="shared" si="49"/>
        <v>►</v>
      </c>
      <c r="B110" s="147" t="str">
        <f t="shared" si="67"/>
        <v>►</v>
      </c>
      <c r="C110" s="685" t="str">
        <f t="shared" si="67"/>
        <v>►</v>
      </c>
      <c r="D110" s="147" t="str">
        <f t="shared" si="67"/>
        <v>►</v>
      </c>
      <c r="E110" s="147" t="str">
        <f t="shared" si="67"/>
        <v>►</v>
      </c>
      <c r="F110" s="147" t="str">
        <f t="shared" si="67"/>
        <v>►</v>
      </c>
      <c r="G110" s="147" t="str">
        <f t="shared" si="67"/>
        <v>►</v>
      </c>
      <c r="I110" s="273"/>
      <c r="J110" s="272"/>
      <c r="K110" s="272"/>
      <c r="L110" s="272"/>
      <c r="M110" s="272"/>
      <c r="N110" s="272"/>
      <c r="O110" s="272"/>
      <c r="P110" s="272"/>
      <c r="Q110" s="272"/>
      <c r="R110" s="272"/>
      <c r="S110" s="272"/>
      <c r="T110" s="272"/>
      <c r="U110" s="272"/>
      <c r="V110" s="272"/>
      <c r="W110" s="272"/>
      <c r="X110" s="272"/>
      <c r="Y110" s="272"/>
      <c r="Z110" s="271"/>
      <c r="AA110" s="686"/>
      <c r="AB110" s="407" t="str">
        <f t="shared" si="50"/>
        <v>►</v>
      </c>
      <c r="AC110" s="147" t="str">
        <f t="shared" si="68"/>
        <v>►</v>
      </c>
      <c r="AD110" s="685" t="str">
        <f t="shared" si="68"/>
        <v>►</v>
      </c>
      <c r="AE110" s="147" t="str">
        <f t="shared" si="68"/>
        <v>►</v>
      </c>
      <c r="AF110" s="147" t="str">
        <f t="shared" si="68"/>
        <v>►</v>
      </c>
      <c r="AG110" s="147" t="str">
        <f t="shared" si="68"/>
        <v>►</v>
      </c>
      <c r="AH110" s="147" t="str">
        <f t="shared" si="68"/>
        <v>►</v>
      </c>
      <c r="AI110" s="686"/>
      <c r="AJ110" s="273"/>
      <c r="AK110" s="272"/>
      <c r="AL110" s="272"/>
      <c r="AM110" s="272"/>
      <c r="AN110" s="272"/>
      <c r="AO110" s="272"/>
      <c r="AP110" s="272"/>
      <c r="AQ110" s="272"/>
      <c r="AR110" s="272"/>
      <c r="AS110" s="272"/>
      <c r="AT110" s="272"/>
      <c r="AU110" s="272"/>
      <c r="AV110" s="272"/>
      <c r="AW110" s="272"/>
      <c r="AX110" s="272"/>
      <c r="AY110" s="272"/>
      <c r="AZ110" s="272"/>
      <c r="BA110" s="271"/>
      <c r="BC110" s="407" t="str">
        <f t="shared" si="51"/>
        <v>►</v>
      </c>
      <c r="BD110" s="593"/>
      <c r="BF110" s="407" t="str">
        <f t="shared" si="52"/>
        <v>►</v>
      </c>
      <c r="BG110" s="593"/>
      <c r="BI110" s="9">
        <v>1</v>
      </c>
    </row>
    <row r="111" spans="1:61" ht="16.5" thickBot="1">
      <c r="A111" s="407" t="str">
        <f t="shared" si="49"/>
        <v>A</v>
      </c>
      <c r="B111" s="681" t="s">
        <v>956</v>
      </c>
      <c r="C111" s="681" t="s">
        <v>956</v>
      </c>
      <c r="D111" s="681" t="s">
        <v>956</v>
      </c>
      <c r="E111" s="681" t="s">
        <v>956</v>
      </c>
      <c r="F111" s="681" t="s">
        <v>956</v>
      </c>
      <c r="G111" s="681" t="s">
        <v>956</v>
      </c>
      <c r="I111" s="684" t="s">
        <v>338</v>
      </c>
      <c r="J111" s="683" t="s">
        <v>956</v>
      </c>
      <c r="K111" s="683" t="s">
        <v>956</v>
      </c>
      <c r="L111" s="683" t="s">
        <v>956</v>
      </c>
      <c r="M111" s="683" t="s">
        <v>956</v>
      </c>
      <c r="N111" s="683" t="s">
        <v>956</v>
      </c>
      <c r="O111" s="683" t="s">
        <v>956</v>
      </c>
      <c r="P111" s="683" t="s">
        <v>956</v>
      </c>
      <c r="Q111" s="683" t="s">
        <v>956</v>
      </c>
      <c r="R111" s="683" t="s">
        <v>956</v>
      </c>
      <c r="S111" s="683" t="s">
        <v>956</v>
      </c>
      <c r="T111" s="683" t="s">
        <v>956</v>
      </c>
      <c r="U111" s="683" t="s">
        <v>956</v>
      </c>
      <c r="V111" s="683" t="s">
        <v>956</v>
      </c>
      <c r="W111" s="683" t="s">
        <v>956</v>
      </c>
      <c r="X111" s="683" t="s">
        <v>956</v>
      </c>
      <c r="Y111" s="683" t="s">
        <v>956</v>
      </c>
      <c r="Z111" s="683" t="s">
        <v>956</v>
      </c>
      <c r="AA111" s="686"/>
      <c r="AB111" s="407" t="str">
        <f t="shared" si="50"/>
        <v>A</v>
      </c>
      <c r="AC111" s="681" t="s">
        <v>956</v>
      </c>
      <c r="AD111" s="681" t="s">
        <v>956</v>
      </c>
      <c r="AE111" s="681" t="s">
        <v>956</v>
      </c>
      <c r="AF111" s="681" t="s">
        <v>956</v>
      </c>
      <c r="AG111" s="681" t="s">
        <v>956</v>
      </c>
      <c r="AH111" s="681" t="s">
        <v>956</v>
      </c>
      <c r="AI111" s="686"/>
      <c r="AJ111" s="684" t="s">
        <v>338</v>
      </c>
      <c r="AK111" s="683" t="s">
        <v>956</v>
      </c>
      <c r="AL111" s="683" t="s">
        <v>956</v>
      </c>
      <c r="AM111" s="683" t="s">
        <v>956</v>
      </c>
      <c r="AN111" s="683" t="s">
        <v>956</v>
      </c>
      <c r="AO111" s="683" t="s">
        <v>956</v>
      </c>
      <c r="AP111" s="683" t="s">
        <v>956</v>
      </c>
      <c r="AQ111" s="683" t="s">
        <v>956</v>
      </c>
      <c r="AR111" s="683" t="s">
        <v>956</v>
      </c>
      <c r="AS111" s="683" t="s">
        <v>956</v>
      </c>
      <c r="AT111" s="683" t="s">
        <v>956</v>
      </c>
      <c r="AU111" s="683" t="s">
        <v>956</v>
      </c>
      <c r="AV111" s="683" t="s">
        <v>956</v>
      </c>
      <c r="AW111" s="683" t="s">
        <v>956</v>
      </c>
      <c r="AX111" s="683" t="s">
        <v>956</v>
      </c>
      <c r="AY111" s="683" t="s">
        <v>956</v>
      </c>
      <c r="AZ111" s="683" t="s">
        <v>956</v>
      </c>
      <c r="BA111" s="683" t="s">
        <v>956</v>
      </c>
      <c r="BC111" s="407" t="str">
        <f t="shared" si="51"/>
        <v>A</v>
      </c>
      <c r="BD111" s="593"/>
      <c r="BF111" s="407" t="str">
        <f t="shared" si="52"/>
        <v>A</v>
      </c>
      <c r="BG111" s="593"/>
      <c r="BI111" s="9">
        <v>1</v>
      </c>
    </row>
    <row r="112" spans="1:61" ht="28.5">
      <c r="A112" s="407" t="str">
        <f t="shared" si="49"/>
        <v>►</v>
      </c>
      <c r="B112" s="408" t="str">
        <f t="shared" ref="B112:B130" si="69">IF(A112="►","►",IF(A112="A",IF(AND(ISTEXT(J112),ISTEXT(J112)),J112,IF(ISTEXT(J112),J112,IF(ISBLANK(J112),J112,J112)))))</f>
        <v>►</v>
      </c>
      <c r="C112" s="715" t="str">
        <f t="shared" ref="C112:C130" si="70">IF(B112="►","►",IFERROR(LEFT(B112,SEARCH(".",B112)-1),0))</f>
        <v>►</v>
      </c>
      <c r="D112" s="408" t="str">
        <f t="shared" ref="D112:D130" si="71">IF(B112="►","►",IFERROR(MID(B112,SEARCH(".",B112)+1,SEARCH(".",B112,SEARCH(".",B112)+1)-SEARCH(".",B112)-1),0))</f>
        <v>►</v>
      </c>
      <c r="E112" s="408" t="str">
        <f t="shared" ref="E112:E130" si="72">IF(B112="►","►",IFERROR(MID(B112,SEARCH(".",B112,SEARCH(".",B112)+1)+1,SEARCH(".",B112,SEARCH(".",B112,SEARCH(".",B112)+1)+1)-SEARCH(".",B112,SEARCH(".",B112)+1)-1),0))</f>
        <v>►</v>
      </c>
      <c r="F112" s="408" t="str">
        <f t="shared" ref="F112:F130" si="73">IF(B112="►","►",IFERROR(MID(J112,SEARCH(".",B112,SEARCH(".",B112,SEARCH(".",B112)+1)+1)+1,SEARCH(".",B112,SEARCH(".",B112,SEARCH(".",B112,SEARCH(".",B112)+1)+1)+1)-SEARCH(".",B112,SEARCH(".",B112,SEARCH(".",B112)+1)+1)-1),0))</f>
        <v>►</v>
      </c>
      <c r="G112" s="408" t="str">
        <f t="shared" ref="G112:G130" si="74">IF(B112="►","►",IFERROR(MID(B112,SEARCH("♦",SUBSTITUTE(B112,".","♦",LEN(B112)-LEN(SUBSTITUTE(B112,".",""))))+1,999),""))</f>
        <v>►</v>
      </c>
      <c r="I112" s="259"/>
      <c r="J112" s="258"/>
      <c r="K112" s="258"/>
      <c r="L112" s="257"/>
      <c r="M112" s="256"/>
      <c r="N112" s="255"/>
      <c r="O112" s="714"/>
      <c r="P112" s="713"/>
      <c r="Q112" s="712"/>
      <c r="R112" s="712"/>
      <c r="S112" s="712"/>
      <c r="T112" s="712"/>
      <c r="U112" s="712"/>
      <c r="V112" s="712"/>
      <c r="W112" s="712"/>
      <c r="X112" s="712"/>
      <c r="Y112" s="712"/>
      <c r="Z112" s="711"/>
      <c r="AA112" s="686"/>
      <c r="AB112" s="407" t="str">
        <f t="shared" si="50"/>
        <v>►</v>
      </c>
      <c r="AC112" s="408" t="str">
        <f t="shared" ref="AC112:AC130" si="75">IF(AB112="►","►",IF(AB112="A",IF(AND(ISTEXT(AK112),ISTEXT(AK112)),AK112,IF(ISTEXT(AK112),AK112,IF(ISBLANK(AK112),AK112,AK112)))))</f>
        <v>►</v>
      </c>
      <c r="AD112" s="715" t="str">
        <f t="shared" ref="AD112:AD130" si="76">IF(AC112="►","►",IFERROR(LEFT(AC112,SEARCH(".",AC112)-1),0))</f>
        <v>►</v>
      </c>
      <c r="AE112" s="408" t="str">
        <f t="shared" ref="AE112:AE130" si="77">IF(AC112="►","►",IFERROR(MID(AC112,SEARCH(".",AC112)+1,SEARCH(".",AC112,SEARCH(".",AC112)+1)-SEARCH(".",AC112)-1),0))</f>
        <v>►</v>
      </c>
      <c r="AF112" s="408" t="str">
        <f t="shared" ref="AF112:AF130" si="78">IF(AC112="►","►",IFERROR(MID(AC112,SEARCH(".",AC112,SEARCH(".",AC112)+1)+1,SEARCH(".",AC112,SEARCH(".",AC112,SEARCH(".",AC112)+1)+1)-SEARCH(".",AC112,SEARCH(".",AC112)+1)-1),0))</f>
        <v>►</v>
      </c>
      <c r="AG112" s="408" t="str">
        <f t="shared" ref="AG112:AG130" si="79">IF(AC112="►","►",IFERROR(MID(AK112,SEARCH(".",AC112,SEARCH(".",AC112,SEARCH(".",AC112)+1)+1)+1,SEARCH(".",AC112,SEARCH(".",AC112,SEARCH(".",AC112,SEARCH(".",AC112)+1)+1)+1)-SEARCH(".",AC112,SEARCH(".",AC112,SEARCH(".",AC112)+1)+1)-1),0))</f>
        <v>►</v>
      </c>
      <c r="AH112" s="408" t="str">
        <f t="shared" ref="AH112:AH130" si="80">IF(AC112="►","►",IFERROR(MID(AC112,SEARCH("♦",SUBSTITUTE(AC112,".","♦",LEN(AC112)-LEN(SUBSTITUTE(AC112,".",""))))+1,999),""))</f>
        <v>►</v>
      </c>
      <c r="AI112" s="686"/>
      <c r="AJ112" s="259"/>
      <c r="AK112" s="258"/>
      <c r="AL112" s="258"/>
      <c r="AM112" s="257"/>
      <c r="AN112" s="256"/>
      <c r="AO112" s="255"/>
      <c r="AP112" s="714"/>
      <c r="AQ112" s="713"/>
      <c r="AR112" s="712"/>
      <c r="AS112" s="712"/>
      <c r="AT112" s="712"/>
      <c r="AU112" s="712"/>
      <c r="AV112" s="712"/>
      <c r="AW112" s="712"/>
      <c r="AX112" s="712"/>
      <c r="AY112" s="712"/>
      <c r="AZ112" s="712"/>
      <c r="BA112" s="711"/>
      <c r="BC112" s="407" t="str">
        <f t="shared" si="51"/>
        <v>►</v>
      </c>
      <c r="BD112" s="593"/>
      <c r="BF112" s="407" t="str">
        <f t="shared" si="52"/>
        <v>►</v>
      </c>
      <c r="BG112" s="593"/>
      <c r="BI112" s="9">
        <v>1</v>
      </c>
    </row>
    <row r="113" spans="1:61" ht="28.5">
      <c r="A113" s="407" t="str">
        <f t="shared" si="49"/>
        <v>►</v>
      </c>
      <c r="B113" s="147" t="str">
        <f t="shared" si="69"/>
        <v>►</v>
      </c>
      <c r="C113" s="685" t="str">
        <f t="shared" si="70"/>
        <v>►</v>
      </c>
      <c r="D113" s="147" t="str">
        <f t="shared" si="71"/>
        <v>►</v>
      </c>
      <c r="E113" s="147" t="str">
        <f t="shared" si="72"/>
        <v>►</v>
      </c>
      <c r="F113" s="147" t="str">
        <f t="shared" si="73"/>
        <v>►</v>
      </c>
      <c r="G113" s="147" t="str">
        <f t="shared" si="74"/>
        <v>►</v>
      </c>
      <c r="I113" s="342"/>
      <c r="J113" s="204"/>
      <c r="K113" s="204"/>
      <c r="L113" s="203"/>
      <c r="M113" s="202"/>
      <c r="N113" s="201"/>
      <c r="O113" s="710"/>
      <c r="P113" s="709"/>
      <c r="Q113" s="708"/>
      <c r="R113" s="708"/>
      <c r="S113" s="708"/>
      <c r="T113" s="708"/>
      <c r="U113" s="708"/>
      <c r="V113" s="708"/>
      <c r="W113" s="708"/>
      <c r="X113" s="708"/>
      <c r="Y113" s="708"/>
      <c r="Z113" s="707"/>
      <c r="AA113" s="686"/>
      <c r="AB113" s="407" t="str">
        <f t="shared" si="50"/>
        <v>►</v>
      </c>
      <c r="AC113" s="147" t="str">
        <f t="shared" si="75"/>
        <v>►</v>
      </c>
      <c r="AD113" s="685" t="str">
        <f t="shared" si="76"/>
        <v>►</v>
      </c>
      <c r="AE113" s="147" t="str">
        <f t="shared" si="77"/>
        <v>►</v>
      </c>
      <c r="AF113" s="147" t="str">
        <f t="shared" si="78"/>
        <v>►</v>
      </c>
      <c r="AG113" s="147" t="str">
        <f t="shared" si="79"/>
        <v>►</v>
      </c>
      <c r="AH113" s="147" t="str">
        <f t="shared" si="80"/>
        <v>►</v>
      </c>
      <c r="AI113" s="686"/>
      <c r="AJ113" s="342"/>
      <c r="AK113" s="204"/>
      <c r="AL113" s="204"/>
      <c r="AM113" s="203"/>
      <c r="AN113" s="202"/>
      <c r="AO113" s="201"/>
      <c r="AP113" s="710"/>
      <c r="AQ113" s="709"/>
      <c r="AR113" s="708"/>
      <c r="AS113" s="708"/>
      <c r="AT113" s="708"/>
      <c r="AU113" s="708"/>
      <c r="AV113" s="708"/>
      <c r="AW113" s="708"/>
      <c r="AX113" s="708"/>
      <c r="AY113" s="708"/>
      <c r="AZ113" s="708"/>
      <c r="BA113" s="707"/>
      <c r="BC113" s="407" t="str">
        <f t="shared" si="51"/>
        <v>►</v>
      </c>
      <c r="BD113" s="593"/>
      <c r="BF113" s="407" t="str">
        <f t="shared" si="52"/>
        <v>►</v>
      </c>
      <c r="BG113" s="593"/>
      <c r="BI113" s="9">
        <v>1</v>
      </c>
    </row>
    <row r="114" spans="1:61" ht="15.75">
      <c r="A114" s="407" t="str">
        <f t="shared" si="49"/>
        <v>►</v>
      </c>
      <c r="B114" s="147" t="str">
        <f t="shared" si="69"/>
        <v>►</v>
      </c>
      <c r="C114" s="685" t="str">
        <f t="shared" si="70"/>
        <v>►</v>
      </c>
      <c r="D114" s="147" t="str">
        <f t="shared" si="71"/>
        <v>►</v>
      </c>
      <c r="E114" s="147" t="str">
        <f t="shared" si="72"/>
        <v>►</v>
      </c>
      <c r="F114" s="147" t="str">
        <f t="shared" si="73"/>
        <v>►</v>
      </c>
      <c r="G114" s="147" t="str">
        <f t="shared" si="74"/>
        <v>►</v>
      </c>
      <c r="I114" s="134"/>
      <c r="J114" s="204"/>
      <c r="K114" s="204"/>
      <c r="L114" s="203"/>
      <c r="M114" s="202"/>
      <c r="N114" s="201"/>
      <c r="O114" s="706"/>
      <c r="P114" s="706"/>
      <c r="Q114" s="337"/>
      <c r="R114" s="336"/>
      <c r="S114" s="232"/>
      <c r="T114" s="232"/>
      <c r="U114" s="232"/>
      <c r="V114" s="232"/>
      <c r="W114" s="232"/>
      <c r="X114" s="232"/>
      <c r="Y114" s="232"/>
      <c r="Z114" s="231"/>
      <c r="AA114" s="686"/>
      <c r="AB114" s="407" t="str">
        <f t="shared" si="50"/>
        <v>►</v>
      </c>
      <c r="AC114" s="147" t="str">
        <f t="shared" si="75"/>
        <v>►</v>
      </c>
      <c r="AD114" s="685" t="str">
        <f t="shared" si="76"/>
        <v>►</v>
      </c>
      <c r="AE114" s="147" t="str">
        <f t="shared" si="77"/>
        <v>►</v>
      </c>
      <c r="AF114" s="147" t="str">
        <f t="shared" si="78"/>
        <v>►</v>
      </c>
      <c r="AG114" s="147" t="str">
        <f t="shared" si="79"/>
        <v>►</v>
      </c>
      <c r="AH114" s="147" t="str">
        <f t="shared" si="80"/>
        <v>►</v>
      </c>
      <c r="AI114" s="686"/>
      <c r="AJ114" s="134"/>
      <c r="AK114" s="204"/>
      <c r="AL114" s="204"/>
      <c r="AM114" s="203"/>
      <c r="AN114" s="202"/>
      <c r="AO114" s="201"/>
      <c r="AP114" s="706"/>
      <c r="AQ114" s="706"/>
      <c r="AR114" s="337"/>
      <c r="AS114" s="336"/>
      <c r="AT114" s="232"/>
      <c r="AU114" s="232"/>
      <c r="AV114" s="232"/>
      <c r="AW114" s="232"/>
      <c r="AX114" s="232"/>
      <c r="AY114" s="232"/>
      <c r="AZ114" s="232"/>
      <c r="BA114" s="231"/>
      <c r="BC114" s="407" t="str">
        <f t="shared" si="51"/>
        <v>►</v>
      </c>
      <c r="BD114" s="593"/>
      <c r="BF114" s="407" t="str">
        <f t="shared" si="52"/>
        <v>►</v>
      </c>
      <c r="BG114" s="593"/>
      <c r="BI114" s="9">
        <v>1</v>
      </c>
    </row>
    <row r="115" spans="1:61" ht="18.75">
      <c r="A115" s="407" t="str">
        <f t="shared" si="49"/>
        <v>►</v>
      </c>
      <c r="B115" s="147" t="str">
        <f t="shared" si="69"/>
        <v>►</v>
      </c>
      <c r="C115" s="685" t="str">
        <f t="shared" si="70"/>
        <v>►</v>
      </c>
      <c r="D115" s="147" t="str">
        <f t="shared" si="71"/>
        <v>►</v>
      </c>
      <c r="E115" s="147" t="str">
        <f t="shared" si="72"/>
        <v>►</v>
      </c>
      <c r="F115" s="147" t="str">
        <f t="shared" si="73"/>
        <v>►</v>
      </c>
      <c r="G115" s="147" t="str">
        <f t="shared" si="74"/>
        <v>►</v>
      </c>
      <c r="I115" s="134"/>
      <c r="J115" s="204"/>
      <c r="K115" s="204"/>
      <c r="L115" s="203"/>
      <c r="M115" s="202"/>
      <c r="N115" s="201"/>
      <c r="O115" s="224"/>
      <c r="P115" s="334"/>
      <c r="Q115" s="323"/>
      <c r="R115" s="323"/>
      <c r="S115" s="323"/>
      <c r="T115" s="323"/>
      <c r="U115" s="211"/>
      <c r="V115" s="223"/>
      <c r="W115" s="705"/>
      <c r="X115" s="705"/>
      <c r="Y115" s="705"/>
      <c r="Z115" s="704"/>
      <c r="AA115" s="686"/>
      <c r="AB115" s="407" t="str">
        <f t="shared" si="50"/>
        <v>►</v>
      </c>
      <c r="AC115" s="147" t="str">
        <f t="shared" si="75"/>
        <v>►</v>
      </c>
      <c r="AD115" s="685" t="str">
        <f t="shared" si="76"/>
        <v>►</v>
      </c>
      <c r="AE115" s="147" t="str">
        <f t="shared" si="77"/>
        <v>►</v>
      </c>
      <c r="AF115" s="147" t="str">
        <f t="shared" si="78"/>
        <v>►</v>
      </c>
      <c r="AG115" s="147" t="str">
        <f t="shared" si="79"/>
        <v>►</v>
      </c>
      <c r="AH115" s="147" t="str">
        <f t="shared" si="80"/>
        <v>►</v>
      </c>
      <c r="AI115" s="686"/>
      <c r="AJ115" s="134"/>
      <c r="AK115" s="204"/>
      <c r="AL115" s="204"/>
      <c r="AM115" s="203"/>
      <c r="AN115" s="202"/>
      <c r="AO115" s="201"/>
      <c r="AP115" s="224"/>
      <c r="AQ115" s="334"/>
      <c r="AR115" s="323"/>
      <c r="AS115" s="323"/>
      <c r="AT115" s="323"/>
      <c r="AU115" s="323"/>
      <c r="AV115" s="211"/>
      <c r="AW115" s="223"/>
      <c r="AX115" s="705"/>
      <c r="AY115" s="705"/>
      <c r="AZ115" s="705"/>
      <c r="BA115" s="704"/>
      <c r="BC115" s="407" t="str">
        <f t="shared" si="51"/>
        <v>►</v>
      </c>
      <c r="BD115" s="593"/>
      <c r="BF115" s="407" t="str">
        <f t="shared" si="52"/>
        <v>►</v>
      </c>
      <c r="BG115" s="593"/>
      <c r="BI115" s="9">
        <v>1</v>
      </c>
    </row>
    <row r="116" spans="1:61" ht="18.75">
      <c r="A116" s="407" t="str">
        <f t="shared" si="49"/>
        <v>►</v>
      </c>
      <c r="B116" s="147" t="str">
        <f t="shared" si="69"/>
        <v>►</v>
      </c>
      <c r="C116" s="685" t="str">
        <f t="shared" si="70"/>
        <v>►</v>
      </c>
      <c r="D116" s="147" t="str">
        <f t="shared" si="71"/>
        <v>►</v>
      </c>
      <c r="E116" s="147" t="str">
        <f t="shared" si="72"/>
        <v>►</v>
      </c>
      <c r="F116" s="147" t="str">
        <f t="shared" si="73"/>
        <v>►</v>
      </c>
      <c r="G116" s="147" t="str">
        <f t="shared" si="74"/>
        <v>►</v>
      </c>
      <c r="I116" s="134"/>
      <c r="J116" s="204"/>
      <c r="K116" s="204"/>
      <c r="L116" s="203"/>
      <c r="M116" s="202"/>
      <c r="N116" s="201"/>
      <c r="O116" s="216"/>
      <c r="P116" s="327"/>
      <c r="Q116" s="324"/>
      <c r="R116" s="324"/>
      <c r="S116" s="324"/>
      <c r="T116" s="324"/>
      <c r="U116" s="215"/>
      <c r="V116" s="28"/>
      <c r="W116" s="705"/>
      <c r="X116" s="705"/>
      <c r="Y116" s="705"/>
      <c r="Z116" s="704"/>
      <c r="AA116" s="686"/>
      <c r="AB116" s="407" t="str">
        <f t="shared" si="50"/>
        <v>►</v>
      </c>
      <c r="AC116" s="147" t="str">
        <f t="shared" si="75"/>
        <v>►</v>
      </c>
      <c r="AD116" s="685" t="str">
        <f t="shared" si="76"/>
        <v>►</v>
      </c>
      <c r="AE116" s="147" t="str">
        <f t="shared" si="77"/>
        <v>►</v>
      </c>
      <c r="AF116" s="147" t="str">
        <f t="shared" si="78"/>
        <v>►</v>
      </c>
      <c r="AG116" s="147" t="str">
        <f t="shared" si="79"/>
        <v>►</v>
      </c>
      <c r="AH116" s="147" t="str">
        <f t="shared" si="80"/>
        <v>►</v>
      </c>
      <c r="AI116" s="686"/>
      <c r="AJ116" s="134"/>
      <c r="AK116" s="204"/>
      <c r="AL116" s="204"/>
      <c r="AM116" s="203"/>
      <c r="AN116" s="202"/>
      <c r="AO116" s="201"/>
      <c r="AP116" s="216"/>
      <c r="AQ116" s="327"/>
      <c r="AR116" s="324"/>
      <c r="AS116" s="324"/>
      <c r="AT116" s="324"/>
      <c r="AU116" s="324"/>
      <c r="AV116" s="215"/>
      <c r="AW116" s="28"/>
      <c r="AX116" s="705"/>
      <c r="AY116" s="705"/>
      <c r="AZ116" s="705"/>
      <c r="BA116" s="704"/>
      <c r="BC116" s="407" t="str">
        <f t="shared" si="51"/>
        <v>►</v>
      </c>
      <c r="BD116" s="593"/>
      <c r="BF116" s="407" t="str">
        <f t="shared" si="52"/>
        <v>►</v>
      </c>
      <c r="BG116" s="593"/>
      <c r="BI116" s="9">
        <v>1</v>
      </c>
    </row>
    <row r="117" spans="1:61" ht="15.75">
      <c r="A117" s="407" t="str">
        <f t="shared" si="49"/>
        <v>►</v>
      </c>
      <c r="B117" s="147" t="str">
        <f t="shared" si="69"/>
        <v>►</v>
      </c>
      <c r="C117" s="685" t="str">
        <f t="shared" si="70"/>
        <v>►</v>
      </c>
      <c r="D117" s="147" t="str">
        <f t="shared" si="71"/>
        <v>►</v>
      </c>
      <c r="E117" s="147" t="str">
        <f t="shared" si="72"/>
        <v>►</v>
      </c>
      <c r="F117" s="147" t="str">
        <f t="shared" si="73"/>
        <v>►</v>
      </c>
      <c r="G117" s="147" t="str">
        <f t="shared" si="74"/>
        <v>►</v>
      </c>
      <c r="I117" s="134"/>
      <c r="J117" s="204"/>
      <c r="K117" s="204"/>
      <c r="L117" s="203"/>
      <c r="M117" s="202"/>
      <c r="N117" s="201"/>
      <c r="O117" s="325"/>
      <c r="P117" s="324"/>
      <c r="Q117" s="323"/>
      <c r="R117" s="320"/>
      <c r="S117" s="199"/>
      <c r="T117" s="319"/>
      <c r="U117" s="198"/>
      <c r="V117" s="197"/>
      <c r="W117" s="703"/>
      <c r="X117" s="703"/>
      <c r="Y117" s="703"/>
      <c r="Z117" s="702"/>
      <c r="AA117" s="686"/>
      <c r="AB117" s="407" t="str">
        <f t="shared" si="50"/>
        <v>►</v>
      </c>
      <c r="AC117" s="147" t="str">
        <f t="shared" si="75"/>
        <v>►</v>
      </c>
      <c r="AD117" s="685" t="str">
        <f t="shared" si="76"/>
        <v>►</v>
      </c>
      <c r="AE117" s="147" t="str">
        <f t="shared" si="77"/>
        <v>►</v>
      </c>
      <c r="AF117" s="147" t="str">
        <f t="shared" si="78"/>
        <v>►</v>
      </c>
      <c r="AG117" s="147" t="str">
        <f t="shared" si="79"/>
        <v>►</v>
      </c>
      <c r="AH117" s="147" t="str">
        <f t="shared" si="80"/>
        <v>►</v>
      </c>
      <c r="AI117" s="686"/>
      <c r="AJ117" s="134"/>
      <c r="AK117" s="204"/>
      <c r="AL117" s="204"/>
      <c r="AM117" s="203"/>
      <c r="AN117" s="202"/>
      <c r="AO117" s="201"/>
      <c r="AP117" s="325"/>
      <c r="AQ117" s="324"/>
      <c r="AR117" s="323"/>
      <c r="AS117" s="320"/>
      <c r="AT117" s="199"/>
      <c r="AU117" s="319"/>
      <c r="AV117" s="198"/>
      <c r="AW117" s="197"/>
      <c r="AX117" s="703"/>
      <c r="AY117" s="703"/>
      <c r="AZ117" s="703"/>
      <c r="BA117" s="702"/>
      <c r="BC117" s="407" t="str">
        <f t="shared" si="51"/>
        <v>►</v>
      </c>
      <c r="BD117" s="593"/>
      <c r="BF117" s="407" t="str">
        <f t="shared" si="52"/>
        <v>►</v>
      </c>
      <c r="BG117" s="593"/>
      <c r="BI117" s="9">
        <v>1</v>
      </c>
    </row>
    <row r="118" spans="1:61" ht="15.75">
      <c r="A118" s="407" t="str">
        <f t="shared" si="49"/>
        <v>►</v>
      </c>
      <c r="B118" s="147" t="str">
        <f t="shared" si="69"/>
        <v>►</v>
      </c>
      <c r="C118" s="685" t="str">
        <f t="shared" si="70"/>
        <v>►</v>
      </c>
      <c r="D118" s="147" t="str">
        <f t="shared" si="71"/>
        <v>►</v>
      </c>
      <c r="E118" s="147" t="str">
        <f t="shared" si="72"/>
        <v>►</v>
      </c>
      <c r="F118" s="147" t="str">
        <f t="shared" si="73"/>
        <v>►</v>
      </c>
      <c r="G118" s="147" t="str">
        <f t="shared" si="74"/>
        <v>►</v>
      </c>
      <c r="I118" s="134"/>
      <c r="J118" s="204"/>
      <c r="K118" s="204"/>
      <c r="L118" s="203"/>
      <c r="M118" s="202"/>
      <c r="N118" s="201"/>
      <c r="O118" s="200"/>
      <c r="P118" s="104"/>
      <c r="Q118" s="320"/>
      <c r="R118" s="320"/>
      <c r="S118" s="199"/>
      <c r="T118" s="319"/>
      <c r="U118" s="198"/>
      <c r="V118" s="197"/>
      <c r="W118" s="703"/>
      <c r="X118" s="703"/>
      <c r="Y118" s="703"/>
      <c r="Z118" s="702"/>
      <c r="AA118" s="686"/>
      <c r="AB118" s="407" t="str">
        <f t="shared" si="50"/>
        <v>►</v>
      </c>
      <c r="AC118" s="147" t="str">
        <f t="shared" si="75"/>
        <v>►</v>
      </c>
      <c r="AD118" s="685" t="str">
        <f t="shared" si="76"/>
        <v>►</v>
      </c>
      <c r="AE118" s="147" t="str">
        <f t="shared" si="77"/>
        <v>►</v>
      </c>
      <c r="AF118" s="147" t="str">
        <f t="shared" si="78"/>
        <v>►</v>
      </c>
      <c r="AG118" s="147" t="str">
        <f t="shared" si="79"/>
        <v>►</v>
      </c>
      <c r="AH118" s="147" t="str">
        <f t="shared" si="80"/>
        <v>►</v>
      </c>
      <c r="AI118" s="686"/>
      <c r="AJ118" s="134"/>
      <c r="AK118" s="204"/>
      <c r="AL118" s="204"/>
      <c r="AM118" s="203"/>
      <c r="AN118" s="202"/>
      <c r="AO118" s="201"/>
      <c r="AP118" s="200"/>
      <c r="AQ118" s="104"/>
      <c r="AR118" s="320"/>
      <c r="AS118" s="320"/>
      <c r="AT118" s="199"/>
      <c r="AU118" s="319"/>
      <c r="AV118" s="198"/>
      <c r="AW118" s="197"/>
      <c r="AX118" s="703"/>
      <c r="AY118" s="703"/>
      <c r="AZ118" s="703"/>
      <c r="BA118" s="702"/>
      <c r="BC118" s="407" t="str">
        <f t="shared" si="51"/>
        <v>►</v>
      </c>
      <c r="BD118" s="593"/>
      <c r="BF118" s="407" t="str">
        <f t="shared" si="52"/>
        <v>►</v>
      </c>
      <c r="BG118" s="593"/>
      <c r="BI118" s="9">
        <v>1</v>
      </c>
    </row>
    <row r="119" spans="1:61" ht="15.75">
      <c r="A119" s="407" t="str">
        <f t="shared" si="49"/>
        <v>►</v>
      </c>
      <c r="B119" s="147" t="str">
        <f t="shared" si="69"/>
        <v>►</v>
      </c>
      <c r="C119" s="685" t="str">
        <f t="shared" si="70"/>
        <v>►</v>
      </c>
      <c r="D119" s="147" t="str">
        <f t="shared" si="71"/>
        <v>►</v>
      </c>
      <c r="E119" s="147" t="str">
        <f t="shared" si="72"/>
        <v>►</v>
      </c>
      <c r="F119" s="147" t="str">
        <f t="shared" si="73"/>
        <v>►</v>
      </c>
      <c r="G119" s="147" t="str">
        <f t="shared" si="74"/>
        <v>►</v>
      </c>
      <c r="I119" s="134"/>
      <c r="J119" s="190"/>
      <c r="K119" s="189"/>
      <c r="L119" s="188"/>
      <c r="M119" s="187"/>
      <c r="N119" s="186"/>
      <c r="O119" s="185"/>
      <c r="P119" s="184"/>
      <c r="Q119" s="184"/>
      <c r="R119" s="183"/>
      <c r="S119" s="183"/>
      <c r="T119" s="183"/>
      <c r="U119" s="183"/>
      <c r="V119" s="183"/>
      <c r="W119" s="183"/>
      <c r="X119" s="183"/>
      <c r="Y119" s="183"/>
      <c r="Z119" s="182"/>
      <c r="AA119" s="686"/>
      <c r="AB119" s="407" t="str">
        <f t="shared" si="50"/>
        <v>►</v>
      </c>
      <c r="AC119" s="147" t="str">
        <f t="shared" si="75"/>
        <v>►</v>
      </c>
      <c r="AD119" s="685" t="str">
        <f t="shared" si="76"/>
        <v>►</v>
      </c>
      <c r="AE119" s="147" t="str">
        <f t="shared" si="77"/>
        <v>►</v>
      </c>
      <c r="AF119" s="147" t="str">
        <f t="shared" si="78"/>
        <v>►</v>
      </c>
      <c r="AG119" s="147" t="str">
        <f t="shared" si="79"/>
        <v>►</v>
      </c>
      <c r="AH119" s="147" t="str">
        <f t="shared" si="80"/>
        <v>►</v>
      </c>
      <c r="AI119" s="686"/>
      <c r="AJ119" s="134"/>
      <c r="AK119" s="190"/>
      <c r="AL119" s="189"/>
      <c r="AM119" s="188"/>
      <c r="AN119" s="187"/>
      <c r="AO119" s="186"/>
      <c r="AP119" s="185"/>
      <c r="AQ119" s="184"/>
      <c r="AR119" s="184"/>
      <c r="AS119" s="183"/>
      <c r="AT119" s="183"/>
      <c r="AU119" s="183"/>
      <c r="AV119" s="183"/>
      <c r="AW119" s="183"/>
      <c r="AX119" s="183"/>
      <c r="AY119" s="183"/>
      <c r="AZ119" s="183"/>
      <c r="BA119" s="182"/>
      <c r="BC119" s="407" t="str">
        <f t="shared" si="51"/>
        <v>►</v>
      </c>
      <c r="BD119" s="593"/>
      <c r="BF119" s="407" t="str">
        <f t="shared" si="52"/>
        <v>►</v>
      </c>
      <c r="BG119" s="593"/>
      <c r="BI119" s="9">
        <v>1</v>
      </c>
    </row>
    <row r="120" spans="1:61" ht="27" customHeight="1">
      <c r="A120" s="407" t="str">
        <f t="shared" si="49"/>
        <v>►</v>
      </c>
      <c r="B120" s="147" t="str">
        <f t="shared" si="69"/>
        <v>►</v>
      </c>
      <c r="C120" s="685" t="str">
        <f t="shared" si="70"/>
        <v>►</v>
      </c>
      <c r="D120" s="147" t="str">
        <f t="shared" si="71"/>
        <v>►</v>
      </c>
      <c r="E120" s="147" t="str">
        <f t="shared" si="72"/>
        <v>►</v>
      </c>
      <c r="F120" s="147" t="str">
        <f t="shared" si="73"/>
        <v>►</v>
      </c>
      <c r="G120" s="147" t="str">
        <f t="shared" si="74"/>
        <v>►</v>
      </c>
      <c r="I120" s="134"/>
      <c r="J120" s="119"/>
      <c r="K120" s="119"/>
      <c r="L120" s="118"/>
      <c r="M120" s="117"/>
      <c r="N120" s="116"/>
      <c r="O120" s="701"/>
      <c r="P120" s="701"/>
      <c r="Q120" s="700"/>
      <c r="R120" s="177"/>
      <c r="S120" s="176"/>
      <c r="T120" s="699"/>
      <c r="U120" s="175"/>
      <c r="V120" s="698"/>
      <c r="W120" s="697"/>
      <c r="X120" s="696"/>
      <c r="Y120" s="695"/>
      <c r="Z120" s="174"/>
      <c r="AA120" s="686"/>
      <c r="AB120" s="407" t="str">
        <f t="shared" si="50"/>
        <v>►</v>
      </c>
      <c r="AC120" s="147" t="str">
        <f t="shared" si="75"/>
        <v>►</v>
      </c>
      <c r="AD120" s="685" t="str">
        <f t="shared" si="76"/>
        <v>►</v>
      </c>
      <c r="AE120" s="147" t="str">
        <f t="shared" si="77"/>
        <v>►</v>
      </c>
      <c r="AF120" s="147" t="str">
        <f t="shared" si="78"/>
        <v>►</v>
      </c>
      <c r="AG120" s="147" t="str">
        <f t="shared" si="79"/>
        <v>►</v>
      </c>
      <c r="AH120" s="147" t="str">
        <f t="shared" si="80"/>
        <v>►</v>
      </c>
      <c r="AI120" s="686"/>
      <c r="AJ120" s="134"/>
      <c r="AK120" s="119"/>
      <c r="AL120" s="119"/>
      <c r="AM120" s="118"/>
      <c r="AN120" s="117"/>
      <c r="AO120" s="116"/>
      <c r="AP120" s="701"/>
      <c r="AQ120" s="701"/>
      <c r="AR120" s="700"/>
      <c r="AS120" s="177"/>
      <c r="AT120" s="176"/>
      <c r="AU120" s="699"/>
      <c r="AV120" s="175"/>
      <c r="AW120" s="698"/>
      <c r="AX120" s="697"/>
      <c r="AY120" s="696"/>
      <c r="AZ120" s="695"/>
      <c r="BA120" s="174"/>
      <c r="BC120" s="407" t="str">
        <f t="shared" si="51"/>
        <v>►</v>
      </c>
      <c r="BD120" s="593"/>
      <c r="BF120" s="407" t="str">
        <f t="shared" si="52"/>
        <v>►</v>
      </c>
      <c r="BG120" s="593"/>
      <c r="BI120" s="9">
        <v>1</v>
      </c>
    </row>
    <row r="121" spans="1:61" ht="15.75">
      <c r="A121" s="407" t="str">
        <f t="shared" si="49"/>
        <v>►</v>
      </c>
      <c r="B121" s="147" t="str">
        <f t="shared" si="69"/>
        <v>►</v>
      </c>
      <c r="C121" s="685" t="str">
        <f t="shared" si="70"/>
        <v>►</v>
      </c>
      <c r="D121" s="147" t="str">
        <f t="shared" si="71"/>
        <v>►</v>
      </c>
      <c r="E121" s="147" t="str">
        <f t="shared" si="72"/>
        <v>►</v>
      </c>
      <c r="F121" s="147" t="str">
        <f t="shared" si="73"/>
        <v>►</v>
      </c>
      <c r="G121" s="147" t="str">
        <f t="shared" si="74"/>
        <v>►</v>
      </c>
      <c r="I121" s="134"/>
      <c r="J121" s="119"/>
      <c r="K121" s="119"/>
      <c r="L121" s="118"/>
      <c r="M121" s="117"/>
      <c r="N121" s="116"/>
      <c r="O121" s="689"/>
      <c r="P121" s="689"/>
      <c r="Q121" s="688"/>
      <c r="R121" s="165"/>
      <c r="S121" s="164"/>
      <c r="T121" s="694"/>
      <c r="U121" s="163"/>
      <c r="V121" s="693"/>
      <c r="W121" s="692"/>
      <c r="X121" s="691"/>
      <c r="Y121" s="690"/>
      <c r="Z121" s="162"/>
      <c r="AA121" s="686"/>
      <c r="AB121" s="407" t="str">
        <f t="shared" si="50"/>
        <v>►</v>
      </c>
      <c r="AC121" s="147" t="str">
        <f t="shared" si="75"/>
        <v>►</v>
      </c>
      <c r="AD121" s="685" t="str">
        <f t="shared" si="76"/>
        <v>►</v>
      </c>
      <c r="AE121" s="147" t="str">
        <f t="shared" si="77"/>
        <v>►</v>
      </c>
      <c r="AF121" s="147" t="str">
        <f t="shared" si="78"/>
        <v>►</v>
      </c>
      <c r="AG121" s="147" t="str">
        <f t="shared" si="79"/>
        <v>►</v>
      </c>
      <c r="AH121" s="147" t="str">
        <f t="shared" si="80"/>
        <v>►</v>
      </c>
      <c r="AI121" s="686"/>
      <c r="AJ121" s="134"/>
      <c r="AK121" s="119"/>
      <c r="AL121" s="119"/>
      <c r="AM121" s="118"/>
      <c r="AN121" s="117"/>
      <c r="AO121" s="116"/>
      <c r="AP121" s="689"/>
      <c r="AQ121" s="689"/>
      <c r="AR121" s="688"/>
      <c r="AS121" s="165"/>
      <c r="AT121" s="164"/>
      <c r="AU121" s="694"/>
      <c r="AV121" s="163"/>
      <c r="AW121" s="693"/>
      <c r="AX121" s="692"/>
      <c r="AY121" s="691"/>
      <c r="AZ121" s="690"/>
      <c r="BA121" s="162"/>
      <c r="BC121" s="407" t="str">
        <f t="shared" si="51"/>
        <v>►</v>
      </c>
      <c r="BD121" s="593"/>
      <c r="BF121" s="407" t="str">
        <f t="shared" si="52"/>
        <v>►</v>
      </c>
      <c r="BG121" s="593"/>
      <c r="BI121" s="9">
        <v>1</v>
      </c>
    </row>
    <row r="122" spans="1:61" ht="21">
      <c r="A122" s="407" t="str">
        <f t="shared" si="49"/>
        <v>►</v>
      </c>
      <c r="B122" s="147" t="str">
        <f t="shared" si="69"/>
        <v>►</v>
      </c>
      <c r="C122" s="685" t="str">
        <f t="shared" si="70"/>
        <v>►</v>
      </c>
      <c r="D122" s="147" t="str">
        <f t="shared" si="71"/>
        <v>►</v>
      </c>
      <c r="E122" s="147" t="str">
        <f t="shared" si="72"/>
        <v>►</v>
      </c>
      <c r="F122" s="147" t="str">
        <f t="shared" si="73"/>
        <v>►</v>
      </c>
      <c r="G122" s="147" t="str">
        <f t="shared" si="74"/>
        <v>►</v>
      </c>
      <c r="I122" s="134"/>
      <c r="J122" s="119"/>
      <c r="K122" s="119"/>
      <c r="L122" s="118"/>
      <c r="M122" s="117"/>
      <c r="N122" s="116"/>
      <c r="O122" s="689"/>
      <c r="P122" s="689"/>
      <c r="Q122" s="688"/>
      <c r="R122" s="145"/>
      <c r="S122" s="296"/>
      <c r="T122" s="295"/>
      <c r="U122" s="144"/>
      <c r="V122" s="294"/>
      <c r="W122" s="293"/>
      <c r="X122" s="292"/>
      <c r="Y122" s="291"/>
      <c r="Z122" s="290"/>
      <c r="AA122" s="686"/>
      <c r="AB122" s="407" t="str">
        <f t="shared" si="50"/>
        <v>►</v>
      </c>
      <c r="AC122" s="147" t="str">
        <f t="shared" si="75"/>
        <v>►</v>
      </c>
      <c r="AD122" s="685" t="str">
        <f t="shared" si="76"/>
        <v>►</v>
      </c>
      <c r="AE122" s="147" t="str">
        <f t="shared" si="77"/>
        <v>►</v>
      </c>
      <c r="AF122" s="147" t="str">
        <f t="shared" si="78"/>
        <v>►</v>
      </c>
      <c r="AG122" s="147" t="str">
        <f t="shared" si="79"/>
        <v>►</v>
      </c>
      <c r="AH122" s="147" t="str">
        <f t="shared" si="80"/>
        <v>►</v>
      </c>
      <c r="AI122" s="686"/>
      <c r="AJ122" s="134"/>
      <c r="AK122" s="119"/>
      <c r="AL122" s="119"/>
      <c r="AM122" s="118"/>
      <c r="AN122" s="117"/>
      <c r="AO122" s="116"/>
      <c r="AP122" s="689"/>
      <c r="AQ122" s="689"/>
      <c r="AR122" s="688"/>
      <c r="AS122" s="145"/>
      <c r="AT122" s="296"/>
      <c r="AU122" s="295"/>
      <c r="AV122" s="144"/>
      <c r="AW122" s="294"/>
      <c r="AX122" s="293"/>
      <c r="AY122" s="292"/>
      <c r="AZ122" s="291"/>
      <c r="BA122" s="290"/>
      <c r="BC122" s="407" t="str">
        <f t="shared" si="51"/>
        <v>►</v>
      </c>
      <c r="BD122" s="593"/>
      <c r="BF122" s="407" t="str">
        <f t="shared" si="52"/>
        <v>►</v>
      </c>
      <c r="BG122" s="593"/>
      <c r="BI122" s="9">
        <v>1</v>
      </c>
    </row>
    <row r="123" spans="1:61" ht="21">
      <c r="A123" s="407" t="str">
        <f t="shared" si="49"/>
        <v>►</v>
      </c>
      <c r="B123" s="147" t="str">
        <f t="shared" si="69"/>
        <v>►</v>
      </c>
      <c r="C123" s="685" t="str">
        <f t="shared" si="70"/>
        <v>►</v>
      </c>
      <c r="D123" s="147" t="str">
        <f t="shared" si="71"/>
        <v>►</v>
      </c>
      <c r="E123" s="147" t="str">
        <f t="shared" si="72"/>
        <v>►</v>
      </c>
      <c r="F123" s="147" t="str">
        <f t="shared" si="73"/>
        <v>►</v>
      </c>
      <c r="G123" s="147" t="str">
        <f t="shared" si="74"/>
        <v>►</v>
      </c>
      <c r="I123" s="146"/>
      <c r="J123" s="119"/>
      <c r="K123" s="119"/>
      <c r="L123" s="118"/>
      <c r="M123" s="117"/>
      <c r="N123" s="116"/>
      <c r="O123" s="689"/>
      <c r="P123" s="689"/>
      <c r="Q123" s="688"/>
      <c r="R123" s="150"/>
      <c r="S123" s="296"/>
      <c r="T123" s="295"/>
      <c r="U123" s="144"/>
      <c r="V123" s="294"/>
      <c r="W123" s="293"/>
      <c r="X123" s="292"/>
      <c r="Y123" s="291"/>
      <c r="Z123" s="290"/>
      <c r="AA123" s="686"/>
      <c r="AB123" s="407" t="str">
        <f t="shared" si="50"/>
        <v>►</v>
      </c>
      <c r="AC123" s="147" t="str">
        <f t="shared" si="75"/>
        <v>►</v>
      </c>
      <c r="AD123" s="685" t="str">
        <f t="shared" si="76"/>
        <v>►</v>
      </c>
      <c r="AE123" s="147" t="str">
        <f t="shared" si="77"/>
        <v>►</v>
      </c>
      <c r="AF123" s="147" t="str">
        <f t="shared" si="78"/>
        <v>►</v>
      </c>
      <c r="AG123" s="147" t="str">
        <f t="shared" si="79"/>
        <v>►</v>
      </c>
      <c r="AH123" s="147" t="str">
        <f t="shared" si="80"/>
        <v>►</v>
      </c>
      <c r="AI123" s="686"/>
      <c r="AJ123" s="146"/>
      <c r="AK123" s="119"/>
      <c r="AL123" s="119"/>
      <c r="AM123" s="118"/>
      <c r="AN123" s="117"/>
      <c r="AO123" s="116"/>
      <c r="AP123" s="689"/>
      <c r="AQ123" s="689"/>
      <c r="AR123" s="688"/>
      <c r="AS123" s="150"/>
      <c r="AT123" s="296"/>
      <c r="AU123" s="295"/>
      <c r="AV123" s="144"/>
      <c r="AW123" s="294"/>
      <c r="AX123" s="293"/>
      <c r="AY123" s="292"/>
      <c r="AZ123" s="291"/>
      <c r="BA123" s="290"/>
      <c r="BC123" s="407" t="str">
        <f t="shared" si="51"/>
        <v>►</v>
      </c>
      <c r="BD123" s="593"/>
      <c r="BF123" s="407" t="str">
        <f t="shared" si="52"/>
        <v>►</v>
      </c>
      <c r="BG123" s="593"/>
      <c r="BI123" s="9">
        <v>1</v>
      </c>
    </row>
    <row r="124" spans="1:61" ht="21">
      <c r="A124" s="407" t="str">
        <f t="shared" si="49"/>
        <v>►</v>
      </c>
      <c r="B124" s="147" t="str">
        <f t="shared" si="69"/>
        <v>►</v>
      </c>
      <c r="C124" s="685" t="str">
        <f t="shared" si="70"/>
        <v>►</v>
      </c>
      <c r="D124" s="147" t="str">
        <f t="shared" si="71"/>
        <v>►</v>
      </c>
      <c r="E124" s="147" t="str">
        <f t="shared" si="72"/>
        <v>►</v>
      </c>
      <c r="F124" s="147" t="str">
        <f t="shared" si="73"/>
        <v>►</v>
      </c>
      <c r="G124" s="147" t="str">
        <f t="shared" si="74"/>
        <v>►</v>
      </c>
      <c r="I124" s="146"/>
      <c r="J124" s="119"/>
      <c r="K124" s="119"/>
      <c r="L124" s="118"/>
      <c r="M124" s="117"/>
      <c r="N124" s="116"/>
      <c r="O124" s="689"/>
      <c r="P124" s="689"/>
      <c r="Q124" s="688"/>
      <c r="R124" s="145"/>
      <c r="S124" s="296"/>
      <c r="T124" s="295"/>
      <c r="U124" s="144"/>
      <c r="V124" s="294"/>
      <c r="W124" s="293"/>
      <c r="X124" s="292"/>
      <c r="Y124" s="291"/>
      <c r="Z124" s="298"/>
      <c r="AA124" s="686"/>
      <c r="AB124" s="407" t="str">
        <f t="shared" si="50"/>
        <v>►</v>
      </c>
      <c r="AC124" s="147" t="str">
        <f t="shared" si="75"/>
        <v>►</v>
      </c>
      <c r="AD124" s="685" t="str">
        <f t="shared" si="76"/>
        <v>►</v>
      </c>
      <c r="AE124" s="147" t="str">
        <f t="shared" si="77"/>
        <v>►</v>
      </c>
      <c r="AF124" s="147" t="str">
        <f t="shared" si="78"/>
        <v>►</v>
      </c>
      <c r="AG124" s="147" t="str">
        <f t="shared" si="79"/>
        <v>►</v>
      </c>
      <c r="AH124" s="147" t="str">
        <f t="shared" si="80"/>
        <v>►</v>
      </c>
      <c r="AI124" s="686"/>
      <c r="AJ124" s="146"/>
      <c r="AK124" s="119"/>
      <c r="AL124" s="119"/>
      <c r="AM124" s="118"/>
      <c r="AN124" s="117"/>
      <c r="AO124" s="116"/>
      <c r="AP124" s="689"/>
      <c r="AQ124" s="689"/>
      <c r="AR124" s="688"/>
      <c r="AS124" s="145"/>
      <c r="AT124" s="296"/>
      <c r="AU124" s="295"/>
      <c r="AV124" s="144"/>
      <c r="AW124" s="294"/>
      <c r="AX124" s="293"/>
      <c r="AY124" s="292"/>
      <c r="AZ124" s="291"/>
      <c r="BA124" s="298"/>
      <c r="BC124" s="407" t="str">
        <f t="shared" si="51"/>
        <v>►</v>
      </c>
      <c r="BD124" s="593"/>
      <c r="BF124" s="407" t="str">
        <f t="shared" si="52"/>
        <v>►</v>
      </c>
      <c r="BG124" s="593"/>
      <c r="BI124" s="9">
        <v>1</v>
      </c>
    </row>
    <row r="125" spans="1:61" ht="21">
      <c r="A125" s="407" t="str">
        <f t="shared" si="49"/>
        <v>►</v>
      </c>
      <c r="B125" s="147" t="str">
        <f t="shared" si="69"/>
        <v>►</v>
      </c>
      <c r="C125" s="685" t="str">
        <f t="shared" si="70"/>
        <v>►</v>
      </c>
      <c r="D125" s="147" t="str">
        <f t="shared" si="71"/>
        <v>►</v>
      </c>
      <c r="E125" s="147" t="str">
        <f t="shared" si="72"/>
        <v>►</v>
      </c>
      <c r="F125" s="147" t="str">
        <f t="shared" si="73"/>
        <v>►</v>
      </c>
      <c r="G125" s="147" t="str">
        <f t="shared" si="74"/>
        <v>►</v>
      </c>
      <c r="I125" s="146"/>
      <c r="J125" s="119"/>
      <c r="K125" s="119"/>
      <c r="L125" s="118"/>
      <c r="M125" s="117"/>
      <c r="N125" s="116"/>
      <c r="O125" s="689"/>
      <c r="P125" s="689"/>
      <c r="Q125" s="688"/>
      <c r="R125" s="150"/>
      <c r="S125" s="296"/>
      <c r="T125" s="295"/>
      <c r="U125" s="144"/>
      <c r="V125" s="294"/>
      <c r="W125" s="293"/>
      <c r="X125" s="292"/>
      <c r="Y125" s="291"/>
      <c r="Z125" s="298"/>
      <c r="AA125" s="686"/>
      <c r="AB125" s="407" t="str">
        <f t="shared" si="50"/>
        <v>►</v>
      </c>
      <c r="AC125" s="147" t="str">
        <f t="shared" si="75"/>
        <v>►</v>
      </c>
      <c r="AD125" s="685" t="str">
        <f t="shared" si="76"/>
        <v>►</v>
      </c>
      <c r="AE125" s="147" t="str">
        <f t="shared" si="77"/>
        <v>►</v>
      </c>
      <c r="AF125" s="147" t="str">
        <f t="shared" si="78"/>
        <v>►</v>
      </c>
      <c r="AG125" s="147" t="str">
        <f t="shared" si="79"/>
        <v>►</v>
      </c>
      <c r="AH125" s="147" t="str">
        <f t="shared" si="80"/>
        <v>►</v>
      </c>
      <c r="AI125" s="686"/>
      <c r="AJ125" s="146"/>
      <c r="AK125" s="119"/>
      <c r="AL125" s="119"/>
      <c r="AM125" s="118"/>
      <c r="AN125" s="117"/>
      <c r="AO125" s="116"/>
      <c r="AP125" s="689"/>
      <c r="AQ125" s="689"/>
      <c r="AR125" s="688"/>
      <c r="AS125" s="150"/>
      <c r="AT125" s="296"/>
      <c r="AU125" s="295"/>
      <c r="AV125" s="144"/>
      <c r="AW125" s="294"/>
      <c r="AX125" s="293"/>
      <c r="AY125" s="292"/>
      <c r="AZ125" s="291"/>
      <c r="BA125" s="298"/>
      <c r="BC125" s="407" t="str">
        <f t="shared" si="51"/>
        <v>►</v>
      </c>
      <c r="BD125" s="593"/>
      <c r="BF125" s="407" t="str">
        <f t="shared" si="52"/>
        <v>►</v>
      </c>
      <c r="BG125" s="593"/>
      <c r="BI125" s="9">
        <v>1</v>
      </c>
    </row>
    <row r="126" spans="1:61" ht="15.75" customHeight="1">
      <c r="A126" s="407" t="str">
        <f t="shared" si="49"/>
        <v>►</v>
      </c>
      <c r="B126" s="147" t="str">
        <f t="shared" si="69"/>
        <v>►</v>
      </c>
      <c r="C126" s="685" t="str">
        <f t="shared" si="70"/>
        <v>►</v>
      </c>
      <c r="D126" s="147" t="str">
        <f t="shared" si="71"/>
        <v>►</v>
      </c>
      <c r="E126" s="147" t="str">
        <f t="shared" si="72"/>
        <v>►</v>
      </c>
      <c r="F126" s="147" t="str">
        <f t="shared" si="73"/>
        <v>►</v>
      </c>
      <c r="G126" s="147" t="str">
        <f t="shared" si="74"/>
        <v>►</v>
      </c>
      <c r="I126" s="146"/>
      <c r="J126" s="119"/>
      <c r="K126" s="119"/>
      <c r="L126" s="118"/>
      <c r="M126" s="117"/>
      <c r="N126" s="116"/>
      <c r="O126" s="689"/>
      <c r="P126" s="689"/>
      <c r="Q126" s="688"/>
      <c r="R126" s="145"/>
      <c r="S126" s="296"/>
      <c r="T126" s="295"/>
      <c r="U126" s="144"/>
      <c r="V126" s="294"/>
      <c r="W126" s="293"/>
      <c r="X126" s="292"/>
      <c r="Y126" s="291"/>
      <c r="Z126" s="290"/>
      <c r="AA126" s="686"/>
      <c r="AB126" s="407" t="str">
        <f t="shared" si="50"/>
        <v>►</v>
      </c>
      <c r="AC126" s="147" t="str">
        <f t="shared" si="75"/>
        <v>►</v>
      </c>
      <c r="AD126" s="685" t="str">
        <f t="shared" si="76"/>
        <v>►</v>
      </c>
      <c r="AE126" s="147" t="str">
        <f t="shared" si="77"/>
        <v>►</v>
      </c>
      <c r="AF126" s="147" t="str">
        <f t="shared" si="78"/>
        <v>►</v>
      </c>
      <c r="AG126" s="147" t="str">
        <f t="shared" si="79"/>
        <v>►</v>
      </c>
      <c r="AH126" s="147" t="str">
        <f t="shared" si="80"/>
        <v>►</v>
      </c>
      <c r="AI126" s="686"/>
      <c r="AJ126" s="146"/>
      <c r="AK126" s="119"/>
      <c r="AL126" s="119"/>
      <c r="AM126" s="118"/>
      <c r="AN126" s="117"/>
      <c r="AO126" s="116"/>
      <c r="AP126" s="689"/>
      <c r="AQ126" s="689"/>
      <c r="AR126" s="688"/>
      <c r="AS126" s="145"/>
      <c r="AT126" s="296"/>
      <c r="AU126" s="295"/>
      <c r="AV126" s="144"/>
      <c r="AW126" s="294"/>
      <c r="AX126" s="293"/>
      <c r="AY126" s="292"/>
      <c r="AZ126" s="291"/>
      <c r="BA126" s="290"/>
      <c r="BC126" s="407" t="str">
        <f t="shared" si="51"/>
        <v>►</v>
      </c>
      <c r="BD126" s="593"/>
      <c r="BF126" s="407" t="str">
        <f t="shared" si="52"/>
        <v>►</v>
      </c>
      <c r="BG126" s="593"/>
      <c r="BI126" s="9">
        <v>1</v>
      </c>
    </row>
    <row r="127" spans="1:61" ht="21">
      <c r="A127" s="407" t="str">
        <f t="shared" si="49"/>
        <v>►</v>
      </c>
      <c r="B127" s="147" t="str">
        <f t="shared" si="69"/>
        <v>►</v>
      </c>
      <c r="C127" s="685" t="str">
        <f t="shared" si="70"/>
        <v>►</v>
      </c>
      <c r="D127" s="147" t="str">
        <f t="shared" si="71"/>
        <v>►</v>
      </c>
      <c r="E127" s="147" t="str">
        <f t="shared" si="72"/>
        <v>►</v>
      </c>
      <c r="F127" s="147" t="str">
        <f t="shared" si="73"/>
        <v>►</v>
      </c>
      <c r="G127" s="147" t="str">
        <f t="shared" si="74"/>
        <v>►</v>
      </c>
      <c r="I127" s="146"/>
      <c r="J127" s="119"/>
      <c r="K127" s="119"/>
      <c r="L127" s="118"/>
      <c r="M127" s="117"/>
      <c r="N127" s="116"/>
      <c r="O127" s="689"/>
      <c r="P127" s="689"/>
      <c r="Q127" s="688"/>
      <c r="R127" s="150"/>
      <c r="S127" s="296"/>
      <c r="T127" s="295"/>
      <c r="U127" s="144"/>
      <c r="V127" s="294"/>
      <c r="W127" s="293"/>
      <c r="X127" s="292"/>
      <c r="Y127" s="291"/>
      <c r="Z127" s="290"/>
      <c r="AA127" s="686"/>
      <c r="AB127" s="407" t="str">
        <f t="shared" si="50"/>
        <v>►</v>
      </c>
      <c r="AC127" s="147" t="str">
        <f t="shared" si="75"/>
        <v>►</v>
      </c>
      <c r="AD127" s="685" t="str">
        <f t="shared" si="76"/>
        <v>►</v>
      </c>
      <c r="AE127" s="147" t="str">
        <f t="shared" si="77"/>
        <v>►</v>
      </c>
      <c r="AF127" s="147" t="str">
        <f t="shared" si="78"/>
        <v>►</v>
      </c>
      <c r="AG127" s="147" t="str">
        <f t="shared" si="79"/>
        <v>►</v>
      </c>
      <c r="AH127" s="147" t="str">
        <f t="shared" si="80"/>
        <v>►</v>
      </c>
      <c r="AI127" s="686"/>
      <c r="AJ127" s="146"/>
      <c r="AK127" s="119"/>
      <c r="AL127" s="119"/>
      <c r="AM127" s="118"/>
      <c r="AN127" s="117"/>
      <c r="AO127" s="116"/>
      <c r="AP127" s="689"/>
      <c r="AQ127" s="689"/>
      <c r="AR127" s="688"/>
      <c r="AS127" s="150"/>
      <c r="AT127" s="296"/>
      <c r="AU127" s="295"/>
      <c r="AV127" s="144"/>
      <c r="AW127" s="294"/>
      <c r="AX127" s="293"/>
      <c r="AY127" s="292"/>
      <c r="AZ127" s="291"/>
      <c r="BA127" s="290"/>
      <c r="BC127" s="407" t="str">
        <f t="shared" si="51"/>
        <v>►</v>
      </c>
      <c r="BD127" s="593"/>
      <c r="BF127" s="407" t="str">
        <f t="shared" si="52"/>
        <v>►</v>
      </c>
      <c r="BG127" s="593"/>
      <c r="BI127" s="9">
        <v>1</v>
      </c>
    </row>
    <row r="128" spans="1:61" ht="21">
      <c r="A128" s="407" t="str">
        <f t="shared" si="49"/>
        <v>►</v>
      </c>
      <c r="B128" s="147" t="str">
        <f t="shared" si="69"/>
        <v>►</v>
      </c>
      <c r="C128" s="685" t="str">
        <f t="shared" si="70"/>
        <v>►</v>
      </c>
      <c r="D128" s="147" t="str">
        <f t="shared" si="71"/>
        <v>►</v>
      </c>
      <c r="E128" s="147" t="str">
        <f t="shared" si="72"/>
        <v>►</v>
      </c>
      <c r="F128" s="147" t="str">
        <f t="shared" si="73"/>
        <v>►</v>
      </c>
      <c r="G128" s="147" t="str">
        <f t="shared" si="74"/>
        <v>►</v>
      </c>
      <c r="I128" s="146"/>
      <c r="J128" s="119"/>
      <c r="K128" s="119"/>
      <c r="L128" s="118"/>
      <c r="M128" s="117"/>
      <c r="N128" s="116"/>
      <c r="O128" s="689"/>
      <c r="P128" s="689"/>
      <c r="Q128" s="688"/>
      <c r="R128" s="145"/>
      <c r="S128" s="296"/>
      <c r="T128" s="295"/>
      <c r="U128" s="144"/>
      <c r="V128" s="294"/>
      <c r="W128" s="293"/>
      <c r="X128" s="292"/>
      <c r="Y128" s="291"/>
      <c r="Z128" s="290"/>
      <c r="AA128" s="686"/>
      <c r="AB128" s="407" t="str">
        <f t="shared" si="50"/>
        <v>►</v>
      </c>
      <c r="AC128" s="147" t="str">
        <f t="shared" si="75"/>
        <v>►</v>
      </c>
      <c r="AD128" s="685" t="str">
        <f t="shared" si="76"/>
        <v>►</v>
      </c>
      <c r="AE128" s="147" t="str">
        <f t="shared" si="77"/>
        <v>►</v>
      </c>
      <c r="AF128" s="147" t="str">
        <f t="shared" si="78"/>
        <v>►</v>
      </c>
      <c r="AG128" s="147" t="str">
        <f t="shared" si="79"/>
        <v>►</v>
      </c>
      <c r="AH128" s="147" t="str">
        <f t="shared" si="80"/>
        <v>►</v>
      </c>
      <c r="AI128" s="686"/>
      <c r="AJ128" s="146"/>
      <c r="AK128" s="119"/>
      <c r="AL128" s="119"/>
      <c r="AM128" s="118"/>
      <c r="AN128" s="117"/>
      <c r="AO128" s="116"/>
      <c r="AP128" s="689"/>
      <c r="AQ128" s="689"/>
      <c r="AR128" s="688"/>
      <c r="AS128" s="145"/>
      <c r="AT128" s="296"/>
      <c r="AU128" s="295"/>
      <c r="AV128" s="144"/>
      <c r="AW128" s="294"/>
      <c r="AX128" s="293"/>
      <c r="AY128" s="292"/>
      <c r="AZ128" s="291"/>
      <c r="BA128" s="290"/>
      <c r="BC128" s="407" t="str">
        <f t="shared" si="51"/>
        <v>►</v>
      </c>
      <c r="BD128" s="593"/>
      <c r="BF128" s="407" t="str">
        <f t="shared" si="52"/>
        <v>►</v>
      </c>
      <c r="BG128" s="593"/>
      <c r="BI128" s="9">
        <v>1</v>
      </c>
    </row>
    <row r="129" spans="1:61" ht="15.75">
      <c r="A129" s="407" t="str">
        <f t="shared" si="49"/>
        <v>►</v>
      </c>
      <c r="B129" s="147" t="str">
        <f t="shared" si="69"/>
        <v>►</v>
      </c>
      <c r="C129" s="685" t="str">
        <f t="shared" si="70"/>
        <v>►</v>
      </c>
      <c r="D129" s="147" t="str">
        <f t="shared" si="71"/>
        <v>►</v>
      </c>
      <c r="E129" s="147" t="str">
        <f t="shared" si="72"/>
        <v>►</v>
      </c>
      <c r="F129" s="147" t="str">
        <f t="shared" si="73"/>
        <v>►</v>
      </c>
      <c r="G129" s="147" t="str">
        <f t="shared" si="74"/>
        <v>►</v>
      </c>
      <c r="I129" s="134"/>
      <c r="J129" s="119"/>
      <c r="K129" s="119"/>
      <c r="L129" s="118"/>
      <c r="M129" s="117"/>
      <c r="N129" s="116"/>
      <c r="O129" s="132"/>
      <c r="P129" s="132"/>
      <c r="Q129" s="132"/>
      <c r="R129" s="132"/>
      <c r="S129" s="132"/>
      <c r="T129" s="132"/>
      <c r="U129" s="132"/>
      <c r="V129" s="132"/>
      <c r="W129" s="132"/>
      <c r="X129" s="133"/>
      <c r="Y129" s="132"/>
      <c r="Z129" s="131"/>
      <c r="AA129" s="686"/>
      <c r="AB129" s="407" t="str">
        <f t="shared" si="50"/>
        <v>►</v>
      </c>
      <c r="AC129" s="147" t="str">
        <f t="shared" si="75"/>
        <v>►</v>
      </c>
      <c r="AD129" s="685" t="str">
        <f t="shared" si="76"/>
        <v>►</v>
      </c>
      <c r="AE129" s="147" t="str">
        <f t="shared" si="77"/>
        <v>►</v>
      </c>
      <c r="AF129" s="147" t="str">
        <f t="shared" si="78"/>
        <v>►</v>
      </c>
      <c r="AG129" s="147" t="str">
        <f t="shared" si="79"/>
        <v>►</v>
      </c>
      <c r="AH129" s="147" t="str">
        <f t="shared" si="80"/>
        <v>►</v>
      </c>
      <c r="AI129" s="686"/>
      <c r="AJ129" s="134"/>
      <c r="AK129" s="119"/>
      <c r="AL129" s="119"/>
      <c r="AM129" s="118"/>
      <c r="AN129" s="117"/>
      <c r="AO129" s="116"/>
      <c r="AP129" s="132"/>
      <c r="AQ129" s="132"/>
      <c r="AR129" s="132"/>
      <c r="AS129" s="132"/>
      <c r="AT129" s="132"/>
      <c r="AU129" s="132"/>
      <c r="AV129" s="132"/>
      <c r="AW129" s="132"/>
      <c r="AX129" s="132"/>
      <c r="AY129" s="133"/>
      <c r="AZ129" s="132"/>
      <c r="BA129" s="131"/>
      <c r="BC129" s="407" t="str">
        <f t="shared" si="51"/>
        <v>►</v>
      </c>
      <c r="BD129" s="593"/>
      <c r="BF129" s="407" t="str">
        <f t="shared" si="52"/>
        <v>►</v>
      </c>
      <c r="BG129" s="593"/>
      <c r="BI129" s="9">
        <v>1</v>
      </c>
    </row>
    <row r="130" spans="1:61" ht="21">
      <c r="A130" s="407" t="str">
        <f t="shared" si="49"/>
        <v>►</v>
      </c>
      <c r="B130" s="147" t="str">
        <f t="shared" si="69"/>
        <v>►</v>
      </c>
      <c r="C130" s="685" t="str">
        <f t="shared" si="70"/>
        <v>►</v>
      </c>
      <c r="D130" s="147" t="str">
        <f t="shared" si="71"/>
        <v>►</v>
      </c>
      <c r="E130" s="147" t="str">
        <f t="shared" si="72"/>
        <v>►</v>
      </c>
      <c r="F130" s="147" t="str">
        <f t="shared" si="73"/>
        <v>►</v>
      </c>
      <c r="G130" s="147" t="str">
        <f t="shared" si="74"/>
        <v>►</v>
      </c>
      <c r="I130" s="146"/>
      <c r="J130" s="119"/>
      <c r="K130" s="119"/>
      <c r="L130" s="118"/>
      <c r="M130" s="117"/>
      <c r="N130" s="116"/>
      <c r="O130" s="288"/>
      <c r="P130" s="267"/>
      <c r="Q130" s="270"/>
      <c r="R130" s="270"/>
      <c r="S130" s="270"/>
      <c r="T130" s="270"/>
      <c r="U130" s="270"/>
      <c r="V130" s="270"/>
      <c r="W130" s="270"/>
      <c r="X130" s="270"/>
      <c r="Y130" s="270"/>
      <c r="Z130" s="287"/>
      <c r="AA130" s="686"/>
      <c r="AB130" s="407" t="str">
        <f t="shared" si="50"/>
        <v>►</v>
      </c>
      <c r="AC130" s="147" t="str">
        <f t="shared" si="75"/>
        <v>►</v>
      </c>
      <c r="AD130" s="685" t="str">
        <f t="shared" si="76"/>
        <v>►</v>
      </c>
      <c r="AE130" s="147" t="str">
        <f t="shared" si="77"/>
        <v>►</v>
      </c>
      <c r="AF130" s="147" t="str">
        <f t="shared" si="78"/>
        <v>►</v>
      </c>
      <c r="AG130" s="147" t="str">
        <f t="shared" si="79"/>
        <v>►</v>
      </c>
      <c r="AH130" s="147" t="str">
        <f t="shared" si="80"/>
        <v>►</v>
      </c>
      <c r="AI130" s="686"/>
      <c r="AJ130" s="146"/>
      <c r="AK130" s="119"/>
      <c r="AL130" s="119"/>
      <c r="AM130" s="118"/>
      <c r="AN130" s="117"/>
      <c r="AO130" s="116"/>
      <c r="AP130" s="288"/>
      <c r="AQ130" s="267"/>
      <c r="AR130" s="270"/>
      <c r="AS130" s="270"/>
      <c r="AT130" s="270"/>
      <c r="AU130" s="270"/>
      <c r="AV130" s="270"/>
      <c r="AW130" s="270"/>
      <c r="AX130" s="270"/>
      <c r="AY130" s="270"/>
      <c r="AZ130" s="270"/>
      <c r="BA130" s="287"/>
      <c r="BC130" s="407" t="str">
        <f t="shared" si="51"/>
        <v>►</v>
      </c>
      <c r="BD130" s="593"/>
      <c r="BF130" s="407" t="str">
        <f t="shared" si="52"/>
        <v>►</v>
      </c>
      <c r="BG130" s="593"/>
      <c r="BI130" s="9">
        <v>1</v>
      </c>
    </row>
    <row r="131" spans="1:61" ht="21.75" thickBot="1">
      <c r="A131" s="407" t="str">
        <f t="shared" si="49"/>
        <v>►</v>
      </c>
      <c r="B131" s="147" t="str">
        <f t="shared" ref="B131:G131" si="81">B130</f>
        <v>►</v>
      </c>
      <c r="C131" s="685" t="str">
        <f t="shared" si="81"/>
        <v>►</v>
      </c>
      <c r="D131" s="147" t="str">
        <f t="shared" si="81"/>
        <v>►</v>
      </c>
      <c r="E131" s="147" t="str">
        <f t="shared" si="81"/>
        <v>►</v>
      </c>
      <c r="F131" s="147" t="str">
        <f t="shared" si="81"/>
        <v>►</v>
      </c>
      <c r="G131" s="147" t="str">
        <f t="shared" si="81"/>
        <v>►</v>
      </c>
      <c r="I131" s="146"/>
      <c r="J131" s="119"/>
      <c r="K131" s="119"/>
      <c r="L131" s="118"/>
      <c r="M131" s="117"/>
      <c r="N131" s="116"/>
      <c r="O131" s="285"/>
      <c r="P131" s="284"/>
      <c r="Q131" s="284"/>
      <c r="R131" s="284"/>
      <c r="S131" s="284"/>
      <c r="T131" s="284"/>
      <c r="U131" s="284"/>
      <c r="V131" s="284"/>
      <c r="W131" s="284"/>
      <c r="X131" s="284"/>
      <c r="Y131" s="284"/>
      <c r="Z131" s="282"/>
      <c r="AA131" s="686"/>
      <c r="AB131" s="407" t="str">
        <f t="shared" si="50"/>
        <v>►</v>
      </c>
      <c r="AC131" s="147" t="str">
        <f t="shared" ref="AC131:AH131" si="82">AC130</f>
        <v>►</v>
      </c>
      <c r="AD131" s="685" t="str">
        <f t="shared" si="82"/>
        <v>►</v>
      </c>
      <c r="AE131" s="147" t="str">
        <f t="shared" si="82"/>
        <v>►</v>
      </c>
      <c r="AF131" s="147" t="str">
        <f t="shared" si="82"/>
        <v>►</v>
      </c>
      <c r="AG131" s="147" t="str">
        <f t="shared" si="82"/>
        <v>►</v>
      </c>
      <c r="AH131" s="147" t="str">
        <f t="shared" si="82"/>
        <v>►</v>
      </c>
      <c r="AI131" s="686"/>
      <c r="AJ131" s="146"/>
      <c r="AK131" s="119"/>
      <c r="AL131" s="119"/>
      <c r="AM131" s="118"/>
      <c r="AN131" s="117"/>
      <c r="AO131" s="116"/>
      <c r="AP131" s="285"/>
      <c r="AQ131" s="284"/>
      <c r="AR131" s="284"/>
      <c r="AS131" s="284"/>
      <c r="AT131" s="284"/>
      <c r="AU131" s="284"/>
      <c r="AV131" s="284"/>
      <c r="AW131" s="284"/>
      <c r="AX131" s="284"/>
      <c r="AY131" s="284"/>
      <c r="AZ131" s="284"/>
      <c r="BA131" s="282"/>
      <c r="BC131" s="407" t="str">
        <f t="shared" si="51"/>
        <v>►</v>
      </c>
      <c r="BD131" s="598"/>
      <c r="BF131" s="407" t="str">
        <f t="shared" si="52"/>
        <v>►</v>
      </c>
      <c r="BG131" s="598"/>
      <c r="BI131" s="9">
        <v>1</v>
      </c>
    </row>
    <row r="132" spans="1:61" ht="21">
      <c r="A132" s="407" t="str">
        <f t="shared" si="49"/>
        <v>►</v>
      </c>
      <c r="B132" s="147" t="str">
        <f t="shared" ref="B132:G144" si="83">B130</f>
        <v>►</v>
      </c>
      <c r="C132" s="685" t="str">
        <f t="shared" si="83"/>
        <v>►</v>
      </c>
      <c r="D132" s="147" t="str">
        <f t="shared" si="83"/>
        <v>►</v>
      </c>
      <c r="E132" s="147" t="str">
        <f t="shared" si="83"/>
        <v>►</v>
      </c>
      <c r="F132" s="147" t="str">
        <f t="shared" si="83"/>
        <v>►</v>
      </c>
      <c r="G132" s="147" t="str">
        <f t="shared" si="83"/>
        <v>►</v>
      </c>
      <c r="I132" s="146"/>
      <c r="J132" s="119"/>
      <c r="K132" s="119"/>
      <c r="L132" s="118"/>
      <c r="M132" s="117"/>
      <c r="N132" s="116"/>
      <c r="O132" s="285"/>
      <c r="P132" s="284"/>
      <c r="Q132" s="284"/>
      <c r="R132" s="284"/>
      <c r="S132" s="284"/>
      <c r="T132" s="284"/>
      <c r="U132" s="284"/>
      <c r="V132" s="284"/>
      <c r="W132" s="284"/>
      <c r="X132" s="284"/>
      <c r="Y132" s="284"/>
      <c r="Z132" s="282"/>
      <c r="AA132" s="686"/>
      <c r="AB132" s="407" t="str">
        <f t="shared" si="50"/>
        <v>►</v>
      </c>
      <c r="AC132" s="147" t="str">
        <f t="shared" ref="AC132:AH144" si="84">AC130</f>
        <v>►</v>
      </c>
      <c r="AD132" s="685" t="str">
        <f t="shared" si="84"/>
        <v>►</v>
      </c>
      <c r="AE132" s="147" t="str">
        <f t="shared" si="84"/>
        <v>►</v>
      </c>
      <c r="AF132" s="147" t="str">
        <f t="shared" si="84"/>
        <v>►</v>
      </c>
      <c r="AG132" s="147" t="str">
        <f t="shared" si="84"/>
        <v>►</v>
      </c>
      <c r="AH132" s="147" t="str">
        <f t="shared" si="84"/>
        <v>►</v>
      </c>
      <c r="AI132" s="686"/>
      <c r="AJ132" s="146"/>
      <c r="AK132" s="119"/>
      <c r="AL132" s="119"/>
      <c r="AM132" s="118"/>
      <c r="AN132" s="117"/>
      <c r="AO132" s="116"/>
      <c r="AP132" s="285"/>
      <c r="AQ132" s="284"/>
      <c r="AR132" s="284"/>
      <c r="AS132" s="284"/>
      <c r="AT132" s="284"/>
      <c r="AU132" s="284"/>
      <c r="AV132" s="284"/>
      <c r="AW132" s="284"/>
      <c r="AX132" s="284"/>
      <c r="AY132" s="284"/>
      <c r="AZ132" s="284"/>
      <c r="BA132" s="282"/>
      <c r="BC132" s="407" t="str">
        <f t="shared" si="51"/>
        <v>►</v>
      </c>
      <c r="BD132" s="362"/>
      <c r="BF132" s="407" t="str">
        <f t="shared" si="52"/>
        <v>►</v>
      </c>
      <c r="BG132" s="362"/>
      <c r="BI132" s="9">
        <v>1</v>
      </c>
    </row>
    <row r="133" spans="1:61" ht="21">
      <c r="A133" s="407" t="str">
        <f t="shared" si="49"/>
        <v>►</v>
      </c>
      <c r="B133" s="147" t="str">
        <f t="shared" si="83"/>
        <v>►</v>
      </c>
      <c r="C133" s="685" t="str">
        <f t="shared" si="83"/>
        <v>►</v>
      </c>
      <c r="D133" s="147" t="str">
        <f t="shared" si="83"/>
        <v>►</v>
      </c>
      <c r="E133" s="147" t="str">
        <f t="shared" si="83"/>
        <v>►</v>
      </c>
      <c r="F133" s="147" t="str">
        <f t="shared" si="83"/>
        <v>►</v>
      </c>
      <c r="G133" s="147" t="str">
        <f t="shared" si="83"/>
        <v>►</v>
      </c>
      <c r="I133" s="146"/>
      <c r="J133" s="119"/>
      <c r="K133" s="119"/>
      <c r="L133" s="118"/>
      <c r="M133" s="117"/>
      <c r="N133" s="116"/>
      <c r="O133" s="285"/>
      <c r="P133" s="284"/>
      <c r="Q133" s="284"/>
      <c r="R133" s="284"/>
      <c r="S133" s="284"/>
      <c r="T133" s="284"/>
      <c r="U133" s="284"/>
      <c r="V133" s="284"/>
      <c r="W133" s="284"/>
      <c r="X133" s="284"/>
      <c r="Y133" s="284"/>
      <c r="Z133" s="282"/>
      <c r="AA133" s="686"/>
      <c r="AB133" s="407" t="str">
        <f t="shared" si="50"/>
        <v>►</v>
      </c>
      <c r="AC133" s="147" t="str">
        <f t="shared" si="84"/>
        <v>►</v>
      </c>
      <c r="AD133" s="685" t="str">
        <f t="shared" si="84"/>
        <v>►</v>
      </c>
      <c r="AE133" s="147" t="str">
        <f t="shared" si="84"/>
        <v>►</v>
      </c>
      <c r="AF133" s="147" t="str">
        <f t="shared" si="84"/>
        <v>►</v>
      </c>
      <c r="AG133" s="147" t="str">
        <f t="shared" si="84"/>
        <v>►</v>
      </c>
      <c r="AH133" s="147" t="str">
        <f t="shared" si="84"/>
        <v>►</v>
      </c>
      <c r="AI133" s="686"/>
      <c r="AJ133" s="146"/>
      <c r="AK133" s="119"/>
      <c r="AL133" s="119"/>
      <c r="AM133" s="118"/>
      <c r="AN133" s="117"/>
      <c r="AO133" s="116"/>
      <c r="AP133" s="285"/>
      <c r="AQ133" s="284"/>
      <c r="AR133" s="284"/>
      <c r="AS133" s="284"/>
      <c r="AT133" s="284"/>
      <c r="AU133" s="284"/>
      <c r="AV133" s="284"/>
      <c r="AW133" s="284"/>
      <c r="AX133" s="284"/>
      <c r="AY133" s="284"/>
      <c r="AZ133" s="284"/>
      <c r="BA133" s="282"/>
      <c r="BC133" s="407" t="str">
        <f t="shared" si="51"/>
        <v>►</v>
      </c>
      <c r="BD133" s="599"/>
      <c r="BF133" s="407" t="str">
        <f t="shared" si="52"/>
        <v>►</v>
      </c>
      <c r="BG133" s="599"/>
      <c r="BI133" s="9">
        <v>1</v>
      </c>
    </row>
    <row r="134" spans="1:61" ht="21">
      <c r="A134" s="407" t="str">
        <f t="shared" si="49"/>
        <v>►</v>
      </c>
      <c r="B134" s="147" t="str">
        <f t="shared" si="83"/>
        <v>►</v>
      </c>
      <c r="C134" s="685" t="str">
        <f t="shared" si="83"/>
        <v>►</v>
      </c>
      <c r="D134" s="147" t="str">
        <f t="shared" si="83"/>
        <v>►</v>
      </c>
      <c r="E134" s="147" t="str">
        <f t="shared" si="83"/>
        <v>►</v>
      </c>
      <c r="F134" s="147" t="str">
        <f t="shared" si="83"/>
        <v>►</v>
      </c>
      <c r="G134" s="147" t="str">
        <f t="shared" si="83"/>
        <v>►</v>
      </c>
      <c r="I134" s="146"/>
      <c r="J134" s="119"/>
      <c r="K134" s="119"/>
      <c r="L134" s="118"/>
      <c r="M134" s="117"/>
      <c r="N134" s="116"/>
      <c r="O134" s="285"/>
      <c r="P134" s="284"/>
      <c r="Q134" s="284"/>
      <c r="R134" s="284"/>
      <c r="S134" s="284"/>
      <c r="T134" s="284"/>
      <c r="U134" s="284"/>
      <c r="V134" s="284"/>
      <c r="W134" s="284"/>
      <c r="X134" s="284"/>
      <c r="Y134" s="284"/>
      <c r="Z134" s="282"/>
      <c r="AA134" s="686"/>
      <c r="AB134" s="407" t="str">
        <f t="shared" si="50"/>
        <v>►</v>
      </c>
      <c r="AC134" s="147" t="str">
        <f t="shared" si="84"/>
        <v>►</v>
      </c>
      <c r="AD134" s="685" t="str">
        <f t="shared" si="84"/>
        <v>►</v>
      </c>
      <c r="AE134" s="147" t="str">
        <f t="shared" si="84"/>
        <v>►</v>
      </c>
      <c r="AF134" s="147" t="str">
        <f t="shared" si="84"/>
        <v>►</v>
      </c>
      <c r="AG134" s="147" t="str">
        <f t="shared" si="84"/>
        <v>►</v>
      </c>
      <c r="AH134" s="147" t="str">
        <f t="shared" si="84"/>
        <v>►</v>
      </c>
      <c r="AI134" s="686"/>
      <c r="AJ134" s="146"/>
      <c r="AK134" s="119"/>
      <c r="AL134" s="119"/>
      <c r="AM134" s="118"/>
      <c r="AN134" s="117"/>
      <c r="AO134" s="116"/>
      <c r="AP134" s="285"/>
      <c r="AQ134" s="284"/>
      <c r="AR134" s="284"/>
      <c r="AS134" s="284"/>
      <c r="AT134" s="284"/>
      <c r="AU134" s="284"/>
      <c r="AV134" s="284"/>
      <c r="AW134" s="284"/>
      <c r="AX134" s="284"/>
      <c r="AY134" s="284"/>
      <c r="AZ134" s="284"/>
      <c r="BA134" s="282"/>
      <c r="BC134" s="407" t="str">
        <f t="shared" si="51"/>
        <v>►</v>
      </c>
      <c r="BD134" s="600"/>
      <c r="BF134" s="407" t="str">
        <f t="shared" si="52"/>
        <v>►</v>
      </c>
      <c r="BG134" s="600"/>
      <c r="BI134" s="9">
        <v>1</v>
      </c>
    </row>
    <row r="135" spans="1:61" ht="21">
      <c r="A135" s="407" t="str">
        <f t="shared" si="49"/>
        <v>►</v>
      </c>
      <c r="B135" s="147" t="str">
        <f t="shared" si="83"/>
        <v>►</v>
      </c>
      <c r="C135" s="685" t="str">
        <f t="shared" si="83"/>
        <v>►</v>
      </c>
      <c r="D135" s="147" t="str">
        <f t="shared" si="83"/>
        <v>►</v>
      </c>
      <c r="E135" s="147" t="str">
        <f t="shared" si="83"/>
        <v>►</v>
      </c>
      <c r="F135" s="147" t="str">
        <f t="shared" si="83"/>
        <v>►</v>
      </c>
      <c r="G135" s="147" t="str">
        <f t="shared" si="83"/>
        <v>►</v>
      </c>
      <c r="I135" s="146"/>
      <c r="J135" s="119"/>
      <c r="K135" s="119"/>
      <c r="L135" s="118"/>
      <c r="M135" s="117"/>
      <c r="N135" s="116"/>
      <c r="O135" s="285"/>
      <c r="P135" s="284"/>
      <c r="Q135" s="284"/>
      <c r="R135" s="284"/>
      <c r="S135" s="284"/>
      <c r="T135" s="284"/>
      <c r="U135" s="284"/>
      <c r="V135" s="284"/>
      <c r="W135" s="284"/>
      <c r="X135" s="284"/>
      <c r="Y135" s="284"/>
      <c r="Z135" s="282"/>
      <c r="AA135" s="686"/>
      <c r="AB135" s="407" t="str">
        <f t="shared" si="50"/>
        <v>►</v>
      </c>
      <c r="AC135" s="147" t="str">
        <f t="shared" si="84"/>
        <v>►</v>
      </c>
      <c r="AD135" s="685" t="str">
        <f t="shared" si="84"/>
        <v>►</v>
      </c>
      <c r="AE135" s="147" t="str">
        <f t="shared" si="84"/>
        <v>►</v>
      </c>
      <c r="AF135" s="147" t="str">
        <f t="shared" si="84"/>
        <v>►</v>
      </c>
      <c r="AG135" s="147" t="str">
        <f t="shared" si="84"/>
        <v>►</v>
      </c>
      <c r="AH135" s="147" t="str">
        <f t="shared" si="84"/>
        <v>►</v>
      </c>
      <c r="AI135" s="686"/>
      <c r="AJ135" s="146"/>
      <c r="AK135" s="119"/>
      <c r="AL135" s="119"/>
      <c r="AM135" s="118"/>
      <c r="AN135" s="117"/>
      <c r="AO135" s="116"/>
      <c r="AP135" s="285"/>
      <c r="AQ135" s="284"/>
      <c r="AR135" s="284"/>
      <c r="AS135" s="284"/>
      <c r="AT135" s="284"/>
      <c r="AU135" s="284"/>
      <c r="AV135" s="284"/>
      <c r="AW135" s="284"/>
      <c r="AX135" s="284"/>
      <c r="AY135" s="284"/>
      <c r="AZ135" s="284"/>
      <c r="BA135" s="282"/>
      <c r="BC135" s="407" t="str">
        <f t="shared" si="51"/>
        <v>►</v>
      </c>
      <c r="BD135" s="600"/>
      <c r="BF135" s="407" t="str">
        <f t="shared" si="52"/>
        <v>►</v>
      </c>
      <c r="BG135" s="600"/>
      <c r="BI135" s="9">
        <v>1</v>
      </c>
    </row>
    <row r="136" spans="1:61" ht="21">
      <c r="A136" s="407" t="str">
        <f t="shared" si="49"/>
        <v>►</v>
      </c>
      <c r="B136" s="147" t="str">
        <f t="shared" si="83"/>
        <v>►</v>
      </c>
      <c r="C136" s="685" t="str">
        <f t="shared" si="83"/>
        <v>►</v>
      </c>
      <c r="D136" s="147" t="str">
        <f t="shared" si="83"/>
        <v>►</v>
      </c>
      <c r="E136" s="147" t="str">
        <f t="shared" si="83"/>
        <v>►</v>
      </c>
      <c r="F136" s="147" t="str">
        <f t="shared" si="83"/>
        <v>►</v>
      </c>
      <c r="G136" s="147" t="str">
        <f t="shared" si="83"/>
        <v>►</v>
      </c>
      <c r="I136" s="146"/>
      <c r="J136" s="119"/>
      <c r="K136" s="119"/>
      <c r="L136" s="118"/>
      <c r="M136" s="117"/>
      <c r="N136" s="116"/>
      <c r="O136" s="285"/>
      <c r="P136" s="284"/>
      <c r="Q136" s="284"/>
      <c r="R136" s="284"/>
      <c r="S136" s="284"/>
      <c r="T136" s="284"/>
      <c r="U136" s="284"/>
      <c r="V136" s="284"/>
      <c r="W136" s="284"/>
      <c r="X136" s="284"/>
      <c r="Y136" s="284"/>
      <c r="Z136" s="282"/>
      <c r="AA136" s="686"/>
      <c r="AB136" s="407" t="str">
        <f t="shared" si="50"/>
        <v>►</v>
      </c>
      <c r="AC136" s="147" t="str">
        <f t="shared" si="84"/>
        <v>►</v>
      </c>
      <c r="AD136" s="685" t="str">
        <f t="shared" si="84"/>
        <v>►</v>
      </c>
      <c r="AE136" s="147" t="str">
        <f t="shared" si="84"/>
        <v>►</v>
      </c>
      <c r="AF136" s="147" t="str">
        <f t="shared" si="84"/>
        <v>►</v>
      </c>
      <c r="AG136" s="147" t="str">
        <f t="shared" si="84"/>
        <v>►</v>
      </c>
      <c r="AH136" s="147" t="str">
        <f t="shared" si="84"/>
        <v>►</v>
      </c>
      <c r="AI136" s="686"/>
      <c r="AJ136" s="146"/>
      <c r="AK136" s="119"/>
      <c r="AL136" s="119"/>
      <c r="AM136" s="118"/>
      <c r="AN136" s="117"/>
      <c r="AO136" s="116"/>
      <c r="AP136" s="285"/>
      <c r="AQ136" s="284"/>
      <c r="AR136" s="284"/>
      <c r="AS136" s="284"/>
      <c r="AT136" s="284"/>
      <c r="AU136" s="284"/>
      <c r="AV136" s="284"/>
      <c r="AW136" s="284"/>
      <c r="AX136" s="284"/>
      <c r="AY136" s="284"/>
      <c r="AZ136" s="284"/>
      <c r="BA136" s="282"/>
      <c r="BC136" s="407" t="str">
        <f t="shared" si="51"/>
        <v>►</v>
      </c>
      <c r="BD136" s="600"/>
      <c r="BF136" s="407" t="str">
        <f t="shared" si="52"/>
        <v>►</v>
      </c>
      <c r="BG136" s="600"/>
      <c r="BI136" s="9">
        <v>1</v>
      </c>
    </row>
    <row r="137" spans="1:61" ht="21">
      <c r="A137" s="407" t="str">
        <f t="shared" si="49"/>
        <v>►</v>
      </c>
      <c r="B137" s="147" t="str">
        <f t="shared" si="83"/>
        <v>►</v>
      </c>
      <c r="C137" s="685" t="str">
        <f t="shared" si="83"/>
        <v>►</v>
      </c>
      <c r="D137" s="147" t="str">
        <f t="shared" si="83"/>
        <v>►</v>
      </c>
      <c r="E137" s="147" t="str">
        <f t="shared" si="83"/>
        <v>►</v>
      </c>
      <c r="F137" s="147" t="str">
        <f t="shared" si="83"/>
        <v>►</v>
      </c>
      <c r="G137" s="147" t="str">
        <f t="shared" si="83"/>
        <v>►</v>
      </c>
      <c r="I137" s="146"/>
      <c r="J137" s="119"/>
      <c r="K137" s="119"/>
      <c r="L137" s="118"/>
      <c r="M137" s="117"/>
      <c r="N137" s="116"/>
      <c r="O137" s="285"/>
      <c r="P137" s="284"/>
      <c r="Q137" s="284"/>
      <c r="R137" s="284"/>
      <c r="S137" s="284"/>
      <c r="T137" s="284"/>
      <c r="U137" s="284"/>
      <c r="V137" s="284"/>
      <c r="W137" s="284"/>
      <c r="X137" s="284"/>
      <c r="Y137" s="284"/>
      <c r="Z137" s="282"/>
      <c r="AA137" s="686"/>
      <c r="AB137" s="407" t="str">
        <f t="shared" si="50"/>
        <v>►</v>
      </c>
      <c r="AC137" s="147" t="str">
        <f t="shared" si="84"/>
        <v>►</v>
      </c>
      <c r="AD137" s="685" t="str">
        <f t="shared" si="84"/>
        <v>►</v>
      </c>
      <c r="AE137" s="147" t="str">
        <f t="shared" si="84"/>
        <v>►</v>
      </c>
      <c r="AF137" s="147" t="str">
        <f t="shared" si="84"/>
        <v>►</v>
      </c>
      <c r="AG137" s="147" t="str">
        <f t="shared" si="84"/>
        <v>►</v>
      </c>
      <c r="AH137" s="147" t="str">
        <f t="shared" si="84"/>
        <v>►</v>
      </c>
      <c r="AI137" s="686"/>
      <c r="AJ137" s="146"/>
      <c r="AK137" s="119"/>
      <c r="AL137" s="119"/>
      <c r="AM137" s="118"/>
      <c r="AN137" s="117"/>
      <c r="AO137" s="116"/>
      <c r="AP137" s="285"/>
      <c r="AQ137" s="284"/>
      <c r="AR137" s="284"/>
      <c r="AS137" s="284"/>
      <c r="AT137" s="284"/>
      <c r="AU137" s="284"/>
      <c r="AV137" s="284"/>
      <c r="AW137" s="284"/>
      <c r="AX137" s="284"/>
      <c r="AY137" s="284"/>
      <c r="AZ137" s="284"/>
      <c r="BA137" s="282"/>
      <c r="BC137" s="407" t="str">
        <f t="shared" si="51"/>
        <v>►</v>
      </c>
      <c r="BD137" s="600"/>
      <c r="BF137" s="407" t="str">
        <f t="shared" si="52"/>
        <v>►</v>
      </c>
      <c r="BG137" s="600"/>
      <c r="BI137" s="9">
        <v>1</v>
      </c>
    </row>
    <row r="138" spans="1:61" ht="21">
      <c r="A138" s="407" t="str">
        <f t="shared" ref="A138:A201" si="85">IF(ISBLANK(I138),"►",I138)</f>
        <v>►</v>
      </c>
      <c r="B138" s="147" t="str">
        <f t="shared" si="83"/>
        <v>►</v>
      </c>
      <c r="C138" s="685" t="str">
        <f t="shared" si="83"/>
        <v>►</v>
      </c>
      <c r="D138" s="147" t="str">
        <f t="shared" si="83"/>
        <v>►</v>
      </c>
      <c r="E138" s="147" t="str">
        <f t="shared" si="83"/>
        <v>►</v>
      </c>
      <c r="F138" s="147" t="str">
        <f t="shared" si="83"/>
        <v>►</v>
      </c>
      <c r="G138" s="147" t="str">
        <f t="shared" si="83"/>
        <v>►</v>
      </c>
      <c r="I138" s="146"/>
      <c r="J138" s="119"/>
      <c r="K138" s="119"/>
      <c r="L138" s="118"/>
      <c r="M138" s="117"/>
      <c r="N138" s="116"/>
      <c r="O138" s="285"/>
      <c r="P138" s="284"/>
      <c r="Q138" s="284"/>
      <c r="R138" s="284"/>
      <c r="S138" s="284"/>
      <c r="T138" s="284"/>
      <c r="U138" s="284"/>
      <c r="V138" s="284"/>
      <c r="W138" s="284"/>
      <c r="X138" s="284"/>
      <c r="Y138" s="284"/>
      <c r="Z138" s="282"/>
      <c r="AA138" s="686"/>
      <c r="AB138" s="407" t="str">
        <f t="shared" ref="AB138:AB201" si="86">IF(ISBLANK(AJ138),"►",AJ138)</f>
        <v>►</v>
      </c>
      <c r="AC138" s="147" t="str">
        <f t="shared" si="84"/>
        <v>►</v>
      </c>
      <c r="AD138" s="685" t="str">
        <f t="shared" si="84"/>
        <v>►</v>
      </c>
      <c r="AE138" s="147" t="str">
        <f t="shared" si="84"/>
        <v>►</v>
      </c>
      <c r="AF138" s="147" t="str">
        <f t="shared" si="84"/>
        <v>►</v>
      </c>
      <c r="AG138" s="147" t="str">
        <f t="shared" si="84"/>
        <v>►</v>
      </c>
      <c r="AH138" s="147" t="str">
        <f t="shared" si="84"/>
        <v>►</v>
      </c>
      <c r="AI138" s="686"/>
      <c r="AJ138" s="146"/>
      <c r="AK138" s="119"/>
      <c r="AL138" s="119"/>
      <c r="AM138" s="118"/>
      <c r="AN138" s="117"/>
      <c r="AO138" s="116"/>
      <c r="AP138" s="285"/>
      <c r="AQ138" s="284"/>
      <c r="AR138" s="284"/>
      <c r="AS138" s="284"/>
      <c r="AT138" s="284"/>
      <c r="AU138" s="284"/>
      <c r="AV138" s="284"/>
      <c r="AW138" s="284"/>
      <c r="AX138" s="284"/>
      <c r="AY138" s="284"/>
      <c r="AZ138" s="284"/>
      <c r="BA138" s="282"/>
      <c r="BC138" s="407" t="str">
        <f t="shared" ref="BC138:BC201" si="87">A138</f>
        <v>►</v>
      </c>
      <c r="BD138" s="600"/>
      <c r="BF138" s="407" t="str">
        <f t="shared" ref="BF138:BF201" si="88">AB138</f>
        <v>►</v>
      </c>
      <c r="BG138" s="600"/>
      <c r="BI138" s="9">
        <v>1</v>
      </c>
    </row>
    <row r="139" spans="1:61" ht="21">
      <c r="A139" s="407" t="str">
        <f t="shared" si="85"/>
        <v>►</v>
      </c>
      <c r="B139" s="147" t="str">
        <f t="shared" si="83"/>
        <v>►</v>
      </c>
      <c r="C139" s="685" t="str">
        <f t="shared" si="83"/>
        <v>►</v>
      </c>
      <c r="D139" s="147" t="str">
        <f t="shared" si="83"/>
        <v>►</v>
      </c>
      <c r="E139" s="147" t="str">
        <f t="shared" si="83"/>
        <v>►</v>
      </c>
      <c r="F139" s="147" t="str">
        <f t="shared" si="83"/>
        <v>►</v>
      </c>
      <c r="G139" s="147" t="str">
        <f t="shared" si="83"/>
        <v>►</v>
      </c>
      <c r="I139" s="146"/>
      <c r="J139" s="119"/>
      <c r="K139" s="119"/>
      <c r="L139" s="118"/>
      <c r="M139" s="117"/>
      <c r="N139" s="116"/>
      <c r="O139" s="285"/>
      <c r="P139" s="284"/>
      <c r="Q139" s="284"/>
      <c r="R139" s="284"/>
      <c r="S139" s="284"/>
      <c r="T139" s="284"/>
      <c r="U139" s="284"/>
      <c r="V139" s="284"/>
      <c r="W139" s="284"/>
      <c r="X139" s="284"/>
      <c r="Y139" s="284"/>
      <c r="Z139" s="282"/>
      <c r="AA139" s="686"/>
      <c r="AB139" s="407" t="str">
        <f t="shared" si="86"/>
        <v>►</v>
      </c>
      <c r="AC139" s="147" t="str">
        <f t="shared" si="84"/>
        <v>►</v>
      </c>
      <c r="AD139" s="685" t="str">
        <f t="shared" si="84"/>
        <v>►</v>
      </c>
      <c r="AE139" s="147" t="str">
        <f t="shared" si="84"/>
        <v>►</v>
      </c>
      <c r="AF139" s="147" t="str">
        <f t="shared" si="84"/>
        <v>►</v>
      </c>
      <c r="AG139" s="147" t="str">
        <f t="shared" si="84"/>
        <v>►</v>
      </c>
      <c r="AH139" s="147" t="str">
        <f t="shared" si="84"/>
        <v>►</v>
      </c>
      <c r="AI139" s="686"/>
      <c r="AJ139" s="146"/>
      <c r="AK139" s="119"/>
      <c r="AL139" s="119"/>
      <c r="AM139" s="118"/>
      <c r="AN139" s="117"/>
      <c r="AO139" s="116"/>
      <c r="AP139" s="285"/>
      <c r="AQ139" s="284"/>
      <c r="AR139" s="284"/>
      <c r="AS139" s="284"/>
      <c r="AT139" s="284"/>
      <c r="AU139" s="284"/>
      <c r="AV139" s="284"/>
      <c r="AW139" s="284"/>
      <c r="AX139" s="284"/>
      <c r="AY139" s="284"/>
      <c r="AZ139" s="284"/>
      <c r="BA139" s="282"/>
      <c r="BC139" s="407" t="str">
        <f t="shared" si="87"/>
        <v>►</v>
      </c>
      <c r="BD139" s="600"/>
      <c r="BF139" s="407" t="str">
        <f t="shared" si="88"/>
        <v>►</v>
      </c>
      <c r="BG139" s="600"/>
      <c r="BI139" s="9">
        <v>1</v>
      </c>
    </row>
    <row r="140" spans="1:61" ht="18.75">
      <c r="A140" s="407" t="str">
        <f t="shared" si="85"/>
        <v>►</v>
      </c>
      <c r="B140" s="147" t="str">
        <f t="shared" si="83"/>
        <v>►</v>
      </c>
      <c r="C140" s="685" t="str">
        <f t="shared" si="83"/>
        <v>►</v>
      </c>
      <c r="D140" s="147" t="str">
        <f t="shared" si="83"/>
        <v>►</v>
      </c>
      <c r="E140" s="147" t="str">
        <f t="shared" si="83"/>
        <v>►</v>
      </c>
      <c r="F140" s="147" t="str">
        <f t="shared" si="83"/>
        <v>►</v>
      </c>
      <c r="G140" s="147" t="str">
        <f t="shared" si="83"/>
        <v>►</v>
      </c>
      <c r="I140" s="146"/>
      <c r="J140" s="119"/>
      <c r="K140" s="119"/>
      <c r="L140" s="118"/>
      <c r="M140" s="117"/>
      <c r="N140" s="116"/>
      <c r="O140" s="687"/>
      <c r="P140" s="280"/>
      <c r="Q140" s="280"/>
      <c r="R140" s="280"/>
      <c r="S140" s="280"/>
      <c r="T140" s="280"/>
      <c r="U140" s="280"/>
      <c r="V140" s="280"/>
      <c r="W140" s="280"/>
      <c r="X140" s="280"/>
      <c r="Y140" s="280"/>
      <c r="Z140" s="279"/>
      <c r="AA140" s="686"/>
      <c r="AB140" s="407" t="str">
        <f t="shared" si="86"/>
        <v>►</v>
      </c>
      <c r="AC140" s="147" t="str">
        <f t="shared" si="84"/>
        <v>►</v>
      </c>
      <c r="AD140" s="685" t="str">
        <f t="shared" si="84"/>
        <v>►</v>
      </c>
      <c r="AE140" s="147" t="str">
        <f t="shared" si="84"/>
        <v>►</v>
      </c>
      <c r="AF140" s="147" t="str">
        <f t="shared" si="84"/>
        <v>►</v>
      </c>
      <c r="AG140" s="147" t="str">
        <f t="shared" si="84"/>
        <v>►</v>
      </c>
      <c r="AH140" s="147" t="str">
        <f t="shared" si="84"/>
        <v>►</v>
      </c>
      <c r="AI140" s="686"/>
      <c r="AJ140" s="146"/>
      <c r="AK140" s="119"/>
      <c r="AL140" s="119"/>
      <c r="AM140" s="118"/>
      <c r="AN140" s="117"/>
      <c r="AO140" s="116"/>
      <c r="AP140" s="687"/>
      <c r="AQ140" s="280"/>
      <c r="AR140" s="280"/>
      <c r="AS140" s="280"/>
      <c r="AT140" s="280"/>
      <c r="AU140" s="280"/>
      <c r="AV140" s="280"/>
      <c r="AW140" s="280"/>
      <c r="AX140" s="280"/>
      <c r="AY140" s="280"/>
      <c r="AZ140" s="280"/>
      <c r="BA140" s="279"/>
      <c r="BC140" s="407" t="str">
        <f t="shared" si="87"/>
        <v>►</v>
      </c>
      <c r="BD140" s="599"/>
      <c r="BF140" s="407" t="str">
        <f t="shared" si="88"/>
        <v>►</v>
      </c>
      <c r="BG140" s="599"/>
      <c r="BI140" s="9">
        <v>1</v>
      </c>
    </row>
    <row r="141" spans="1:61" ht="18.75">
      <c r="A141" s="407" t="str">
        <f t="shared" si="85"/>
        <v>►</v>
      </c>
      <c r="B141" s="147" t="str">
        <f t="shared" si="83"/>
        <v>►</v>
      </c>
      <c r="C141" s="685" t="str">
        <f t="shared" si="83"/>
        <v>►</v>
      </c>
      <c r="D141" s="147" t="str">
        <f t="shared" si="83"/>
        <v>►</v>
      </c>
      <c r="E141" s="147" t="str">
        <f t="shared" si="83"/>
        <v>►</v>
      </c>
      <c r="F141" s="147" t="str">
        <f t="shared" si="83"/>
        <v>►</v>
      </c>
      <c r="G141" s="147" t="str">
        <f t="shared" si="83"/>
        <v>►</v>
      </c>
      <c r="I141" s="146"/>
      <c r="J141" s="119"/>
      <c r="K141" s="119"/>
      <c r="L141" s="118"/>
      <c r="M141" s="117"/>
      <c r="N141" s="116"/>
      <c r="O141" s="687"/>
      <c r="P141" s="280"/>
      <c r="Q141" s="280"/>
      <c r="R141" s="280"/>
      <c r="S141" s="280"/>
      <c r="T141" s="280"/>
      <c r="U141" s="280"/>
      <c r="V141" s="280"/>
      <c r="W141" s="280"/>
      <c r="X141" s="280"/>
      <c r="Y141" s="280"/>
      <c r="Z141" s="279"/>
      <c r="AA141" s="686"/>
      <c r="AB141" s="407" t="str">
        <f t="shared" si="86"/>
        <v>►</v>
      </c>
      <c r="AC141" s="147" t="str">
        <f t="shared" si="84"/>
        <v>►</v>
      </c>
      <c r="AD141" s="685" t="str">
        <f t="shared" si="84"/>
        <v>►</v>
      </c>
      <c r="AE141" s="147" t="str">
        <f t="shared" si="84"/>
        <v>►</v>
      </c>
      <c r="AF141" s="147" t="str">
        <f t="shared" si="84"/>
        <v>►</v>
      </c>
      <c r="AG141" s="147" t="str">
        <f t="shared" si="84"/>
        <v>►</v>
      </c>
      <c r="AH141" s="147" t="str">
        <f t="shared" si="84"/>
        <v>►</v>
      </c>
      <c r="AI141" s="686"/>
      <c r="AJ141" s="146"/>
      <c r="AK141" s="119"/>
      <c r="AL141" s="119"/>
      <c r="AM141" s="118"/>
      <c r="AN141" s="117"/>
      <c r="AO141" s="116"/>
      <c r="AP141" s="687"/>
      <c r="AQ141" s="280"/>
      <c r="AR141" s="280"/>
      <c r="AS141" s="280"/>
      <c r="AT141" s="280"/>
      <c r="AU141" s="280"/>
      <c r="AV141" s="280"/>
      <c r="AW141" s="280"/>
      <c r="AX141" s="280"/>
      <c r="AY141" s="280"/>
      <c r="AZ141" s="280"/>
      <c r="BA141" s="279"/>
      <c r="BC141" s="407" t="str">
        <f t="shared" si="87"/>
        <v>►</v>
      </c>
      <c r="BD141" s="599"/>
      <c r="BF141" s="407" t="str">
        <f t="shared" si="88"/>
        <v>►</v>
      </c>
      <c r="BG141" s="599"/>
      <c r="BI141" s="9">
        <v>1</v>
      </c>
    </row>
    <row r="142" spans="1:61" ht="15.75">
      <c r="A142" s="407" t="str">
        <f t="shared" si="85"/>
        <v>►</v>
      </c>
      <c r="B142" s="147" t="str">
        <f t="shared" si="83"/>
        <v>►</v>
      </c>
      <c r="C142" s="685" t="str">
        <f t="shared" si="83"/>
        <v>►</v>
      </c>
      <c r="D142" s="147" t="str">
        <f t="shared" si="83"/>
        <v>►</v>
      </c>
      <c r="E142" s="147" t="str">
        <f t="shared" si="83"/>
        <v>►</v>
      </c>
      <c r="F142" s="147" t="str">
        <f t="shared" si="83"/>
        <v>►</v>
      </c>
      <c r="G142" s="147" t="str">
        <f t="shared" si="83"/>
        <v>►</v>
      </c>
      <c r="I142" s="274"/>
      <c r="J142" s="119"/>
      <c r="K142" s="119"/>
      <c r="L142" s="118"/>
      <c r="M142" s="117"/>
      <c r="N142" s="116"/>
      <c r="O142" s="277"/>
      <c r="P142" s="122"/>
      <c r="Q142" s="122"/>
      <c r="R142" s="122"/>
      <c r="S142" s="122"/>
      <c r="T142" s="122"/>
      <c r="U142" s="122"/>
      <c r="V142" s="122"/>
      <c r="W142" s="122"/>
      <c r="X142" s="122"/>
      <c r="Y142" s="122"/>
      <c r="Z142" s="121"/>
      <c r="AA142" s="686"/>
      <c r="AB142" s="407" t="str">
        <f t="shared" si="86"/>
        <v>►</v>
      </c>
      <c r="AC142" s="147" t="str">
        <f t="shared" si="84"/>
        <v>►</v>
      </c>
      <c r="AD142" s="685" t="str">
        <f t="shared" si="84"/>
        <v>►</v>
      </c>
      <c r="AE142" s="147" t="str">
        <f t="shared" si="84"/>
        <v>►</v>
      </c>
      <c r="AF142" s="147" t="str">
        <f t="shared" si="84"/>
        <v>►</v>
      </c>
      <c r="AG142" s="147" t="str">
        <f t="shared" si="84"/>
        <v>►</v>
      </c>
      <c r="AH142" s="147" t="str">
        <f t="shared" si="84"/>
        <v>►</v>
      </c>
      <c r="AI142" s="686"/>
      <c r="AJ142" s="274"/>
      <c r="AK142" s="119"/>
      <c r="AL142" s="119"/>
      <c r="AM142" s="118"/>
      <c r="AN142" s="117"/>
      <c r="AO142" s="116"/>
      <c r="AP142" s="277"/>
      <c r="AQ142" s="122"/>
      <c r="AR142" s="122"/>
      <c r="AS142" s="122"/>
      <c r="AT142" s="122"/>
      <c r="AU142" s="122"/>
      <c r="AV142" s="122"/>
      <c r="AW142" s="122"/>
      <c r="AX142" s="122"/>
      <c r="AY142" s="122"/>
      <c r="AZ142" s="122"/>
      <c r="BA142" s="121"/>
      <c r="BC142" s="407" t="str">
        <f t="shared" si="87"/>
        <v>►</v>
      </c>
      <c r="BD142" s="599"/>
      <c r="BF142" s="407" t="str">
        <f t="shared" si="88"/>
        <v>►</v>
      </c>
      <c r="BG142" s="599"/>
      <c r="BI142" s="9">
        <v>1</v>
      </c>
    </row>
    <row r="143" spans="1:61" ht="15.75">
      <c r="A143" s="407" t="str">
        <f t="shared" si="85"/>
        <v>►</v>
      </c>
      <c r="B143" s="147" t="str">
        <f t="shared" si="83"/>
        <v>►</v>
      </c>
      <c r="C143" s="685" t="str">
        <f t="shared" si="83"/>
        <v>►</v>
      </c>
      <c r="D143" s="147" t="str">
        <f t="shared" si="83"/>
        <v>►</v>
      </c>
      <c r="E143" s="147" t="str">
        <f t="shared" si="83"/>
        <v>►</v>
      </c>
      <c r="F143" s="147" t="str">
        <f t="shared" si="83"/>
        <v>►</v>
      </c>
      <c r="G143" s="147" t="str">
        <f t="shared" si="83"/>
        <v>►</v>
      </c>
      <c r="I143" s="274"/>
      <c r="J143" s="113"/>
      <c r="K143" s="113"/>
      <c r="L143" s="113"/>
      <c r="M143" s="113"/>
      <c r="N143" s="113"/>
      <c r="O143" s="113"/>
      <c r="P143" s="113"/>
      <c r="Q143" s="113"/>
      <c r="R143" s="113"/>
      <c r="S143" s="113"/>
      <c r="T143" s="113"/>
      <c r="U143" s="113"/>
      <c r="V143" s="113"/>
      <c r="W143" s="113"/>
      <c r="X143" s="113"/>
      <c r="Y143" s="113"/>
      <c r="Z143" s="115"/>
      <c r="AA143" s="686"/>
      <c r="AB143" s="407" t="str">
        <f t="shared" si="86"/>
        <v>►</v>
      </c>
      <c r="AC143" s="147" t="str">
        <f t="shared" si="84"/>
        <v>►</v>
      </c>
      <c r="AD143" s="685" t="str">
        <f t="shared" si="84"/>
        <v>►</v>
      </c>
      <c r="AE143" s="147" t="str">
        <f t="shared" si="84"/>
        <v>►</v>
      </c>
      <c r="AF143" s="147" t="str">
        <f t="shared" si="84"/>
        <v>►</v>
      </c>
      <c r="AG143" s="147" t="str">
        <f t="shared" si="84"/>
        <v>►</v>
      </c>
      <c r="AH143" s="147" t="str">
        <f t="shared" si="84"/>
        <v>►</v>
      </c>
      <c r="AI143" s="686"/>
      <c r="AJ143" s="274"/>
      <c r="AK143" s="113"/>
      <c r="AL143" s="113"/>
      <c r="AM143" s="113"/>
      <c r="AN143" s="113"/>
      <c r="AO143" s="113"/>
      <c r="AP143" s="113"/>
      <c r="AQ143" s="113"/>
      <c r="AR143" s="113"/>
      <c r="AS143" s="113"/>
      <c r="AT143" s="113"/>
      <c r="AU143" s="113"/>
      <c r="AV143" s="113"/>
      <c r="AW143" s="113"/>
      <c r="AX143" s="113"/>
      <c r="AY143" s="113"/>
      <c r="AZ143" s="113"/>
      <c r="BA143" s="115"/>
      <c r="BC143" s="407" t="str">
        <f t="shared" si="87"/>
        <v>►</v>
      </c>
      <c r="BD143" s="599"/>
      <c r="BF143" s="407" t="str">
        <f t="shared" si="88"/>
        <v>►</v>
      </c>
      <c r="BG143" s="599"/>
      <c r="BI143" s="9">
        <v>1</v>
      </c>
    </row>
    <row r="144" spans="1:61" ht="16.5" thickBot="1">
      <c r="A144" s="407" t="str">
        <f t="shared" si="85"/>
        <v>►</v>
      </c>
      <c r="B144" s="147" t="str">
        <f t="shared" si="83"/>
        <v>►</v>
      </c>
      <c r="C144" s="685" t="str">
        <f t="shared" si="83"/>
        <v>►</v>
      </c>
      <c r="D144" s="147" t="str">
        <f t="shared" si="83"/>
        <v>►</v>
      </c>
      <c r="E144" s="147" t="str">
        <f t="shared" si="83"/>
        <v>►</v>
      </c>
      <c r="F144" s="147" t="str">
        <f t="shared" si="83"/>
        <v>►</v>
      </c>
      <c r="G144" s="147" t="str">
        <f t="shared" si="83"/>
        <v>►</v>
      </c>
      <c r="I144" s="273"/>
      <c r="J144" s="272"/>
      <c r="K144" s="272"/>
      <c r="L144" s="272"/>
      <c r="M144" s="272"/>
      <c r="N144" s="272"/>
      <c r="O144" s="272"/>
      <c r="P144" s="272"/>
      <c r="Q144" s="272"/>
      <c r="R144" s="272"/>
      <c r="S144" s="272"/>
      <c r="T144" s="272"/>
      <c r="U144" s="272"/>
      <c r="V144" s="272"/>
      <c r="W144" s="272"/>
      <c r="X144" s="272"/>
      <c r="Y144" s="272"/>
      <c r="Z144" s="271"/>
      <c r="AA144" s="686"/>
      <c r="AB144" s="407" t="str">
        <f t="shared" si="86"/>
        <v>►</v>
      </c>
      <c r="AC144" s="147" t="str">
        <f t="shared" si="84"/>
        <v>►</v>
      </c>
      <c r="AD144" s="685" t="str">
        <f t="shared" si="84"/>
        <v>►</v>
      </c>
      <c r="AE144" s="147" t="str">
        <f t="shared" si="84"/>
        <v>►</v>
      </c>
      <c r="AF144" s="147" t="str">
        <f t="shared" si="84"/>
        <v>►</v>
      </c>
      <c r="AG144" s="147" t="str">
        <f t="shared" si="84"/>
        <v>►</v>
      </c>
      <c r="AH144" s="147" t="str">
        <f t="shared" si="84"/>
        <v>►</v>
      </c>
      <c r="AI144" s="686"/>
      <c r="AJ144" s="273"/>
      <c r="AK144" s="272"/>
      <c r="AL144" s="272"/>
      <c r="AM144" s="272"/>
      <c r="AN144" s="272"/>
      <c r="AO144" s="272"/>
      <c r="AP144" s="272"/>
      <c r="AQ144" s="272"/>
      <c r="AR144" s="272"/>
      <c r="AS144" s="272"/>
      <c r="AT144" s="272"/>
      <c r="AU144" s="272"/>
      <c r="AV144" s="272"/>
      <c r="AW144" s="272"/>
      <c r="AX144" s="272"/>
      <c r="AY144" s="272"/>
      <c r="AZ144" s="272"/>
      <c r="BA144" s="271"/>
      <c r="BC144" s="407" t="str">
        <f t="shared" si="87"/>
        <v>►</v>
      </c>
      <c r="BD144" s="599"/>
      <c r="BF144" s="407" t="str">
        <f t="shared" si="88"/>
        <v>►</v>
      </c>
      <c r="BG144" s="599"/>
      <c r="BI144" s="9">
        <v>1</v>
      </c>
    </row>
    <row r="145" spans="1:61" ht="16.5" thickBot="1">
      <c r="A145" s="407" t="str">
        <f t="shared" si="85"/>
        <v>A</v>
      </c>
      <c r="B145" s="681" t="s">
        <v>956</v>
      </c>
      <c r="C145" s="681" t="s">
        <v>956</v>
      </c>
      <c r="D145" s="681" t="s">
        <v>956</v>
      </c>
      <c r="E145" s="681" t="s">
        <v>956</v>
      </c>
      <c r="F145" s="681" t="s">
        <v>956</v>
      </c>
      <c r="G145" s="681" t="s">
        <v>956</v>
      </c>
      <c r="I145" s="684" t="s">
        <v>338</v>
      </c>
      <c r="J145" s="683" t="s">
        <v>956</v>
      </c>
      <c r="K145" s="683" t="s">
        <v>956</v>
      </c>
      <c r="L145" s="683" t="s">
        <v>956</v>
      </c>
      <c r="M145" s="683" t="s">
        <v>956</v>
      </c>
      <c r="N145" s="683" t="s">
        <v>956</v>
      </c>
      <c r="O145" s="683" t="s">
        <v>956</v>
      </c>
      <c r="P145" s="683" t="s">
        <v>956</v>
      </c>
      <c r="Q145" s="683" t="s">
        <v>956</v>
      </c>
      <c r="R145" s="683" t="s">
        <v>956</v>
      </c>
      <c r="S145" s="683" t="s">
        <v>956</v>
      </c>
      <c r="T145" s="683" t="s">
        <v>956</v>
      </c>
      <c r="U145" s="683" t="s">
        <v>956</v>
      </c>
      <c r="V145" s="683" t="s">
        <v>956</v>
      </c>
      <c r="W145" s="683" t="s">
        <v>956</v>
      </c>
      <c r="X145" s="683" t="s">
        <v>956</v>
      </c>
      <c r="Y145" s="683" t="s">
        <v>956</v>
      </c>
      <c r="Z145" s="683" t="s">
        <v>956</v>
      </c>
      <c r="AA145" s="686"/>
      <c r="AB145" s="407" t="str">
        <f t="shared" si="86"/>
        <v>A</v>
      </c>
      <c r="AC145" s="681" t="s">
        <v>956</v>
      </c>
      <c r="AD145" s="681" t="s">
        <v>956</v>
      </c>
      <c r="AE145" s="681" t="s">
        <v>956</v>
      </c>
      <c r="AF145" s="681" t="s">
        <v>956</v>
      </c>
      <c r="AG145" s="681" t="s">
        <v>956</v>
      </c>
      <c r="AH145" s="681" t="s">
        <v>956</v>
      </c>
      <c r="AI145" s="686"/>
      <c r="AJ145" s="684" t="s">
        <v>338</v>
      </c>
      <c r="AK145" s="683" t="s">
        <v>956</v>
      </c>
      <c r="AL145" s="683" t="s">
        <v>956</v>
      </c>
      <c r="AM145" s="683" t="s">
        <v>956</v>
      </c>
      <c r="AN145" s="683" t="s">
        <v>956</v>
      </c>
      <c r="AO145" s="683" t="s">
        <v>956</v>
      </c>
      <c r="AP145" s="683" t="s">
        <v>956</v>
      </c>
      <c r="AQ145" s="683" t="s">
        <v>956</v>
      </c>
      <c r="AR145" s="683" t="s">
        <v>956</v>
      </c>
      <c r="AS145" s="683" t="s">
        <v>956</v>
      </c>
      <c r="AT145" s="683" t="s">
        <v>956</v>
      </c>
      <c r="AU145" s="683" t="s">
        <v>956</v>
      </c>
      <c r="AV145" s="683" t="s">
        <v>956</v>
      </c>
      <c r="AW145" s="683" t="s">
        <v>956</v>
      </c>
      <c r="AX145" s="683" t="s">
        <v>956</v>
      </c>
      <c r="AY145" s="683" t="s">
        <v>956</v>
      </c>
      <c r="AZ145" s="683" t="s">
        <v>956</v>
      </c>
      <c r="BA145" s="683" t="s">
        <v>956</v>
      </c>
      <c r="BC145" s="407" t="str">
        <f t="shared" si="87"/>
        <v>A</v>
      </c>
      <c r="BD145" s="599"/>
      <c r="BF145" s="407" t="str">
        <f t="shared" si="88"/>
        <v>A</v>
      </c>
      <c r="BG145" s="599"/>
      <c r="BI145" s="9">
        <v>1</v>
      </c>
    </row>
    <row r="146" spans="1:61" ht="28.5">
      <c r="A146" s="407" t="str">
        <f t="shared" si="85"/>
        <v>►</v>
      </c>
      <c r="B146" s="408" t="str">
        <f t="shared" ref="B146:B164" si="89">IF(A146="►","►",IF(A146="A",IF(AND(ISTEXT(J146),ISTEXT(J146)),J146,IF(ISTEXT(J146),J146,IF(ISBLANK(J146),J146,J146)))))</f>
        <v>►</v>
      </c>
      <c r="C146" s="715" t="str">
        <f t="shared" ref="C146:C164" si="90">IF(B146="►","►",IFERROR(LEFT(B146,SEARCH(".",B146)-1),0))</f>
        <v>►</v>
      </c>
      <c r="D146" s="408" t="str">
        <f t="shared" ref="D146:D164" si="91">IF(B146="►","►",IFERROR(MID(B146,SEARCH(".",B146)+1,SEARCH(".",B146,SEARCH(".",B146)+1)-SEARCH(".",B146)-1),0))</f>
        <v>►</v>
      </c>
      <c r="E146" s="408" t="str">
        <f t="shared" ref="E146:E164" si="92">IF(B146="►","►",IFERROR(MID(B146,SEARCH(".",B146,SEARCH(".",B146)+1)+1,SEARCH(".",B146,SEARCH(".",B146,SEARCH(".",B146)+1)+1)-SEARCH(".",B146,SEARCH(".",B146)+1)-1),0))</f>
        <v>►</v>
      </c>
      <c r="F146" s="408" t="str">
        <f t="shared" ref="F146:F164" si="93">IF(B146="►","►",IFERROR(MID(J146,SEARCH(".",B146,SEARCH(".",B146,SEARCH(".",B146)+1)+1)+1,SEARCH(".",B146,SEARCH(".",B146,SEARCH(".",B146,SEARCH(".",B146)+1)+1)+1)-SEARCH(".",B146,SEARCH(".",B146,SEARCH(".",B146)+1)+1)-1),0))</f>
        <v>►</v>
      </c>
      <c r="G146" s="408" t="str">
        <f t="shared" ref="G146:G164" si="94">IF(B146="►","►",IFERROR(MID(B146,SEARCH("♦",SUBSTITUTE(B146,".","♦",LEN(B146)-LEN(SUBSTITUTE(B146,".",""))))+1,999),""))</f>
        <v>►</v>
      </c>
      <c r="I146" s="259"/>
      <c r="J146" s="258"/>
      <c r="K146" s="258"/>
      <c r="L146" s="257"/>
      <c r="M146" s="256"/>
      <c r="N146" s="255"/>
      <c r="O146" s="714"/>
      <c r="P146" s="713"/>
      <c r="Q146" s="712"/>
      <c r="R146" s="712"/>
      <c r="S146" s="712"/>
      <c r="T146" s="712"/>
      <c r="U146" s="712"/>
      <c r="V146" s="712"/>
      <c r="W146" s="712"/>
      <c r="X146" s="712"/>
      <c r="Y146" s="712"/>
      <c r="Z146" s="711"/>
      <c r="AA146" s="686"/>
      <c r="AB146" s="407" t="str">
        <f t="shared" si="86"/>
        <v>►</v>
      </c>
      <c r="AC146" s="408" t="str">
        <f t="shared" ref="AC146:AC164" si="95">IF(AB146="►","►",IF(AB146="A",IF(AND(ISTEXT(AK146),ISTEXT(AK146)),AK146,IF(ISTEXT(AK146),AK146,IF(ISBLANK(AK146),AK146,AK146)))))</f>
        <v>►</v>
      </c>
      <c r="AD146" s="715" t="str">
        <f t="shared" ref="AD146:AD164" si="96">IF(AC146="►","►",IFERROR(LEFT(AC146,SEARCH(".",AC146)-1),0))</f>
        <v>►</v>
      </c>
      <c r="AE146" s="408" t="str">
        <f t="shared" ref="AE146:AE164" si="97">IF(AC146="►","►",IFERROR(MID(AC146,SEARCH(".",AC146)+1,SEARCH(".",AC146,SEARCH(".",AC146)+1)-SEARCH(".",AC146)-1),0))</f>
        <v>►</v>
      </c>
      <c r="AF146" s="408" t="str">
        <f t="shared" ref="AF146:AF164" si="98">IF(AC146="►","►",IFERROR(MID(AC146,SEARCH(".",AC146,SEARCH(".",AC146)+1)+1,SEARCH(".",AC146,SEARCH(".",AC146,SEARCH(".",AC146)+1)+1)-SEARCH(".",AC146,SEARCH(".",AC146)+1)-1),0))</f>
        <v>►</v>
      </c>
      <c r="AG146" s="408" t="str">
        <f t="shared" ref="AG146:AG164" si="99">IF(AC146="►","►",IFERROR(MID(AK146,SEARCH(".",AC146,SEARCH(".",AC146,SEARCH(".",AC146)+1)+1)+1,SEARCH(".",AC146,SEARCH(".",AC146,SEARCH(".",AC146,SEARCH(".",AC146)+1)+1)+1)-SEARCH(".",AC146,SEARCH(".",AC146,SEARCH(".",AC146)+1)+1)-1),0))</f>
        <v>►</v>
      </c>
      <c r="AH146" s="408" t="str">
        <f t="shared" ref="AH146:AH164" si="100">IF(AC146="►","►",IFERROR(MID(AC146,SEARCH("♦",SUBSTITUTE(AC146,".","♦",LEN(AC146)-LEN(SUBSTITUTE(AC146,".",""))))+1,999),""))</f>
        <v>►</v>
      </c>
      <c r="AI146" s="686"/>
      <c r="AJ146" s="259"/>
      <c r="AK146" s="258"/>
      <c r="AL146" s="258"/>
      <c r="AM146" s="257"/>
      <c r="AN146" s="256"/>
      <c r="AO146" s="255"/>
      <c r="AP146" s="714"/>
      <c r="AQ146" s="713"/>
      <c r="AR146" s="712"/>
      <c r="AS146" s="712"/>
      <c r="AT146" s="712"/>
      <c r="AU146" s="712"/>
      <c r="AV146" s="712"/>
      <c r="AW146" s="712"/>
      <c r="AX146" s="712"/>
      <c r="AY146" s="712"/>
      <c r="AZ146" s="712"/>
      <c r="BA146" s="711"/>
      <c r="BC146" s="407" t="str">
        <f t="shared" si="87"/>
        <v>►</v>
      </c>
      <c r="BD146" s="599"/>
      <c r="BF146" s="407" t="str">
        <f t="shared" si="88"/>
        <v>►</v>
      </c>
      <c r="BG146" s="599"/>
      <c r="BI146" s="9">
        <v>1</v>
      </c>
    </row>
    <row r="147" spans="1:61" ht="28.5">
      <c r="A147" s="407" t="str">
        <f t="shared" si="85"/>
        <v>►</v>
      </c>
      <c r="B147" s="147" t="str">
        <f t="shared" si="89"/>
        <v>►</v>
      </c>
      <c r="C147" s="685" t="str">
        <f t="shared" si="90"/>
        <v>►</v>
      </c>
      <c r="D147" s="147" t="str">
        <f t="shared" si="91"/>
        <v>►</v>
      </c>
      <c r="E147" s="147" t="str">
        <f t="shared" si="92"/>
        <v>►</v>
      </c>
      <c r="F147" s="147" t="str">
        <f t="shared" si="93"/>
        <v>►</v>
      </c>
      <c r="G147" s="147" t="str">
        <f t="shared" si="94"/>
        <v>►</v>
      </c>
      <c r="I147" s="342"/>
      <c r="J147" s="204"/>
      <c r="K147" s="204"/>
      <c r="L147" s="203"/>
      <c r="M147" s="202"/>
      <c r="N147" s="201"/>
      <c r="O147" s="710"/>
      <c r="P147" s="709"/>
      <c r="Q147" s="708"/>
      <c r="R147" s="708"/>
      <c r="S147" s="708"/>
      <c r="T147" s="708"/>
      <c r="U147" s="708"/>
      <c r="V147" s="708"/>
      <c r="W147" s="708"/>
      <c r="X147" s="708"/>
      <c r="Y147" s="708"/>
      <c r="Z147" s="707"/>
      <c r="AA147" s="686"/>
      <c r="AB147" s="407" t="str">
        <f t="shared" si="86"/>
        <v>►</v>
      </c>
      <c r="AC147" s="147" t="str">
        <f t="shared" si="95"/>
        <v>►</v>
      </c>
      <c r="AD147" s="685" t="str">
        <f t="shared" si="96"/>
        <v>►</v>
      </c>
      <c r="AE147" s="147" t="str">
        <f t="shared" si="97"/>
        <v>►</v>
      </c>
      <c r="AF147" s="147" t="str">
        <f t="shared" si="98"/>
        <v>►</v>
      </c>
      <c r="AG147" s="147" t="str">
        <f t="shared" si="99"/>
        <v>►</v>
      </c>
      <c r="AH147" s="147" t="str">
        <f t="shared" si="100"/>
        <v>►</v>
      </c>
      <c r="AI147" s="686"/>
      <c r="AJ147" s="342"/>
      <c r="AK147" s="204"/>
      <c r="AL147" s="204"/>
      <c r="AM147" s="203"/>
      <c r="AN147" s="202"/>
      <c r="AO147" s="201"/>
      <c r="AP147" s="710"/>
      <c r="AQ147" s="709"/>
      <c r="AR147" s="708"/>
      <c r="AS147" s="708"/>
      <c r="AT147" s="708"/>
      <c r="AU147" s="708"/>
      <c r="AV147" s="708"/>
      <c r="AW147" s="708"/>
      <c r="AX147" s="708"/>
      <c r="AY147" s="708"/>
      <c r="AZ147" s="708"/>
      <c r="BA147" s="707"/>
      <c r="BC147" s="407" t="str">
        <f t="shared" si="87"/>
        <v>►</v>
      </c>
      <c r="BD147" s="599"/>
      <c r="BF147" s="407" t="str">
        <f t="shared" si="88"/>
        <v>►</v>
      </c>
      <c r="BG147" s="599"/>
      <c r="BI147" s="9">
        <v>1</v>
      </c>
    </row>
    <row r="148" spans="1:61" ht="15.75">
      <c r="A148" s="407" t="str">
        <f t="shared" si="85"/>
        <v>►</v>
      </c>
      <c r="B148" s="147" t="str">
        <f t="shared" si="89"/>
        <v>►</v>
      </c>
      <c r="C148" s="685" t="str">
        <f t="shared" si="90"/>
        <v>►</v>
      </c>
      <c r="D148" s="147" t="str">
        <f t="shared" si="91"/>
        <v>►</v>
      </c>
      <c r="E148" s="147" t="str">
        <f t="shared" si="92"/>
        <v>►</v>
      </c>
      <c r="F148" s="147" t="str">
        <f t="shared" si="93"/>
        <v>►</v>
      </c>
      <c r="G148" s="147" t="str">
        <f t="shared" si="94"/>
        <v>►</v>
      </c>
      <c r="I148" s="134"/>
      <c r="J148" s="204"/>
      <c r="K148" s="204"/>
      <c r="L148" s="203"/>
      <c r="M148" s="202"/>
      <c r="N148" s="201"/>
      <c r="O148" s="706"/>
      <c r="P148" s="706"/>
      <c r="Q148" s="337"/>
      <c r="R148" s="336"/>
      <c r="S148" s="232"/>
      <c r="T148" s="232"/>
      <c r="U148" s="232"/>
      <c r="V148" s="232"/>
      <c r="W148" s="232"/>
      <c r="X148" s="232"/>
      <c r="Y148" s="232"/>
      <c r="Z148" s="231"/>
      <c r="AA148" s="686"/>
      <c r="AB148" s="407" t="str">
        <f t="shared" si="86"/>
        <v>►</v>
      </c>
      <c r="AC148" s="147" t="str">
        <f t="shared" si="95"/>
        <v>►</v>
      </c>
      <c r="AD148" s="685" t="str">
        <f t="shared" si="96"/>
        <v>►</v>
      </c>
      <c r="AE148" s="147" t="str">
        <f t="shared" si="97"/>
        <v>►</v>
      </c>
      <c r="AF148" s="147" t="str">
        <f t="shared" si="98"/>
        <v>►</v>
      </c>
      <c r="AG148" s="147" t="str">
        <f t="shared" si="99"/>
        <v>►</v>
      </c>
      <c r="AH148" s="147" t="str">
        <f t="shared" si="100"/>
        <v>►</v>
      </c>
      <c r="AI148" s="686"/>
      <c r="AJ148" s="134"/>
      <c r="AK148" s="204"/>
      <c r="AL148" s="204"/>
      <c r="AM148" s="203"/>
      <c r="AN148" s="202"/>
      <c r="AO148" s="201"/>
      <c r="AP148" s="706"/>
      <c r="AQ148" s="706"/>
      <c r="AR148" s="337"/>
      <c r="AS148" s="336"/>
      <c r="AT148" s="232"/>
      <c r="AU148" s="232"/>
      <c r="AV148" s="232"/>
      <c r="AW148" s="232"/>
      <c r="AX148" s="232"/>
      <c r="AY148" s="232"/>
      <c r="AZ148" s="232"/>
      <c r="BA148" s="231"/>
      <c r="BC148" s="407" t="str">
        <f t="shared" si="87"/>
        <v>►</v>
      </c>
      <c r="BD148" s="599">
        <v>1</v>
      </c>
      <c r="BF148" s="407" t="str">
        <f t="shared" si="88"/>
        <v>►</v>
      </c>
      <c r="BG148" s="599">
        <v>1</v>
      </c>
      <c r="BI148" s="9">
        <v>1</v>
      </c>
    </row>
    <row r="149" spans="1:61" ht="18.75">
      <c r="A149" s="407" t="str">
        <f t="shared" si="85"/>
        <v>►</v>
      </c>
      <c r="B149" s="147" t="str">
        <f t="shared" si="89"/>
        <v>►</v>
      </c>
      <c r="C149" s="685" t="str">
        <f t="shared" si="90"/>
        <v>►</v>
      </c>
      <c r="D149" s="147" t="str">
        <f t="shared" si="91"/>
        <v>►</v>
      </c>
      <c r="E149" s="147" t="str">
        <f t="shared" si="92"/>
        <v>►</v>
      </c>
      <c r="F149" s="147" t="str">
        <f t="shared" si="93"/>
        <v>►</v>
      </c>
      <c r="G149" s="147" t="str">
        <f t="shared" si="94"/>
        <v>►</v>
      </c>
      <c r="I149" s="134"/>
      <c r="J149" s="204"/>
      <c r="K149" s="204"/>
      <c r="L149" s="203"/>
      <c r="M149" s="202"/>
      <c r="N149" s="201"/>
      <c r="O149" s="224"/>
      <c r="P149" s="334"/>
      <c r="Q149" s="323"/>
      <c r="R149" s="323"/>
      <c r="S149" s="323"/>
      <c r="T149" s="323"/>
      <c r="U149" s="211"/>
      <c r="V149" s="223"/>
      <c r="W149" s="705"/>
      <c r="X149" s="705"/>
      <c r="Y149" s="705"/>
      <c r="Z149" s="704"/>
      <c r="AA149" s="686"/>
      <c r="AB149" s="407" t="str">
        <f t="shared" si="86"/>
        <v>►</v>
      </c>
      <c r="AC149" s="147" t="str">
        <f t="shared" si="95"/>
        <v>►</v>
      </c>
      <c r="AD149" s="685" t="str">
        <f t="shared" si="96"/>
        <v>►</v>
      </c>
      <c r="AE149" s="147" t="str">
        <f t="shared" si="97"/>
        <v>►</v>
      </c>
      <c r="AF149" s="147" t="str">
        <f t="shared" si="98"/>
        <v>►</v>
      </c>
      <c r="AG149" s="147" t="str">
        <f t="shared" si="99"/>
        <v>►</v>
      </c>
      <c r="AH149" s="147" t="str">
        <f t="shared" si="100"/>
        <v>►</v>
      </c>
      <c r="AI149" s="686"/>
      <c r="AJ149" s="134"/>
      <c r="AK149" s="204"/>
      <c r="AL149" s="204"/>
      <c r="AM149" s="203"/>
      <c r="AN149" s="202"/>
      <c r="AO149" s="201"/>
      <c r="AP149" s="224"/>
      <c r="AQ149" s="334"/>
      <c r="AR149" s="323"/>
      <c r="AS149" s="323"/>
      <c r="AT149" s="323"/>
      <c r="AU149" s="323"/>
      <c r="AV149" s="211"/>
      <c r="AW149" s="223"/>
      <c r="AX149" s="705"/>
      <c r="AY149" s="705"/>
      <c r="AZ149" s="705"/>
      <c r="BA149" s="704"/>
      <c r="BC149" s="407" t="str">
        <f t="shared" si="87"/>
        <v>►</v>
      </c>
      <c r="BD149" s="599">
        <v>1</v>
      </c>
      <c r="BF149" s="407" t="str">
        <f t="shared" si="88"/>
        <v>►</v>
      </c>
      <c r="BG149" s="599">
        <v>1</v>
      </c>
      <c r="BI149" s="9">
        <v>1</v>
      </c>
    </row>
    <row r="150" spans="1:61" ht="18.75">
      <c r="A150" s="407" t="str">
        <f t="shared" si="85"/>
        <v>►</v>
      </c>
      <c r="B150" s="147" t="str">
        <f t="shared" si="89"/>
        <v>►</v>
      </c>
      <c r="C150" s="685" t="str">
        <f t="shared" si="90"/>
        <v>►</v>
      </c>
      <c r="D150" s="147" t="str">
        <f t="shared" si="91"/>
        <v>►</v>
      </c>
      <c r="E150" s="147" t="str">
        <f t="shared" si="92"/>
        <v>►</v>
      </c>
      <c r="F150" s="147" t="str">
        <f t="shared" si="93"/>
        <v>►</v>
      </c>
      <c r="G150" s="147" t="str">
        <f t="shared" si="94"/>
        <v>►</v>
      </c>
      <c r="I150" s="134"/>
      <c r="J150" s="204"/>
      <c r="K150" s="204"/>
      <c r="L150" s="203"/>
      <c r="M150" s="202"/>
      <c r="N150" s="201"/>
      <c r="O150" s="216"/>
      <c r="P150" s="327"/>
      <c r="Q150" s="324"/>
      <c r="R150" s="324"/>
      <c r="S150" s="324"/>
      <c r="T150" s="324"/>
      <c r="U150" s="215"/>
      <c r="V150" s="28"/>
      <c r="W150" s="705"/>
      <c r="X150" s="705"/>
      <c r="Y150" s="705"/>
      <c r="Z150" s="704"/>
      <c r="AA150" s="686"/>
      <c r="AB150" s="407" t="str">
        <f t="shared" si="86"/>
        <v>►</v>
      </c>
      <c r="AC150" s="147" t="str">
        <f t="shared" si="95"/>
        <v>►</v>
      </c>
      <c r="AD150" s="685" t="str">
        <f t="shared" si="96"/>
        <v>►</v>
      </c>
      <c r="AE150" s="147" t="str">
        <f t="shared" si="97"/>
        <v>►</v>
      </c>
      <c r="AF150" s="147" t="str">
        <f t="shared" si="98"/>
        <v>►</v>
      </c>
      <c r="AG150" s="147" t="str">
        <f t="shared" si="99"/>
        <v>►</v>
      </c>
      <c r="AH150" s="147" t="str">
        <f t="shared" si="100"/>
        <v>►</v>
      </c>
      <c r="AI150" s="686"/>
      <c r="AJ150" s="134"/>
      <c r="AK150" s="204"/>
      <c r="AL150" s="204"/>
      <c r="AM150" s="203"/>
      <c r="AN150" s="202"/>
      <c r="AO150" s="201"/>
      <c r="AP150" s="216"/>
      <c r="AQ150" s="327"/>
      <c r="AR150" s="324"/>
      <c r="AS150" s="324"/>
      <c r="AT150" s="324"/>
      <c r="AU150" s="324"/>
      <c r="AV150" s="215"/>
      <c r="AW150" s="28"/>
      <c r="AX150" s="705"/>
      <c r="AY150" s="705"/>
      <c r="AZ150" s="705"/>
      <c r="BA150" s="704"/>
      <c r="BC150" s="407" t="str">
        <f t="shared" si="87"/>
        <v>►</v>
      </c>
      <c r="BD150" s="599">
        <v>1</v>
      </c>
      <c r="BF150" s="407" t="str">
        <f t="shared" si="88"/>
        <v>►</v>
      </c>
      <c r="BG150" s="599">
        <v>1</v>
      </c>
      <c r="BI150" s="9">
        <v>1</v>
      </c>
    </row>
    <row r="151" spans="1:61" ht="15.75">
      <c r="A151" s="407" t="str">
        <f t="shared" si="85"/>
        <v>►</v>
      </c>
      <c r="B151" s="147" t="str">
        <f t="shared" si="89"/>
        <v>►</v>
      </c>
      <c r="C151" s="685" t="str">
        <f t="shared" si="90"/>
        <v>►</v>
      </c>
      <c r="D151" s="147" t="str">
        <f t="shared" si="91"/>
        <v>►</v>
      </c>
      <c r="E151" s="147" t="str">
        <f t="shared" si="92"/>
        <v>►</v>
      </c>
      <c r="F151" s="147" t="str">
        <f t="shared" si="93"/>
        <v>►</v>
      </c>
      <c r="G151" s="147" t="str">
        <f t="shared" si="94"/>
        <v>►</v>
      </c>
      <c r="I151" s="134"/>
      <c r="J151" s="204"/>
      <c r="K151" s="204"/>
      <c r="L151" s="203"/>
      <c r="M151" s="202"/>
      <c r="N151" s="201"/>
      <c r="O151" s="325"/>
      <c r="P151" s="324"/>
      <c r="Q151" s="323"/>
      <c r="R151" s="320"/>
      <c r="S151" s="199"/>
      <c r="T151" s="319"/>
      <c r="U151" s="198"/>
      <c r="V151" s="197"/>
      <c r="W151" s="703"/>
      <c r="X151" s="703"/>
      <c r="Y151" s="703"/>
      <c r="Z151" s="702"/>
      <c r="AA151" s="686"/>
      <c r="AB151" s="407" t="str">
        <f t="shared" si="86"/>
        <v>►</v>
      </c>
      <c r="AC151" s="147" t="str">
        <f t="shared" si="95"/>
        <v>►</v>
      </c>
      <c r="AD151" s="685" t="str">
        <f t="shared" si="96"/>
        <v>►</v>
      </c>
      <c r="AE151" s="147" t="str">
        <f t="shared" si="97"/>
        <v>►</v>
      </c>
      <c r="AF151" s="147" t="str">
        <f t="shared" si="98"/>
        <v>►</v>
      </c>
      <c r="AG151" s="147" t="str">
        <f t="shared" si="99"/>
        <v>►</v>
      </c>
      <c r="AH151" s="147" t="str">
        <f t="shared" si="100"/>
        <v>►</v>
      </c>
      <c r="AI151" s="686"/>
      <c r="AJ151" s="134"/>
      <c r="AK151" s="204"/>
      <c r="AL151" s="204"/>
      <c r="AM151" s="203"/>
      <c r="AN151" s="202"/>
      <c r="AO151" s="201"/>
      <c r="AP151" s="325"/>
      <c r="AQ151" s="324"/>
      <c r="AR151" s="323"/>
      <c r="AS151" s="320"/>
      <c r="AT151" s="199"/>
      <c r="AU151" s="319"/>
      <c r="AV151" s="198"/>
      <c r="AW151" s="197"/>
      <c r="AX151" s="703"/>
      <c r="AY151" s="703"/>
      <c r="AZ151" s="703"/>
      <c r="BA151" s="702"/>
      <c r="BC151" s="407" t="str">
        <f t="shared" si="87"/>
        <v>►</v>
      </c>
      <c r="BD151" s="599">
        <v>1</v>
      </c>
      <c r="BF151" s="407" t="str">
        <f t="shared" si="88"/>
        <v>►</v>
      </c>
      <c r="BG151" s="599">
        <v>1</v>
      </c>
      <c r="BI151" s="9">
        <v>1</v>
      </c>
    </row>
    <row r="152" spans="1:61" ht="15.75">
      <c r="A152" s="407" t="str">
        <f t="shared" si="85"/>
        <v>►</v>
      </c>
      <c r="B152" s="147" t="str">
        <f t="shared" si="89"/>
        <v>►</v>
      </c>
      <c r="C152" s="685" t="str">
        <f t="shared" si="90"/>
        <v>►</v>
      </c>
      <c r="D152" s="147" t="str">
        <f t="shared" si="91"/>
        <v>►</v>
      </c>
      <c r="E152" s="147" t="str">
        <f t="shared" si="92"/>
        <v>►</v>
      </c>
      <c r="F152" s="147" t="str">
        <f t="shared" si="93"/>
        <v>►</v>
      </c>
      <c r="G152" s="147" t="str">
        <f t="shared" si="94"/>
        <v>►</v>
      </c>
      <c r="I152" s="134"/>
      <c r="J152" s="204"/>
      <c r="K152" s="204"/>
      <c r="L152" s="203"/>
      <c r="M152" s="202"/>
      <c r="N152" s="201"/>
      <c r="O152" s="200"/>
      <c r="P152" s="104"/>
      <c r="Q152" s="320"/>
      <c r="R152" s="320"/>
      <c r="S152" s="199"/>
      <c r="T152" s="319"/>
      <c r="U152" s="198"/>
      <c r="V152" s="197"/>
      <c r="W152" s="703"/>
      <c r="X152" s="703"/>
      <c r="Y152" s="703"/>
      <c r="Z152" s="702"/>
      <c r="AA152" s="686"/>
      <c r="AB152" s="407" t="str">
        <f t="shared" si="86"/>
        <v>►</v>
      </c>
      <c r="AC152" s="147" t="str">
        <f t="shared" si="95"/>
        <v>►</v>
      </c>
      <c r="AD152" s="685" t="str">
        <f t="shared" si="96"/>
        <v>►</v>
      </c>
      <c r="AE152" s="147" t="str">
        <f t="shared" si="97"/>
        <v>►</v>
      </c>
      <c r="AF152" s="147" t="str">
        <f t="shared" si="98"/>
        <v>►</v>
      </c>
      <c r="AG152" s="147" t="str">
        <f t="shared" si="99"/>
        <v>►</v>
      </c>
      <c r="AH152" s="147" t="str">
        <f t="shared" si="100"/>
        <v>►</v>
      </c>
      <c r="AI152" s="686"/>
      <c r="AJ152" s="134"/>
      <c r="AK152" s="204"/>
      <c r="AL152" s="204"/>
      <c r="AM152" s="203"/>
      <c r="AN152" s="202"/>
      <c r="AO152" s="201"/>
      <c r="AP152" s="200"/>
      <c r="AQ152" s="104"/>
      <c r="AR152" s="320"/>
      <c r="AS152" s="320"/>
      <c r="AT152" s="199"/>
      <c r="AU152" s="319"/>
      <c r="AV152" s="198"/>
      <c r="AW152" s="197"/>
      <c r="AX152" s="703"/>
      <c r="AY152" s="703"/>
      <c r="AZ152" s="703"/>
      <c r="BA152" s="702"/>
      <c r="BC152" s="407" t="str">
        <f t="shared" si="87"/>
        <v>►</v>
      </c>
      <c r="BF152" s="407" t="str">
        <f t="shared" si="88"/>
        <v>►</v>
      </c>
      <c r="BI152" s="9">
        <v>1</v>
      </c>
    </row>
    <row r="153" spans="1:61" ht="15.75">
      <c r="A153" s="407" t="str">
        <f t="shared" si="85"/>
        <v>►</v>
      </c>
      <c r="B153" s="147" t="str">
        <f t="shared" si="89"/>
        <v>►</v>
      </c>
      <c r="C153" s="685" t="str">
        <f t="shared" si="90"/>
        <v>►</v>
      </c>
      <c r="D153" s="147" t="str">
        <f t="shared" si="91"/>
        <v>►</v>
      </c>
      <c r="E153" s="147" t="str">
        <f t="shared" si="92"/>
        <v>►</v>
      </c>
      <c r="F153" s="147" t="str">
        <f t="shared" si="93"/>
        <v>►</v>
      </c>
      <c r="G153" s="147" t="str">
        <f t="shared" si="94"/>
        <v>►</v>
      </c>
      <c r="I153" s="134"/>
      <c r="J153" s="190"/>
      <c r="K153" s="189"/>
      <c r="L153" s="188"/>
      <c r="M153" s="187"/>
      <c r="N153" s="186"/>
      <c r="O153" s="185"/>
      <c r="P153" s="184"/>
      <c r="Q153" s="184"/>
      <c r="R153" s="183"/>
      <c r="S153" s="183"/>
      <c r="T153" s="183"/>
      <c r="U153" s="183"/>
      <c r="V153" s="183"/>
      <c r="W153" s="183"/>
      <c r="X153" s="183"/>
      <c r="Y153" s="183"/>
      <c r="Z153" s="182"/>
      <c r="AA153" s="686"/>
      <c r="AB153" s="407" t="str">
        <f t="shared" si="86"/>
        <v>►</v>
      </c>
      <c r="AC153" s="147" t="str">
        <f t="shared" si="95"/>
        <v>►</v>
      </c>
      <c r="AD153" s="685" t="str">
        <f t="shared" si="96"/>
        <v>►</v>
      </c>
      <c r="AE153" s="147" t="str">
        <f t="shared" si="97"/>
        <v>►</v>
      </c>
      <c r="AF153" s="147" t="str">
        <f t="shared" si="98"/>
        <v>►</v>
      </c>
      <c r="AG153" s="147" t="str">
        <f t="shared" si="99"/>
        <v>►</v>
      </c>
      <c r="AH153" s="147" t="str">
        <f t="shared" si="100"/>
        <v>►</v>
      </c>
      <c r="AI153" s="686"/>
      <c r="AJ153" s="134"/>
      <c r="AK153" s="190"/>
      <c r="AL153" s="189"/>
      <c r="AM153" s="188"/>
      <c r="AN153" s="187"/>
      <c r="AO153" s="186"/>
      <c r="AP153" s="185"/>
      <c r="AQ153" s="184"/>
      <c r="AR153" s="184"/>
      <c r="AS153" s="183"/>
      <c r="AT153" s="183"/>
      <c r="AU153" s="183"/>
      <c r="AV153" s="183"/>
      <c r="AW153" s="183"/>
      <c r="AX153" s="183"/>
      <c r="AY153" s="183"/>
      <c r="AZ153" s="183"/>
      <c r="BA153" s="182"/>
      <c r="BC153" s="407" t="str">
        <f t="shared" si="87"/>
        <v>►</v>
      </c>
      <c r="BF153" s="407" t="str">
        <f t="shared" si="88"/>
        <v>►</v>
      </c>
      <c r="BI153" s="9">
        <v>1</v>
      </c>
    </row>
    <row r="154" spans="1:61" ht="15.75">
      <c r="A154" s="407" t="str">
        <f t="shared" si="85"/>
        <v>►</v>
      </c>
      <c r="B154" s="147" t="str">
        <f t="shared" si="89"/>
        <v>►</v>
      </c>
      <c r="C154" s="685" t="str">
        <f t="shared" si="90"/>
        <v>►</v>
      </c>
      <c r="D154" s="147" t="str">
        <f t="shared" si="91"/>
        <v>►</v>
      </c>
      <c r="E154" s="147" t="str">
        <f t="shared" si="92"/>
        <v>►</v>
      </c>
      <c r="F154" s="147" t="str">
        <f t="shared" si="93"/>
        <v>►</v>
      </c>
      <c r="G154" s="147" t="str">
        <f t="shared" si="94"/>
        <v>►</v>
      </c>
      <c r="I154" s="134"/>
      <c r="J154" s="119"/>
      <c r="K154" s="119"/>
      <c r="L154" s="118"/>
      <c r="M154" s="117"/>
      <c r="N154" s="116"/>
      <c r="O154" s="701"/>
      <c r="P154" s="701"/>
      <c r="Q154" s="700"/>
      <c r="R154" s="177"/>
      <c r="S154" s="176"/>
      <c r="T154" s="699"/>
      <c r="U154" s="175"/>
      <c r="V154" s="698"/>
      <c r="W154" s="697"/>
      <c r="X154" s="696"/>
      <c r="Y154" s="695"/>
      <c r="Z154" s="174"/>
      <c r="AA154" s="686"/>
      <c r="AB154" s="407" t="str">
        <f t="shared" si="86"/>
        <v>►</v>
      </c>
      <c r="AC154" s="147" t="str">
        <f t="shared" si="95"/>
        <v>►</v>
      </c>
      <c r="AD154" s="685" t="str">
        <f t="shared" si="96"/>
        <v>►</v>
      </c>
      <c r="AE154" s="147" t="str">
        <f t="shared" si="97"/>
        <v>►</v>
      </c>
      <c r="AF154" s="147" t="str">
        <f t="shared" si="98"/>
        <v>►</v>
      </c>
      <c r="AG154" s="147" t="str">
        <f t="shared" si="99"/>
        <v>►</v>
      </c>
      <c r="AH154" s="147" t="str">
        <f t="shared" si="100"/>
        <v>►</v>
      </c>
      <c r="AI154" s="686"/>
      <c r="AJ154" s="134"/>
      <c r="AK154" s="119"/>
      <c r="AL154" s="119"/>
      <c r="AM154" s="118"/>
      <c r="AN154" s="117"/>
      <c r="AO154" s="116"/>
      <c r="AP154" s="701"/>
      <c r="AQ154" s="701"/>
      <c r="AR154" s="700"/>
      <c r="AS154" s="177"/>
      <c r="AT154" s="176"/>
      <c r="AU154" s="699"/>
      <c r="AV154" s="175"/>
      <c r="AW154" s="698"/>
      <c r="AX154" s="697"/>
      <c r="AY154" s="696"/>
      <c r="AZ154" s="695"/>
      <c r="BA154" s="174"/>
      <c r="BC154" s="407" t="str">
        <f t="shared" si="87"/>
        <v>►</v>
      </c>
      <c r="BF154" s="407" t="str">
        <f t="shared" si="88"/>
        <v>►</v>
      </c>
      <c r="BI154" s="9">
        <v>1</v>
      </c>
    </row>
    <row r="155" spans="1:61" ht="15.75">
      <c r="A155" s="407" t="str">
        <f t="shared" si="85"/>
        <v>►</v>
      </c>
      <c r="B155" s="147" t="str">
        <f t="shared" si="89"/>
        <v>►</v>
      </c>
      <c r="C155" s="685" t="str">
        <f t="shared" si="90"/>
        <v>►</v>
      </c>
      <c r="D155" s="147" t="str">
        <f t="shared" si="91"/>
        <v>►</v>
      </c>
      <c r="E155" s="147" t="str">
        <f t="shared" si="92"/>
        <v>►</v>
      </c>
      <c r="F155" s="147" t="str">
        <f t="shared" si="93"/>
        <v>►</v>
      </c>
      <c r="G155" s="147" t="str">
        <f t="shared" si="94"/>
        <v>►</v>
      </c>
      <c r="I155" s="134"/>
      <c r="J155" s="119"/>
      <c r="K155" s="119"/>
      <c r="L155" s="118"/>
      <c r="M155" s="117"/>
      <c r="N155" s="116"/>
      <c r="O155" s="689"/>
      <c r="P155" s="689"/>
      <c r="Q155" s="688"/>
      <c r="R155" s="165"/>
      <c r="S155" s="164"/>
      <c r="T155" s="694"/>
      <c r="U155" s="163"/>
      <c r="V155" s="693"/>
      <c r="W155" s="692"/>
      <c r="X155" s="691"/>
      <c r="Y155" s="690"/>
      <c r="Z155" s="162"/>
      <c r="AA155" s="686"/>
      <c r="AB155" s="407" t="str">
        <f t="shared" si="86"/>
        <v>►</v>
      </c>
      <c r="AC155" s="147" t="str">
        <f t="shared" si="95"/>
        <v>►</v>
      </c>
      <c r="AD155" s="685" t="str">
        <f t="shared" si="96"/>
        <v>►</v>
      </c>
      <c r="AE155" s="147" t="str">
        <f t="shared" si="97"/>
        <v>►</v>
      </c>
      <c r="AF155" s="147" t="str">
        <f t="shared" si="98"/>
        <v>►</v>
      </c>
      <c r="AG155" s="147" t="str">
        <f t="shared" si="99"/>
        <v>►</v>
      </c>
      <c r="AH155" s="147" t="str">
        <f t="shared" si="100"/>
        <v>►</v>
      </c>
      <c r="AI155" s="686"/>
      <c r="AJ155" s="134"/>
      <c r="AK155" s="119"/>
      <c r="AL155" s="119"/>
      <c r="AM155" s="118"/>
      <c r="AN155" s="117"/>
      <c r="AO155" s="116"/>
      <c r="AP155" s="689"/>
      <c r="AQ155" s="689"/>
      <c r="AR155" s="688"/>
      <c r="AS155" s="165"/>
      <c r="AT155" s="164"/>
      <c r="AU155" s="694"/>
      <c r="AV155" s="163"/>
      <c r="AW155" s="693"/>
      <c r="AX155" s="692"/>
      <c r="AY155" s="691"/>
      <c r="AZ155" s="690"/>
      <c r="BA155" s="162"/>
      <c r="BC155" s="407" t="str">
        <f t="shared" si="87"/>
        <v>►</v>
      </c>
      <c r="BF155" s="407" t="str">
        <f t="shared" si="88"/>
        <v>►</v>
      </c>
      <c r="BI155" s="9">
        <v>1</v>
      </c>
    </row>
    <row r="156" spans="1:61" ht="21">
      <c r="A156" s="407" t="str">
        <f t="shared" si="85"/>
        <v>►</v>
      </c>
      <c r="B156" s="147" t="str">
        <f t="shared" si="89"/>
        <v>►</v>
      </c>
      <c r="C156" s="685" t="str">
        <f t="shared" si="90"/>
        <v>►</v>
      </c>
      <c r="D156" s="147" t="str">
        <f t="shared" si="91"/>
        <v>►</v>
      </c>
      <c r="E156" s="147" t="str">
        <f t="shared" si="92"/>
        <v>►</v>
      </c>
      <c r="F156" s="147" t="str">
        <f t="shared" si="93"/>
        <v>►</v>
      </c>
      <c r="G156" s="147" t="str">
        <f t="shared" si="94"/>
        <v>►</v>
      </c>
      <c r="I156" s="134"/>
      <c r="J156" s="119"/>
      <c r="K156" s="119"/>
      <c r="L156" s="118"/>
      <c r="M156" s="117"/>
      <c r="N156" s="116"/>
      <c r="O156" s="689"/>
      <c r="P156" s="689"/>
      <c r="Q156" s="688"/>
      <c r="R156" s="145"/>
      <c r="S156" s="296"/>
      <c r="T156" s="295"/>
      <c r="U156" s="144"/>
      <c r="V156" s="294"/>
      <c r="W156" s="293"/>
      <c r="X156" s="292"/>
      <c r="Y156" s="291"/>
      <c r="Z156" s="290"/>
      <c r="AA156" s="686"/>
      <c r="AB156" s="407" t="str">
        <f t="shared" si="86"/>
        <v>►</v>
      </c>
      <c r="AC156" s="147" t="str">
        <f t="shared" si="95"/>
        <v>►</v>
      </c>
      <c r="AD156" s="685" t="str">
        <f t="shared" si="96"/>
        <v>►</v>
      </c>
      <c r="AE156" s="147" t="str">
        <f t="shared" si="97"/>
        <v>►</v>
      </c>
      <c r="AF156" s="147" t="str">
        <f t="shared" si="98"/>
        <v>►</v>
      </c>
      <c r="AG156" s="147" t="str">
        <f t="shared" si="99"/>
        <v>►</v>
      </c>
      <c r="AH156" s="147" t="str">
        <f t="shared" si="100"/>
        <v>►</v>
      </c>
      <c r="AI156" s="686"/>
      <c r="AJ156" s="134"/>
      <c r="AK156" s="119"/>
      <c r="AL156" s="119"/>
      <c r="AM156" s="118"/>
      <c r="AN156" s="117"/>
      <c r="AO156" s="116"/>
      <c r="AP156" s="689"/>
      <c r="AQ156" s="689"/>
      <c r="AR156" s="688"/>
      <c r="AS156" s="145"/>
      <c r="AT156" s="296"/>
      <c r="AU156" s="295"/>
      <c r="AV156" s="144"/>
      <c r="AW156" s="294"/>
      <c r="AX156" s="293"/>
      <c r="AY156" s="292"/>
      <c r="AZ156" s="291"/>
      <c r="BA156" s="290"/>
      <c r="BC156" s="407" t="str">
        <f t="shared" si="87"/>
        <v>►</v>
      </c>
      <c r="BF156" s="407" t="str">
        <f t="shared" si="88"/>
        <v>►</v>
      </c>
      <c r="BI156" s="9">
        <v>1</v>
      </c>
    </row>
    <row r="157" spans="1:61" ht="21">
      <c r="A157" s="407" t="str">
        <f t="shared" si="85"/>
        <v>►</v>
      </c>
      <c r="B157" s="147" t="str">
        <f t="shared" si="89"/>
        <v>►</v>
      </c>
      <c r="C157" s="685" t="str">
        <f t="shared" si="90"/>
        <v>►</v>
      </c>
      <c r="D157" s="147" t="str">
        <f t="shared" si="91"/>
        <v>►</v>
      </c>
      <c r="E157" s="147" t="str">
        <f t="shared" si="92"/>
        <v>►</v>
      </c>
      <c r="F157" s="147" t="str">
        <f t="shared" si="93"/>
        <v>►</v>
      </c>
      <c r="G157" s="147" t="str">
        <f t="shared" si="94"/>
        <v>►</v>
      </c>
      <c r="I157" s="146"/>
      <c r="J157" s="119"/>
      <c r="K157" s="119"/>
      <c r="L157" s="118"/>
      <c r="M157" s="117"/>
      <c r="N157" s="116"/>
      <c r="O157" s="689"/>
      <c r="P157" s="689"/>
      <c r="Q157" s="688"/>
      <c r="R157" s="150"/>
      <c r="S157" s="296"/>
      <c r="T157" s="295"/>
      <c r="U157" s="144"/>
      <c r="V157" s="294"/>
      <c r="W157" s="293"/>
      <c r="X157" s="292"/>
      <c r="Y157" s="291"/>
      <c r="Z157" s="290"/>
      <c r="AA157" s="686"/>
      <c r="AB157" s="407" t="str">
        <f t="shared" si="86"/>
        <v>►</v>
      </c>
      <c r="AC157" s="147" t="str">
        <f t="shared" si="95"/>
        <v>►</v>
      </c>
      <c r="AD157" s="685" t="str">
        <f t="shared" si="96"/>
        <v>►</v>
      </c>
      <c r="AE157" s="147" t="str">
        <f t="shared" si="97"/>
        <v>►</v>
      </c>
      <c r="AF157" s="147" t="str">
        <f t="shared" si="98"/>
        <v>►</v>
      </c>
      <c r="AG157" s="147" t="str">
        <f t="shared" si="99"/>
        <v>►</v>
      </c>
      <c r="AH157" s="147" t="str">
        <f t="shared" si="100"/>
        <v>►</v>
      </c>
      <c r="AI157" s="686"/>
      <c r="AJ157" s="146"/>
      <c r="AK157" s="119"/>
      <c r="AL157" s="119"/>
      <c r="AM157" s="118"/>
      <c r="AN157" s="117"/>
      <c r="AO157" s="116"/>
      <c r="AP157" s="689"/>
      <c r="AQ157" s="689"/>
      <c r="AR157" s="688"/>
      <c r="AS157" s="150"/>
      <c r="AT157" s="296"/>
      <c r="AU157" s="295"/>
      <c r="AV157" s="144"/>
      <c r="AW157" s="294"/>
      <c r="AX157" s="293"/>
      <c r="AY157" s="292"/>
      <c r="AZ157" s="291"/>
      <c r="BA157" s="290"/>
      <c r="BC157" s="407" t="str">
        <f t="shared" si="87"/>
        <v>►</v>
      </c>
      <c r="BF157" s="407" t="str">
        <f t="shared" si="88"/>
        <v>►</v>
      </c>
      <c r="BI157" s="9">
        <v>1</v>
      </c>
    </row>
    <row r="158" spans="1:61" ht="21">
      <c r="A158" s="407" t="str">
        <f t="shared" si="85"/>
        <v>►</v>
      </c>
      <c r="B158" s="147" t="str">
        <f t="shared" si="89"/>
        <v>►</v>
      </c>
      <c r="C158" s="685" t="str">
        <f t="shared" si="90"/>
        <v>►</v>
      </c>
      <c r="D158" s="147" t="str">
        <f t="shared" si="91"/>
        <v>►</v>
      </c>
      <c r="E158" s="147" t="str">
        <f t="shared" si="92"/>
        <v>►</v>
      </c>
      <c r="F158" s="147" t="str">
        <f t="shared" si="93"/>
        <v>►</v>
      </c>
      <c r="G158" s="147" t="str">
        <f t="shared" si="94"/>
        <v>►</v>
      </c>
      <c r="I158" s="146"/>
      <c r="J158" s="119"/>
      <c r="K158" s="119"/>
      <c r="L158" s="118"/>
      <c r="M158" s="117"/>
      <c r="N158" s="116"/>
      <c r="O158" s="689"/>
      <c r="P158" s="689"/>
      <c r="Q158" s="688"/>
      <c r="R158" s="145"/>
      <c r="S158" s="296"/>
      <c r="T158" s="295"/>
      <c r="U158" s="144"/>
      <c r="V158" s="294"/>
      <c r="W158" s="293"/>
      <c r="X158" s="292"/>
      <c r="Y158" s="291"/>
      <c r="Z158" s="298"/>
      <c r="AA158" s="686"/>
      <c r="AB158" s="407" t="str">
        <f t="shared" si="86"/>
        <v>►</v>
      </c>
      <c r="AC158" s="147" t="str">
        <f t="shared" si="95"/>
        <v>►</v>
      </c>
      <c r="AD158" s="685" t="str">
        <f t="shared" si="96"/>
        <v>►</v>
      </c>
      <c r="AE158" s="147" t="str">
        <f t="shared" si="97"/>
        <v>►</v>
      </c>
      <c r="AF158" s="147" t="str">
        <f t="shared" si="98"/>
        <v>►</v>
      </c>
      <c r="AG158" s="147" t="str">
        <f t="shared" si="99"/>
        <v>►</v>
      </c>
      <c r="AH158" s="147" t="str">
        <f t="shared" si="100"/>
        <v>►</v>
      </c>
      <c r="AI158" s="686"/>
      <c r="AJ158" s="146"/>
      <c r="AK158" s="119"/>
      <c r="AL158" s="119"/>
      <c r="AM158" s="118"/>
      <c r="AN158" s="117"/>
      <c r="AO158" s="116"/>
      <c r="AP158" s="689"/>
      <c r="AQ158" s="689"/>
      <c r="AR158" s="688"/>
      <c r="AS158" s="145"/>
      <c r="AT158" s="296"/>
      <c r="AU158" s="295"/>
      <c r="AV158" s="144"/>
      <c r="AW158" s="294"/>
      <c r="AX158" s="293"/>
      <c r="AY158" s="292"/>
      <c r="AZ158" s="291"/>
      <c r="BA158" s="298"/>
      <c r="BC158" s="407" t="str">
        <f t="shared" si="87"/>
        <v>►</v>
      </c>
      <c r="BF158" s="407" t="str">
        <f t="shared" si="88"/>
        <v>►</v>
      </c>
      <c r="BI158" s="9">
        <v>1</v>
      </c>
    </row>
    <row r="159" spans="1:61" ht="21">
      <c r="A159" s="407" t="str">
        <f t="shared" si="85"/>
        <v>►</v>
      </c>
      <c r="B159" s="147" t="str">
        <f t="shared" si="89"/>
        <v>►</v>
      </c>
      <c r="C159" s="685" t="str">
        <f t="shared" si="90"/>
        <v>►</v>
      </c>
      <c r="D159" s="147" t="str">
        <f t="shared" si="91"/>
        <v>►</v>
      </c>
      <c r="E159" s="147" t="str">
        <f t="shared" si="92"/>
        <v>►</v>
      </c>
      <c r="F159" s="147" t="str">
        <f t="shared" si="93"/>
        <v>►</v>
      </c>
      <c r="G159" s="147" t="str">
        <f t="shared" si="94"/>
        <v>►</v>
      </c>
      <c r="I159" s="146"/>
      <c r="J159" s="119"/>
      <c r="K159" s="119"/>
      <c r="L159" s="118"/>
      <c r="M159" s="117"/>
      <c r="N159" s="116"/>
      <c r="O159" s="689"/>
      <c r="P159" s="689"/>
      <c r="Q159" s="688"/>
      <c r="R159" s="150"/>
      <c r="S159" s="296"/>
      <c r="T159" s="295"/>
      <c r="U159" s="144"/>
      <c r="V159" s="294"/>
      <c r="W159" s="293"/>
      <c r="X159" s="292"/>
      <c r="Y159" s="291"/>
      <c r="Z159" s="298"/>
      <c r="AA159" s="686"/>
      <c r="AB159" s="407" t="str">
        <f t="shared" si="86"/>
        <v>►</v>
      </c>
      <c r="AC159" s="147" t="str">
        <f t="shared" si="95"/>
        <v>►</v>
      </c>
      <c r="AD159" s="685" t="str">
        <f t="shared" si="96"/>
        <v>►</v>
      </c>
      <c r="AE159" s="147" t="str">
        <f t="shared" si="97"/>
        <v>►</v>
      </c>
      <c r="AF159" s="147" t="str">
        <f t="shared" si="98"/>
        <v>►</v>
      </c>
      <c r="AG159" s="147" t="str">
        <f t="shared" si="99"/>
        <v>►</v>
      </c>
      <c r="AH159" s="147" t="str">
        <f t="shared" si="100"/>
        <v>►</v>
      </c>
      <c r="AI159" s="686"/>
      <c r="AJ159" s="146"/>
      <c r="AK159" s="119"/>
      <c r="AL159" s="119"/>
      <c r="AM159" s="118"/>
      <c r="AN159" s="117"/>
      <c r="AO159" s="116"/>
      <c r="AP159" s="689"/>
      <c r="AQ159" s="689"/>
      <c r="AR159" s="688"/>
      <c r="AS159" s="150"/>
      <c r="AT159" s="296"/>
      <c r="AU159" s="295"/>
      <c r="AV159" s="144"/>
      <c r="AW159" s="294"/>
      <c r="AX159" s="293"/>
      <c r="AY159" s="292"/>
      <c r="AZ159" s="291"/>
      <c r="BA159" s="298"/>
      <c r="BC159" s="407" t="str">
        <f t="shared" si="87"/>
        <v>►</v>
      </c>
      <c r="BF159" s="407" t="str">
        <f t="shared" si="88"/>
        <v>►</v>
      </c>
      <c r="BI159" s="9">
        <v>1</v>
      </c>
    </row>
    <row r="160" spans="1:61" ht="21">
      <c r="A160" s="407" t="str">
        <f t="shared" si="85"/>
        <v>►</v>
      </c>
      <c r="B160" s="147" t="str">
        <f t="shared" si="89"/>
        <v>►</v>
      </c>
      <c r="C160" s="685" t="str">
        <f t="shared" si="90"/>
        <v>►</v>
      </c>
      <c r="D160" s="147" t="str">
        <f t="shared" si="91"/>
        <v>►</v>
      </c>
      <c r="E160" s="147" t="str">
        <f t="shared" si="92"/>
        <v>►</v>
      </c>
      <c r="F160" s="147" t="str">
        <f t="shared" si="93"/>
        <v>►</v>
      </c>
      <c r="G160" s="147" t="str">
        <f t="shared" si="94"/>
        <v>►</v>
      </c>
      <c r="I160" s="146"/>
      <c r="J160" s="119"/>
      <c r="K160" s="119"/>
      <c r="L160" s="118"/>
      <c r="M160" s="117"/>
      <c r="N160" s="116"/>
      <c r="O160" s="689"/>
      <c r="P160" s="689"/>
      <c r="Q160" s="688"/>
      <c r="R160" s="145"/>
      <c r="S160" s="296"/>
      <c r="T160" s="295"/>
      <c r="U160" s="144"/>
      <c r="V160" s="294"/>
      <c r="W160" s="293"/>
      <c r="X160" s="292"/>
      <c r="Y160" s="291"/>
      <c r="Z160" s="290"/>
      <c r="AA160" s="686"/>
      <c r="AB160" s="407" t="str">
        <f t="shared" si="86"/>
        <v>►</v>
      </c>
      <c r="AC160" s="147" t="str">
        <f t="shared" si="95"/>
        <v>►</v>
      </c>
      <c r="AD160" s="685" t="str">
        <f t="shared" si="96"/>
        <v>►</v>
      </c>
      <c r="AE160" s="147" t="str">
        <f t="shared" si="97"/>
        <v>►</v>
      </c>
      <c r="AF160" s="147" t="str">
        <f t="shared" si="98"/>
        <v>►</v>
      </c>
      <c r="AG160" s="147" t="str">
        <f t="shared" si="99"/>
        <v>►</v>
      </c>
      <c r="AH160" s="147" t="str">
        <f t="shared" si="100"/>
        <v>►</v>
      </c>
      <c r="AI160" s="686"/>
      <c r="AJ160" s="146"/>
      <c r="AK160" s="119"/>
      <c r="AL160" s="119"/>
      <c r="AM160" s="118"/>
      <c r="AN160" s="117"/>
      <c r="AO160" s="116"/>
      <c r="AP160" s="689"/>
      <c r="AQ160" s="689"/>
      <c r="AR160" s="688"/>
      <c r="AS160" s="145"/>
      <c r="AT160" s="296"/>
      <c r="AU160" s="295"/>
      <c r="AV160" s="144"/>
      <c r="AW160" s="294"/>
      <c r="AX160" s="293"/>
      <c r="AY160" s="292"/>
      <c r="AZ160" s="291"/>
      <c r="BA160" s="290"/>
      <c r="BC160" s="407" t="str">
        <f t="shared" si="87"/>
        <v>►</v>
      </c>
      <c r="BF160" s="407" t="str">
        <f t="shared" si="88"/>
        <v>►</v>
      </c>
      <c r="BI160" s="9">
        <v>1</v>
      </c>
    </row>
    <row r="161" spans="1:63" s="583" customFormat="1" ht="21">
      <c r="A161" s="407" t="str">
        <f t="shared" si="85"/>
        <v>►</v>
      </c>
      <c r="B161" s="147" t="str">
        <f t="shared" si="89"/>
        <v>►</v>
      </c>
      <c r="C161" s="685" t="str">
        <f t="shared" si="90"/>
        <v>►</v>
      </c>
      <c r="D161" s="147" t="str">
        <f t="shared" si="91"/>
        <v>►</v>
      </c>
      <c r="E161" s="147" t="str">
        <f t="shared" si="92"/>
        <v>►</v>
      </c>
      <c r="F161" s="147" t="str">
        <f t="shared" si="93"/>
        <v>►</v>
      </c>
      <c r="G161" s="147" t="str">
        <f t="shared" si="94"/>
        <v>►</v>
      </c>
      <c r="H161"/>
      <c r="I161" s="146"/>
      <c r="J161" s="119"/>
      <c r="K161" s="119"/>
      <c r="L161" s="118"/>
      <c r="M161" s="117"/>
      <c r="N161" s="116"/>
      <c r="O161" s="689"/>
      <c r="P161" s="689"/>
      <c r="Q161" s="688"/>
      <c r="R161" s="150"/>
      <c r="S161" s="296"/>
      <c r="T161" s="295"/>
      <c r="U161" s="144"/>
      <c r="V161" s="294"/>
      <c r="W161" s="293"/>
      <c r="X161" s="292"/>
      <c r="Y161" s="291"/>
      <c r="Z161" s="290"/>
      <c r="AA161" s="686"/>
      <c r="AB161" s="407" t="str">
        <f t="shared" si="86"/>
        <v>►</v>
      </c>
      <c r="AC161" s="147" t="str">
        <f t="shared" si="95"/>
        <v>►</v>
      </c>
      <c r="AD161" s="685" t="str">
        <f t="shared" si="96"/>
        <v>►</v>
      </c>
      <c r="AE161" s="147" t="str">
        <f t="shared" si="97"/>
        <v>►</v>
      </c>
      <c r="AF161" s="147" t="str">
        <f t="shared" si="98"/>
        <v>►</v>
      </c>
      <c r="AG161" s="147" t="str">
        <f t="shared" si="99"/>
        <v>►</v>
      </c>
      <c r="AH161" s="147" t="str">
        <f t="shared" si="100"/>
        <v>►</v>
      </c>
      <c r="AI161" s="686"/>
      <c r="AJ161" s="146"/>
      <c r="AK161" s="119"/>
      <c r="AL161" s="119"/>
      <c r="AM161" s="118"/>
      <c r="AN161" s="117"/>
      <c r="AO161" s="116"/>
      <c r="AP161" s="689"/>
      <c r="AQ161" s="689"/>
      <c r="AR161" s="688"/>
      <c r="AS161" s="150"/>
      <c r="AT161" s="296"/>
      <c r="AU161" s="295"/>
      <c r="AV161" s="144"/>
      <c r="AW161" s="294"/>
      <c r="AX161" s="293"/>
      <c r="AY161" s="292"/>
      <c r="AZ161" s="291"/>
      <c r="BA161" s="290"/>
      <c r="BB161"/>
      <c r="BC161" s="407" t="str">
        <f t="shared" si="87"/>
        <v>►</v>
      </c>
      <c r="BF161" s="407" t="str">
        <f t="shared" si="88"/>
        <v>►</v>
      </c>
      <c r="BI161" s="9">
        <v>1</v>
      </c>
      <c r="BJ161" s="1"/>
      <c r="BK161" s="1"/>
    </row>
    <row r="162" spans="1:63" s="583" customFormat="1" ht="21">
      <c r="A162" s="407" t="str">
        <f t="shared" si="85"/>
        <v>►</v>
      </c>
      <c r="B162" s="147" t="str">
        <f t="shared" si="89"/>
        <v>►</v>
      </c>
      <c r="C162" s="685" t="str">
        <f t="shared" si="90"/>
        <v>►</v>
      </c>
      <c r="D162" s="147" t="str">
        <f t="shared" si="91"/>
        <v>►</v>
      </c>
      <c r="E162" s="147" t="str">
        <f t="shared" si="92"/>
        <v>►</v>
      </c>
      <c r="F162" s="147" t="str">
        <f t="shared" si="93"/>
        <v>►</v>
      </c>
      <c r="G162" s="147" t="str">
        <f t="shared" si="94"/>
        <v>►</v>
      </c>
      <c r="H162"/>
      <c r="I162" s="146"/>
      <c r="J162" s="119"/>
      <c r="K162" s="119"/>
      <c r="L162" s="118"/>
      <c r="M162" s="117"/>
      <c r="N162" s="116"/>
      <c r="O162" s="689"/>
      <c r="P162" s="689"/>
      <c r="Q162" s="688"/>
      <c r="R162" s="145"/>
      <c r="S162" s="296"/>
      <c r="T162" s="295"/>
      <c r="U162" s="144"/>
      <c r="V162" s="294"/>
      <c r="W162" s="293"/>
      <c r="X162" s="292"/>
      <c r="Y162" s="291"/>
      <c r="Z162" s="290"/>
      <c r="AA162" s="686"/>
      <c r="AB162" s="407" t="str">
        <f t="shared" si="86"/>
        <v>►</v>
      </c>
      <c r="AC162" s="147" t="str">
        <f t="shared" si="95"/>
        <v>►</v>
      </c>
      <c r="AD162" s="685" t="str">
        <f t="shared" si="96"/>
        <v>►</v>
      </c>
      <c r="AE162" s="147" t="str">
        <f t="shared" si="97"/>
        <v>►</v>
      </c>
      <c r="AF162" s="147" t="str">
        <f t="shared" si="98"/>
        <v>►</v>
      </c>
      <c r="AG162" s="147" t="str">
        <f t="shared" si="99"/>
        <v>►</v>
      </c>
      <c r="AH162" s="147" t="str">
        <f t="shared" si="100"/>
        <v>►</v>
      </c>
      <c r="AI162" s="686"/>
      <c r="AJ162" s="146"/>
      <c r="AK162" s="119"/>
      <c r="AL162" s="119"/>
      <c r="AM162" s="118"/>
      <c r="AN162" s="117"/>
      <c r="AO162" s="116"/>
      <c r="AP162" s="689"/>
      <c r="AQ162" s="689"/>
      <c r="AR162" s="688"/>
      <c r="AS162" s="145"/>
      <c r="AT162" s="296"/>
      <c r="AU162" s="295"/>
      <c r="AV162" s="144"/>
      <c r="AW162" s="294"/>
      <c r="AX162" s="293"/>
      <c r="AY162" s="292"/>
      <c r="AZ162" s="291"/>
      <c r="BA162" s="290"/>
      <c r="BB162"/>
      <c r="BC162" s="407" t="str">
        <f t="shared" si="87"/>
        <v>►</v>
      </c>
      <c r="BF162" s="407" t="str">
        <f t="shared" si="88"/>
        <v>►</v>
      </c>
      <c r="BI162" s="9">
        <v>1</v>
      </c>
      <c r="BJ162" s="1"/>
      <c r="BK162" s="1"/>
    </row>
    <row r="163" spans="1:63" s="583" customFormat="1" ht="15.75">
      <c r="A163" s="407" t="str">
        <f t="shared" si="85"/>
        <v>►</v>
      </c>
      <c r="B163" s="147" t="str">
        <f t="shared" si="89"/>
        <v>►</v>
      </c>
      <c r="C163" s="685" t="str">
        <f t="shared" si="90"/>
        <v>►</v>
      </c>
      <c r="D163" s="147" t="str">
        <f t="shared" si="91"/>
        <v>►</v>
      </c>
      <c r="E163" s="147" t="str">
        <f t="shared" si="92"/>
        <v>►</v>
      </c>
      <c r="F163" s="147" t="str">
        <f t="shared" si="93"/>
        <v>►</v>
      </c>
      <c r="G163" s="147" t="str">
        <f t="shared" si="94"/>
        <v>►</v>
      </c>
      <c r="H163"/>
      <c r="I163" s="134"/>
      <c r="J163" s="119"/>
      <c r="K163" s="119"/>
      <c r="L163" s="118"/>
      <c r="M163" s="117"/>
      <c r="N163" s="116"/>
      <c r="O163" s="132"/>
      <c r="P163" s="132"/>
      <c r="Q163" s="132"/>
      <c r="R163" s="132"/>
      <c r="S163" s="132"/>
      <c r="T163" s="132"/>
      <c r="U163" s="132"/>
      <c r="V163" s="132"/>
      <c r="W163" s="132"/>
      <c r="X163" s="133"/>
      <c r="Y163" s="132"/>
      <c r="Z163" s="131"/>
      <c r="AA163" s="686"/>
      <c r="AB163" s="407" t="str">
        <f t="shared" si="86"/>
        <v>►</v>
      </c>
      <c r="AC163" s="147" t="str">
        <f t="shared" si="95"/>
        <v>►</v>
      </c>
      <c r="AD163" s="685" t="str">
        <f t="shared" si="96"/>
        <v>►</v>
      </c>
      <c r="AE163" s="147" t="str">
        <f t="shared" si="97"/>
        <v>►</v>
      </c>
      <c r="AF163" s="147" t="str">
        <f t="shared" si="98"/>
        <v>►</v>
      </c>
      <c r="AG163" s="147" t="str">
        <f t="shared" si="99"/>
        <v>►</v>
      </c>
      <c r="AH163" s="147" t="str">
        <f t="shared" si="100"/>
        <v>►</v>
      </c>
      <c r="AI163" s="686"/>
      <c r="AJ163" s="134"/>
      <c r="AK163" s="119"/>
      <c r="AL163" s="119"/>
      <c r="AM163" s="118"/>
      <c r="AN163" s="117"/>
      <c r="AO163" s="116"/>
      <c r="AP163" s="132"/>
      <c r="AQ163" s="132"/>
      <c r="AR163" s="132"/>
      <c r="AS163" s="132"/>
      <c r="AT163" s="132"/>
      <c r="AU163" s="132"/>
      <c r="AV163" s="132"/>
      <c r="AW163" s="132"/>
      <c r="AX163" s="132"/>
      <c r="AY163" s="133"/>
      <c r="AZ163" s="132"/>
      <c r="BA163" s="131"/>
      <c r="BB163"/>
      <c r="BC163" s="407" t="str">
        <f t="shared" si="87"/>
        <v>►</v>
      </c>
      <c r="BF163" s="407" t="str">
        <f t="shared" si="88"/>
        <v>►</v>
      </c>
      <c r="BI163" s="9">
        <v>1</v>
      </c>
      <c r="BJ163" s="1"/>
      <c r="BK163" s="1"/>
    </row>
    <row r="164" spans="1:63" s="583" customFormat="1" ht="21">
      <c r="A164" s="407" t="str">
        <f t="shared" si="85"/>
        <v>►</v>
      </c>
      <c r="B164" s="147" t="str">
        <f t="shared" si="89"/>
        <v>►</v>
      </c>
      <c r="C164" s="685" t="str">
        <f t="shared" si="90"/>
        <v>►</v>
      </c>
      <c r="D164" s="147" t="str">
        <f t="shared" si="91"/>
        <v>►</v>
      </c>
      <c r="E164" s="147" t="str">
        <f t="shared" si="92"/>
        <v>►</v>
      </c>
      <c r="F164" s="147" t="str">
        <f t="shared" si="93"/>
        <v>►</v>
      </c>
      <c r="G164" s="147" t="str">
        <f t="shared" si="94"/>
        <v>►</v>
      </c>
      <c r="H164"/>
      <c r="I164" s="146"/>
      <c r="J164" s="119"/>
      <c r="K164" s="119"/>
      <c r="L164" s="118"/>
      <c r="M164" s="117"/>
      <c r="N164" s="116"/>
      <c r="O164" s="288"/>
      <c r="P164" s="267"/>
      <c r="Q164" s="270"/>
      <c r="R164" s="270"/>
      <c r="S164" s="270"/>
      <c r="T164" s="270"/>
      <c r="U164" s="270"/>
      <c r="V164" s="270"/>
      <c r="W164" s="270"/>
      <c r="X164" s="270"/>
      <c r="Y164" s="270"/>
      <c r="Z164" s="287"/>
      <c r="AA164" s="686"/>
      <c r="AB164" s="407" t="str">
        <f t="shared" si="86"/>
        <v>►</v>
      </c>
      <c r="AC164" s="147" t="str">
        <f t="shared" si="95"/>
        <v>►</v>
      </c>
      <c r="AD164" s="685" t="str">
        <f t="shared" si="96"/>
        <v>►</v>
      </c>
      <c r="AE164" s="147" t="str">
        <f t="shared" si="97"/>
        <v>►</v>
      </c>
      <c r="AF164" s="147" t="str">
        <f t="shared" si="98"/>
        <v>►</v>
      </c>
      <c r="AG164" s="147" t="str">
        <f t="shared" si="99"/>
        <v>►</v>
      </c>
      <c r="AH164" s="147" t="str">
        <f t="shared" si="100"/>
        <v>►</v>
      </c>
      <c r="AI164" s="686"/>
      <c r="AJ164" s="146"/>
      <c r="AK164" s="119"/>
      <c r="AL164" s="119"/>
      <c r="AM164" s="118"/>
      <c r="AN164" s="117"/>
      <c r="AO164" s="116"/>
      <c r="AP164" s="288"/>
      <c r="AQ164" s="267"/>
      <c r="AR164" s="270"/>
      <c r="AS164" s="270"/>
      <c r="AT164" s="270"/>
      <c r="AU164" s="270"/>
      <c r="AV164" s="270"/>
      <c r="AW164" s="270"/>
      <c r="AX164" s="270"/>
      <c r="AY164" s="270"/>
      <c r="AZ164" s="270"/>
      <c r="BA164" s="287"/>
      <c r="BB164"/>
      <c r="BC164" s="407" t="str">
        <f t="shared" si="87"/>
        <v>►</v>
      </c>
      <c r="BF164" s="407" t="str">
        <f t="shared" si="88"/>
        <v>►</v>
      </c>
      <c r="BI164" s="9">
        <v>1</v>
      </c>
      <c r="BJ164" s="1"/>
      <c r="BK164" s="1"/>
    </row>
    <row r="165" spans="1:63" s="583" customFormat="1" ht="21">
      <c r="A165" s="407" t="str">
        <f t="shared" si="85"/>
        <v>►</v>
      </c>
      <c r="B165" s="147" t="str">
        <f t="shared" ref="B165:G165" si="101">B164</f>
        <v>►</v>
      </c>
      <c r="C165" s="685" t="str">
        <f t="shared" si="101"/>
        <v>►</v>
      </c>
      <c r="D165" s="147" t="str">
        <f t="shared" si="101"/>
        <v>►</v>
      </c>
      <c r="E165" s="147" t="str">
        <f t="shared" si="101"/>
        <v>►</v>
      </c>
      <c r="F165" s="147" t="str">
        <f t="shared" si="101"/>
        <v>►</v>
      </c>
      <c r="G165" s="147" t="str">
        <f t="shared" si="101"/>
        <v>►</v>
      </c>
      <c r="H165"/>
      <c r="I165" s="146"/>
      <c r="J165" s="119"/>
      <c r="K165" s="119"/>
      <c r="L165" s="118"/>
      <c r="M165" s="117"/>
      <c r="N165" s="116"/>
      <c r="O165" s="285"/>
      <c r="P165" s="284"/>
      <c r="Q165" s="284"/>
      <c r="R165" s="284"/>
      <c r="S165" s="284"/>
      <c r="T165" s="284"/>
      <c r="U165" s="284"/>
      <c r="V165" s="284"/>
      <c r="W165" s="284"/>
      <c r="X165" s="284"/>
      <c r="Y165" s="284"/>
      <c r="Z165" s="282"/>
      <c r="AA165" s="686"/>
      <c r="AB165" s="407" t="str">
        <f t="shared" si="86"/>
        <v>►</v>
      </c>
      <c r="AC165" s="147" t="str">
        <f t="shared" ref="AC165:AH165" si="102">AC164</f>
        <v>►</v>
      </c>
      <c r="AD165" s="685" t="str">
        <f t="shared" si="102"/>
        <v>►</v>
      </c>
      <c r="AE165" s="147" t="str">
        <f t="shared" si="102"/>
        <v>►</v>
      </c>
      <c r="AF165" s="147" t="str">
        <f t="shared" si="102"/>
        <v>►</v>
      </c>
      <c r="AG165" s="147" t="str">
        <f t="shared" si="102"/>
        <v>►</v>
      </c>
      <c r="AH165" s="147" t="str">
        <f t="shared" si="102"/>
        <v>►</v>
      </c>
      <c r="AI165" s="686"/>
      <c r="AJ165" s="146"/>
      <c r="AK165" s="119"/>
      <c r="AL165" s="119"/>
      <c r="AM165" s="118"/>
      <c r="AN165" s="117"/>
      <c r="AO165" s="116"/>
      <c r="AP165" s="285"/>
      <c r="AQ165" s="284"/>
      <c r="AR165" s="284"/>
      <c r="AS165" s="284"/>
      <c r="AT165" s="284"/>
      <c r="AU165" s="284"/>
      <c r="AV165" s="284"/>
      <c r="AW165" s="284"/>
      <c r="AX165" s="284"/>
      <c r="AY165" s="284"/>
      <c r="AZ165" s="284"/>
      <c r="BA165" s="282"/>
      <c r="BB165"/>
      <c r="BC165" s="407" t="str">
        <f t="shared" si="87"/>
        <v>►</v>
      </c>
      <c r="BF165" s="407" t="str">
        <f t="shared" si="88"/>
        <v>►</v>
      </c>
      <c r="BI165" s="9">
        <v>1</v>
      </c>
      <c r="BJ165" s="1"/>
      <c r="BK165" s="1"/>
    </row>
    <row r="166" spans="1:63" s="583" customFormat="1" ht="21">
      <c r="A166" s="407" t="str">
        <f t="shared" si="85"/>
        <v>►</v>
      </c>
      <c r="B166" s="147" t="str">
        <f t="shared" ref="B166:G178" si="103">B164</f>
        <v>►</v>
      </c>
      <c r="C166" s="685" t="str">
        <f t="shared" si="103"/>
        <v>►</v>
      </c>
      <c r="D166" s="147" t="str">
        <f t="shared" si="103"/>
        <v>►</v>
      </c>
      <c r="E166" s="147" t="str">
        <f t="shared" si="103"/>
        <v>►</v>
      </c>
      <c r="F166" s="147" t="str">
        <f t="shared" si="103"/>
        <v>►</v>
      </c>
      <c r="G166" s="147" t="str">
        <f t="shared" si="103"/>
        <v>►</v>
      </c>
      <c r="H166"/>
      <c r="I166" s="146"/>
      <c r="J166" s="119"/>
      <c r="K166" s="119"/>
      <c r="L166" s="118"/>
      <c r="M166" s="117"/>
      <c r="N166" s="116"/>
      <c r="O166" s="285"/>
      <c r="P166" s="284"/>
      <c r="Q166" s="284"/>
      <c r="R166" s="284"/>
      <c r="S166" s="284"/>
      <c r="T166" s="284"/>
      <c r="U166" s="284"/>
      <c r="V166" s="284"/>
      <c r="W166" s="284"/>
      <c r="X166" s="284"/>
      <c r="Y166" s="284"/>
      <c r="Z166" s="282"/>
      <c r="AA166" s="686"/>
      <c r="AB166" s="407" t="str">
        <f t="shared" si="86"/>
        <v>►</v>
      </c>
      <c r="AC166" s="147" t="str">
        <f t="shared" ref="AC166:AH178" si="104">AC164</f>
        <v>►</v>
      </c>
      <c r="AD166" s="685" t="str">
        <f t="shared" si="104"/>
        <v>►</v>
      </c>
      <c r="AE166" s="147" t="str">
        <f t="shared" si="104"/>
        <v>►</v>
      </c>
      <c r="AF166" s="147" t="str">
        <f t="shared" si="104"/>
        <v>►</v>
      </c>
      <c r="AG166" s="147" t="str">
        <f t="shared" si="104"/>
        <v>►</v>
      </c>
      <c r="AH166" s="147" t="str">
        <f t="shared" si="104"/>
        <v>►</v>
      </c>
      <c r="AI166" s="686"/>
      <c r="AJ166" s="146"/>
      <c r="AK166" s="119"/>
      <c r="AL166" s="119"/>
      <c r="AM166" s="118"/>
      <c r="AN166" s="117"/>
      <c r="AO166" s="116"/>
      <c r="AP166" s="285"/>
      <c r="AQ166" s="284"/>
      <c r="AR166" s="284"/>
      <c r="AS166" s="284"/>
      <c r="AT166" s="284"/>
      <c r="AU166" s="284"/>
      <c r="AV166" s="284"/>
      <c r="AW166" s="284"/>
      <c r="AX166" s="284"/>
      <c r="AY166" s="284"/>
      <c r="AZ166" s="284"/>
      <c r="BA166" s="282"/>
      <c r="BB166"/>
      <c r="BC166" s="407" t="str">
        <f t="shared" si="87"/>
        <v>►</v>
      </c>
      <c r="BF166" s="407" t="str">
        <f t="shared" si="88"/>
        <v>►</v>
      </c>
      <c r="BI166" s="9">
        <v>1</v>
      </c>
      <c r="BJ166" s="1"/>
      <c r="BK166" s="1"/>
    </row>
    <row r="167" spans="1:63" s="583" customFormat="1" ht="21">
      <c r="A167" s="407" t="str">
        <f t="shared" si="85"/>
        <v>►</v>
      </c>
      <c r="B167" s="147" t="str">
        <f t="shared" si="103"/>
        <v>►</v>
      </c>
      <c r="C167" s="685" t="str">
        <f t="shared" si="103"/>
        <v>►</v>
      </c>
      <c r="D167" s="147" t="str">
        <f t="shared" si="103"/>
        <v>►</v>
      </c>
      <c r="E167" s="147" t="str">
        <f t="shared" si="103"/>
        <v>►</v>
      </c>
      <c r="F167" s="147" t="str">
        <f t="shared" si="103"/>
        <v>►</v>
      </c>
      <c r="G167" s="147" t="str">
        <f t="shared" si="103"/>
        <v>►</v>
      </c>
      <c r="H167"/>
      <c r="I167" s="146"/>
      <c r="J167" s="119"/>
      <c r="K167" s="119"/>
      <c r="L167" s="118"/>
      <c r="M167" s="117"/>
      <c r="N167" s="116"/>
      <c r="O167" s="285"/>
      <c r="P167" s="284"/>
      <c r="Q167" s="284"/>
      <c r="R167" s="284"/>
      <c r="S167" s="284"/>
      <c r="T167" s="284"/>
      <c r="U167" s="284"/>
      <c r="V167" s="284"/>
      <c r="W167" s="284"/>
      <c r="X167" s="284"/>
      <c r="Y167" s="284"/>
      <c r="Z167" s="282"/>
      <c r="AA167" s="686"/>
      <c r="AB167" s="407" t="str">
        <f t="shared" si="86"/>
        <v>►</v>
      </c>
      <c r="AC167" s="147" t="str">
        <f t="shared" si="104"/>
        <v>►</v>
      </c>
      <c r="AD167" s="685" t="str">
        <f t="shared" si="104"/>
        <v>►</v>
      </c>
      <c r="AE167" s="147" t="str">
        <f t="shared" si="104"/>
        <v>►</v>
      </c>
      <c r="AF167" s="147" t="str">
        <f t="shared" si="104"/>
        <v>►</v>
      </c>
      <c r="AG167" s="147" t="str">
        <f t="shared" si="104"/>
        <v>►</v>
      </c>
      <c r="AH167" s="147" t="str">
        <f t="shared" si="104"/>
        <v>►</v>
      </c>
      <c r="AI167" s="686"/>
      <c r="AJ167" s="146"/>
      <c r="AK167" s="119"/>
      <c r="AL167" s="119"/>
      <c r="AM167" s="118"/>
      <c r="AN167" s="117"/>
      <c r="AO167" s="116"/>
      <c r="AP167" s="285"/>
      <c r="AQ167" s="284"/>
      <c r="AR167" s="284"/>
      <c r="AS167" s="284"/>
      <c r="AT167" s="284"/>
      <c r="AU167" s="284"/>
      <c r="AV167" s="284"/>
      <c r="AW167" s="284"/>
      <c r="AX167" s="284"/>
      <c r="AY167" s="284"/>
      <c r="AZ167" s="284"/>
      <c r="BA167" s="282"/>
      <c r="BB167"/>
      <c r="BC167" s="407" t="str">
        <f t="shared" si="87"/>
        <v>►</v>
      </c>
      <c r="BF167" s="407" t="str">
        <f t="shared" si="88"/>
        <v>►</v>
      </c>
      <c r="BI167" s="9">
        <v>1</v>
      </c>
      <c r="BJ167" s="1"/>
      <c r="BK167" s="1"/>
    </row>
    <row r="168" spans="1:63" s="583" customFormat="1" ht="21">
      <c r="A168" s="407" t="str">
        <f t="shared" si="85"/>
        <v>►</v>
      </c>
      <c r="B168" s="147" t="str">
        <f t="shared" si="103"/>
        <v>►</v>
      </c>
      <c r="C168" s="685" t="str">
        <f t="shared" si="103"/>
        <v>►</v>
      </c>
      <c r="D168" s="147" t="str">
        <f t="shared" si="103"/>
        <v>►</v>
      </c>
      <c r="E168" s="147" t="str">
        <f t="shared" si="103"/>
        <v>►</v>
      </c>
      <c r="F168" s="147" t="str">
        <f t="shared" si="103"/>
        <v>►</v>
      </c>
      <c r="G168" s="147" t="str">
        <f t="shared" si="103"/>
        <v>►</v>
      </c>
      <c r="H168"/>
      <c r="I168" s="146"/>
      <c r="J168" s="119"/>
      <c r="K168" s="119"/>
      <c r="L168" s="118"/>
      <c r="M168" s="117"/>
      <c r="N168" s="116"/>
      <c r="O168" s="285"/>
      <c r="P168" s="284"/>
      <c r="Q168" s="284"/>
      <c r="R168" s="284"/>
      <c r="S168" s="284"/>
      <c r="T168" s="284"/>
      <c r="U168" s="284"/>
      <c r="V168" s="284"/>
      <c r="W168" s="284"/>
      <c r="X168" s="284"/>
      <c r="Y168" s="284"/>
      <c r="Z168" s="282"/>
      <c r="AA168" s="686"/>
      <c r="AB168" s="407" t="str">
        <f t="shared" si="86"/>
        <v>►</v>
      </c>
      <c r="AC168" s="147" t="str">
        <f t="shared" si="104"/>
        <v>►</v>
      </c>
      <c r="AD168" s="685" t="str">
        <f t="shared" si="104"/>
        <v>►</v>
      </c>
      <c r="AE168" s="147" t="str">
        <f t="shared" si="104"/>
        <v>►</v>
      </c>
      <c r="AF168" s="147" t="str">
        <f t="shared" si="104"/>
        <v>►</v>
      </c>
      <c r="AG168" s="147" t="str">
        <f t="shared" si="104"/>
        <v>►</v>
      </c>
      <c r="AH168" s="147" t="str">
        <f t="shared" si="104"/>
        <v>►</v>
      </c>
      <c r="AI168" s="686"/>
      <c r="AJ168" s="146"/>
      <c r="AK168" s="119"/>
      <c r="AL168" s="119"/>
      <c r="AM168" s="118"/>
      <c r="AN168" s="117"/>
      <c r="AO168" s="116"/>
      <c r="AP168" s="285"/>
      <c r="AQ168" s="284"/>
      <c r="AR168" s="284"/>
      <c r="AS168" s="284"/>
      <c r="AT168" s="284"/>
      <c r="AU168" s="284"/>
      <c r="AV168" s="284"/>
      <c r="AW168" s="284"/>
      <c r="AX168" s="284"/>
      <c r="AY168" s="284"/>
      <c r="AZ168" s="284"/>
      <c r="BA168" s="282"/>
      <c r="BB168"/>
      <c r="BC168" s="407" t="str">
        <f t="shared" si="87"/>
        <v>►</v>
      </c>
      <c r="BF168" s="407" t="str">
        <f t="shared" si="88"/>
        <v>►</v>
      </c>
      <c r="BI168" s="9">
        <v>1</v>
      </c>
      <c r="BJ168" s="1"/>
      <c r="BK168" s="1"/>
    </row>
    <row r="169" spans="1:63" s="583" customFormat="1" ht="21">
      <c r="A169" s="407" t="str">
        <f t="shared" si="85"/>
        <v>►</v>
      </c>
      <c r="B169" s="147" t="str">
        <f t="shared" si="103"/>
        <v>►</v>
      </c>
      <c r="C169" s="685" t="str">
        <f t="shared" si="103"/>
        <v>►</v>
      </c>
      <c r="D169" s="147" t="str">
        <f t="shared" si="103"/>
        <v>►</v>
      </c>
      <c r="E169" s="147" t="str">
        <f t="shared" si="103"/>
        <v>►</v>
      </c>
      <c r="F169" s="147" t="str">
        <f t="shared" si="103"/>
        <v>►</v>
      </c>
      <c r="G169" s="147" t="str">
        <f t="shared" si="103"/>
        <v>►</v>
      </c>
      <c r="H169"/>
      <c r="I169" s="146"/>
      <c r="J169" s="119"/>
      <c r="K169" s="119"/>
      <c r="L169" s="118"/>
      <c r="M169" s="117"/>
      <c r="N169" s="116"/>
      <c r="O169" s="285"/>
      <c r="P169" s="284"/>
      <c r="Q169" s="284"/>
      <c r="R169" s="284"/>
      <c r="S169" s="284"/>
      <c r="T169" s="284"/>
      <c r="U169" s="284"/>
      <c r="V169" s="284"/>
      <c r="W169" s="284"/>
      <c r="X169" s="284"/>
      <c r="Y169" s="284"/>
      <c r="Z169" s="282"/>
      <c r="AA169" s="686"/>
      <c r="AB169" s="407" t="str">
        <f t="shared" si="86"/>
        <v>►</v>
      </c>
      <c r="AC169" s="147" t="str">
        <f t="shared" si="104"/>
        <v>►</v>
      </c>
      <c r="AD169" s="685" t="str">
        <f t="shared" si="104"/>
        <v>►</v>
      </c>
      <c r="AE169" s="147" t="str">
        <f t="shared" si="104"/>
        <v>►</v>
      </c>
      <c r="AF169" s="147" t="str">
        <f t="shared" si="104"/>
        <v>►</v>
      </c>
      <c r="AG169" s="147" t="str">
        <f t="shared" si="104"/>
        <v>►</v>
      </c>
      <c r="AH169" s="147" t="str">
        <f t="shared" si="104"/>
        <v>►</v>
      </c>
      <c r="AI169" s="686"/>
      <c r="AJ169" s="146"/>
      <c r="AK169" s="119"/>
      <c r="AL169" s="119"/>
      <c r="AM169" s="118"/>
      <c r="AN169" s="117"/>
      <c r="AO169" s="116"/>
      <c r="AP169" s="285"/>
      <c r="AQ169" s="284"/>
      <c r="AR169" s="284"/>
      <c r="AS169" s="284"/>
      <c r="AT169" s="284"/>
      <c r="AU169" s="284"/>
      <c r="AV169" s="284"/>
      <c r="AW169" s="284"/>
      <c r="AX169" s="284"/>
      <c r="AY169" s="284"/>
      <c r="AZ169" s="284"/>
      <c r="BA169" s="282"/>
      <c r="BB169"/>
      <c r="BC169" s="407" t="str">
        <f t="shared" si="87"/>
        <v>►</v>
      </c>
      <c r="BF169" s="407" t="str">
        <f t="shared" si="88"/>
        <v>►</v>
      </c>
      <c r="BI169" s="9">
        <v>1</v>
      </c>
      <c r="BJ169" s="1"/>
      <c r="BK169" s="1"/>
    </row>
    <row r="170" spans="1:63" s="583" customFormat="1" ht="21">
      <c r="A170" s="407" t="str">
        <f t="shared" si="85"/>
        <v>►</v>
      </c>
      <c r="B170" s="147" t="str">
        <f t="shared" si="103"/>
        <v>►</v>
      </c>
      <c r="C170" s="685" t="str">
        <f t="shared" si="103"/>
        <v>►</v>
      </c>
      <c r="D170" s="147" t="str">
        <f t="shared" si="103"/>
        <v>►</v>
      </c>
      <c r="E170" s="147" t="str">
        <f t="shared" si="103"/>
        <v>►</v>
      </c>
      <c r="F170" s="147" t="str">
        <f t="shared" si="103"/>
        <v>►</v>
      </c>
      <c r="G170" s="147" t="str">
        <f t="shared" si="103"/>
        <v>►</v>
      </c>
      <c r="H170"/>
      <c r="I170" s="146"/>
      <c r="J170" s="119"/>
      <c r="K170" s="119"/>
      <c r="L170" s="118"/>
      <c r="M170" s="117"/>
      <c r="N170" s="116"/>
      <c r="O170" s="285"/>
      <c r="P170" s="284"/>
      <c r="Q170" s="284"/>
      <c r="R170" s="284"/>
      <c r="S170" s="284"/>
      <c r="T170" s="284"/>
      <c r="U170" s="284"/>
      <c r="V170" s="284"/>
      <c r="W170" s="284"/>
      <c r="X170" s="284"/>
      <c r="Y170" s="284"/>
      <c r="Z170" s="282"/>
      <c r="AA170" s="686"/>
      <c r="AB170" s="407" t="str">
        <f t="shared" si="86"/>
        <v>►</v>
      </c>
      <c r="AC170" s="147" t="str">
        <f t="shared" si="104"/>
        <v>►</v>
      </c>
      <c r="AD170" s="685" t="str">
        <f t="shared" si="104"/>
        <v>►</v>
      </c>
      <c r="AE170" s="147" t="str">
        <f t="shared" si="104"/>
        <v>►</v>
      </c>
      <c r="AF170" s="147" t="str">
        <f t="shared" si="104"/>
        <v>►</v>
      </c>
      <c r="AG170" s="147" t="str">
        <f t="shared" si="104"/>
        <v>►</v>
      </c>
      <c r="AH170" s="147" t="str">
        <f t="shared" si="104"/>
        <v>►</v>
      </c>
      <c r="AI170" s="686"/>
      <c r="AJ170" s="146"/>
      <c r="AK170" s="119"/>
      <c r="AL170" s="119"/>
      <c r="AM170" s="118"/>
      <c r="AN170" s="117"/>
      <c r="AO170" s="116"/>
      <c r="AP170" s="285"/>
      <c r="AQ170" s="284"/>
      <c r="AR170" s="284"/>
      <c r="AS170" s="284"/>
      <c r="AT170" s="284"/>
      <c r="AU170" s="284"/>
      <c r="AV170" s="284"/>
      <c r="AW170" s="284"/>
      <c r="AX170" s="284"/>
      <c r="AY170" s="284"/>
      <c r="AZ170" s="284"/>
      <c r="BA170" s="282"/>
      <c r="BB170"/>
      <c r="BC170" s="407" t="str">
        <f t="shared" si="87"/>
        <v>►</v>
      </c>
      <c r="BF170" s="407" t="str">
        <f t="shared" si="88"/>
        <v>►</v>
      </c>
      <c r="BI170" s="9">
        <v>1</v>
      </c>
      <c r="BJ170" s="1"/>
      <c r="BK170" s="1"/>
    </row>
    <row r="171" spans="1:63" s="583" customFormat="1" ht="21">
      <c r="A171" s="407" t="str">
        <f t="shared" si="85"/>
        <v>►</v>
      </c>
      <c r="B171" s="147" t="str">
        <f t="shared" si="103"/>
        <v>►</v>
      </c>
      <c r="C171" s="685" t="str">
        <f t="shared" si="103"/>
        <v>►</v>
      </c>
      <c r="D171" s="147" t="str">
        <f t="shared" si="103"/>
        <v>►</v>
      </c>
      <c r="E171" s="147" t="str">
        <f t="shared" si="103"/>
        <v>►</v>
      </c>
      <c r="F171" s="147" t="str">
        <f t="shared" si="103"/>
        <v>►</v>
      </c>
      <c r="G171" s="147" t="str">
        <f t="shared" si="103"/>
        <v>►</v>
      </c>
      <c r="H171"/>
      <c r="I171" s="146"/>
      <c r="J171" s="119"/>
      <c r="K171" s="119"/>
      <c r="L171" s="118"/>
      <c r="M171" s="117"/>
      <c r="N171" s="116"/>
      <c r="O171" s="285"/>
      <c r="P171" s="284"/>
      <c r="Q171" s="284"/>
      <c r="R171" s="284"/>
      <c r="S171" s="284"/>
      <c r="T171" s="284"/>
      <c r="U171" s="284"/>
      <c r="V171" s="284"/>
      <c r="W171" s="284"/>
      <c r="X171" s="284"/>
      <c r="Y171" s="284"/>
      <c r="Z171" s="282"/>
      <c r="AA171" s="686"/>
      <c r="AB171" s="407" t="str">
        <f t="shared" si="86"/>
        <v>►</v>
      </c>
      <c r="AC171" s="147" t="str">
        <f t="shared" si="104"/>
        <v>►</v>
      </c>
      <c r="AD171" s="685" t="str">
        <f t="shared" si="104"/>
        <v>►</v>
      </c>
      <c r="AE171" s="147" t="str">
        <f t="shared" si="104"/>
        <v>►</v>
      </c>
      <c r="AF171" s="147" t="str">
        <f t="shared" si="104"/>
        <v>►</v>
      </c>
      <c r="AG171" s="147" t="str">
        <f t="shared" si="104"/>
        <v>►</v>
      </c>
      <c r="AH171" s="147" t="str">
        <f t="shared" si="104"/>
        <v>►</v>
      </c>
      <c r="AI171" s="686"/>
      <c r="AJ171" s="146"/>
      <c r="AK171" s="119"/>
      <c r="AL171" s="119"/>
      <c r="AM171" s="118"/>
      <c r="AN171" s="117"/>
      <c r="AO171" s="116"/>
      <c r="AP171" s="285"/>
      <c r="AQ171" s="284"/>
      <c r="AR171" s="284"/>
      <c r="AS171" s="284"/>
      <c r="AT171" s="284"/>
      <c r="AU171" s="284"/>
      <c r="AV171" s="284"/>
      <c r="AW171" s="284"/>
      <c r="AX171" s="284"/>
      <c r="AY171" s="284"/>
      <c r="AZ171" s="284"/>
      <c r="BA171" s="282"/>
      <c r="BB171"/>
      <c r="BC171" s="407" t="str">
        <f t="shared" si="87"/>
        <v>►</v>
      </c>
      <c r="BF171" s="407" t="str">
        <f t="shared" si="88"/>
        <v>►</v>
      </c>
      <c r="BI171" s="9">
        <v>1</v>
      </c>
      <c r="BJ171" s="1"/>
      <c r="BK171" s="1"/>
    </row>
    <row r="172" spans="1:63" s="583" customFormat="1" ht="21">
      <c r="A172" s="407" t="str">
        <f t="shared" si="85"/>
        <v>►</v>
      </c>
      <c r="B172" s="147" t="str">
        <f t="shared" si="103"/>
        <v>►</v>
      </c>
      <c r="C172" s="685" t="str">
        <f t="shared" si="103"/>
        <v>►</v>
      </c>
      <c r="D172" s="147" t="str">
        <f t="shared" si="103"/>
        <v>►</v>
      </c>
      <c r="E172" s="147" t="str">
        <f t="shared" si="103"/>
        <v>►</v>
      </c>
      <c r="F172" s="147" t="str">
        <f t="shared" si="103"/>
        <v>►</v>
      </c>
      <c r="G172" s="147" t="str">
        <f t="shared" si="103"/>
        <v>►</v>
      </c>
      <c r="H172"/>
      <c r="I172" s="146"/>
      <c r="J172" s="119"/>
      <c r="K172" s="119"/>
      <c r="L172" s="118"/>
      <c r="M172" s="117"/>
      <c r="N172" s="116"/>
      <c r="O172" s="285"/>
      <c r="P172" s="284"/>
      <c r="Q172" s="284"/>
      <c r="R172" s="284"/>
      <c r="S172" s="284"/>
      <c r="T172" s="284"/>
      <c r="U172" s="284"/>
      <c r="V172" s="284"/>
      <c r="W172" s="284"/>
      <c r="X172" s="284"/>
      <c r="Y172" s="284"/>
      <c r="Z172" s="282"/>
      <c r="AA172" s="686"/>
      <c r="AB172" s="407" t="str">
        <f t="shared" si="86"/>
        <v>►</v>
      </c>
      <c r="AC172" s="147" t="str">
        <f t="shared" si="104"/>
        <v>►</v>
      </c>
      <c r="AD172" s="685" t="str">
        <f t="shared" si="104"/>
        <v>►</v>
      </c>
      <c r="AE172" s="147" t="str">
        <f t="shared" si="104"/>
        <v>►</v>
      </c>
      <c r="AF172" s="147" t="str">
        <f t="shared" si="104"/>
        <v>►</v>
      </c>
      <c r="AG172" s="147" t="str">
        <f t="shared" si="104"/>
        <v>►</v>
      </c>
      <c r="AH172" s="147" t="str">
        <f t="shared" si="104"/>
        <v>►</v>
      </c>
      <c r="AI172" s="686"/>
      <c r="AJ172" s="146"/>
      <c r="AK172" s="119"/>
      <c r="AL172" s="119"/>
      <c r="AM172" s="118"/>
      <c r="AN172" s="117"/>
      <c r="AO172" s="116"/>
      <c r="AP172" s="285"/>
      <c r="AQ172" s="284"/>
      <c r="AR172" s="284"/>
      <c r="AS172" s="284"/>
      <c r="AT172" s="284"/>
      <c r="AU172" s="284"/>
      <c r="AV172" s="284"/>
      <c r="AW172" s="284"/>
      <c r="AX172" s="284"/>
      <c r="AY172" s="284"/>
      <c r="AZ172" s="284"/>
      <c r="BA172" s="282"/>
      <c r="BB172"/>
      <c r="BC172" s="407" t="str">
        <f t="shared" si="87"/>
        <v>►</v>
      </c>
      <c r="BF172" s="407" t="str">
        <f t="shared" si="88"/>
        <v>►</v>
      </c>
      <c r="BI172" s="9">
        <v>1</v>
      </c>
      <c r="BJ172" s="1"/>
      <c r="BK172" s="1"/>
    </row>
    <row r="173" spans="1:63" s="583" customFormat="1" ht="21">
      <c r="A173" s="407" t="str">
        <f t="shared" si="85"/>
        <v>►</v>
      </c>
      <c r="B173" s="147" t="str">
        <f t="shared" si="103"/>
        <v>►</v>
      </c>
      <c r="C173" s="685" t="str">
        <f t="shared" si="103"/>
        <v>►</v>
      </c>
      <c r="D173" s="147" t="str">
        <f t="shared" si="103"/>
        <v>►</v>
      </c>
      <c r="E173" s="147" t="str">
        <f t="shared" si="103"/>
        <v>►</v>
      </c>
      <c r="F173" s="147" t="str">
        <f t="shared" si="103"/>
        <v>►</v>
      </c>
      <c r="G173" s="147" t="str">
        <f t="shared" si="103"/>
        <v>►</v>
      </c>
      <c r="H173"/>
      <c r="I173" s="146"/>
      <c r="J173" s="119"/>
      <c r="K173" s="119"/>
      <c r="L173" s="118"/>
      <c r="M173" s="117"/>
      <c r="N173" s="116"/>
      <c r="O173" s="285"/>
      <c r="P173" s="284"/>
      <c r="Q173" s="284"/>
      <c r="R173" s="284"/>
      <c r="S173" s="284"/>
      <c r="T173" s="284"/>
      <c r="U173" s="284"/>
      <c r="V173" s="284"/>
      <c r="W173" s="284"/>
      <c r="X173" s="284"/>
      <c r="Y173" s="284"/>
      <c r="Z173" s="282"/>
      <c r="AA173" s="686"/>
      <c r="AB173" s="407" t="str">
        <f t="shared" si="86"/>
        <v>►</v>
      </c>
      <c r="AC173" s="147" t="str">
        <f t="shared" si="104"/>
        <v>►</v>
      </c>
      <c r="AD173" s="685" t="str">
        <f t="shared" si="104"/>
        <v>►</v>
      </c>
      <c r="AE173" s="147" t="str">
        <f t="shared" si="104"/>
        <v>►</v>
      </c>
      <c r="AF173" s="147" t="str">
        <f t="shared" si="104"/>
        <v>►</v>
      </c>
      <c r="AG173" s="147" t="str">
        <f t="shared" si="104"/>
        <v>►</v>
      </c>
      <c r="AH173" s="147" t="str">
        <f t="shared" si="104"/>
        <v>►</v>
      </c>
      <c r="AI173" s="686"/>
      <c r="AJ173" s="146"/>
      <c r="AK173" s="119"/>
      <c r="AL173" s="119"/>
      <c r="AM173" s="118"/>
      <c r="AN173" s="117"/>
      <c r="AO173" s="116"/>
      <c r="AP173" s="285"/>
      <c r="AQ173" s="284"/>
      <c r="AR173" s="284"/>
      <c r="AS173" s="284"/>
      <c r="AT173" s="284"/>
      <c r="AU173" s="284"/>
      <c r="AV173" s="284"/>
      <c r="AW173" s="284"/>
      <c r="AX173" s="284"/>
      <c r="AY173" s="284"/>
      <c r="AZ173" s="284"/>
      <c r="BA173" s="282"/>
      <c r="BB173"/>
      <c r="BC173" s="407" t="str">
        <f t="shared" si="87"/>
        <v>►</v>
      </c>
      <c r="BF173" s="407" t="str">
        <f t="shared" si="88"/>
        <v>►</v>
      </c>
      <c r="BI173" s="9">
        <v>1</v>
      </c>
      <c r="BJ173" s="1"/>
      <c r="BK173" s="1"/>
    </row>
    <row r="174" spans="1:63" s="583" customFormat="1" ht="18.75">
      <c r="A174" s="407" t="str">
        <f t="shared" si="85"/>
        <v>►</v>
      </c>
      <c r="B174" s="147" t="str">
        <f t="shared" si="103"/>
        <v>►</v>
      </c>
      <c r="C174" s="685" t="str">
        <f t="shared" si="103"/>
        <v>►</v>
      </c>
      <c r="D174" s="147" t="str">
        <f t="shared" si="103"/>
        <v>►</v>
      </c>
      <c r="E174" s="147" t="str">
        <f t="shared" si="103"/>
        <v>►</v>
      </c>
      <c r="F174" s="147" t="str">
        <f t="shared" si="103"/>
        <v>►</v>
      </c>
      <c r="G174" s="147" t="str">
        <f t="shared" si="103"/>
        <v>►</v>
      </c>
      <c r="H174"/>
      <c r="I174" s="146"/>
      <c r="J174" s="119"/>
      <c r="K174" s="119"/>
      <c r="L174" s="118"/>
      <c r="M174" s="117"/>
      <c r="N174" s="116"/>
      <c r="O174" s="687"/>
      <c r="P174" s="280"/>
      <c r="Q174" s="280"/>
      <c r="R174" s="280"/>
      <c r="S174" s="280"/>
      <c r="T174" s="280"/>
      <c r="U174" s="280"/>
      <c r="V174" s="280"/>
      <c r="W174" s="280"/>
      <c r="X174" s="280"/>
      <c r="Y174" s="280"/>
      <c r="Z174" s="279"/>
      <c r="AA174" s="686"/>
      <c r="AB174" s="407" t="str">
        <f t="shared" si="86"/>
        <v>►</v>
      </c>
      <c r="AC174" s="147" t="str">
        <f t="shared" si="104"/>
        <v>►</v>
      </c>
      <c r="AD174" s="685" t="str">
        <f t="shared" si="104"/>
        <v>►</v>
      </c>
      <c r="AE174" s="147" t="str">
        <f t="shared" si="104"/>
        <v>►</v>
      </c>
      <c r="AF174" s="147" t="str">
        <f t="shared" si="104"/>
        <v>►</v>
      </c>
      <c r="AG174" s="147" t="str">
        <f t="shared" si="104"/>
        <v>►</v>
      </c>
      <c r="AH174" s="147" t="str">
        <f t="shared" si="104"/>
        <v>►</v>
      </c>
      <c r="AI174" s="686"/>
      <c r="AJ174" s="146"/>
      <c r="AK174" s="119"/>
      <c r="AL174" s="119"/>
      <c r="AM174" s="118"/>
      <c r="AN174" s="117"/>
      <c r="AO174" s="116"/>
      <c r="AP174" s="687"/>
      <c r="AQ174" s="280"/>
      <c r="AR174" s="280"/>
      <c r="AS174" s="280"/>
      <c r="AT174" s="280"/>
      <c r="AU174" s="280"/>
      <c r="AV174" s="280"/>
      <c r="AW174" s="280"/>
      <c r="AX174" s="280"/>
      <c r="AY174" s="280"/>
      <c r="AZ174" s="280"/>
      <c r="BA174" s="279"/>
      <c r="BB174"/>
      <c r="BC174" s="407" t="str">
        <f t="shared" si="87"/>
        <v>►</v>
      </c>
      <c r="BF174" s="407" t="str">
        <f t="shared" si="88"/>
        <v>►</v>
      </c>
      <c r="BI174" s="9">
        <v>1</v>
      </c>
      <c r="BJ174" s="1"/>
      <c r="BK174" s="1"/>
    </row>
    <row r="175" spans="1:63" s="583" customFormat="1" ht="27" customHeight="1">
      <c r="A175" s="407" t="str">
        <f t="shared" si="85"/>
        <v>►</v>
      </c>
      <c r="B175" s="147" t="str">
        <f t="shared" si="103"/>
        <v>►</v>
      </c>
      <c r="C175" s="685" t="str">
        <f t="shared" si="103"/>
        <v>►</v>
      </c>
      <c r="D175" s="147" t="str">
        <f t="shared" si="103"/>
        <v>►</v>
      </c>
      <c r="E175" s="147" t="str">
        <f t="shared" si="103"/>
        <v>►</v>
      </c>
      <c r="F175" s="147" t="str">
        <f t="shared" si="103"/>
        <v>►</v>
      </c>
      <c r="G175" s="147" t="str">
        <f t="shared" si="103"/>
        <v>►</v>
      </c>
      <c r="H175"/>
      <c r="I175" s="146"/>
      <c r="J175" s="119"/>
      <c r="K175" s="119"/>
      <c r="L175" s="118"/>
      <c r="M175" s="117"/>
      <c r="N175" s="116"/>
      <c r="O175" s="687"/>
      <c r="P175" s="280"/>
      <c r="Q175" s="280"/>
      <c r="R175" s="280"/>
      <c r="S175" s="280"/>
      <c r="T175" s="280"/>
      <c r="U175" s="280"/>
      <c r="V175" s="280"/>
      <c r="W175" s="280"/>
      <c r="X175" s="280"/>
      <c r="Y175" s="280"/>
      <c r="Z175" s="279"/>
      <c r="AA175" s="686"/>
      <c r="AB175" s="407" t="str">
        <f t="shared" si="86"/>
        <v>►</v>
      </c>
      <c r="AC175" s="147" t="str">
        <f t="shared" si="104"/>
        <v>►</v>
      </c>
      <c r="AD175" s="685" t="str">
        <f t="shared" si="104"/>
        <v>►</v>
      </c>
      <c r="AE175" s="147" t="str">
        <f t="shared" si="104"/>
        <v>►</v>
      </c>
      <c r="AF175" s="147" t="str">
        <f t="shared" si="104"/>
        <v>►</v>
      </c>
      <c r="AG175" s="147" t="str">
        <f t="shared" si="104"/>
        <v>►</v>
      </c>
      <c r="AH175" s="147" t="str">
        <f t="shared" si="104"/>
        <v>►</v>
      </c>
      <c r="AI175" s="686"/>
      <c r="AJ175" s="146"/>
      <c r="AK175" s="119"/>
      <c r="AL175" s="119"/>
      <c r="AM175" s="118"/>
      <c r="AN175" s="117"/>
      <c r="AO175" s="116"/>
      <c r="AP175" s="687"/>
      <c r="AQ175" s="280"/>
      <c r="AR175" s="280"/>
      <c r="AS175" s="280"/>
      <c r="AT175" s="280"/>
      <c r="AU175" s="280"/>
      <c r="AV175" s="280"/>
      <c r="AW175" s="280"/>
      <c r="AX175" s="280"/>
      <c r="AY175" s="280"/>
      <c r="AZ175" s="280"/>
      <c r="BA175" s="279"/>
      <c r="BB175"/>
      <c r="BC175" s="407" t="str">
        <f t="shared" si="87"/>
        <v>►</v>
      </c>
      <c r="BF175" s="407" t="str">
        <f t="shared" si="88"/>
        <v>►</v>
      </c>
      <c r="BI175" s="9">
        <v>1</v>
      </c>
      <c r="BJ175" s="1"/>
      <c r="BK175" s="1"/>
    </row>
    <row r="176" spans="1:63" s="583" customFormat="1" ht="15.75">
      <c r="A176" s="407" t="str">
        <f t="shared" si="85"/>
        <v>►</v>
      </c>
      <c r="B176" s="147" t="str">
        <f t="shared" si="103"/>
        <v>►</v>
      </c>
      <c r="C176" s="685" t="str">
        <f t="shared" si="103"/>
        <v>►</v>
      </c>
      <c r="D176" s="147" t="str">
        <f t="shared" si="103"/>
        <v>►</v>
      </c>
      <c r="E176" s="147" t="str">
        <f t="shared" si="103"/>
        <v>►</v>
      </c>
      <c r="F176" s="147" t="str">
        <f t="shared" si="103"/>
        <v>►</v>
      </c>
      <c r="G176" s="147" t="str">
        <f t="shared" si="103"/>
        <v>►</v>
      </c>
      <c r="H176"/>
      <c r="I176" s="274"/>
      <c r="J176" s="119"/>
      <c r="K176" s="119"/>
      <c r="L176" s="118"/>
      <c r="M176" s="117"/>
      <c r="N176" s="116"/>
      <c r="O176" s="277"/>
      <c r="P176" s="122"/>
      <c r="Q176" s="122"/>
      <c r="R176" s="122"/>
      <c r="S176" s="122"/>
      <c r="T176" s="122"/>
      <c r="U176" s="122"/>
      <c r="V176" s="122"/>
      <c r="W176" s="122"/>
      <c r="X176" s="122"/>
      <c r="Y176" s="122"/>
      <c r="Z176" s="121"/>
      <c r="AA176" s="686"/>
      <c r="AB176" s="407" t="str">
        <f t="shared" si="86"/>
        <v>►</v>
      </c>
      <c r="AC176" s="147" t="str">
        <f t="shared" si="104"/>
        <v>►</v>
      </c>
      <c r="AD176" s="685" t="str">
        <f t="shared" si="104"/>
        <v>►</v>
      </c>
      <c r="AE176" s="147" t="str">
        <f t="shared" si="104"/>
        <v>►</v>
      </c>
      <c r="AF176" s="147" t="str">
        <f t="shared" si="104"/>
        <v>►</v>
      </c>
      <c r="AG176" s="147" t="str">
        <f t="shared" si="104"/>
        <v>►</v>
      </c>
      <c r="AH176" s="147" t="str">
        <f t="shared" si="104"/>
        <v>►</v>
      </c>
      <c r="AI176" s="686"/>
      <c r="AJ176" s="274"/>
      <c r="AK176" s="119"/>
      <c r="AL176" s="119"/>
      <c r="AM176" s="118"/>
      <c r="AN176" s="117"/>
      <c r="AO176" s="116"/>
      <c r="AP176" s="277"/>
      <c r="AQ176" s="122"/>
      <c r="AR176" s="122"/>
      <c r="AS176" s="122"/>
      <c r="AT176" s="122"/>
      <c r="AU176" s="122"/>
      <c r="AV176" s="122"/>
      <c r="AW176" s="122"/>
      <c r="AX176" s="122"/>
      <c r="AY176" s="122"/>
      <c r="AZ176" s="122"/>
      <c r="BA176" s="121"/>
      <c r="BB176"/>
      <c r="BC176" s="407" t="str">
        <f t="shared" si="87"/>
        <v>►</v>
      </c>
      <c r="BF176" s="407" t="str">
        <f t="shared" si="88"/>
        <v>►</v>
      </c>
      <c r="BI176" s="9">
        <v>1</v>
      </c>
      <c r="BJ176" s="1"/>
      <c r="BK176" s="1"/>
    </row>
    <row r="177" spans="1:63" s="583" customFormat="1" ht="15.75">
      <c r="A177" s="407" t="str">
        <f t="shared" si="85"/>
        <v>►</v>
      </c>
      <c r="B177" s="147" t="str">
        <f t="shared" si="103"/>
        <v>►</v>
      </c>
      <c r="C177" s="685" t="str">
        <f t="shared" si="103"/>
        <v>►</v>
      </c>
      <c r="D177" s="147" t="str">
        <f t="shared" si="103"/>
        <v>►</v>
      </c>
      <c r="E177" s="147" t="str">
        <f t="shared" si="103"/>
        <v>►</v>
      </c>
      <c r="F177" s="147" t="str">
        <f t="shared" si="103"/>
        <v>►</v>
      </c>
      <c r="G177" s="147" t="str">
        <f t="shared" si="103"/>
        <v>►</v>
      </c>
      <c r="H177"/>
      <c r="I177" s="274"/>
      <c r="J177" s="113"/>
      <c r="K177" s="113"/>
      <c r="L177" s="113"/>
      <c r="M177" s="113"/>
      <c r="N177" s="113"/>
      <c r="O177" s="113"/>
      <c r="P177" s="113"/>
      <c r="Q177" s="113"/>
      <c r="R177" s="113"/>
      <c r="S177" s="113"/>
      <c r="T177" s="113"/>
      <c r="U177" s="113"/>
      <c r="V177" s="113"/>
      <c r="W177" s="113"/>
      <c r="X177" s="113"/>
      <c r="Y177" s="113"/>
      <c r="Z177" s="115"/>
      <c r="AA177" s="686"/>
      <c r="AB177" s="407" t="str">
        <f t="shared" si="86"/>
        <v>►</v>
      </c>
      <c r="AC177" s="147" t="str">
        <f t="shared" si="104"/>
        <v>►</v>
      </c>
      <c r="AD177" s="685" t="str">
        <f t="shared" si="104"/>
        <v>►</v>
      </c>
      <c r="AE177" s="147" t="str">
        <f t="shared" si="104"/>
        <v>►</v>
      </c>
      <c r="AF177" s="147" t="str">
        <f t="shared" si="104"/>
        <v>►</v>
      </c>
      <c r="AG177" s="147" t="str">
        <f t="shared" si="104"/>
        <v>►</v>
      </c>
      <c r="AH177" s="147" t="str">
        <f t="shared" si="104"/>
        <v>►</v>
      </c>
      <c r="AI177" s="686"/>
      <c r="AJ177" s="274"/>
      <c r="AK177" s="113"/>
      <c r="AL177" s="113"/>
      <c r="AM177" s="113"/>
      <c r="AN177" s="113"/>
      <c r="AO177" s="113"/>
      <c r="AP177" s="113"/>
      <c r="AQ177" s="113"/>
      <c r="AR177" s="113"/>
      <c r="AS177" s="113"/>
      <c r="AT177" s="113"/>
      <c r="AU177" s="113"/>
      <c r="AV177" s="113"/>
      <c r="AW177" s="113"/>
      <c r="AX177" s="113"/>
      <c r="AY177" s="113"/>
      <c r="AZ177" s="113"/>
      <c r="BA177" s="115"/>
      <c r="BB177"/>
      <c r="BC177" s="407" t="str">
        <f t="shared" si="87"/>
        <v>►</v>
      </c>
      <c r="BF177" s="407" t="str">
        <f t="shared" si="88"/>
        <v>►</v>
      </c>
      <c r="BI177" s="9">
        <v>1</v>
      </c>
      <c r="BJ177" s="1"/>
      <c r="BK177" s="1"/>
    </row>
    <row r="178" spans="1:63" s="583" customFormat="1" ht="16.5" thickBot="1">
      <c r="A178" s="407" t="str">
        <f t="shared" si="85"/>
        <v>►</v>
      </c>
      <c r="B178" s="147" t="str">
        <f t="shared" si="103"/>
        <v>►</v>
      </c>
      <c r="C178" s="685" t="str">
        <f t="shared" si="103"/>
        <v>►</v>
      </c>
      <c r="D178" s="147" t="str">
        <f t="shared" si="103"/>
        <v>►</v>
      </c>
      <c r="E178" s="147" t="str">
        <f t="shared" si="103"/>
        <v>►</v>
      </c>
      <c r="F178" s="147" t="str">
        <f t="shared" si="103"/>
        <v>►</v>
      </c>
      <c r="G178" s="147" t="str">
        <f t="shared" si="103"/>
        <v>►</v>
      </c>
      <c r="H178"/>
      <c r="I178" s="273"/>
      <c r="J178" s="272"/>
      <c r="K178" s="272"/>
      <c r="L178" s="272"/>
      <c r="M178" s="272"/>
      <c r="N178" s="272"/>
      <c r="O178" s="272"/>
      <c r="P178" s="272"/>
      <c r="Q178" s="272"/>
      <c r="R178" s="272"/>
      <c r="S178" s="272"/>
      <c r="T178" s="272"/>
      <c r="U178" s="272"/>
      <c r="V178" s="272"/>
      <c r="W178" s="272"/>
      <c r="X178" s="272"/>
      <c r="Y178" s="272"/>
      <c r="Z178" s="271"/>
      <c r="AA178" s="686"/>
      <c r="AB178" s="407" t="str">
        <f t="shared" si="86"/>
        <v>►</v>
      </c>
      <c r="AC178" s="147" t="str">
        <f t="shared" si="104"/>
        <v>►</v>
      </c>
      <c r="AD178" s="685" t="str">
        <f t="shared" si="104"/>
        <v>►</v>
      </c>
      <c r="AE178" s="147" t="str">
        <f t="shared" si="104"/>
        <v>►</v>
      </c>
      <c r="AF178" s="147" t="str">
        <f t="shared" si="104"/>
        <v>►</v>
      </c>
      <c r="AG178" s="147" t="str">
        <f t="shared" si="104"/>
        <v>►</v>
      </c>
      <c r="AH178" s="147" t="str">
        <f t="shared" si="104"/>
        <v>►</v>
      </c>
      <c r="AI178" s="686"/>
      <c r="AJ178" s="273"/>
      <c r="AK178" s="272"/>
      <c r="AL178" s="272"/>
      <c r="AM178" s="272"/>
      <c r="AN178" s="272"/>
      <c r="AO178" s="272"/>
      <c r="AP178" s="272"/>
      <c r="AQ178" s="272"/>
      <c r="AR178" s="272"/>
      <c r="AS178" s="272"/>
      <c r="AT178" s="272"/>
      <c r="AU178" s="272"/>
      <c r="AV178" s="272"/>
      <c r="AW178" s="272"/>
      <c r="AX178" s="272"/>
      <c r="AY178" s="272"/>
      <c r="AZ178" s="272"/>
      <c r="BA178" s="271"/>
      <c r="BB178"/>
      <c r="BC178" s="407" t="str">
        <f t="shared" si="87"/>
        <v>►</v>
      </c>
      <c r="BF178" s="407" t="str">
        <f t="shared" si="88"/>
        <v>►</v>
      </c>
      <c r="BI178" s="9">
        <v>1</v>
      </c>
      <c r="BJ178" s="1"/>
      <c r="BK178" s="1"/>
    </row>
    <row r="179" spans="1:63" s="583" customFormat="1" ht="16.5" thickBot="1">
      <c r="A179" s="407" t="str">
        <f t="shared" si="85"/>
        <v>A</v>
      </c>
      <c r="B179" s="681" t="s">
        <v>956</v>
      </c>
      <c r="C179" s="681" t="s">
        <v>956</v>
      </c>
      <c r="D179" s="681" t="s">
        <v>956</v>
      </c>
      <c r="E179" s="681" t="s">
        <v>956</v>
      </c>
      <c r="F179" s="681" t="s">
        <v>956</v>
      </c>
      <c r="G179" s="681" t="s">
        <v>956</v>
      </c>
      <c r="H179"/>
      <c r="I179" s="684" t="s">
        <v>338</v>
      </c>
      <c r="J179" s="683" t="s">
        <v>956</v>
      </c>
      <c r="K179" s="683" t="s">
        <v>956</v>
      </c>
      <c r="L179" s="683" t="s">
        <v>956</v>
      </c>
      <c r="M179" s="683" t="s">
        <v>956</v>
      </c>
      <c r="N179" s="683" t="s">
        <v>956</v>
      </c>
      <c r="O179" s="683" t="s">
        <v>956</v>
      </c>
      <c r="P179" s="683" t="s">
        <v>956</v>
      </c>
      <c r="Q179" s="683" t="s">
        <v>956</v>
      </c>
      <c r="R179" s="683" t="s">
        <v>956</v>
      </c>
      <c r="S179" s="683" t="s">
        <v>956</v>
      </c>
      <c r="T179" s="683" t="s">
        <v>956</v>
      </c>
      <c r="U179" s="683" t="s">
        <v>956</v>
      </c>
      <c r="V179" s="683" t="s">
        <v>956</v>
      </c>
      <c r="W179" s="683" t="s">
        <v>956</v>
      </c>
      <c r="X179" s="683" t="s">
        <v>956</v>
      </c>
      <c r="Y179" s="683" t="s">
        <v>956</v>
      </c>
      <c r="Z179" s="683" t="s">
        <v>956</v>
      </c>
      <c r="AA179" s="686"/>
      <c r="AB179" s="407" t="str">
        <f t="shared" si="86"/>
        <v>A</v>
      </c>
      <c r="AC179" s="681" t="s">
        <v>956</v>
      </c>
      <c r="AD179" s="681" t="s">
        <v>956</v>
      </c>
      <c r="AE179" s="681" t="s">
        <v>956</v>
      </c>
      <c r="AF179" s="681" t="s">
        <v>956</v>
      </c>
      <c r="AG179" s="681" t="s">
        <v>956</v>
      </c>
      <c r="AH179" s="681" t="s">
        <v>956</v>
      </c>
      <c r="AI179" s="686"/>
      <c r="AJ179" s="684" t="s">
        <v>338</v>
      </c>
      <c r="AK179" s="683" t="s">
        <v>956</v>
      </c>
      <c r="AL179" s="683" t="s">
        <v>956</v>
      </c>
      <c r="AM179" s="683" t="s">
        <v>956</v>
      </c>
      <c r="AN179" s="683" t="s">
        <v>956</v>
      </c>
      <c r="AO179" s="683" t="s">
        <v>956</v>
      </c>
      <c r="AP179" s="683" t="s">
        <v>956</v>
      </c>
      <c r="AQ179" s="683" t="s">
        <v>956</v>
      </c>
      <c r="AR179" s="683" t="s">
        <v>956</v>
      </c>
      <c r="AS179" s="683" t="s">
        <v>956</v>
      </c>
      <c r="AT179" s="683" t="s">
        <v>956</v>
      </c>
      <c r="AU179" s="683" t="s">
        <v>956</v>
      </c>
      <c r="AV179" s="683" t="s">
        <v>956</v>
      </c>
      <c r="AW179" s="683" t="s">
        <v>956</v>
      </c>
      <c r="AX179" s="683" t="s">
        <v>956</v>
      </c>
      <c r="AY179" s="683" t="s">
        <v>956</v>
      </c>
      <c r="AZ179" s="683" t="s">
        <v>956</v>
      </c>
      <c r="BA179" s="683" t="s">
        <v>956</v>
      </c>
      <c r="BB179"/>
      <c r="BC179" s="407" t="str">
        <f t="shared" si="87"/>
        <v>A</v>
      </c>
      <c r="BF179" s="407" t="str">
        <f t="shared" si="88"/>
        <v>A</v>
      </c>
      <c r="BI179" s="9">
        <v>1</v>
      </c>
      <c r="BJ179" s="1"/>
      <c r="BK179" s="1"/>
    </row>
    <row r="180" spans="1:63" s="583" customFormat="1" ht="28.5">
      <c r="A180" s="407" t="str">
        <f t="shared" si="85"/>
        <v>►</v>
      </c>
      <c r="B180" s="408" t="str">
        <f t="shared" ref="B180:B198" si="105">IF(A180="►","►",IF(A180="A",IF(AND(ISTEXT(J180),ISTEXT(J180)),J180,IF(ISTEXT(J180),J180,IF(ISBLANK(J180),J180,J180)))))</f>
        <v>►</v>
      </c>
      <c r="C180" s="715" t="str">
        <f t="shared" ref="C180:C198" si="106">IF(B180="►","►",IFERROR(LEFT(B180,SEARCH(".",B180)-1),0))</f>
        <v>►</v>
      </c>
      <c r="D180" s="408" t="str">
        <f t="shared" ref="D180:D198" si="107">IF(B180="►","►",IFERROR(MID(B180,SEARCH(".",B180)+1,SEARCH(".",B180,SEARCH(".",B180)+1)-SEARCH(".",B180)-1),0))</f>
        <v>►</v>
      </c>
      <c r="E180" s="408" t="str">
        <f t="shared" ref="E180:E198" si="108">IF(B180="►","►",IFERROR(MID(B180,SEARCH(".",B180,SEARCH(".",B180)+1)+1,SEARCH(".",B180,SEARCH(".",B180,SEARCH(".",B180)+1)+1)-SEARCH(".",B180,SEARCH(".",B180)+1)-1),0))</f>
        <v>►</v>
      </c>
      <c r="F180" s="408" t="str">
        <f t="shared" ref="F180:F198" si="109">IF(B180="►","►",IFERROR(MID(J180,SEARCH(".",B180,SEARCH(".",B180,SEARCH(".",B180)+1)+1)+1,SEARCH(".",B180,SEARCH(".",B180,SEARCH(".",B180,SEARCH(".",B180)+1)+1)+1)-SEARCH(".",B180,SEARCH(".",B180,SEARCH(".",B180)+1)+1)-1),0))</f>
        <v>►</v>
      </c>
      <c r="G180" s="408" t="str">
        <f t="shared" ref="G180:G198" si="110">IF(B180="►","►",IFERROR(MID(B180,SEARCH("♦",SUBSTITUTE(B180,".","♦",LEN(B180)-LEN(SUBSTITUTE(B180,".",""))))+1,999),""))</f>
        <v>►</v>
      </c>
      <c r="H180"/>
      <c r="I180" s="259"/>
      <c r="J180" s="258"/>
      <c r="K180" s="258"/>
      <c r="L180" s="257"/>
      <c r="M180" s="256"/>
      <c r="N180" s="255"/>
      <c r="O180" s="714"/>
      <c r="P180" s="713"/>
      <c r="Q180" s="712"/>
      <c r="R180" s="712"/>
      <c r="S180" s="712"/>
      <c r="T180" s="712"/>
      <c r="U180" s="712"/>
      <c r="V180" s="712"/>
      <c r="W180" s="712"/>
      <c r="X180" s="712"/>
      <c r="Y180" s="712"/>
      <c r="Z180" s="711"/>
      <c r="AA180" s="686"/>
      <c r="AB180" s="407" t="str">
        <f t="shared" si="86"/>
        <v>►</v>
      </c>
      <c r="AC180" s="408" t="str">
        <f t="shared" ref="AC180:AC198" si="111">IF(AB180="►","►",IF(AB180="A",IF(AND(ISTEXT(AK180),ISTEXT(AK180)),AK180,IF(ISTEXT(AK180),AK180,IF(ISBLANK(AK180),AK180,AK180)))))</f>
        <v>►</v>
      </c>
      <c r="AD180" s="715" t="str">
        <f t="shared" ref="AD180:AD198" si="112">IF(AC180="►","►",IFERROR(LEFT(AC180,SEARCH(".",AC180)-1),0))</f>
        <v>►</v>
      </c>
      <c r="AE180" s="408" t="str">
        <f t="shared" ref="AE180:AE198" si="113">IF(AC180="►","►",IFERROR(MID(AC180,SEARCH(".",AC180)+1,SEARCH(".",AC180,SEARCH(".",AC180)+1)-SEARCH(".",AC180)-1),0))</f>
        <v>►</v>
      </c>
      <c r="AF180" s="408" t="str">
        <f t="shared" ref="AF180:AF198" si="114">IF(AC180="►","►",IFERROR(MID(AC180,SEARCH(".",AC180,SEARCH(".",AC180)+1)+1,SEARCH(".",AC180,SEARCH(".",AC180,SEARCH(".",AC180)+1)+1)-SEARCH(".",AC180,SEARCH(".",AC180)+1)-1),0))</f>
        <v>►</v>
      </c>
      <c r="AG180" s="408" t="str">
        <f t="shared" ref="AG180:AG198" si="115">IF(AC180="►","►",IFERROR(MID(AK180,SEARCH(".",AC180,SEARCH(".",AC180,SEARCH(".",AC180)+1)+1)+1,SEARCH(".",AC180,SEARCH(".",AC180,SEARCH(".",AC180,SEARCH(".",AC180)+1)+1)+1)-SEARCH(".",AC180,SEARCH(".",AC180,SEARCH(".",AC180)+1)+1)-1),0))</f>
        <v>►</v>
      </c>
      <c r="AH180" s="408" t="str">
        <f t="shared" ref="AH180:AH198" si="116">IF(AC180="►","►",IFERROR(MID(AC180,SEARCH("♦",SUBSTITUTE(AC180,".","♦",LEN(AC180)-LEN(SUBSTITUTE(AC180,".",""))))+1,999),""))</f>
        <v>►</v>
      </c>
      <c r="AI180" s="686"/>
      <c r="AJ180" s="259"/>
      <c r="AK180" s="258"/>
      <c r="AL180" s="258"/>
      <c r="AM180" s="257"/>
      <c r="AN180" s="256"/>
      <c r="AO180" s="255"/>
      <c r="AP180" s="714"/>
      <c r="AQ180" s="713"/>
      <c r="AR180" s="712"/>
      <c r="AS180" s="712"/>
      <c r="AT180" s="712"/>
      <c r="AU180" s="712"/>
      <c r="AV180" s="712"/>
      <c r="AW180" s="712"/>
      <c r="AX180" s="712"/>
      <c r="AY180" s="712"/>
      <c r="AZ180" s="712"/>
      <c r="BA180" s="711"/>
      <c r="BB180"/>
      <c r="BC180" s="407" t="str">
        <f t="shared" si="87"/>
        <v>►</v>
      </c>
      <c r="BF180" s="407" t="str">
        <f t="shared" si="88"/>
        <v>►</v>
      </c>
      <c r="BI180" s="9">
        <v>1</v>
      </c>
      <c r="BJ180" s="1"/>
      <c r="BK180" s="1"/>
    </row>
    <row r="181" spans="1:63" s="583" customFormat="1" ht="15.75" customHeight="1">
      <c r="A181" s="407" t="str">
        <f t="shared" si="85"/>
        <v>►</v>
      </c>
      <c r="B181" s="147" t="str">
        <f t="shared" si="105"/>
        <v>►</v>
      </c>
      <c r="C181" s="685" t="str">
        <f t="shared" si="106"/>
        <v>►</v>
      </c>
      <c r="D181" s="147" t="str">
        <f t="shared" si="107"/>
        <v>►</v>
      </c>
      <c r="E181" s="147" t="str">
        <f t="shared" si="108"/>
        <v>►</v>
      </c>
      <c r="F181" s="147" t="str">
        <f t="shared" si="109"/>
        <v>►</v>
      </c>
      <c r="G181" s="147" t="str">
        <f t="shared" si="110"/>
        <v>►</v>
      </c>
      <c r="H181"/>
      <c r="I181" s="342"/>
      <c r="J181" s="204"/>
      <c r="K181" s="204"/>
      <c r="L181" s="203"/>
      <c r="M181" s="202"/>
      <c r="N181" s="201"/>
      <c r="O181" s="710"/>
      <c r="P181" s="709"/>
      <c r="Q181" s="708"/>
      <c r="R181" s="708"/>
      <c r="S181" s="708"/>
      <c r="T181" s="708"/>
      <c r="U181" s="708"/>
      <c r="V181" s="708"/>
      <c r="W181" s="708"/>
      <c r="X181" s="708"/>
      <c r="Y181" s="708"/>
      <c r="Z181" s="707"/>
      <c r="AA181" s="686"/>
      <c r="AB181" s="407" t="str">
        <f t="shared" si="86"/>
        <v>►</v>
      </c>
      <c r="AC181" s="147" t="str">
        <f t="shared" si="111"/>
        <v>►</v>
      </c>
      <c r="AD181" s="685" t="str">
        <f t="shared" si="112"/>
        <v>►</v>
      </c>
      <c r="AE181" s="147" t="str">
        <f t="shared" si="113"/>
        <v>►</v>
      </c>
      <c r="AF181" s="147" t="str">
        <f t="shared" si="114"/>
        <v>►</v>
      </c>
      <c r="AG181" s="147" t="str">
        <f t="shared" si="115"/>
        <v>►</v>
      </c>
      <c r="AH181" s="147" t="str">
        <f t="shared" si="116"/>
        <v>►</v>
      </c>
      <c r="AI181" s="686"/>
      <c r="AJ181" s="342"/>
      <c r="AK181" s="204"/>
      <c r="AL181" s="204"/>
      <c r="AM181" s="203"/>
      <c r="AN181" s="202"/>
      <c r="AO181" s="201"/>
      <c r="AP181" s="710"/>
      <c r="AQ181" s="709"/>
      <c r="AR181" s="708"/>
      <c r="AS181" s="708"/>
      <c r="AT181" s="708"/>
      <c r="AU181" s="708"/>
      <c r="AV181" s="708"/>
      <c r="AW181" s="708"/>
      <c r="AX181" s="708"/>
      <c r="AY181" s="708"/>
      <c r="AZ181" s="708"/>
      <c r="BA181" s="707"/>
      <c r="BB181"/>
      <c r="BC181" s="407" t="str">
        <f t="shared" si="87"/>
        <v>►</v>
      </c>
      <c r="BF181" s="407" t="str">
        <f t="shared" si="88"/>
        <v>►</v>
      </c>
      <c r="BI181" s="9">
        <v>1</v>
      </c>
      <c r="BJ181" s="1"/>
      <c r="BK181" s="1"/>
    </row>
    <row r="182" spans="1:63" s="583" customFormat="1" ht="15.75">
      <c r="A182" s="407" t="str">
        <f t="shared" si="85"/>
        <v>►</v>
      </c>
      <c r="B182" s="147" t="str">
        <f t="shared" si="105"/>
        <v>►</v>
      </c>
      <c r="C182" s="685" t="str">
        <f t="shared" si="106"/>
        <v>►</v>
      </c>
      <c r="D182" s="147" t="str">
        <f t="shared" si="107"/>
        <v>►</v>
      </c>
      <c r="E182" s="147" t="str">
        <f t="shared" si="108"/>
        <v>►</v>
      </c>
      <c r="F182" s="147" t="str">
        <f t="shared" si="109"/>
        <v>►</v>
      </c>
      <c r="G182" s="147" t="str">
        <f t="shared" si="110"/>
        <v>►</v>
      </c>
      <c r="H182"/>
      <c r="I182" s="134"/>
      <c r="J182" s="204"/>
      <c r="K182" s="204"/>
      <c r="L182" s="203"/>
      <c r="M182" s="202"/>
      <c r="N182" s="201"/>
      <c r="O182" s="706"/>
      <c r="P182" s="706"/>
      <c r="Q182" s="337"/>
      <c r="R182" s="336"/>
      <c r="S182" s="232"/>
      <c r="T182" s="232"/>
      <c r="U182" s="232"/>
      <c r="V182" s="232"/>
      <c r="W182" s="232"/>
      <c r="X182" s="232"/>
      <c r="Y182" s="232"/>
      <c r="Z182" s="231"/>
      <c r="AA182" s="686"/>
      <c r="AB182" s="407" t="str">
        <f t="shared" si="86"/>
        <v>►</v>
      </c>
      <c r="AC182" s="147" t="str">
        <f t="shared" si="111"/>
        <v>►</v>
      </c>
      <c r="AD182" s="685" t="str">
        <f t="shared" si="112"/>
        <v>►</v>
      </c>
      <c r="AE182" s="147" t="str">
        <f t="shared" si="113"/>
        <v>►</v>
      </c>
      <c r="AF182" s="147" t="str">
        <f t="shared" si="114"/>
        <v>►</v>
      </c>
      <c r="AG182" s="147" t="str">
        <f t="shared" si="115"/>
        <v>►</v>
      </c>
      <c r="AH182" s="147" t="str">
        <f t="shared" si="116"/>
        <v>►</v>
      </c>
      <c r="AI182" s="686"/>
      <c r="AJ182" s="134"/>
      <c r="AK182" s="204"/>
      <c r="AL182" s="204"/>
      <c r="AM182" s="203"/>
      <c r="AN182" s="202"/>
      <c r="AO182" s="201"/>
      <c r="AP182" s="706"/>
      <c r="AQ182" s="706"/>
      <c r="AR182" s="337"/>
      <c r="AS182" s="336"/>
      <c r="AT182" s="232"/>
      <c r="AU182" s="232"/>
      <c r="AV182" s="232"/>
      <c r="AW182" s="232"/>
      <c r="AX182" s="232"/>
      <c r="AY182" s="232"/>
      <c r="AZ182" s="232"/>
      <c r="BA182" s="231"/>
      <c r="BB182"/>
      <c r="BC182" s="407" t="str">
        <f t="shared" si="87"/>
        <v>►</v>
      </c>
      <c r="BF182" s="407" t="str">
        <f t="shared" si="88"/>
        <v>►</v>
      </c>
      <c r="BI182" s="9">
        <v>1</v>
      </c>
      <c r="BJ182" s="1"/>
      <c r="BK182" s="1"/>
    </row>
    <row r="183" spans="1:63" s="583" customFormat="1" ht="18.75">
      <c r="A183" s="407" t="str">
        <f t="shared" si="85"/>
        <v>►</v>
      </c>
      <c r="B183" s="147" t="str">
        <f t="shared" si="105"/>
        <v>►</v>
      </c>
      <c r="C183" s="685" t="str">
        <f t="shared" si="106"/>
        <v>►</v>
      </c>
      <c r="D183" s="147" t="str">
        <f t="shared" si="107"/>
        <v>►</v>
      </c>
      <c r="E183" s="147" t="str">
        <f t="shared" si="108"/>
        <v>►</v>
      </c>
      <c r="F183" s="147" t="str">
        <f t="shared" si="109"/>
        <v>►</v>
      </c>
      <c r="G183" s="147" t="str">
        <f t="shared" si="110"/>
        <v>►</v>
      </c>
      <c r="H183"/>
      <c r="I183" s="134"/>
      <c r="J183" s="204"/>
      <c r="K183" s="204"/>
      <c r="L183" s="203"/>
      <c r="M183" s="202"/>
      <c r="N183" s="201"/>
      <c r="O183" s="224"/>
      <c r="P183" s="334"/>
      <c r="Q183" s="323"/>
      <c r="R183" s="323"/>
      <c r="S183" s="323"/>
      <c r="T183" s="323"/>
      <c r="U183" s="211"/>
      <c r="V183" s="223"/>
      <c r="W183" s="705"/>
      <c r="X183" s="705"/>
      <c r="Y183" s="705"/>
      <c r="Z183" s="704"/>
      <c r="AA183" s="686"/>
      <c r="AB183" s="407" t="str">
        <f t="shared" si="86"/>
        <v>►</v>
      </c>
      <c r="AC183" s="147" t="str">
        <f t="shared" si="111"/>
        <v>►</v>
      </c>
      <c r="AD183" s="685" t="str">
        <f t="shared" si="112"/>
        <v>►</v>
      </c>
      <c r="AE183" s="147" t="str">
        <f t="shared" si="113"/>
        <v>►</v>
      </c>
      <c r="AF183" s="147" t="str">
        <f t="shared" si="114"/>
        <v>►</v>
      </c>
      <c r="AG183" s="147" t="str">
        <f t="shared" si="115"/>
        <v>►</v>
      </c>
      <c r="AH183" s="147" t="str">
        <f t="shared" si="116"/>
        <v>►</v>
      </c>
      <c r="AI183" s="686"/>
      <c r="AJ183" s="134"/>
      <c r="AK183" s="204"/>
      <c r="AL183" s="204"/>
      <c r="AM183" s="203"/>
      <c r="AN183" s="202"/>
      <c r="AO183" s="201"/>
      <c r="AP183" s="224"/>
      <c r="AQ183" s="334"/>
      <c r="AR183" s="323"/>
      <c r="AS183" s="323"/>
      <c r="AT183" s="323"/>
      <c r="AU183" s="323"/>
      <c r="AV183" s="211"/>
      <c r="AW183" s="223"/>
      <c r="AX183" s="705"/>
      <c r="AY183" s="705"/>
      <c r="AZ183" s="705"/>
      <c r="BA183" s="704"/>
      <c r="BB183"/>
      <c r="BC183" s="407" t="str">
        <f t="shared" si="87"/>
        <v>►</v>
      </c>
      <c r="BF183" s="407" t="str">
        <f t="shared" si="88"/>
        <v>►</v>
      </c>
      <c r="BI183" s="9">
        <v>1</v>
      </c>
      <c r="BJ183" s="1"/>
      <c r="BK183" s="1"/>
    </row>
    <row r="184" spans="1:63" s="583" customFormat="1" ht="18.75">
      <c r="A184" s="407" t="str">
        <f t="shared" si="85"/>
        <v>►</v>
      </c>
      <c r="B184" s="147" t="str">
        <f t="shared" si="105"/>
        <v>►</v>
      </c>
      <c r="C184" s="685" t="str">
        <f t="shared" si="106"/>
        <v>►</v>
      </c>
      <c r="D184" s="147" t="str">
        <f t="shared" si="107"/>
        <v>►</v>
      </c>
      <c r="E184" s="147" t="str">
        <f t="shared" si="108"/>
        <v>►</v>
      </c>
      <c r="F184" s="147" t="str">
        <f t="shared" si="109"/>
        <v>►</v>
      </c>
      <c r="G184" s="147" t="str">
        <f t="shared" si="110"/>
        <v>►</v>
      </c>
      <c r="H184"/>
      <c r="I184" s="134"/>
      <c r="J184" s="204"/>
      <c r="K184" s="204"/>
      <c r="L184" s="203"/>
      <c r="M184" s="202"/>
      <c r="N184" s="201"/>
      <c r="O184" s="216"/>
      <c r="P184" s="327"/>
      <c r="Q184" s="324"/>
      <c r="R184" s="324"/>
      <c r="S184" s="324"/>
      <c r="T184" s="324"/>
      <c r="U184" s="215"/>
      <c r="V184" s="28"/>
      <c r="W184" s="705"/>
      <c r="X184" s="705"/>
      <c r="Y184" s="705"/>
      <c r="Z184" s="704"/>
      <c r="AA184" s="686"/>
      <c r="AB184" s="407" t="str">
        <f t="shared" si="86"/>
        <v>►</v>
      </c>
      <c r="AC184" s="147" t="str">
        <f t="shared" si="111"/>
        <v>►</v>
      </c>
      <c r="AD184" s="685" t="str">
        <f t="shared" si="112"/>
        <v>►</v>
      </c>
      <c r="AE184" s="147" t="str">
        <f t="shared" si="113"/>
        <v>►</v>
      </c>
      <c r="AF184" s="147" t="str">
        <f t="shared" si="114"/>
        <v>►</v>
      </c>
      <c r="AG184" s="147" t="str">
        <f t="shared" si="115"/>
        <v>►</v>
      </c>
      <c r="AH184" s="147" t="str">
        <f t="shared" si="116"/>
        <v>►</v>
      </c>
      <c r="AI184" s="686"/>
      <c r="AJ184" s="134"/>
      <c r="AK184" s="204"/>
      <c r="AL184" s="204"/>
      <c r="AM184" s="203"/>
      <c r="AN184" s="202"/>
      <c r="AO184" s="201"/>
      <c r="AP184" s="216"/>
      <c r="AQ184" s="327"/>
      <c r="AR184" s="324"/>
      <c r="AS184" s="324"/>
      <c r="AT184" s="324"/>
      <c r="AU184" s="324"/>
      <c r="AV184" s="215"/>
      <c r="AW184" s="28"/>
      <c r="AX184" s="705"/>
      <c r="AY184" s="705"/>
      <c r="AZ184" s="705"/>
      <c r="BA184" s="704"/>
      <c r="BB184"/>
      <c r="BC184" s="407" t="str">
        <f t="shared" si="87"/>
        <v>►</v>
      </c>
      <c r="BF184" s="407" t="str">
        <f t="shared" si="88"/>
        <v>►</v>
      </c>
      <c r="BI184" s="9">
        <v>1</v>
      </c>
      <c r="BJ184" s="1"/>
      <c r="BK184" s="1"/>
    </row>
    <row r="185" spans="1:63" s="583" customFormat="1" ht="15.75">
      <c r="A185" s="407" t="str">
        <f t="shared" si="85"/>
        <v>►</v>
      </c>
      <c r="B185" s="147" t="str">
        <f t="shared" si="105"/>
        <v>►</v>
      </c>
      <c r="C185" s="685" t="str">
        <f t="shared" si="106"/>
        <v>►</v>
      </c>
      <c r="D185" s="147" t="str">
        <f t="shared" si="107"/>
        <v>►</v>
      </c>
      <c r="E185" s="147" t="str">
        <f t="shared" si="108"/>
        <v>►</v>
      </c>
      <c r="F185" s="147" t="str">
        <f t="shared" si="109"/>
        <v>►</v>
      </c>
      <c r="G185" s="147" t="str">
        <f t="shared" si="110"/>
        <v>►</v>
      </c>
      <c r="H185"/>
      <c r="I185" s="134"/>
      <c r="J185" s="204"/>
      <c r="K185" s="204"/>
      <c r="L185" s="203"/>
      <c r="M185" s="202"/>
      <c r="N185" s="201"/>
      <c r="O185" s="325"/>
      <c r="P185" s="324"/>
      <c r="Q185" s="323"/>
      <c r="R185" s="320"/>
      <c r="S185" s="199"/>
      <c r="T185" s="319"/>
      <c r="U185" s="198"/>
      <c r="V185" s="197"/>
      <c r="W185" s="703"/>
      <c r="X185" s="703"/>
      <c r="Y185" s="703"/>
      <c r="Z185" s="702"/>
      <c r="AA185" s="686"/>
      <c r="AB185" s="407" t="str">
        <f t="shared" si="86"/>
        <v>►</v>
      </c>
      <c r="AC185" s="147" t="str">
        <f t="shared" si="111"/>
        <v>►</v>
      </c>
      <c r="AD185" s="685" t="str">
        <f t="shared" si="112"/>
        <v>►</v>
      </c>
      <c r="AE185" s="147" t="str">
        <f t="shared" si="113"/>
        <v>►</v>
      </c>
      <c r="AF185" s="147" t="str">
        <f t="shared" si="114"/>
        <v>►</v>
      </c>
      <c r="AG185" s="147" t="str">
        <f t="shared" si="115"/>
        <v>►</v>
      </c>
      <c r="AH185" s="147" t="str">
        <f t="shared" si="116"/>
        <v>►</v>
      </c>
      <c r="AI185" s="686"/>
      <c r="AJ185" s="134"/>
      <c r="AK185" s="204"/>
      <c r="AL185" s="204"/>
      <c r="AM185" s="203"/>
      <c r="AN185" s="202"/>
      <c r="AO185" s="201"/>
      <c r="AP185" s="325"/>
      <c r="AQ185" s="324"/>
      <c r="AR185" s="323"/>
      <c r="AS185" s="320"/>
      <c r="AT185" s="199"/>
      <c r="AU185" s="319"/>
      <c r="AV185" s="198"/>
      <c r="AW185" s="197"/>
      <c r="AX185" s="703"/>
      <c r="AY185" s="703"/>
      <c r="AZ185" s="703"/>
      <c r="BA185" s="702"/>
      <c r="BB185"/>
      <c r="BC185" s="407" t="str">
        <f t="shared" si="87"/>
        <v>►</v>
      </c>
      <c r="BF185" s="407" t="str">
        <f t="shared" si="88"/>
        <v>►</v>
      </c>
      <c r="BI185" s="9">
        <v>1</v>
      </c>
      <c r="BJ185" s="1"/>
      <c r="BK185" s="1"/>
    </row>
    <row r="186" spans="1:63" s="583" customFormat="1" ht="15.75">
      <c r="A186" s="407" t="str">
        <f t="shared" si="85"/>
        <v>►</v>
      </c>
      <c r="B186" s="147" t="str">
        <f t="shared" si="105"/>
        <v>►</v>
      </c>
      <c r="C186" s="685" t="str">
        <f t="shared" si="106"/>
        <v>►</v>
      </c>
      <c r="D186" s="147" t="str">
        <f t="shared" si="107"/>
        <v>►</v>
      </c>
      <c r="E186" s="147" t="str">
        <f t="shared" si="108"/>
        <v>►</v>
      </c>
      <c r="F186" s="147" t="str">
        <f t="shared" si="109"/>
        <v>►</v>
      </c>
      <c r="G186" s="147" t="str">
        <f t="shared" si="110"/>
        <v>►</v>
      </c>
      <c r="H186"/>
      <c r="I186" s="134"/>
      <c r="J186" s="204"/>
      <c r="K186" s="204"/>
      <c r="L186" s="203"/>
      <c r="M186" s="202"/>
      <c r="N186" s="201"/>
      <c r="O186" s="200"/>
      <c r="P186" s="104"/>
      <c r="Q186" s="320"/>
      <c r="R186" s="320"/>
      <c r="S186" s="199"/>
      <c r="T186" s="319"/>
      <c r="U186" s="198"/>
      <c r="V186" s="197"/>
      <c r="W186" s="703"/>
      <c r="X186" s="703"/>
      <c r="Y186" s="703"/>
      <c r="Z186" s="702"/>
      <c r="AA186" s="686"/>
      <c r="AB186" s="407" t="str">
        <f t="shared" si="86"/>
        <v>►</v>
      </c>
      <c r="AC186" s="147" t="str">
        <f t="shared" si="111"/>
        <v>►</v>
      </c>
      <c r="AD186" s="685" t="str">
        <f t="shared" si="112"/>
        <v>►</v>
      </c>
      <c r="AE186" s="147" t="str">
        <f t="shared" si="113"/>
        <v>►</v>
      </c>
      <c r="AF186" s="147" t="str">
        <f t="shared" si="114"/>
        <v>►</v>
      </c>
      <c r="AG186" s="147" t="str">
        <f t="shared" si="115"/>
        <v>►</v>
      </c>
      <c r="AH186" s="147" t="str">
        <f t="shared" si="116"/>
        <v>►</v>
      </c>
      <c r="AI186" s="686"/>
      <c r="AJ186" s="134"/>
      <c r="AK186" s="204"/>
      <c r="AL186" s="204"/>
      <c r="AM186" s="203"/>
      <c r="AN186" s="202"/>
      <c r="AO186" s="201"/>
      <c r="AP186" s="200"/>
      <c r="AQ186" s="104"/>
      <c r="AR186" s="320"/>
      <c r="AS186" s="320"/>
      <c r="AT186" s="199"/>
      <c r="AU186" s="319"/>
      <c r="AV186" s="198"/>
      <c r="AW186" s="197"/>
      <c r="AX186" s="703"/>
      <c r="AY186" s="703"/>
      <c r="AZ186" s="703"/>
      <c r="BA186" s="702"/>
      <c r="BB186"/>
      <c r="BC186" s="407" t="str">
        <f t="shared" si="87"/>
        <v>►</v>
      </c>
      <c r="BF186" s="407" t="str">
        <f t="shared" si="88"/>
        <v>►</v>
      </c>
      <c r="BI186" s="9">
        <v>1</v>
      </c>
      <c r="BJ186" s="1"/>
      <c r="BK186" s="1"/>
    </row>
    <row r="187" spans="1:63" s="583" customFormat="1" ht="15.75">
      <c r="A187" s="407" t="str">
        <f t="shared" si="85"/>
        <v>►</v>
      </c>
      <c r="B187" s="147" t="str">
        <f t="shared" si="105"/>
        <v>►</v>
      </c>
      <c r="C187" s="685" t="str">
        <f t="shared" si="106"/>
        <v>►</v>
      </c>
      <c r="D187" s="147" t="str">
        <f t="shared" si="107"/>
        <v>►</v>
      </c>
      <c r="E187" s="147" t="str">
        <f t="shared" si="108"/>
        <v>►</v>
      </c>
      <c r="F187" s="147" t="str">
        <f t="shared" si="109"/>
        <v>►</v>
      </c>
      <c r="G187" s="147" t="str">
        <f t="shared" si="110"/>
        <v>►</v>
      </c>
      <c r="H187"/>
      <c r="I187" s="134"/>
      <c r="J187" s="190"/>
      <c r="K187" s="189"/>
      <c r="L187" s="188"/>
      <c r="M187" s="187"/>
      <c r="N187" s="186"/>
      <c r="O187" s="185"/>
      <c r="P187" s="184"/>
      <c r="Q187" s="184"/>
      <c r="R187" s="183"/>
      <c r="S187" s="183"/>
      <c r="T187" s="183"/>
      <c r="U187" s="183"/>
      <c r="V187" s="183"/>
      <c r="W187" s="183"/>
      <c r="X187" s="183"/>
      <c r="Y187" s="183"/>
      <c r="Z187" s="182"/>
      <c r="AA187" s="686"/>
      <c r="AB187" s="407" t="str">
        <f t="shared" si="86"/>
        <v>►</v>
      </c>
      <c r="AC187" s="147" t="str">
        <f t="shared" si="111"/>
        <v>►</v>
      </c>
      <c r="AD187" s="685" t="str">
        <f t="shared" si="112"/>
        <v>►</v>
      </c>
      <c r="AE187" s="147" t="str">
        <f t="shared" si="113"/>
        <v>►</v>
      </c>
      <c r="AF187" s="147" t="str">
        <f t="shared" si="114"/>
        <v>►</v>
      </c>
      <c r="AG187" s="147" t="str">
        <f t="shared" si="115"/>
        <v>►</v>
      </c>
      <c r="AH187" s="147" t="str">
        <f t="shared" si="116"/>
        <v>►</v>
      </c>
      <c r="AI187" s="686"/>
      <c r="AJ187" s="134"/>
      <c r="AK187" s="190"/>
      <c r="AL187" s="189"/>
      <c r="AM187" s="188"/>
      <c r="AN187" s="187"/>
      <c r="AO187" s="186"/>
      <c r="AP187" s="185"/>
      <c r="AQ187" s="184"/>
      <c r="AR187" s="184"/>
      <c r="AS187" s="183"/>
      <c r="AT187" s="183"/>
      <c r="AU187" s="183"/>
      <c r="AV187" s="183"/>
      <c r="AW187" s="183"/>
      <c r="AX187" s="183"/>
      <c r="AY187" s="183"/>
      <c r="AZ187" s="183"/>
      <c r="BA187" s="182"/>
      <c r="BB187"/>
      <c r="BC187" s="407" t="str">
        <f t="shared" si="87"/>
        <v>►</v>
      </c>
      <c r="BF187" s="407" t="str">
        <f t="shared" si="88"/>
        <v>►</v>
      </c>
      <c r="BI187" s="9">
        <v>1</v>
      </c>
      <c r="BJ187" s="1"/>
      <c r="BK187" s="1"/>
    </row>
    <row r="188" spans="1:63" s="583" customFormat="1" ht="15.75">
      <c r="A188" s="407" t="str">
        <f t="shared" si="85"/>
        <v>►</v>
      </c>
      <c r="B188" s="147" t="str">
        <f t="shared" si="105"/>
        <v>►</v>
      </c>
      <c r="C188" s="685" t="str">
        <f t="shared" si="106"/>
        <v>►</v>
      </c>
      <c r="D188" s="147" t="str">
        <f t="shared" si="107"/>
        <v>►</v>
      </c>
      <c r="E188" s="147" t="str">
        <f t="shared" si="108"/>
        <v>►</v>
      </c>
      <c r="F188" s="147" t="str">
        <f t="shared" si="109"/>
        <v>►</v>
      </c>
      <c r="G188" s="147" t="str">
        <f t="shared" si="110"/>
        <v>►</v>
      </c>
      <c r="H188"/>
      <c r="I188" s="134"/>
      <c r="J188" s="119"/>
      <c r="K188" s="119"/>
      <c r="L188" s="118"/>
      <c r="M188" s="117"/>
      <c r="N188" s="116"/>
      <c r="O188" s="701"/>
      <c r="P188" s="701"/>
      <c r="Q188" s="700"/>
      <c r="R188" s="177"/>
      <c r="S188" s="176"/>
      <c r="T188" s="699"/>
      <c r="U188" s="175"/>
      <c r="V188" s="698"/>
      <c r="W188" s="697"/>
      <c r="X188" s="696"/>
      <c r="Y188" s="695"/>
      <c r="Z188" s="174"/>
      <c r="AA188" s="686"/>
      <c r="AB188" s="407" t="str">
        <f t="shared" si="86"/>
        <v>►</v>
      </c>
      <c r="AC188" s="147" t="str">
        <f t="shared" si="111"/>
        <v>►</v>
      </c>
      <c r="AD188" s="685" t="str">
        <f t="shared" si="112"/>
        <v>►</v>
      </c>
      <c r="AE188" s="147" t="str">
        <f t="shared" si="113"/>
        <v>►</v>
      </c>
      <c r="AF188" s="147" t="str">
        <f t="shared" si="114"/>
        <v>►</v>
      </c>
      <c r="AG188" s="147" t="str">
        <f t="shared" si="115"/>
        <v>►</v>
      </c>
      <c r="AH188" s="147" t="str">
        <f t="shared" si="116"/>
        <v>►</v>
      </c>
      <c r="AI188" s="686"/>
      <c r="AJ188" s="134"/>
      <c r="AK188" s="119"/>
      <c r="AL188" s="119"/>
      <c r="AM188" s="118"/>
      <c r="AN188" s="117"/>
      <c r="AO188" s="116"/>
      <c r="AP188" s="701"/>
      <c r="AQ188" s="701"/>
      <c r="AR188" s="700"/>
      <c r="AS188" s="177"/>
      <c r="AT188" s="176"/>
      <c r="AU188" s="699"/>
      <c r="AV188" s="175"/>
      <c r="AW188" s="698"/>
      <c r="AX188" s="697"/>
      <c r="AY188" s="696"/>
      <c r="AZ188" s="695"/>
      <c r="BA188" s="174"/>
      <c r="BB188"/>
      <c r="BC188" s="407" t="str">
        <f t="shared" si="87"/>
        <v>►</v>
      </c>
      <c r="BF188" s="407" t="str">
        <f t="shared" si="88"/>
        <v>►</v>
      </c>
      <c r="BI188" s="9">
        <v>1</v>
      </c>
      <c r="BJ188" s="1"/>
      <c r="BK188" s="1"/>
    </row>
    <row r="189" spans="1:63" s="583" customFormat="1" ht="15.75">
      <c r="A189" s="407" t="str">
        <f t="shared" si="85"/>
        <v>►</v>
      </c>
      <c r="B189" s="147" t="str">
        <f t="shared" si="105"/>
        <v>►</v>
      </c>
      <c r="C189" s="685" t="str">
        <f t="shared" si="106"/>
        <v>►</v>
      </c>
      <c r="D189" s="147" t="str">
        <f t="shared" si="107"/>
        <v>►</v>
      </c>
      <c r="E189" s="147" t="str">
        <f t="shared" si="108"/>
        <v>►</v>
      </c>
      <c r="F189" s="147" t="str">
        <f t="shared" si="109"/>
        <v>►</v>
      </c>
      <c r="G189" s="147" t="str">
        <f t="shared" si="110"/>
        <v>►</v>
      </c>
      <c r="H189"/>
      <c r="I189" s="134"/>
      <c r="J189" s="119"/>
      <c r="K189" s="119"/>
      <c r="L189" s="118"/>
      <c r="M189" s="117"/>
      <c r="N189" s="116"/>
      <c r="O189" s="689"/>
      <c r="P189" s="689"/>
      <c r="Q189" s="688"/>
      <c r="R189" s="165"/>
      <c r="S189" s="164"/>
      <c r="T189" s="694"/>
      <c r="U189" s="163"/>
      <c r="V189" s="693"/>
      <c r="W189" s="692"/>
      <c r="X189" s="691"/>
      <c r="Y189" s="690"/>
      <c r="Z189" s="162"/>
      <c r="AA189" s="686"/>
      <c r="AB189" s="407" t="str">
        <f t="shared" si="86"/>
        <v>►</v>
      </c>
      <c r="AC189" s="147" t="str">
        <f t="shared" si="111"/>
        <v>►</v>
      </c>
      <c r="AD189" s="685" t="str">
        <f t="shared" si="112"/>
        <v>►</v>
      </c>
      <c r="AE189" s="147" t="str">
        <f t="shared" si="113"/>
        <v>►</v>
      </c>
      <c r="AF189" s="147" t="str">
        <f t="shared" si="114"/>
        <v>►</v>
      </c>
      <c r="AG189" s="147" t="str">
        <f t="shared" si="115"/>
        <v>►</v>
      </c>
      <c r="AH189" s="147" t="str">
        <f t="shared" si="116"/>
        <v>►</v>
      </c>
      <c r="AI189" s="686"/>
      <c r="AJ189" s="134"/>
      <c r="AK189" s="119"/>
      <c r="AL189" s="119"/>
      <c r="AM189" s="118"/>
      <c r="AN189" s="117"/>
      <c r="AO189" s="116"/>
      <c r="AP189" s="689"/>
      <c r="AQ189" s="689"/>
      <c r="AR189" s="688"/>
      <c r="AS189" s="165"/>
      <c r="AT189" s="164"/>
      <c r="AU189" s="694"/>
      <c r="AV189" s="163"/>
      <c r="AW189" s="693"/>
      <c r="AX189" s="692"/>
      <c r="AY189" s="691"/>
      <c r="AZ189" s="690"/>
      <c r="BA189" s="162"/>
      <c r="BB189"/>
      <c r="BC189" s="407" t="str">
        <f t="shared" si="87"/>
        <v>►</v>
      </c>
      <c r="BF189" s="407" t="str">
        <f t="shared" si="88"/>
        <v>►</v>
      </c>
      <c r="BI189" s="9">
        <v>1</v>
      </c>
      <c r="BJ189" s="1"/>
      <c r="BK189" s="1"/>
    </row>
    <row r="190" spans="1:63" s="583" customFormat="1" ht="21">
      <c r="A190" s="407" t="str">
        <f t="shared" si="85"/>
        <v>►</v>
      </c>
      <c r="B190" s="147" t="str">
        <f t="shared" si="105"/>
        <v>►</v>
      </c>
      <c r="C190" s="685" t="str">
        <f t="shared" si="106"/>
        <v>►</v>
      </c>
      <c r="D190" s="147" t="str">
        <f t="shared" si="107"/>
        <v>►</v>
      </c>
      <c r="E190" s="147" t="str">
        <f t="shared" si="108"/>
        <v>►</v>
      </c>
      <c r="F190" s="147" t="str">
        <f t="shared" si="109"/>
        <v>►</v>
      </c>
      <c r="G190" s="147" t="str">
        <f t="shared" si="110"/>
        <v>►</v>
      </c>
      <c r="H190"/>
      <c r="I190" s="134"/>
      <c r="J190" s="119"/>
      <c r="K190" s="119"/>
      <c r="L190" s="118"/>
      <c r="M190" s="117"/>
      <c r="N190" s="116"/>
      <c r="O190" s="689"/>
      <c r="P190" s="689"/>
      <c r="Q190" s="688"/>
      <c r="R190" s="145"/>
      <c r="S190" s="296"/>
      <c r="T190" s="295"/>
      <c r="U190" s="144"/>
      <c r="V190" s="294"/>
      <c r="W190" s="293"/>
      <c r="X190" s="292"/>
      <c r="Y190" s="291"/>
      <c r="Z190" s="290"/>
      <c r="AA190" s="686"/>
      <c r="AB190" s="407" t="str">
        <f t="shared" si="86"/>
        <v>►</v>
      </c>
      <c r="AC190" s="147" t="str">
        <f t="shared" si="111"/>
        <v>►</v>
      </c>
      <c r="AD190" s="685" t="str">
        <f t="shared" si="112"/>
        <v>►</v>
      </c>
      <c r="AE190" s="147" t="str">
        <f t="shared" si="113"/>
        <v>►</v>
      </c>
      <c r="AF190" s="147" t="str">
        <f t="shared" si="114"/>
        <v>►</v>
      </c>
      <c r="AG190" s="147" t="str">
        <f t="shared" si="115"/>
        <v>►</v>
      </c>
      <c r="AH190" s="147" t="str">
        <f t="shared" si="116"/>
        <v>►</v>
      </c>
      <c r="AI190" s="686"/>
      <c r="AJ190" s="134"/>
      <c r="AK190" s="119"/>
      <c r="AL190" s="119"/>
      <c r="AM190" s="118"/>
      <c r="AN190" s="117"/>
      <c r="AO190" s="116"/>
      <c r="AP190" s="689"/>
      <c r="AQ190" s="689"/>
      <c r="AR190" s="688"/>
      <c r="AS190" s="145"/>
      <c r="AT190" s="296"/>
      <c r="AU190" s="295"/>
      <c r="AV190" s="144"/>
      <c r="AW190" s="294"/>
      <c r="AX190" s="293"/>
      <c r="AY190" s="292"/>
      <c r="AZ190" s="291"/>
      <c r="BA190" s="290"/>
      <c r="BB190"/>
      <c r="BC190" s="407" t="str">
        <f t="shared" si="87"/>
        <v>►</v>
      </c>
      <c r="BF190" s="407" t="str">
        <f t="shared" si="88"/>
        <v>►</v>
      </c>
      <c r="BI190" s="9">
        <v>1</v>
      </c>
      <c r="BJ190" s="1"/>
      <c r="BK190" s="1"/>
    </row>
    <row r="191" spans="1:63" s="583" customFormat="1" ht="21">
      <c r="A191" s="407" t="str">
        <f t="shared" si="85"/>
        <v>►</v>
      </c>
      <c r="B191" s="147" t="str">
        <f t="shared" si="105"/>
        <v>►</v>
      </c>
      <c r="C191" s="685" t="str">
        <f t="shared" si="106"/>
        <v>►</v>
      </c>
      <c r="D191" s="147" t="str">
        <f t="shared" si="107"/>
        <v>►</v>
      </c>
      <c r="E191" s="147" t="str">
        <f t="shared" si="108"/>
        <v>►</v>
      </c>
      <c r="F191" s="147" t="str">
        <f t="shared" si="109"/>
        <v>►</v>
      </c>
      <c r="G191" s="147" t="str">
        <f t="shared" si="110"/>
        <v>►</v>
      </c>
      <c r="H191"/>
      <c r="I191" s="146"/>
      <c r="J191" s="119"/>
      <c r="K191" s="119"/>
      <c r="L191" s="118"/>
      <c r="M191" s="117"/>
      <c r="N191" s="116"/>
      <c r="O191" s="689"/>
      <c r="P191" s="689"/>
      <c r="Q191" s="688"/>
      <c r="R191" s="150"/>
      <c r="S191" s="296"/>
      <c r="T191" s="295"/>
      <c r="U191" s="144"/>
      <c r="V191" s="294"/>
      <c r="W191" s="293"/>
      <c r="X191" s="292"/>
      <c r="Y191" s="291"/>
      <c r="Z191" s="290"/>
      <c r="AA191" s="686"/>
      <c r="AB191" s="407" t="str">
        <f t="shared" si="86"/>
        <v>►</v>
      </c>
      <c r="AC191" s="147" t="str">
        <f t="shared" si="111"/>
        <v>►</v>
      </c>
      <c r="AD191" s="685" t="str">
        <f t="shared" si="112"/>
        <v>►</v>
      </c>
      <c r="AE191" s="147" t="str">
        <f t="shared" si="113"/>
        <v>►</v>
      </c>
      <c r="AF191" s="147" t="str">
        <f t="shared" si="114"/>
        <v>►</v>
      </c>
      <c r="AG191" s="147" t="str">
        <f t="shared" si="115"/>
        <v>►</v>
      </c>
      <c r="AH191" s="147" t="str">
        <f t="shared" si="116"/>
        <v>►</v>
      </c>
      <c r="AI191" s="686"/>
      <c r="AJ191" s="146"/>
      <c r="AK191" s="119"/>
      <c r="AL191" s="119"/>
      <c r="AM191" s="118"/>
      <c r="AN191" s="117"/>
      <c r="AO191" s="116"/>
      <c r="AP191" s="689"/>
      <c r="AQ191" s="689"/>
      <c r="AR191" s="688"/>
      <c r="AS191" s="150"/>
      <c r="AT191" s="296"/>
      <c r="AU191" s="295"/>
      <c r="AV191" s="144"/>
      <c r="AW191" s="294"/>
      <c r="AX191" s="293"/>
      <c r="AY191" s="292"/>
      <c r="AZ191" s="291"/>
      <c r="BA191" s="290"/>
      <c r="BB191"/>
      <c r="BC191" s="407" t="str">
        <f t="shared" si="87"/>
        <v>►</v>
      </c>
      <c r="BF191" s="407" t="str">
        <f t="shared" si="88"/>
        <v>►</v>
      </c>
      <c r="BI191" s="9">
        <v>1</v>
      </c>
      <c r="BJ191" s="1"/>
      <c r="BK191" s="1"/>
    </row>
    <row r="192" spans="1:63" s="583" customFormat="1" ht="21">
      <c r="A192" s="407" t="str">
        <f t="shared" si="85"/>
        <v>►</v>
      </c>
      <c r="B192" s="147" t="str">
        <f t="shared" si="105"/>
        <v>►</v>
      </c>
      <c r="C192" s="685" t="str">
        <f t="shared" si="106"/>
        <v>►</v>
      </c>
      <c r="D192" s="147" t="str">
        <f t="shared" si="107"/>
        <v>►</v>
      </c>
      <c r="E192" s="147" t="str">
        <f t="shared" si="108"/>
        <v>►</v>
      </c>
      <c r="F192" s="147" t="str">
        <f t="shared" si="109"/>
        <v>►</v>
      </c>
      <c r="G192" s="147" t="str">
        <f t="shared" si="110"/>
        <v>►</v>
      </c>
      <c r="H192"/>
      <c r="I192" s="146"/>
      <c r="J192" s="119"/>
      <c r="K192" s="119"/>
      <c r="L192" s="118"/>
      <c r="M192" s="117"/>
      <c r="N192" s="116"/>
      <c r="O192" s="689"/>
      <c r="P192" s="689"/>
      <c r="Q192" s="688"/>
      <c r="R192" s="145"/>
      <c r="S192" s="296"/>
      <c r="T192" s="295"/>
      <c r="U192" s="144"/>
      <c r="V192" s="294"/>
      <c r="W192" s="293"/>
      <c r="X192" s="292"/>
      <c r="Y192" s="291"/>
      <c r="Z192" s="298"/>
      <c r="AA192" s="686"/>
      <c r="AB192" s="407" t="str">
        <f t="shared" si="86"/>
        <v>►</v>
      </c>
      <c r="AC192" s="147" t="str">
        <f t="shared" si="111"/>
        <v>►</v>
      </c>
      <c r="AD192" s="685" t="str">
        <f t="shared" si="112"/>
        <v>►</v>
      </c>
      <c r="AE192" s="147" t="str">
        <f t="shared" si="113"/>
        <v>►</v>
      </c>
      <c r="AF192" s="147" t="str">
        <f t="shared" si="114"/>
        <v>►</v>
      </c>
      <c r="AG192" s="147" t="str">
        <f t="shared" si="115"/>
        <v>►</v>
      </c>
      <c r="AH192" s="147" t="str">
        <f t="shared" si="116"/>
        <v>►</v>
      </c>
      <c r="AI192" s="686"/>
      <c r="AJ192" s="146"/>
      <c r="AK192" s="119"/>
      <c r="AL192" s="119"/>
      <c r="AM192" s="118"/>
      <c r="AN192" s="117"/>
      <c r="AO192" s="116"/>
      <c r="AP192" s="689"/>
      <c r="AQ192" s="689"/>
      <c r="AR192" s="688"/>
      <c r="AS192" s="145"/>
      <c r="AT192" s="296"/>
      <c r="AU192" s="295"/>
      <c r="AV192" s="144"/>
      <c r="AW192" s="294"/>
      <c r="AX192" s="293"/>
      <c r="AY192" s="292"/>
      <c r="AZ192" s="291"/>
      <c r="BA192" s="298"/>
      <c r="BB192"/>
      <c r="BC192" s="407" t="str">
        <f t="shared" si="87"/>
        <v>►</v>
      </c>
      <c r="BF192" s="407" t="str">
        <f t="shared" si="88"/>
        <v>►</v>
      </c>
      <c r="BI192" s="9">
        <v>1</v>
      </c>
      <c r="BJ192" s="1"/>
      <c r="BK192" s="1"/>
    </row>
    <row r="193" spans="1:63" s="583" customFormat="1" ht="21">
      <c r="A193" s="407" t="str">
        <f t="shared" si="85"/>
        <v>►</v>
      </c>
      <c r="B193" s="147" t="str">
        <f t="shared" si="105"/>
        <v>►</v>
      </c>
      <c r="C193" s="685" t="str">
        <f t="shared" si="106"/>
        <v>►</v>
      </c>
      <c r="D193" s="147" t="str">
        <f t="shared" si="107"/>
        <v>►</v>
      </c>
      <c r="E193" s="147" t="str">
        <f t="shared" si="108"/>
        <v>►</v>
      </c>
      <c r="F193" s="147" t="str">
        <f t="shared" si="109"/>
        <v>►</v>
      </c>
      <c r="G193" s="147" t="str">
        <f t="shared" si="110"/>
        <v>►</v>
      </c>
      <c r="H193"/>
      <c r="I193" s="146"/>
      <c r="J193" s="119"/>
      <c r="K193" s="119"/>
      <c r="L193" s="118"/>
      <c r="M193" s="117"/>
      <c r="N193" s="116"/>
      <c r="O193" s="689"/>
      <c r="P193" s="689"/>
      <c r="Q193" s="688"/>
      <c r="R193" s="150"/>
      <c r="S193" s="296"/>
      <c r="T193" s="295"/>
      <c r="U193" s="144"/>
      <c r="V193" s="294"/>
      <c r="W193" s="293"/>
      <c r="X193" s="292"/>
      <c r="Y193" s="291"/>
      <c r="Z193" s="298"/>
      <c r="AA193" s="686"/>
      <c r="AB193" s="407" t="str">
        <f t="shared" si="86"/>
        <v>►</v>
      </c>
      <c r="AC193" s="147" t="str">
        <f t="shared" si="111"/>
        <v>►</v>
      </c>
      <c r="AD193" s="685" t="str">
        <f t="shared" si="112"/>
        <v>►</v>
      </c>
      <c r="AE193" s="147" t="str">
        <f t="shared" si="113"/>
        <v>►</v>
      </c>
      <c r="AF193" s="147" t="str">
        <f t="shared" si="114"/>
        <v>►</v>
      </c>
      <c r="AG193" s="147" t="str">
        <f t="shared" si="115"/>
        <v>►</v>
      </c>
      <c r="AH193" s="147" t="str">
        <f t="shared" si="116"/>
        <v>►</v>
      </c>
      <c r="AI193" s="686"/>
      <c r="AJ193" s="146"/>
      <c r="AK193" s="119"/>
      <c r="AL193" s="119"/>
      <c r="AM193" s="118"/>
      <c r="AN193" s="117"/>
      <c r="AO193" s="116"/>
      <c r="AP193" s="689"/>
      <c r="AQ193" s="689"/>
      <c r="AR193" s="688"/>
      <c r="AS193" s="150"/>
      <c r="AT193" s="296"/>
      <c r="AU193" s="295"/>
      <c r="AV193" s="144"/>
      <c r="AW193" s="294"/>
      <c r="AX193" s="293"/>
      <c r="AY193" s="292"/>
      <c r="AZ193" s="291"/>
      <c r="BA193" s="298"/>
      <c r="BB193"/>
      <c r="BC193" s="407" t="str">
        <f t="shared" si="87"/>
        <v>►</v>
      </c>
      <c r="BF193" s="407" t="str">
        <f t="shared" si="88"/>
        <v>►</v>
      </c>
      <c r="BI193" s="9">
        <v>1</v>
      </c>
      <c r="BJ193" s="1"/>
      <c r="BK193" s="1"/>
    </row>
    <row r="194" spans="1:63" s="583" customFormat="1" ht="21">
      <c r="A194" s="407" t="str">
        <f t="shared" si="85"/>
        <v>►</v>
      </c>
      <c r="B194" s="147" t="str">
        <f t="shared" si="105"/>
        <v>►</v>
      </c>
      <c r="C194" s="685" t="str">
        <f t="shared" si="106"/>
        <v>►</v>
      </c>
      <c r="D194" s="147" t="str">
        <f t="shared" si="107"/>
        <v>►</v>
      </c>
      <c r="E194" s="147" t="str">
        <f t="shared" si="108"/>
        <v>►</v>
      </c>
      <c r="F194" s="147" t="str">
        <f t="shared" si="109"/>
        <v>►</v>
      </c>
      <c r="G194" s="147" t="str">
        <f t="shared" si="110"/>
        <v>►</v>
      </c>
      <c r="H194"/>
      <c r="I194" s="146"/>
      <c r="J194" s="119"/>
      <c r="K194" s="119"/>
      <c r="L194" s="118"/>
      <c r="M194" s="117"/>
      <c r="N194" s="116"/>
      <c r="O194" s="689"/>
      <c r="P194" s="689"/>
      <c r="Q194" s="688"/>
      <c r="R194" s="145"/>
      <c r="S194" s="296"/>
      <c r="T194" s="295"/>
      <c r="U194" s="144"/>
      <c r="V194" s="294"/>
      <c r="W194" s="293"/>
      <c r="X194" s="292"/>
      <c r="Y194" s="291"/>
      <c r="Z194" s="290"/>
      <c r="AA194" s="686"/>
      <c r="AB194" s="407" t="str">
        <f t="shared" si="86"/>
        <v>►</v>
      </c>
      <c r="AC194" s="147" t="str">
        <f t="shared" si="111"/>
        <v>►</v>
      </c>
      <c r="AD194" s="685" t="str">
        <f t="shared" si="112"/>
        <v>►</v>
      </c>
      <c r="AE194" s="147" t="str">
        <f t="shared" si="113"/>
        <v>►</v>
      </c>
      <c r="AF194" s="147" t="str">
        <f t="shared" si="114"/>
        <v>►</v>
      </c>
      <c r="AG194" s="147" t="str">
        <f t="shared" si="115"/>
        <v>►</v>
      </c>
      <c r="AH194" s="147" t="str">
        <f t="shared" si="116"/>
        <v>►</v>
      </c>
      <c r="AI194" s="686"/>
      <c r="AJ194" s="146"/>
      <c r="AK194" s="119"/>
      <c r="AL194" s="119"/>
      <c r="AM194" s="118"/>
      <c r="AN194" s="117"/>
      <c r="AO194" s="116"/>
      <c r="AP194" s="689"/>
      <c r="AQ194" s="689"/>
      <c r="AR194" s="688"/>
      <c r="AS194" s="145"/>
      <c r="AT194" s="296"/>
      <c r="AU194" s="295"/>
      <c r="AV194" s="144"/>
      <c r="AW194" s="294"/>
      <c r="AX194" s="293"/>
      <c r="AY194" s="292"/>
      <c r="AZ194" s="291"/>
      <c r="BA194" s="290"/>
      <c r="BB194"/>
      <c r="BC194" s="407" t="str">
        <f t="shared" si="87"/>
        <v>►</v>
      </c>
      <c r="BF194" s="407" t="str">
        <f t="shared" si="88"/>
        <v>►</v>
      </c>
      <c r="BI194" s="9">
        <v>1</v>
      </c>
      <c r="BJ194" s="1"/>
      <c r="BK194" s="1"/>
    </row>
    <row r="195" spans="1:63" s="583" customFormat="1" ht="21">
      <c r="A195" s="407" t="str">
        <f t="shared" si="85"/>
        <v>►</v>
      </c>
      <c r="B195" s="147" t="str">
        <f t="shared" si="105"/>
        <v>►</v>
      </c>
      <c r="C195" s="685" t="str">
        <f t="shared" si="106"/>
        <v>►</v>
      </c>
      <c r="D195" s="147" t="str">
        <f t="shared" si="107"/>
        <v>►</v>
      </c>
      <c r="E195" s="147" t="str">
        <f t="shared" si="108"/>
        <v>►</v>
      </c>
      <c r="F195" s="147" t="str">
        <f t="shared" si="109"/>
        <v>►</v>
      </c>
      <c r="G195" s="147" t="str">
        <f t="shared" si="110"/>
        <v>►</v>
      </c>
      <c r="H195"/>
      <c r="I195" s="146"/>
      <c r="J195" s="119"/>
      <c r="K195" s="119"/>
      <c r="L195" s="118"/>
      <c r="M195" s="117"/>
      <c r="N195" s="116"/>
      <c r="O195" s="689"/>
      <c r="P195" s="689"/>
      <c r="Q195" s="688"/>
      <c r="R195" s="150"/>
      <c r="S195" s="296"/>
      <c r="T195" s="295"/>
      <c r="U195" s="144"/>
      <c r="V195" s="294"/>
      <c r="W195" s="293"/>
      <c r="X195" s="292"/>
      <c r="Y195" s="291"/>
      <c r="Z195" s="290"/>
      <c r="AA195" s="686"/>
      <c r="AB195" s="407" t="str">
        <f t="shared" si="86"/>
        <v>►</v>
      </c>
      <c r="AC195" s="147" t="str">
        <f t="shared" si="111"/>
        <v>►</v>
      </c>
      <c r="AD195" s="685" t="str">
        <f t="shared" si="112"/>
        <v>►</v>
      </c>
      <c r="AE195" s="147" t="str">
        <f t="shared" si="113"/>
        <v>►</v>
      </c>
      <c r="AF195" s="147" t="str">
        <f t="shared" si="114"/>
        <v>►</v>
      </c>
      <c r="AG195" s="147" t="str">
        <f t="shared" si="115"/>
        <v>►</v>
      </c>
      <c r="AH195" s="147" t="str">
        <f t="shared" si="116"/>
        <v>►</v>
      </c>
      <c r="AI195" s="686"/>
      <c r="AJ195" s="146"/>
      <c r="AK195" s="119"/>
      <c r="AL195" s="119"/>
      <c r="AM195" s="118"/>
      <c r="AN195" s="117"/>
      <c r="AO195" s="116"/>
      <c r="AP195" s="689"/>
      <c r="AQ195" s="689"/>
      <c r="AR195" s="688"/>
      <c r="AS195" s="150"/>
      <c r="AT195" s="296"/>
      <c r="AU195" s="295"/>
      <c r="AV195" s="144"/>
      <c r="AW195" s="294"/>
      <c r="AX195" s="293"/>
      <c r="AY195" s="292"/>
      <c r="AZ195" s="291"/>
      <c r="BA195" s="290"/>
      <c r="BB195"/>
      <c r="BC195" s="407" t="str">
        <f t="shared" si="87"/>
        <v>►</v>
      </c>
      <c r="BF195" s="407" t="str">
        <f t="shared" si="88"/>
        <v>►</v>
      </c>
      <c r="BI195" s="9">
        <v>1</v>
      </c>
      <c r="BJ195" s="1"/>
      <c r="BK195" s="1"/>
    </row>
    <row r="196" spans="1:63" s="583" customFormat="1" ht="21">
      <c r="A196" s="407" t="str">
        <f t="shared" si="85"/>
        <v>►</v>
      </c>
      <c r="B196" s="147" t="str">
        <f t="shared" si="105"/>
        <v>►</v>
      </c>
      <c r="C196" s="685" t="str">
        <f t="shared" si="106"/>
        <v>►</v>
      </c>
      <c r="D196" s="147" t="str">
        <f t="shared" si="107"/>
        <v>►</v>
      </c>
      <c r="E196" s="147" t="str">
        <f t="shared" si="108"/>
        <v>►</v>
      </c>
      <c r="F196" s="147" t="str">
        <f t="shared" si="109"/>
        <v>►</v>
      </c>
      <c r="G196" s="147" t="str">
        <f t="shared" si="110"/>
        <v>►</v>
      </c>
      <c r="H196"/>
      <c r="I196" s="146"/>
      <c r="J196" s="119"/>
      <c r="K196" s="119"/>
      <c r="L196" s="118"/>
      <c r="M196" s="117"/>
      <c r="N196" s="116"/>
      <c r="O196" s="689"/>
      <c r="P196" s="689"/>
      <c r="Q196" s="688"/>
      <c r="R196" s="145"/>
      <c r="S196" s="296"/>
      <c r="T196" s="295"/>
      <c r="U196" s="144"/>
      <c r="V196" s="294"/>
      <c r="W196" s="293"/>
      <c r="X196" s="292"/>
      <c r="Y196" s="291"/>
      <c r="Z196" s="290"/>
      <c r="AA196" s="686"/>
      <c r="AB196" s="407" t="str">
        <f t="shared" si="86"/>
        <v>►</v>
      </c>
      <c r="AC196" s="147" t="str">
        <f t="shared" si="111"/>
        <v>►</v>
      </c>
      <c r="AD196" s="685" t="str">
        <f t="shared" si="112"/>
        <v>►</v>
      </c>
      <c r="AE196" s="147" t="str">
        <f t="shared" si="113"/>
        <v>►</v>
      </c>
      <c r="AF196" s="147" t="str">
        <f t="shared" si="114"/>
        <v>►</v>
      </c>
      <c r="AG196" s="147" t="str">
        <f t="shared" si="115"/>
        <v>►</v>
      </c>
      <c r="AH196" s="147" t="str">
        <f t="shared" si="116"/>
        <v>►</v>
      </c>
      <c r="AI196" s="686"/>
      <c r="AJ196" s="146"/>
      <c r="AK196" s="119"/>
      <c r="AL196" s="119"/>
      <c r="AM196" s="118"/>
      <c r="AN196" s="117"/>
      <c r="AO196" s="116"/>
      <c r="AP196" s="689"/>
      <c r="AQ196" s="689"/>
      <c r="AR196" s="688"/>
      <c r="AS196" s="145"/>
      <c r="AT196" s="296"/>
      <c r="AU196" s="295"/>
      <c r="AV196" s="144"/>
      <c r="AW196" s="294"/>
      <c r="AX196" s="293"/>
      <c r="AY196" s="292"/>
      <c r="AZ196" s="291"/>
      <c r="BA196" s="290"/>
      <c r="BB196"/>
      <c r="BC196" s="407" t="str">
        <f t="shared" si="87"/>
        <v>►</v>
      </c>
      <c r="BF196" s="407" t="str">
        <f t="shared" si="88"/>
        <v>►</v>
      </c>
      <c r="BI196" s="9">
        <v>1</v>
      </c>
      <c r="BJ196" s="1"/>
      <c r="BK196" s="1"/>
    </row>
    <row r="197" spans="1:63" s="583" customFormat="1" ht="15.75">
      <c r="A197" s="407" t="str">
        <f t="shared" si="85"/>
        <v>►</v>
      </c>
      <c r="B197" s="147" t="str">
        <f t="shared" si="105"/>
        <v>►</v>
      </c>
      <c r="C197" s="685" t="str">
        <f t="shared" si="106"/>
        <v>►</v>
      </c>
      <c r="D197" s="147" t="str">
        <f t="shared" si="107"/>
        <v>►</v>
      </c>
      <c r="E197" s="147" t="str">
        <f t="shared" si="108"/>
        <v>►</v>
      </c>
      <c r="F197" s="147" t="str">
        <f t="shared" si="109"/>
        <v>►</v>
      </c>
      <c r="G197" s="147" t="str">
        <f t="shared" si="110"/>
        <v>►</v>
      </c>
      <c r="H197"/>
      <c r="I197" s="134"/>
      <c r="J197" s="119"/>
      <c r="K197" s="119"/>
      <c r="L197" s="118"/>
      <c r="M197" s="117"/>
      <c r="N197" s="116"/>
      <c r="O197" s="132"/>
      <c r="P197" s="132"/>
      <c r="Q197" s="132"/>
      <c r="R197" s="132"/>
      <c r="S197" s="132"/>
      <c r="T197" s="132"/>
      <c r="U197" s="132"/>
      <c r="V197" s="132"/>
      <c r="W197" s="132"/>
      <c r="X197" s="133"/>
      <c r="Y197" s="132"/>
      <c r="Z197" s="131"/>
      <c r="AA197" s="686"/>
      <c r="AB197" s="407" t="str">
        <f t="shared" si="86"/>
        <v>►</v>
      </c>
      <c r="AC197" s="147" t="str">
        <f t="shared" si="111"/>
        <v>►</v>
      </c>
      <c r="AD197" s="685" t="str">
        <f t="shared" si="112"/>
        <v>►</v>
      </c>
      <c r="AE197" s="147" t="str">
        <f t="shared" si="113"/>
        <v>►</v>
      </c>
      <c r="AF197" s="147" t="str">
        <f t="shared" si="114"/>
        <v>►</v>
      </c>
      <c r="AG197" s="147" t="str">
        <f t="shared" si="115"/>
        <v>►</v>
      </c>
      <c r="AH197" s="147" t="str">
        <f t="shared" si="116"/>
        <v>►</v>
      </c>
      <c r="AI197" s="686"/>
      <c r="AJ197" s="134"/>
      <c r="AK197" s="119"/>
      <c r="AL197" s="119"/>
      <c r="AM197" s="118"/>
      <c r="AN197" s="117"/>
      <c r="AO197" s="116"/>
      <c r="AP197" s="132"/>
      <c r="AQ197" s="132"/>
      <c r="AR197" s="132"/>
      <c r="AS197" s="132"/>
      <c r="AT197" s="132"/>
      <c r="AU197" s="132"/>
      <c r="AV197" s="132"/>
      <c r="AW197" s="132"/>
      <c r="AX197" s="132"/>
      <c r="AY197" s="133"/>
      <c r="AZ197" s="132"/>
      <c r="BA197" s="131"/>
      <c r="BB197"/>
      <c r="BC197" s="407" t="str">
        <f t="shared" si="87"/>
        <v>►</v>
      </c>
      <c r="BF197" s="407" t="str">
        <f t="shared" si="88"/>
        <v>►</v>
      </c>
      <c r="BI197" s="9">
        <v>1</v>
      </c>
      <c r="BJ197" s="1"/>
      <c r="BK197" s="1"/>
    </row>
    <row r="198" spans="1:63" s="583" customFormat="1" ht="21">
      <c r="A198" s="407" t="str">
        <f t="shared" si="85"/>
        <v>►</v>
      </c>
      <c r="B198" s="147" t="str">
        <f t="shared" si="105"/>
        <v>►</v>
      </c>
      <c r="C198" s="685" t="str">
        <f t="shared" si="106"/>
        <v>►</v>
      </c>
      <c r="D198" s="147" t="str">
        <f t="shared" si="107"/>
        <v>►</v>
      </c>
      <c r="E198" s="147" t="str">
        <f t="shared" si="108"/>
        <v>►</v>
      </c>
      <c r="F198" s="147" t="str">
        <f t="shared" si="109"/>
        <v>►</v>
      </c>
      <c r="G198" s="147" t="str">
        <f t="shared" si="110"/>
        <v>►</v>
      </c>
      <c r="H198"/>
      <c r="I198" s="146"/>
      <c r="J198" s="119"/>
      <c r="K198" s="119"/>
      <c r="L198" s="118"/>
      <c r="M198" s="117"/>
      <c r="N198" s="116"/>
      <c r="O198" s="288"/>
      <c r="P198" s="267"/>
      <c r="Q198" s="270"/>
      <c r="R198" s="270"/>
      <c r="S198" s="270"/>
      <c r="T198" s="270"/>
      <c r="U198" s="270"/>
      <c r="V198" s="270"/>
      <c r="W198" s="270"/>
      <c r="X198" s="270"/>
      <c r="Y198" s="270"/>
      <c r="Z198" s="287"/>
      <c r="AA198" s="686"/>
      <c r="AB198" s="407" t="str">
        <f t="shared" si="86"/>
        <v>►</v>
      </c>
      <c r="AC198" s="147" t="str">
        <f t="shared" si="111"/>
        <v>►</v>
      </c>
      <c r="AD198" s="685" t="str">
        <f t="shared" si="112"/>
        <v>►</v>
      </c>
      <c r="AE198" s="147" t="str">
        <f t="shared" si="113"/>
        <v>►</v>
      </c>
      <c r="AF198" s="147" t="str">
        <f t="shared" si="114"/>
        <v>►</v>
      </c>
      <c r="AG198" s="147" t="str">
        <f t="shared" si="115"/>
        <v>►</v>
      </c>
      <c r="AH198" s="147" t="str">
        <f t="shared" si="116"/>
        <v>►</v>
      </c>
      <c r="AI198" s="686"/>
      <c r="AJ198" s="146"/>
      <c r="AK198" s="119"/>
      <c r="AL198" s="119"/>
      <c r="AM198" s="118"/>
      <c r="AN198" s="117"/>
      <c r="AO198" s="116"/>
      <c r="AP198" s="288"/>
      <c r="AQ198" s="267"/>
      <c r="AR198" s="270"/>
      <c r="AS198" s="270"/>
      <c r="AT198" s="270"/>
      <c r="AU198" s="270"/>
      <c r="AV198" s="270"/>
      <c r="AW198" s="270"/>
      <c r="AX198" s="270"/>
      <c r="AY198" s="270"/>
      <c r="AZ198" s="270"/>
      <c r="BA198" s="287"/>
      <c r="BB198"/>
      <c r="BC198" s="407" t="str">
        <f t="shared" si="87"/>
        <v>►</v>
      </c>
      <c r="BF198" s="407" t="str">
        <f t="shared" si="88"/>
        <v>►</v>
      </c>
      <c r="BI198" s="9">
        <v>1</v>
      </c>
      <c r="BJ198" s="1"/>
      <c r="BK198" s="1"/>
    </row>
    <row r="199" spans="1:63" s="583" customFormat="1" ht="21">
      <c r="A199" s="407" t="str">
        <f t="shared" si="85"/>
        <v>►</v>
      </c>
      <c r="B199" s="147" t="str">
        <f t="shared" ref="B199:G199" si="117">B198</f>
        <v>►</v>
      </c>
      <c r="C199" s="685" t="str">
        <f t="shared" si="117"/>
        <v>►</v>
      </c>
      <c r="D199" s="147" t="str">
        <f t="shared" si="117"/>
        <v>►</v>
      </c>
      <c r="E199" s="147" t="str">
        <f t="shared" si="117"/>
        <v>►</v>
      </c>
      <c r="F199" s="147" t="str">
        <f t="shared" si="117"/>
        <v>►</v>
      </c>
      <c r="G199" s="147" t="str">
        <f t="shared" si="117"/>
        <v>►</v>
      </c>
      <c r="H199"/>
      <c r="I199" s="146"/>
      <c r="J199" s="119"/>
      <c r="K199" s="119"/>
      <c r="L199" s="118"/>
      <c r="M199" s="117"/>
      <c r="N199" s="116"/>
      <c r="O199" s="285"/>
      <c r="P199" s="284"/>
      <c r="Q199" s="284"/>
      <c r="R199" s="284"/>
      <c r="S199" s="284"/>
      <c r="T199" s="284"/>
      <c r="U199" s="284"/>
      <c r="V199" s="284"/>
      <c r="W199" s="284"/>
      <c r="X199" s="284"/>
      <c r="Y199" s="284"/>
      <c r="Z199" s="282"/>
      <c r="AA199" s="686"/>
      <c r="AB199" s="407" t="str">
        <f t="shared" si="86"/>
        <v>►</v>
      </c>
      <c r="AC199" s="147" t="str">
        <f t="shared" ref="AC199:AH199" si="118">AC198</f>
        <v>►</v>
      </c>
      <c r="AD199" s="685" t="str">
        <f t="shared" si="118"/>
        <v>►</v>
      </c>
      <c r="AE199" s="147" t="str">
        <f t="shared" si="118"/>
        <v>►</v>
      </c>
      <c r="AF199" s="147" t="str">
        <f t="shared" si="118"/>
        <v>►</v>
      </c>
      <c r="AG199" s="147" t="str">
        <f t="shared" si="118"/>
        <v>►</v>
      </c>
      <c r="AH199" s="147" t="str">
        <f t="shared" si="118"/>
        <v>►</v>
      </c>
      <c r="AI199" s="686"/>
      <c r="AJ199" s="146"/>
      <c r="AK199" s="119"/>
      <c r="AL199" s="119"/>
      <c r="AM199" s="118"/>
      <c r="AN199" s="117"/>
      <c r="AO199" s="116"/>
      <c r="AP199" s="285"/>
      <c r="AQ199" s="284"/>
      <c r="AR199" s="284"/>
      <c r="AS199" s="284"/>
      <c r="AT199" s="284"/>
      <c r="AU199" s="284"/>
      <c r="AV199" s="284"/>
      <c r="AW199" s="284"/>
      <c r="AX199" s="284"/>
      <c r="AY199" s="284"/>
      <c r="AZ199" s="284"/>
      <c r="BA199" s="282"/>
      <c r="BB199"/>
      <c r="BC199" s="407" t="str">
        <f t="shared" si="87"/>
        <v>►</v>
      </c>
      <c r="BF199" s="407" t="str">
        <f t="shared" si="88"/>
        <v>►</v>
      </c>
      <c r="BI199" s="9">
        <v>1</v>
      </c>
      <c r="BJ199" s="1"/>
      <c r="BK199" s="1"/>
    </row>
    <row r="200" spans="1:63" s="583" customFormat="1" ht="21">
      <c r="A200" s="407" t="str">
        <f t="shared" si="85"/>
        <v>►</v>
      </c>
      <c r="B200" s="147" t="str">
        <f t="shared" ref="B200:G212" si="119">B198</f>
        <v>►</v>
      </c>
      <c r="C200" s="685" t="str">
        <f t="shared" si="119"/>
        <v>►</v>
      </c>
      <c r="D200" s="147" t="str">
        <f t="shared" si="119"/>
        <v>►</v>
      </c>
      <c r="E200" s="147" t="str">
        <f t="shared" si="119"/>
        <v>►</v>
      </c>
      <c r="F200" s="147" t="str">
        <f t="shared" si="119"/>
        <v>►</v>
      </c>
      <c r="G200" s="147" t="str">
        <f t="shared" si="119"/>
        <v>►</v>
      </c>
      <c r="H200"/>
      <c r="I200" s="146"/>
      <c r="J200" s="119"/>
      <c r="K200" s="119"/>
      <c r="L200" s="118"/>
      <c r="M200" s="117"/>
      <c r="N200" s="116"/>
      <c r="O200" s="285"/>
      <c r="P200" s="284"/>
      <c r="Q200" s="284"/>
      <c r="R200" s="284"/>
      <c r="S200" s="284"/>
      <c r="T200" s="284"/>
      <c r="U200" s="284"/>
      <c r="V200" s="284"/>
      <c r="W200" s="284"/>
      <c r="X200" s="284"/>
      <c r="Y200" s="284"/>
      <c r="Z200" s="282"/>
      <c r="AA200" s="686"/>
      <c r="AB200" s="407" t="str">
        <f t="shared" si="86"/>
        <v>►</v>
      </c>
      <c r="AC200" s="147" t="str">
        <f t="shared" ref="AC200:AH212" si="120">AC198</f>
        <v>►</v>
      </c>
      <c r="AD200" s="685" t="str">
        <f t="shared" si="120"/>
        <v>►</v>
      </c>
      <c r="AE200" s="147" t="str">
        <f t="shared" si="120"/>
        <v>►</v>
      </c>
      <c r="AF200" s="147" t="str">
        <f t="shared" si="120"/>
        <v>►</v>
      </c>
      <c r="AG200" s="147" t="str">
        <f t="shared" si="120"/>
        <v>►</v>
      </c>
      <c r="AH200" s="147" t="str">
        <f t="shared" si="120"/>
        <v>►</v>
      </c>
      <c r="AI200" s="686"/>
      <c r="AJ200" s="146"/>
      <c r="AK200" s="119"/>
      <c r="AL200" s="119"/>
      <c r="AM200" s="118"/>
      <c r="AN200" s="117"/>
      <c r="AO200" s="116"/>
      <c r="AP200" s="285"/>
      <c r="AQ200" s="284"/>
      <c r="AR200" s="284"/>
      <c r="AS200" s="284"/>
      <c r="AT200" s="284"/>
      <c r="AU200" s="284"/>
      <c r="AV200" s="284"/>
      <c r="AW200" s="284"/>
      <c r="AX200" s="284"/>
      <c r="AY200" s="284"/>
      <c r="AZ200" s="284"/>
      <c r="BA200" s="282"/>
      <c r="BB200"/>
      <c r="BC200" s="407" t="str">
        <f t="shared" si="87"/>
        <v>►</v>
      </c>
      <c r="BF200" s="407" t="str">
        <f t="shared" si="88"/>
        <v>►</v>
      </c>
      <c r="BI200" s="9">
        <v>1</v>
      </c>
      <c r="BJ200" s="1"/>
      <c r="BK200" s="1"/>
    </row>
    <row r="201" spans="1:63" s="583" customFormat="1" ht="21">
      <c r="A201" s="407" t="str">
        <f t="shared" si="85"/>
        <v>►</v>
      </c>
      <c r="B201" s="147" t="str">
        <f t="shared" si="119"/>
        <v>►</v>
      </c>
      <c r="C201" s="685" t="str">
        <f t="shared" si="119"/>
        <v>►</v>
      </c>
      <c r="D201" s="147" t="str">
        <f t="shared" si="119"/>
        <v>►</v>
      </c>
      <c r="E201" s="147" t="str">
        <f t="shared" si="119"/>
        <v>►</v>
      </c>
      <c r="F201" s="147" t="str">
        <f t="shared" si="119"/>
        <v>►</v>
      </c>
      <c r="G201" s="147" t="str">
        <f t="shared" si="119"/>
        <v>►</v>
      </c>
      <c r="H201"/>
      <c r="I201" s="146"/>
      <c r="J201" s="119"/>
      <c r="K201" s="119"/>
      <c r="L201" s="118"/>
      <c r="M201" s="117"/>
      <c r="N201" s="116"/>
      <c r="O201" s="285"/>
      <c r="P201" s="284"/>
      <c r="Q201" s="284"/>
      <c r="R201" s="284"/>
      <c r="S201" s="284"/>
      <c r="T201" s="284"/>
      <c r="U201" s="284"/>
      <c r="V201" s="284"/>
      <c r="W201" s="284"/>
      <c r="X201" s="284"/>
      <c r="Y201" s="284"/>
      <c r="Z201" s="282"/>
      <c r="AA201" s="686"/>
      <c r="AB201" s="407" t="str">
        <f t="shared" si="86"/>
        <v>►</v>
      </c>
      <c r="AC201" s="147" t="str">
        <f t="shared" si="120"/>
        <v>►</v>
      </c>
      <c r="AD201" s="685" t="str">
        <f t="shared" si="120"/>
        <v>►</v>
      </c>
      <c r="AE201" s="147" t="str">
        <f t="shared" si="120"/>
        <v>►</v>
      </c>
      <c r="AF201" s="147" t="str">
        <f t="shared" si="120"/>
        <v>►</v>
      </c>
      <c r="AG201" s="147" t="str">
        <f t="shared" si="120"/>
        <v>►</v>
      </c>
      <c r="AH201" s="147" t="str">
        <f t="shared" si="120"/>
        <v>►</v>
      </c>
      <c r="AI201" s="686"/>
      <c r="AJ201" s="146"/>
      <c r="AK201" s="119"/>
      <c r="AL201" s="119"/>
      <c r="AM201" s="118"/>
      <c r="AN201" s="117"/>
      <c r="AO201" s="116"/>
      <c r="AP201" s="285"/>
      <c r="AQ201" s="284"/>
      <c r="AR201" s="284"/>
      <c r="AS201" s="284"/>
      <c r="AT201" s="284"/>
      <c r="AU201" s="284"/>
      <c r="AV201" s="284"/>
      <c r="AW201" s="284"/>
      <c r="AX201" s="284"/>
      <c r="AY201" s="284"/>
      <c r="AZ201" s="284"/>
      <c r="BA201" s="282"/>
      <c r="BB201"/>
      <c r="BC201" s="407" t="str">
        <f t="shared" si="87"/>
        <v>►</v>
      </c>
      <c r="BF201" s="407" t="str">
        <f t="shared" si="88"/>
        <v>►</v>
      </c>
      <c r="BI201" s="9">
        <v>1</v>
      </c>
      <c r="BJ201" s="1"/>
      <c r="BK201" s="1"/>
    </row>
    <row r="202" spans="1:63" s="583" customFormat="1" ht="21">
      <c r="A202" s="407" t="str">
        <f t="shared" ref="A202:A265" si="121">IF(ISBLANK(I202),"►",I202)</f>
        <v>►</v>
      </c>
      <c r="B202" s="147" t="str">
        <f t="shared" si="119"/>
        <v>►</v>
      </c>
      <c r="C202" s="685" t="str">
        <f t="shared" si="119"/>
        <v>►</v>
      </c>
      <c r="D202" s="147" t="str">
        <f t="shared" si="119"/>
        <v>►</v>
      </c>
      <c r="E202" s="147" t="str">
        <f t="shared" si="119"/>
        <v>►</v>
      </c>
      <c r="F202" s="147" t="str">
        <f t="shared" si="119"/>
        <v>►</v>
      </c>
      <c r="G202" s="147" t="str">
        <f t="shared" si="119"/>
        <v>►</v>
      </c>
      <c r="H202"/>
      <c r="I202" s="146"/>
      <c r="J202" s="119"/>
      <c r="K202" s="119"/>
      <c r="L202" s="118"/>
      <c r="M202" s="117"/>
      <c r="N202" s="116"/>
      <c r="O202" s="285"/>
      <c r="P202" s="284"/>
      <c r="Q202" s="284"/>
      <c r="R202" s="284"/>
      <c r="S202" s="284"/>
      <c r="T202" s="284"/>
      <c r="U202" s="284"/>
      <c r="V202" s="284"/>
      <c r="W202" s="284"/>
      <c r="X202" s="284"/>
      <c r="Y202" s="284"/>
      <c r="Z202" s="282"/>
      <c r="AA202" s="686"/>
      <c r="AB202" s="407" t="str">
        <f t="shared" ref="AB202:AB265" si="122">IF(ISBLANK(AJ202),"►",AJ202)</f>
        <v>►</v>
      </c>
      <c r="AC202" s="147" t="str">
        <f t="shared" si="120"/>
        <v>►</v>
      </c>
      <c r="AD202" s="685" t="str">
        <f t="shared" si="120"/>
        <v>►</v>
      </c>
      <c r="AE202" s="147" t="str">
        <f t="shared" si="120"/>
        <v>►</v>
      </c>
      <c r="AF202" s="147" t="str">
        <f t="shared" si="120"/>
        <v>►</v>
      </c>
      <c r="AG202" s="147" t="str">
        <f t="shared" si="120"/>
        <v>►</v>
      </c>
      <c r="AH202" s="147" t="str">
        <f t="shared" si="120"/>
        <v>►</v>
      </c>
      <c r="AI202" s="686"/>
      <c r="AJ202" s="146"/>
      <c r="AK202" s="119"/>
      <c r="AL202" s="119"/>
      <c r="AM202" s="118"/>
      <c r="AN202" s="117"/>
      <c r="AO202" s="116"/>
      <c r="AP202" s="285"/>
      <c r="AQ202" s="284"/>
      <c r="AR202" s="284"/>
      <c r="AS202" s="284"/>
      <c r="AT202" s="284"/>
      <c r="AU202" s="284"/>
      <c r="AV202" s="284"/>
      <c r="AW202" s="284"/>
      <c r="AX202" s="284"/>
      <c r="AY202" s="284"/>
      <c r="AZ202" s="284"/>
      <c r="BA202" s="282"/>
      <c r="BB202"/>
      <c r="BC202" s="407" t="str">
        <f t="shared" ref="BC202:BC265" si="123">A202</f>
        <v>►</v>
      </c>
      <c r="BF202" s="407" t="str">
        <f t="shared" ref="BF202:BF265" si="124">AB202</f>
        <v>►</v>
      </c>
      <c r="BI202" s="9">
        <v>1</v>
      </c>
      <c r="BJ202" s="1"/>
      <c r="BK202" s="1"/>
    </row>
    <row r="203" spans="1:63" s="583" customFormat="1" ht="21">
      <c r="A203" s="407" t="str">
        <f t="shared" si="121"/>
        <v>►</v>
      </c>
      <c r="B203" s="147" t="str">
        <f t="shared" si="119"/>
        <v>►</v>
      </c>
      <c r="C203" s="685" t="str">
        <f t="shared" si="119"/>
        <v>►</v>
      </c>
      <c r="D203" s="147" t="str">
        <f t="shared" si="119"/>
        <v>►</v>
      </c>
      <c r="E203" s="147" t="str">
        <f t="shared" si="119"/>
        <v>►</v>
      </c>
      <c r="F203" s="147" t="str">
        <f t="shared" si="119"/>
        <v>►</v>
      </c>
      <c r="G203" s="147" t="str">
        <f t="shared" si="119"/>
        <v>►</v>
      </c>
      <c r="H203"/>
      <c r="I203" s="146"/>
      <c r="J203" s="119"/>
      <c r="K203" s="119"/>
      <c r="L203" s="118"/>
      <c r="M203" s="117"/>
      <c r="N203" s="116"/>
      <c r="O203" s="285"/>
      <c r="P203" s="284"/>
      <c r="Q203" s="284"/>
      <c r="R203" s="284"/>
      <c r="S203" s="284"/>
      <c r="T203" s="284"/>
      <c r="U203" s="284"/>
      <c r="V203" s="284"/>
      <c r="W203" s="284"/>
      <c r="X203" s="284"/>
      <c r="Y203" s="284"/>
      <c r="Z203" s="282"/>
      <c r="AA203" s="686"/>
      <c r="AB203" s="407" t="str">
        <f t="shared" si="122"/>
        <v>►</v>
      </c>
      <c r="AC203" s="147" t="str">
        <f t="shared" si="120"/>
        <v>►</v>
      </c>
      <c r="AD203" s="685" t="str">
        <f t="shared" si="120"/>
        <v>►</v>
      </c>
      <c r="AE203" s="147" t="str">
        <f t="shared" si="120"/>
        <v>►</v>
      </c>
      <c r="AF203" s="147" t="str">
        <f t="shared" si="120"/>
        <v>►</v>
      </c>
      <c r="AG203" s="147" t="str">
        <f t="shared" si="120"/>
        <v>►</v>
      </c>
      <c r="AH203" s="147" t="str">
        <f t="shared" si="120"/>
        <v>►</v>
      </c>
      <c r="AI203" s="686"/>
      <c r="AJ203" s="146"/>
      <c r="AK203" s="119"/>
      <c r="AL203" s="119"/>
      <c r="AM203" s="118"/>
      <c r="AN203" s="117"/>
      <c r="AO203" s="116"/>
      <c r="AP203" s="285"/>
      <c r="AQ203" s="284"/>
      <c r="AR203" s="284"/>
      <c r="AS203" s="284"/>
      <c r="AT203" s="284"/>
      <c r="AU203" s="284"/>
      <c r="AV203" s="284"/>
      <c r="AW203" s="284"/>
      <c r="AX203" s="284"/>
      <c r="AY203" s="284"/>
      <c r="AZ203" s="284"/>
      <c r="BA203" s="282"/>
      <c r="BB203"/>
      <c r="BC203" s="407" t="str">
        <f t="shared" si="123"/>
        <v>►</v>
      </c>
      <c r="BF203" s="407" t="str">
        <f t="shared" si="124"/>
        <v>►</v>
      </c>
      <c r="BI203" s="9">
        <v>1</v>
      </c>
      <c r="BJ203" s="1"/>
      <c r="BK203" s="1"/>
    </row>
    <row r="204" spans="1:63" s="583" customFormat="1" ht="21">
      <c r="A204" s="407" t="str">
        <f t="shared" si="121"/>
        <v>►</v>
      </c>
      <c r="B204" s="147" t="str">
        <f t="shared" si="119"/>
        <v>►</v>
      </c>
      <c r="C204" s="685" t="str">
        <f t="shared" si="119"/>
        <v>►</v>
      </c>
      <c r="D204" s="147" t="str">
        <f t="shared" si="119"/>
        <v>►</v>
      </c>
      <c r="E204" s="147" t="str">
        <f t="shared" si="119"/>
        <v>►</v>
      </c>
      <c r="F204" s="147" t="str">
        <f t="shared" si="119"/>
        <v>►</v>
      </c>
      <c r="G204" s="147" t="str">
        <f t="shared" si="119"/>
        <v>►</v>
      </c>
      <c r="H204"/>
      <c r="I204" s="146"/>
      <c r="J204" s="119"/>
      <c r="K204" s="119"/>
      <c r="L204" s="118"/>
      <c r="M204" s="117"/>
      <c r="N204" s="116"/>
      <c r="O204" s="285"/>
      <c r="P204" s="284"/>
      <c r="Q204" s="284"/>
      <c r="R204" s="284"/>
      <c r="S204" s="284"/>
      <c r="T204" s="284"/>
      <c r="U204" s="284"/>
      <c r="V204" s="284"/>
      <c r="W204" s="284"/>
      <c r="X204" s="284"/>
      <c r="Y204" s="284"/>
      <c r="Z204" s="282"/>
      <c r="AA204" s="686"/>
      <c r="AB204" s="407" t="str">
        <f t="shared" si="122"/>
        <v>►</v>
      </c>
      <c r="AC204" s="147" t="str">
        <f t="shared" si="120"/>
        <v>►</v>
      </c>
      <c r="AD204" s="685" t="str">
        <f t="shared" si="120"/>
        <v>►</v>
      </c>
      <c r="AE204" s="147" t="str">
        <f t="shared" si="120"/>
        <v>►</v>
      </c>
      <c r="AF204" s="147" t="str">
        <f t="shared" si="120"/>
        <v>►</v>
      </c>
      <c r="AG204" s="147" t="str">
        <f t="shared" si="120"/>
        <v>►</v>
      </c>
      <c r="AH204" s="147" t="str">
        <f t="shared" si="120"/>
        <v>►</v>
      </c>
      <c r="AI204" s="686"/>
      <c r="AJ204" s="146"/>
      <c r="AK204" s="119"/>
      <c r="AL204" s="119"/>
      <c r="AM204" s="118"/>
      <c r="AN204" s="117"/>
      <c r="AO204" s="116"/>
      <c r="AP204" s="285"/>
      <c r="AQ204" s="284"/>
      <c r="AR204" s="284"/>
      <c r="AS204" s="284"/>
      <c r="AT204" s="284"/>
      <c r="AU204" s="284"/>
      <c r="AV204" s="284"/>
      <c r="AW204" s="284"/>
      <c r="AX204" s="284"/>
      <c r="AY204" s="284"/>
      <c r="AZ204" s="284"/>
      <c r="BA204" s="282"/>
      <c r="BB204"/>
      <c r="BC204" s="407" t="str">
        <f t="shared" si="123"/>
        <v>►</v>
      </c>
      <c r="BF204" s="407" t="str">
        <f t="shared" si="124"/>
        <v>►</v>
      </c>
      <c r="BI204" s="9">
        <v>1</v>
      </c>
      <c r="BJ204" s="1"/>
      <c r="BK204" s="1"/>
    </row>
    <row r="205" spans="1:63" s="583" customFormat="1" ht="21">
      <c r="A205" s="407" t="str">
        <f t="shared" si="121"/>
        <v>►</v>
      </c>
      <c r="B205" s="147" t="str">
        <f t="shared" si="119"/>
        <v>►</v>
      </c>
      <c r="C205" s="685" t="str">
        <f t="shared" si="119"/>
        <v>►</v>
      </c>
      <c r="D205" s="147" t="str">
        <f t="shared" si="119"/>
        <v>►</v>
      </c>
      <c r="E205" s="147" t="str">
        <f t="shared" si="119"/>
        <v>►</v>
      </c>
      <c r="F205" s="147" t="str">
        <f t="shared" si="119"/>
        <v>►</v>
      </c>
      <c r="G205" s="147" t="str">
        <f t="shared" si="119"/>
        <v>►</v>
      </c>
      <c r="H205"/>
      <c r="I205" s="146"/>
      <c r="J205" s="119"/>
      <c r="K205" s="119"/>
      <c r="L205" s="118"/>
      <c r="M205" s="117"/>
      <c r="N205" s="116"/>
      <c r="O205" s="285"/>
      <c r="P205" s="284"/>
      <c r="Q205" s="284"/>
      <c r="R205" s="284"/>
      <c r="S205" s="284"/>
      <c r="T205" s="284"/>
      <c r="U205" s="284"/>
      <c r="V205" s="284"/>
      <c r="W205" s="284"/>
      <c r="X205" s="284"/>
      <c r="Y205" s="284"/>
      <c r="Z205" s="282"/>
      <c r="AA205" s="686"/>
      <c r="AB205" s="407" t="str">
        <f t="shared" si="122"/>
        <v>►</v>
      </c>
      <c r="AC205" s="147" t="str">
        <f t="shared" si="120"/>
        <v>►</v>
      </c>
      <c r="AD205" s="685" t="str">
        <f t="shared" si="120"/>
        <v>►</v>
      </c>
      <c r="AE205" s="147" t="str">
        <f t="shared" si="120"/>
        <v>►</v>
      </c>
      <c r="AF205" s="147" t="str">
        <f t="shared" si="120"/>
        <v>►</v>
      </c>
      <c r="AG205" s="147" t="str">
        <f t="shared" si="120"/>
        <v>►</v>
      </c>
      <c r="AH205" s="147" t="str">
        <f t="shared" si="120"/>
        <v>►</v>
      </c>
      <c r="AI205" s="686"/>
      <c r="AJ205" s="146"/>
      <c r="AK205" s="119"/>
      <c r="AL205" s="119"/>
      <c r="AM205" s="118"/>
      <c r="AN205" s="117"/>
      <c r="AO205" s="116"/>
      <c r="AP205" s="285"/>
      <c r="AQ205" s="284"/>
      <c r="AR205" s="284"/>
      <c r="AS205" s="284"/>
      <c r="AT205" s="284"/>
      <c r="AU205" s="284"/>
      <c r="AV205" s="284"/>
      <c r="AW205" s="284"/>
      <c r="AX205" s="284"/>
      <c r="AY205" s="284"/>
      <c r="AZ205" s="284"/>
      <c r="BA205" s="282"/>
      <c r="BB205"/>
      <c r="BC205" s="407" t="str">
        <f t="shared" si="123"/>
        <v>►</v>
      </c>
      <c r="BF205" s="407" t="str">
        <f t="shared" si="124"/>
        <v>►</v>
      </c>
      <c r="BI205" s="9">
        <v>1</v>
      </c>
      <c r="BJ205" s="1"/>
      <c r="BK205" s="1"/>
    </row>
    <row r="206" spans="1:63" s="583" customFormat="1" ht="21">
      <c r="A206" s="407" t="str">
        <f t="shared" si="121"/>
        <v>►</v>
      </c>
      <c r="B206" s="147" t="str">
        <f t="shared" si="119"/>
        <v>►</v>
      </c>
      <c r="C206" s="685" t="str">
        <f t="shared" si="119"/>
        <v>►</v>
      </c>
      <c r="D206" s="147" t="str">
        <f t="shared" si="119"/>
        <v>►</v>
      </c>
      <c r="E206" s="147" t="str">
        <f t="shared" si="119"/>
        <v>►</v>
      </c>
      <c r="F206" s="147" t="str">
        <f t="shared" si="119"/>
        <v>►</v>
      </c>
      <c r="G206" s="147" t="str">
        <f t="shared" si="119"/>
        <v>►</v>
      </c>
      <c r="H206"/>
      <c r="I206" s="146"/>
      <c r="J206" s="119"/>
      <c r="K206" s="119"/>
      <c r="L206" s="118"/>
      <c r="M206" s="117"/>
      <c r="N206" s="116"/>
      <c r="O206" s="285"/>
      <c r="P206" s="284"/>
      <c r="Q206" s="284"/>
      <c r="R206" s="284"/>
      <c r="S206" s="284"/>
      <c r="T206" s="284"/>
      <c r="U206" s="284"/>
      <c r="V206" s="284"/>
      <c r="W206" s="284"/>
      <c r="X206" s="284"/>
      <c r="Y206" s="284"/>
      <c r="Z206" s="282"/>
      <c r="AA206" s="686"/>
      <c r="AB206" s="407" t="str">
        <f t="shared" si="122"/>
        <v>►</v>
      </c>
      <c r="AC206" s="147" t="str">
        <f t="shared" si="120"/>
        <v>►</v>
      </c>
      <c r="AD206" s="685" t="str">
        <f t="shared" si="120"/>
        <v>►</v>
      </c>
      <c r="AE206" s="147" t="str">
        <f t="shared" si="120"/>
        <v>►</v>
      </c>
      <c r="AF206" s="147" t="str">
        <f t="shared" si="120"/>
        <v>►</v>
      </c>
      <c r="AG206" s="147" t="str">
        <f t="shared" si="120"/>
        <v>►</v>
      </c>
      <c r="AH206" s="147" t="str">
        <f t="shared" si="120"/>
        <v>►</v>
      </c>
      <c r="AI206" s="686"/>
      <c r="AJ206" s="146"/>
      <c r="AK206" s="119"/>
      <c r="AL206" s="119"/>
      <c r="AM206" s="118"/>
      <c r="AN206" s="117"/>
      <c r="AO206" s="116"/>
      <c r="AP206" s="285"/>
      <c r="AQ206" s="284"/>
      <c r="AR206" s="284"/>
      <c r="AS206" s="284"/>
      <c r="AT206" s="284"/>
      <c r="AU206" s="284"/>
      <c r="AV206" s="284"/>
      <c r="AW206" s="284"/>
      <c r="AX206" s="284"/>
      <c r="AY206" s="284"/>
      <c r="AZ206" s="284"/>
      <c r="BA206" s="282"/>
      <c r="BB206"/>
      <c r="BC206" s="407" t="str">
        <f t="shared" si="123"/>
        <v>►</v>
      </c>
      <c r="BF206" s="407" t="str">
        <f t="shared" si="124"/>
        <v>►</v>
      </c>
      <c r="BI206" s="9">
        <v>1</v>
      </c>
      <c r="BJ206" s="1"/>
      <c r="BK206" s="1"/>
    </row>
    <row r="207" spans="1:63" s="583" customFormat="1" ht="21">
      <c r="A207" s="407" t="str">
        <f t="shared" si="121"/>
        <v>►</v>
      </c>
      <c r="B207" s="147" t="str">
        <f t="shared" si="119"/>
        <v>►</v>
      </c>
      <c r="C207" s="685" t="str">
        <f t="shared" si="119"/>
        <v>►</v>
      </c>
      <c r="D207" s="147" t="str">
        <f t="shared" si="119"/>
        <v>►</v>
      </c>
      <c r="E207" s="147" t="str">
        <f t="shared" si="119"/>
        <v>►</v>
      </c>
      <c r="F207" s="147" t="str">
        <f t="shared" si="119"/>
        <v>►</v>
      </c>
      <c r="G207" s="147" t="str">
        <f t="shared" si="119"/>
        <v>►</v>
      </c>
      <c r="H207"/>
      <c r="I207" s="146"/>
      <c r="J207" s="119"/>
      <c r="K207" s="119"/>
      <c r="L207" s="118"/>
      <c r="M207" s="117"/>
      <c r="N207" s="116"/>
      <c r="O207" s="285"/>
      <c r="P207" s="284"/>
      <c r="Q207" s="284"/>
      <c r="R207" s="284"/>
      <c r="S207" s="284"/>
      <c r="T207" s="284"/>
      <c r="U207" s="284"/>
      <c r="V207" s="284"/>
      <c r="W207" s="284"/>
      <c r="X207" s="284"/>
      <c r="Y207" s="284"/>
      <c r="Z207" s="282"/>
      <c r="AA207" s="686"/>
      <c r="AB207" s="407" t="str">
        <f t="shared" si="122"/>
        <v>►</v>
      </c>
      <c r="AC207" s="147" t="str">
        <f t="shared" si="120"/>
        <v>►</v>
      </c>
      <c r="AD207" s="685" t="str">
        <f t="shared" si="120"/>
        <v>►</v>
      </c>
      <c r="AE207" s="147" t="str">
        <f t="shared" si="120"/>
        <v>►</v>
      </c>
      <c r="AF207" s="147" t="str">
        <f t="shared" si="120"/>
        <v>►</v>
      </c>
      <c r="AG207" s="147" t="str">
        <f t="shared" si="120"/>
        <v>►</v>
      </c>
      <c r="AH207" s="147" t="str">
        <f t="shared" si="120"/>
        <v>►</v>
      </c>
      <c r="AI207" s="686"/>
      <c r="AJ207" s="146"/>
      <c r="AK207" s="119"/>
      <c r="AL207" s="119"/>
      <c r="AM207" s="118"/>
      <c r="AN207" s="117"/>
      <c r="AO207" s="116"/>
      <c r="AP207" s="285"/>
      <c r="AQ207" s="284"/>
      <c r="AR207" s="284"/>
      <c r="AS207" s="284"/>
      <c r="AT207" s="284"/>
      <c r="AU207" s="284"/>
      <c r="AV207" s="284"/>
      <c r="AW207" s="284"/>
      <c r="AX207" s="284"/>
      <c r="AY207" s="284"/>
      <c r="AZ207" s="284"/>
      <c r="BA207" s="282"/>
      <c r="BB207"/>
      <c r="BC207" s="407" t="str">
        <f t="shared" si="123"/>
        <v>►</v>
      </c>
      <c r="BF207" s="407" t="str">
        <f t="shared" si="124"/>
        <v>►</v>
      </c>
      <c r="BI207" s="9">
        <v>1</v>
      </c>
      <c r="BJ207" s="1"/>
      <c r="BK207" s="1"/>
    </row>
    <row r="208" spans="1:63" s="583" customFormat="1" ht="18.75">
      <c r="A208" s="407" t="str">
        <f t="shared" si="121"/>
        <v>►</v>
      </c>
      <c r="B208" s="147" t="str">
        <f t="shared" si="119"/>
        <v>►</v>
      </c>
      <c r="C208" s="685" t="str">
        <f t="shared" si="119"/>
        <v>►</v>
      </c>
      <c r="D208" s="147" t="str">
        <f t="shared" si="119"/>
        <v>►</v>
      </c>
      <c r="E208" s="147" t="str">
        <f t="shared" si="119"/>
        <v>►</v>
      </c>
      <c r="F208" s="147" t="str">
        <f t="shared" si="119"/>
        <v>►</v>
      </c>
      <c r="G208" s="147" t="str">
        <f t="shared" si="119"/>
        <v>►</v>
      </c>
      <c r="H208"/>
      <c r="I208" s="146"/>
      <c r="J208" s="119"/>
      <c r="K208" s="119"/>
      <c r="L208" s="118"/>
      <c r="M208" s="117"/>
      <c r="N208" s="116"/>
      <c r="O208" s="687"/>
      <c r="P208" s="280"/>
      <c r="Q208" s="280"/>
      <c r="R208" s="280"/>
      <c r="S208" s="280"/>
      <c r="T208" s="280"/>
      <c r="U208" s="280"/>
      <c r="V208" s="280"/>
      <c r="W208" s="280"/>
      <c r="X208" s="280"/>
      <c r="Y208" s="280"/>
      <c r="Z208" s="279"/>
      <c r="AA208" s="686"/>
      <c r="AB208" s="407" t="str">
        <f t="shared" si="122"/>
        <v>►</v>
      </c>
      <c r="AC208" s="147" t="str">
        <f t="shared" si="120"/>
        <v>►</v>
      </c>
      <c r="AD208" s="685" t="str">
        <f t="shared" si="120"/>
        <v>►</v>
      </c>
      <c r="AE208" s="147" t="str">
        <f t="shared" si="120"/>
        <v>►</v>
      </c>
      <c r="AF208" s="147" t="str">
        <f t="shared" si="120"/>
        <v>►</v>
      </c>
      <c r="AG208" s="147" t="str">
        <f t="shared" si="120"/>
        <v>►</v>
      </c>
      <c r="AH208" s="147" t="str">
        <f t="shared" si="120"/>
        <v>►</v>
      </c>
      <c r="AI208" s="686"/>
      <c r="AJ208" s="146"/>
      <c r="AK208" s="119"/>
      <c r="AL208" s="119"/>
      <c r="AM208" s="118"/>
      <c r="AN208" s="117"/>
      <c r="AO208" s="116"/>
      <c r="AP208" s="687"/>
      <c r="AQ208" s="280"/>
      <c r="AR208" s="280"/>
      <c r="AS208" s="280"/>
      <c r="AT208" s="280"/>
      <c r="AU208" s="280"/>
      <c r="AV208" s="280"/>
      <c r="AW208" s="280"/>
      <c r="AX208" s="280"/>
      <c r="AY208" s="280"/>
      <c r="AZ208" s="280"/>
      <c r="BA208" s="279"/>
      <c r="BB208"/>
      <c r="BC208" s="407" t="str">
        <f t="shared" si="123"/>
        <v>►</v>
      </c>
      <c r="BF208" s="407" t="str">
        <f t="shared" si="124"/>
        <v>►</v>
      </c>
      <c r="BI208" s="9">
        <v>1</v>
      </c>
      <c r="BJ208" s="1"/>
      <c r="BK208" s="1"/>
    </row>
    <row r="209" spans="1:63" s="583" customFormat="1" ht="18.75">
      <c r="A209" s="407" t="str">
        <f t="shared" si="121"/>
        <v>►</v>
      </c>
      <c r="B209" s="147" t="str">
        <f t="shared" si="119"/>
        <v>►</v>
      </c>
      <c r="C209" s="685" t="str">
        <f t="shared" si="119"/>
        <v>►</v>
      </c>
      <c r="D209" s="147" t="str">
        <f t="shared" si="119"/>
        <v>►</v>
      </c>
      <c r="E209" s="147" t="str">
        <f t="shared" si="119"/>
        <v>►</v>
      </c>
      <c r="F209" s="147" t="str">
        <f t="shared" si="119"/>
        <v>►</v>
      </c>
      <c r="G209" s="147" t="str">
        <f t="shared" si="119"/>
        <v>►</v>
      </c>
      <c r="H209"/>
      <c r="I209" s="146"/>
      <c r="J209" s="119"/>
      <c r="K209" s="119"/>
      <c r="L209" s="118"/>
      <c r="M209" s="117"/>
      <c r="N209" s="116"/>
      <c r="O209" s="687"/>
      <c r="P209" s="280"/>
      <c r="Q209" s="280"/>
      <c r="R209" s="280"/>
      <c r="S209" s="280"/>
      <c r="T209" s="280"/>
      <c r="U209" s="280"/>
      <c r="V209" s="280"/>
      <c r="W209" s="280"/>
      <c r="X209" s="280"/>
      <c r="Y209" s="280"/>
      <c r="Z209" s="279"/>
      <c r="AA209" s="686"/>
      <c r="AB209" s="407" t="str">
        <f t="shared" si="122"/>
        <v>►</v>
      </c>
      <c r="AC209" s="147" t="str">
        <f t="shared" si="120"/>
        <v>►</v>
      </c>
      <c r="AD209" s="685" t="str">
        <f t="shared" si="120"/>
        <v>►</v>
      </c>
      <c r="AE209" s="147" t="str">
        <f t="shared" si="120"/>
        <v>►</v>
      </c>
      <c r="AF209" s="147" t="str">
        <f t="shared" si="120"/>
        <v>►</v>
      </c>
      <c r="AG209" s="147" t="str">
        <f t="shared" si="120"/>
        <v>►</v>
      </c>
      <c r="AH209" s="147" t="str">
        <f t="shared" si="120"/>
        <v>►</v>
      </c>
      <c r="AI209" s="686"/>
      <c r="AJ209" s="146"/>
      <c r="AK209" s="119"/>
      <c r="AL209" s="119"/>
      <c r="AM209" s="118"/>
      <c r="AN209" s="117"/>
      <c r="AO209" s="116"/>
      <c r="AP209" s="687"/>
      <c r="AQ209" s="280"/>
      <c r="AR209" s="280"/>
      <c r="AS209" s="280"/>
      <c r="AT209" s="280"/>
      <c r="AU209" s="280"/>
      <c r="AV209" s="280"/>
      <c r="AW209" s="280"/>
      <c r="AX209" s="280"/>
      <c r="AY209" s="280"/>
      <c r="AZ209" s="280"/>
      <c r="BA209" s="279"/>
      <c r="BB209"/>
      <c r="BC209" s="407" t="str">
        <f t="shared" si="123"/>
        <v>►</v>
      </c>
      <c r="BF209" s="407" t="str">
        <f t="shared" si="124"/>
        <v>►</v>
      </c>
      <c r="BI209" s="9">
        <v>1</v>
      </c>
      <c r="BJ209" s="1"/>
      <c r="BK209" s="1"/>
    </row>
    <row r="210" spans="1:63" s="583" customFormat="1" ht="15.75">
      <c r="A210" s="407" t="str">
        <f t="shared" si="121"/>
        <v>►</v>
      </c>
      <c r="B210" s="147" t="str">
        <f t="shared" si="119"/>
        <v>►</v>
      </c>
      <c r="C210" s="685" t="str">
        <f t="shared" si="119"/>
        <v>►</v>
      </c>
      <c r="D210" s="147" t="str">
        <f t="shared" si="119"/>
        <v>►</v>
      </c>
      <c r="E210" s="147" t="str">
        <f t="shared" si="119"/>
        <v>►</v>
      </c>
      <c r="F210" s="147" t="str">
        <f t="shared" si="119"/>
        <v>►</v>
      </c>
      <c r="G210" s="147" t="str">
        <f t="shared" si="119"/>
        <v>►</v>
      </c>
      <c r="H210"/>
      <c r="I210" s="274"/>
      <c r="J210" s="119"/>
      <c r="K210" s="119"/>
      <c r="L210" s="118"/>
      <c r="M210" s="117"/>
      <c r="N210" s="116"/>
      <c r="O210" s="277"/>
      <c r="P210" s="122"/>
      <c r="Q210" s="122"/>
      <c r="R210" s="122"/>
      <c r="S210" s="122"/>
      <c r="T210" s="122"/>
      <c r="U210" s="122"/>
      <c r="V210" s="122"/>
      <c r="W210" s="122"/>
      <c r="X210" s="122"/>
      <c r="Y210" s="122"/>
      <c r="Z210" s="121"/>
      <c r="AA210" s="686"/>
      <c r="AB210" s="407" t="str">
        <f t="shared" si="122"/>
        <v>►</v>
      </c>
      <c r="AC210" s="147" t="str">
        <f t="shared" si="120"/>
        <v>►</v>
      </c>
      <c r="AD210" s="685" t="str">
        <f t="shared" si="120"/>
        <v>►</v>
      </c>
      <c r="AE210" s="147" t="str">
        <f t="shared" si="120"/>
        <v>►</v>
      </c>
      <c r="AF210" s="147" t="str">
        <f t="shared" si="120"/>
        <v>►</v>
      </c>
      <c r="AG210" s="147" t="str">
        <f t="shared" si="120"/>
        <v>►</v>
      </c>
      <c r="AH210" s="147" t="str">
        <f t="shared" si="120"/>
        <v>►</v>
      </c>
      <c r="AI210" s="686"/>
      <c r="AJ210" s="274"/>
      <c r="AK210" s="119"/>
      <c r="AL210" s="119"/>
      <c r="AM210" s="118"/>
      <c r="AN210" s="117"/>
      <c r="AO210" s="116"/>
      <c r="AP210" s="277"/>
      <c r="AQ210" s="122"/>
      <c r="AR210" s="122"/>
      <c r="AS210" s="122"/>
      <c r="AT210" s="122"/>
      <c r="AU210" s="122"/>
      <c r="AV210" s="122"/>
      <c r="AW210" s="122"/>
      <c r="AX210" s="122"/>
      <c r="AY210" s="122"/>
      <c r="AZ210" s="122"/>
      <c r="BA210" s="121"/>
      <c r="BB210"/>
      <c r="BC210" s="407" t="str">
        <f t="shared" si="123"/>
        <v>►</v>
      </c>
      <c r="BF210" s="407" t="str">
        <f t="shared" si="124"/>
        <v>►</v>
      </c>
      <c r="BI210" s="9">
        <v>1</v>
      </c>
      <c r="BJ210" s="1"/>
      <c r="BK210" s="1"/>
    </row>
    <row r="211" spans="1:63" s="583" customFormat="1" ht="15.75">
      <c r="A211" s="407" t="str">
        <f t="shared" si="121"/>
        <v>►</v>
      </c>
      <c r="B211" s="147" t="str">
        <f t="shared" si="119"/>
        <v>►</v>
      </c>
      <c r="C211" s="685" t="str">
        <f t="shared" si="119"/>
        <v>►</v>
      </c>
      <c r="D211" s="147" t="str">
        <f t="shared" si="119"/>
        <v>►</v>
      </c>
      <c r="E211" s="147" t="str">
        <f t="shared" si="119"/>
        <v>►</v>
      </c>
      <c r="F211" s="147" t="str">
        <f t="shared" si="119"/>
        <v>►</v>
      </c>
      <c r="G211" s="147" t="str">
        <f t="shared" si="119"/>
        <v>►</v>
      </c>
      <c r="H211"/>
      <c r="I211" s="274"/>
      <c r="J211" s="113"/>
      <c r="K211" s="113"/>
      <c r="L211" s="113"/>
      <c r="M211" s="113"/>
      <c r="N211" s="113"/>
      <c r="O211" s="113"/>
      <c r="P211" s="113"/>
      <c r="Q211" s="113"/>
      <c r="R211" s="113"/>
      <c r="S211" s="113"/>
      <c r="T211" s="113"/>
      <c r="U211" s="113"/>
      <c r="V211" s="113"/>
      <c r="W211" s="113"/>
      <c r="X211" s="113"/>
      <c r="Y211" s="113"/>
      <c r="Z211" s="115"/>
      <c r="AA211" s="686"/>
      <c r="AB211" s="407" t="str">
        <f t="shared" si="122"/>
        <v>►</v>
      </c>
      <c r="AC211" s="147" t="str">
        <f t="shared" si="120"/>
        <v>►</v>
      </c>
      <c r="AD211" s="685" t="str">
        <f t="shared" si="120"/>
        <v>►</v>
      </c>
      <c r="AE211" s="147" t="str">
        <f t="shared" si="120"/>
        <v>►</v>
      </c>
      <c r="AF211" s="147" t="str">
        <f t="shared" si="120"/>
        <v>►</v>
      </c>
      <c r="AG211" s="147" t="str">
        <f t="shared" si="120"/>
        <v>►</v>
      </c>
      <c r="AH211" s="147" t="str">
        <f t="shared" si="120"/>
        <v>►</v>
      </c>
      <c r="AI211" s="686"/>
      <c r="AJ211" s="274"/>
      <c r="AK211" s="113"/>
      <c r="AL211" s="113"/>
      <c r="AM211" s="113"/>
      <c r="AN211" s="113"/>
      <c r="AO211" s="113"/>
      <c r="AP211" s="113"/>
      <c r="AQ211" s="113"/>
      <c r="AR211" s="113"/>
      <c r="AS211" s="113"/>
      <c r="AT211" s="113"/>
      <c r="AU211" s="113"/>
      <c r="AV211" s="113"/>
      <c r="AW211" s="113"/>
      <c r="AX211" s="113"/>
      <c r="AY211" s="113"/>
      <c r="AZ211" s="113"/>
      <c r="BA211" s="115"/>
      <c r="BB211"/>
      <c r="BC211" s="407" t="str">
        <f t="shared" si="123"/>
        <v>►</v>
      </c>
      <c r="BF211" s="407" t="str">
        <f t="shared" si="124"/>
        <v>►</v>
      </c>
      <c r="BI211" s="9">
        <v>1</v>
      </c>
      <c r="BJ211" s="1"/>
      <c r="BK211" s="1"/>
    </row>
    <row r="212" spans="1:63" s="583" customFormat="1" ht="16.5" thickBot="1">
      <c r="A212" s="407" t="str">
        <f t="shared" si="121"/>
        <v>►</v>
      </c>
      <c r="B212" s="147" t="str">
        <f t="shared" si="119"/>
        <v>►</v>
      </c>
      <c r="C212" s="685" t="str">
        <f t="shared" si="119"/>
        <v>►</v>
      </c>
      <c r="D212" s="147" t="str">
        <f t="shared" si="119"/>
        <v>►</v>
      </c>
      <c r="E212" s="147" t="str">
        <f t="shared" si="119"/>
        <v>►</v>
      </c>
      <c r="F212" s="147" t="str">
        <f t="shared" si="119"/>
        <v>►</v>
      </c>
      <c r="G212" s="147" t="str">
        <f t="shared" si="119"/>
        <v>►</v>
      </c>
      <c r="H212"/>
      <c r="I212" s="273"/>
      <c r="J212" s="272"/>
      <c r="K212" s="272"/>
      <c r="L212" s="272"/>
      <c r="M212" s="272"/>
      <c r="N212" s="272"/>
      <c r="O212" s="272"/>
      <c r="P212" s="272"/>
      <c r="Q212" s="272"/>
      <c r="R212" s="272"/>
      <c r="S212" s="272"/>
      <c r="T212" s="272"/>
      <c r="U212" s="272"/>
      <c r="V212" s="272"/>
      <c r="W212" s="272"/>
      <c r="X212" s="272"/>
      <c r="Y212" s="272"/>
      <c r="Z212" s="271"/>
      <c r="AA212" s="686"/>
      <c r="AB212" s="407" t="str">
        <f t="shared" si="122"/>
        <v>►</v>
      </c>
      <c r="AC212" s="147" t="str">
        <f t="shared" si="120"/>
        <v>►</v>
      </c>
      <c r="AD212" s="685" t="str">
        <f t="shared" si="120"/>
        <v>►</v>
      </c>
      <c r="AE212" s="147" t="str">
        <f t="shared" si="120"/>
        <v>►</v>
      </c>
      <c r="AF212" s="147" t="str">
        <f t="shared" si="120"/>
        <v>►</v>
      </c>
      <c r="AG212" s="147" t="str">
        <f t="shared" si="120"/>
        <v>►</v>
      </c>
      <c r="AH212" s="147" t="str">
        <f t="shared" si="120"/>
        <v>►</v>
      </c>
      <c r="AI212" s="686"/>
      <c r="AJ212" s="273"/>
      <c r="AK212" s="272"/>
      <c r="AL212" s="272"/>
      <c r="AM212" s="272"/>
      <c r="AN212" s="272"/>
      <c r="AO212" s="272"/>
      <c r="AP212" s="272"/>
      <c r="AQ212" s="272"/>
      <c r="AR212" s="272"/>
      <c r="AS212" s="272"/>
      <c r="AT212" s="272"/>
      <c r="AU212" s="272"/>
      <c r="AV212" s="272"/>
      <c r="AW212" s="272"/>
      <c r="AX212" s="272"/>
      <c r="AY212" s="272"/>
      <c r="AZ212" s="272"/>
      <c r="BA212" s="271"/>
      <c r="BB212"/>
      <c r="BC212" s="407" t="str">
        <f t="shared" si="123"/>
        <v>►</v>
      </c>
      <c r="BF212" s="407" t="str">
        <f t="shared" si="124"/>
        <v>►</v>
      </c>
      <c r="BI212" s="9">
        <v>1</v>
      </c>
      <c r="BJ212" s="1"/>
      <c r="BK212" s="1"/>
    </row>
    <row r="213" spans="1:63" s="583" customFormat="1" ht="16.5" thickBot="1">
      <c r="A213" s="407" t="str">
        <f t="shared" si="121"/>
        <v>A</v>
      </c>
      <c r="B213" s="681" t="s">
        <v>956</v>
      </c>
      <c r="C213" s="681" t="s">
        <v>956</v>
      </c>
      <c r="D213" s="681" t="s">
        <v>956</v>
      </c>
      <c r="E213" s="681" t="s">
        <v>956</v>
      </c>
      <c r="F213" s="681" t="s">
        <v>956</v>
      </c>
      <c r="G213" s="681" t="s">
        <v>956</v>
      </c>
      <c r="H213"/>
      <c r="I213" s="684" t="s">
        <v>338</v>
      </c>
      <c r="J213" s="683" t="s">
        <v>956</v>
      </c>
      <c r="K213" s="683" t="s">
        <v>956</v>
      </c>
      <c r="L213" s="683" t="s">
        <v>956</v>
      </c>
      <c r="M213" s="683" t="s">
        <v>956</v>
      </c>
      <c r="N213" s="683" t="s">
        <v>956</v>
      </c>
      <c r="O213" s="683" t="s">
        <v>956</v>
      </c>
      <c r="P213" s="683" t="s">
        <v>956</v>
      </c>
      <c r="Q213" s="683" t="s">
        <v>956</v>
      </c>
      <c r="R213" s="683" t="s">
        <v>956</v>
      </c>
      <c r="S213" s="683" t="s">
        <v>956</v>
      </c>
      <c r="T213" s="683" t="s">
        <v>956</v>
      </c>
      <c r="U213" s="683" t="s">
        <v>956</v>
      </c>
      <c r="V213" s="683" t="s">
        <v>956</v>
      </c>
      <c r="W213" s="683" t="s">
        <v>956</v>
      </c>
      <c r="X213" s="683" t="s">
        <v>956</v>
      </c>
      <c r="Y213" s="683" t="s">
        <v>956</v>
      </c>
      <c r="Z213" s="683" t="s">
        <v>956</v>
      </c>
      <c r="AA213" s="686"/>
      <c r="AB213" s="407" t="str">
        <f t="shared" si="122"/>
        <v>A</v>
      </c>
      <c r="AC213" s="681" t="s">
        <v>956</v>
      </c>
      <c r="AD213" s="681" t="s">
        <v>956</v>
      </c>
      <c r="AE213" s="681" t="s">
        <v>956</v>
      </c>
      <c r="AF213" s="681" t="s">
        <v>956</v>
      </c>
      <c r="AG213" s="681" t="s">
        <v>956</v>
      </c>
      <c r="AH213" s="681" t="s">
        <v>956</v>
      </c>
      <c r="AI213" s="686"/>
      <c r="AJ213" s="684" t="s">
        <v>338</v>
      </c>
      <c r="AK213" s="683" t="s">
        <v>956</v>
      </c>
      <c r="AL213" s="683" t="s">
        <v>956</v>
      </c>
      <c r="AM213" s="683" t="s">
        <v>956</v>
      </c>
      <c r="AN213" s="683" t="s">
        <v>956</v>
      </c>
      <c r="AO213" s="683" t="s">
        <v>956</v>
      </c>
      <c r="AP213" s="683" t="s">
        <v>956</v>
      </c>
      <c r="AQ213" s="683" t="s">
        <v>956</v>
      </c>
      <c r="AR213" s="683" t="s">
        <v>956</v>
      </c>
      <c r="AS213" s="683" t="s">
        <v>956</v>
      </c>
      <c r="AT213" s="683" t="s">
        <v>956</v>
      </c>
      <c r="AU213" s="683" t="s">
        <v>956</v>
      </c>
      <c r="AV213" s="683" t="s">
        <v>956</v>
      </c>
      <c r="AW213" s="683" t="s">
        <v>956</v>
      </c>
      <c r="AX213" s="683" t="s">
        <v>956</v>
      </c>
      <c r="AY213" s="683" t="s">
        <v>956</v>
      </c>
      <c r="AZ213" s="683" t="s">
        <v>956</v>
      </c>
      <c r="BA213" s="683" t="s">
        <v>956</v>
      </c>
      <c r="BB213"/>
      <c r="BC213" s="407" t="str">
        <f t="shared" si="123"/>
        <v>A</v>
      </c>
      <c r="BF213" s="407" t="str">
        <f t="shared" si="124"/>
        <v>A</v>
      </c>
      <c r="BI213" s="9">
        <v>1</v>
      </c>
      <c r="BJ213" s="1"/>
      <c r="BK213" s="1"/>
    </row>
    <row r="214" spans="1:63" s="583" customFormat="1" ht="28.5">
      <c r="A214" s="407" t="str">
        <f t="shared" si="121"/>
        <v>►</v>
      </c>
      <c r="B214" s="408" t="str">
        <f t="shared" ref="B214:B232" si="125">IF(A214="►","►",IF(A214="A",IF(AND(ISTEXT(J214),ISTEXT(J214)),J214,IF(ISTEXT(J214),J214,IF(ISBLANK(J214),J214,J214)))))</f>
        <v>►</v>
      </c>
      <c r="C214" s="715" t="str">
        <f t="shared" ref="C214:C232" si="126">IF(B214="►","►",IFERROR(LEFT(B214,SEARCH(".",B214)-1),0))</f>
        <v>►</v>
      </c>
      <c r="D214" s="408" t="str">
        <f t="shared" ref="D214:D232" si="127">IF(B214="►","►",IFERROR(MID(B214,SEARCH(".",B214)+1,SEARCH(".",B214,SEARCH(".",B214)+1)-SEARCH(".",B214)-1),0))</f>
        <v>►</v>
      </c>
      <c r="E214" s="408" t="str">
        <f t="shared" ref="E214:E232" si="128">IF(B214="►","►",IFERROR(MID(B214,SEARCH(".",B214,SEARCH(".",B214)+1)+1,SEARCH(".",B214,SEARCH(".",B214,SEARCH(".",B214)+1)+1)-SEARCH(".",B214,SEARCH(".",B214)+1)-1),0))</f>
        <v>►</v>
      </c>
      <c r="F214" s="408" t="str">
        <f t="shared" ref="F214:F232" si="129">IF(B214="►","►",IFERROR(MID(J214,SEARCH(".",B214,SEARCH(".",B214,SEARCH(".",B214)+1)+1)+1,SEARCH(".",B214,SEARCH(".",B214,SEARCH(".",B214,SEARCH(".",B214)+1)+1)+1)-SEARCH(".",B214,SEARCH(".",B214,SEARCH(".",B214)+1)+1)-1),0))</f>
        <v>►</v>
      </c>
      <c r="G214" s="408" t="str">
        <f t="shared" ref="G214:G232" si="130">IF(B214="►","►",IFERROR(MID(B214,SEARCH("♦",SUBSTITUTE(B214,".","♦",LEN(B214)-LEN(SUBSTITUTE(B214,".",""))))+1,999),""))</f>
        <v>►</v>
      </c>
      <c r="H214"/>
      <c r="I214" s="259"/>
      <c r="J214" s="258"/>
      <c r="K214" s="258"/>
      <c r="L214" s="257"/>
      <c r="M214" s="256"/>
      <c r="N214" s="255"/>
      <c r="O214" s="714"/>
      <c r="P214" s="713"/>
      <c r="Q214" s="712"/>
      <c r="R214" s="712"/>
      <c r="S214" s="712"/>
      <c r="T214" s="712"/>
      <c r="U214" s="712"/>
      <c r="V214" s="712"/>
      <c r="W214" s="712"/>
      <c r="X214" s="712"/>
      <c r="Y214" s="712"/>
      <c r="Z214" s="711"/>
      <c r="AA214" s="686"/>
      <c r="AB214" s="407" t="str">
        <f t="shared" si="122"/>
        <v>►</v>
      </c>
      <c r="AC214" s="408" t="str">
        <f t="shared" ref="AC214:AC232" si="131">IF(AB214="►","►",IF(AB214="A",IF(AND(ISTEXT(AK214),ISTEXT(AK214)),AK214,IF(ISTEXT(AK214),AK214,IF(ISBLANK(AK214),AK214,AK214)))))</f>
        <v>►</v>
      </c>
      <c r="AD214" s="715" t="str">
        <f t="shared" ref="AD214:AD232" si="132">IF(AC214="►","►",IFERROR(LEFT(AC214,SEARCH(".",AC214)-1),0))</f>
        <v>►</v>
      </c>
      <c r="AE214" s="408" t="str">
        <f t="shared" ref="AE214:AE232" si="133">IF(AC214="►","►",IFERROR(MID(AC214,SEARCH(".",AC214)+1,SEARCH(".",AC214,SEARCH(".",AC214)+1)-SEARCH(".",AC214)-1),0))</f>
        <v>►</v>
      </c>
      <c r="AF214" s="408" t="str">
        <f t="shared" ref="AF214:AF232" si="134">IF(AC214="►","►",IFERROR(MID(AC214,SEARCH(".",AC214,SEARCH(".",AC214)+1)+1,SEARCH(".",AC214,SEARCH(".",AC214,SEARCH(".",AC214)+1)+1)-SEARCH(".",AC214,SEARCH(".",AC214)+1)-1),0))</f>
        <v>►</v>
      </c>
      <c r="AG214" s="408" t="str">
        <f t="shared" ref="AG214:AG232" si="135">IF(AC214="►","►",IFERROR(MID(AK214,SEARCH(".",AC214,SEARCH(".",AC214,SEARCH(".",AC214)+1)+1)+1,SEARCH(".",AC214,SEARCH(".",AC214,SEARCH(".",AC214,SEARCH(".",AC214)+1)+1)+1)-SEARCH(".",AC214,SEARCH(".",AC214,SEARCH(".",AC214)+1)+1)-1),0))</f>
        <v>►</v>
      </c>
      <c r="AH214" s="408" t="str">
        <f t="shared" ref="AH214:AH232" si="136">IF(AC214="►","►",IFERROR(MID(AC214,SEARCH("♦",SUBSTITUTE(AC214,".","♦",LEN(AC214)-LEN(SUBSTITUTE(AC214,".",""))))+1,999),""))</f>
        <v>►</v>
      </c>
      <c r="AI214" s="686"/>
      <c r="AJ214" s="259"/>
      <c r="AK214" s="258"/>
      <c r="AL214" s="258"/>
      <c r="AM214" s="257"/>
      <c r="AN214" s="256"/>
      <c r="AO214" s="255"/>
      <c r="AP214" s="714"/>
      <c r="AQ214" s="713"/>
      <c r="AR214" s="712"/>
      <c r="AS214" s="712"/>
      <c r="AT214" s="712"/>
      <c r="AU214" s="712"/>
      <c r="AV214" s="712"/>
      <c r="AW214" s="712"/>
      <c r="AX214" s="712"/>
      <c r="AY214" s="712"/>
      <c r="AZ214" s="712"/>
      <c r="BA214" s="711"/>
      <c r="BB214"/>
      <c r="BC214" s="407" t="str">
        <f t="shared" si="123"/>
        <v>►</v>
      </c>
      <c r="BF214" s="407" t="str">
        <f t="shared" si="124"/>
        <v>►</v>
      </c>
      <c r="BI214" s="9">
        <v>1</v>
      </c>
      <c r="BJ214" s="1"/>
      <c r="BK214" s="1"/>
    </row>
    <row r="215" spans="1:63" s="583" customFormat="1" ht="28.5">
      <c r="A215" s="407" t="str">
        <f t="shared" si="121"/>
        <v>►</v>
      </c>
      <c r="B215" s="147" t="str">
        <f t="shared" si="125"/>
        <v>►</v>
      </c>
      <c r="C215" s="685" t="str">
        <f t="shared" si="126"/>
        <v>►</v>
      </c>
      <c r="D215" s="147" t="str">
        <f t="shared" si="127"/>
        <v>►</v>
      </c>
      <c r="E215" s="147" t="str">
        <f t="shared" si="128"/>
        <v>►</v>
      </c>
      <c r="F215" s="147" t="str">
        <f t="shared" si="129"/>
        <v>►</v>
      </c>
      <c r="G215" s="147" t="str">
        <f t="shared" si="130"/>
        <v>►</v>
      </c>
      <c r="H215"/>
      <c r="I215" s="342"/>
      <c r="J215" s="204"/>
      <c r="K215" s="204"/>
      <c r="L215" s="203"/>
      <c r="M215" s="202"/>
      <c r="N215" s="201"/>
      <c r="O215" s="710"/>
      <c r="P215" s="709"/>
      <c r="Q215" s="708"/>
      <c r="R215" s="708"/>
      <c r="S215" s="708"/>
      <c r="T215" s="708"/>
      <c r="U215" s="708"/>
      <c r="V215" s="708"/>
      <c r="W215" s="708"/>
      <c r="X215" s="708"/>
      <c r="Y215" s="708"/>
      <c r="Z215" s="707"/>
      <c r="AA215" s="686"/>
      <c r="AB215" s="407" t="str">
        <f t="shared" si="122"/>
        <v>►</v>
      </c>
      <c r="AC215" s="147" t="str">
        <f t="shared" si="131"/>
        <v>►</v>
      </c>
      <c r="AD215" s="685" t="str">
        <f t="shared" si="132"/>
        <v>►</v>
      </c>
      <c r="AE215" s="147" t="str">
        <f t="shared" si="133"/>
        <v>►</v>
      </c>
      <c r="AF215" s="147" t="str">
        <f t="shared" si="134"/>
        <v>►</v>
      </c>
      <c r="AG215" s="147" t="str">
        <f t="shared" si="135"/>
        <v>►</v>
      </c>
      <c r="AH215" s="147" t="str">
        <f t="shared" si="136"/>
        <v>►</v>
      </c>
      <c r="AI215" s="686"/>
      <c r="AJ215" s="342"/>
      <c r="AK215" s="204"/>
      <c r="AL215" s="204"/>
      <c r="AM215" s="203"/>
      <c r="AN215" s="202"/>
      <c r="AO215" s="201"/>
      <c r="AP215" s="710"/>
      <c r="AQ215" s="709"/>
      <c r="AR215" s="708"/>
      <c r="AS215" s="708"/>
      <c r="AT215" s="708"/>
      <c r="AU215" s="708"/>
      <c r="AV215" s="708"/>
      <c r="AW215" s="708"/>
      <c r="AX215" s="708"/>
      <c r="AY215" s="708"/>
      <c r="AZ215" s="708"/>
      <c r="BA215" s="707"/>
      <c r="BB215"/>
      <c r="BC215" s="407" t="str">
        <f t="shared" si="123"/>
        <v>►</v>
      </c>
      <c r="BF215" s="407" t="str">
        <f t="shared" si="124"/>
        <v>►</v>
      </c>
      <c r="BI215" s="9">
        <v>1</v>
      </c>
      <c r="BJ215" s="1"/>
      <c r="BK215" s="1"/>
    </row>
    <row r="216" spans="1:63" s="583" customFormat="1" ht="15.75">
      <c r="A216" s="407" t="str">
        <f t="shared" si="121"/>
        <v>►</v>
      </c>
      <c r="B216" s="147" t="str">
        <f t="shared" si="125"/>
        <v>►</v>
      </c>
      <c r="C216" s="685" t="str">
        <f t="shared" si="126"/>
        <v>►</v>
      </c>
      <c r="D216" s="147" t="str">
        <f t="shared" si="127"/>
        <v>►</v>
      </c>
      <c r="E216" s="147" t="str">
        <f t="shared" si="128"/>
        <v>►</v>
      </c>
      <c r="F216" s="147" t="str">
        <f t="shared" si="129"/>
        <v>►</v>
      </c>
      <c r="G216" s="147" t="str">
        <f t="shared" si="130"/>
        <v>►</v>
      </c>
      <c r="H216"/>
      <c r="I216" s="134"/>
      <c r="J216" s="204"/>
      <c r="K216" s="204"/>
      <c r="L216" s="203"/>
      <c r="M216" s="202"/>
      <c r="N216" s="201"/>
      <c r="O216" s="706"/>
      <c r="P216" s="706"/>
      <c r="Q216" s="337"/>
      <c r="R216" s="336"/>
      <c r="S216" s="232"/>
      <c r="T216" s="232"/>
      <c r="U216" s="232"/>
      <c r="V216" s="232"/>
      <c r="W216" s="232"/>
      <c r="X216" s="232"/>
      <c r="Y216" s="232"/>
      <c r="Z216" s="231"/>
      <c r="AA216" s="686"/>
      <c r="AB216" s="407" t="str">
        <f t="shared" si="122"/>
        <v>►</v>
      </c>
      <c r="AC216" s="147" t="str">
        <f t="shared" si="131"/>
        <v>►</v>
      </c>
      <c r="AD216" s="685" t="str">
        <f t="shared" si="132"/>
        <v>►</v>
      </c>
      <c r="AE216" s="147" t="str">
        <f t="shared" si="133"/>
        <v>►</v>
      </c>
      <c r="AF216" s="147" t="str">
        <f t="shared" si="134"/>
        <v>►</v>
      </c>
      <c r="AG216" s="147" t="str">
        <f t="shared" si="135"/>
        <v>►</v>
      </c>
      <c r="AH216" s="147" t="str">
        <f t="shared" si="136"/>
        <v>►</v>
      </c>
      <c r="AI216" s="686"/>
      <c r="AJ216" s="134"/>
      <c r="AK216" s="204"/>
      <c r="AL216" s="204"/>
      <c r="AM216" s="203"/>
      <c r="AN216" s="202"/>
      <c r="AO216" s="201"/>
      <c r="AP216" s="706"/>
      <c r="AQ216" s="706"/>
      <c r="AR216" s="337"/>
      <c r="AS216" s="336"/>
      <c r="AT216" s="232"/>
      <c r="AU216" s="232"/>
      <c r="AV216" s="232"/>
      <c r="AW216" s="232"/>
      <c r="AX216" s="232"/>
      <c r="AY216" s="232"/>
      <c r="AZ216" s="232"/>
      <c r="BA216" s="231"/>
      <c r="BB216"/>
      <c r="BC216" s="407" t="str">
        <f t="shared" si="123"/>
        <v>►</v>
      </c>
      <c r="BF216" s="407" t="str">
        <f t="shared" si="124"/>
        <v>►</v>
      </c>
      <c r="BI216" s="9">
        <v>1</v>
      </c>
      <c r="BJ216" s="1"/>
      <c r="BK216" s="1"/>
    </row>
    <row r="217" spans="1:63" s="583" customFormat="1" ht="18.75">
      <c r="A217" s="407" t="str">
        <f t="shared" si="121"/>
        <v>►</v>
      </c>
      <c r="B217" s="147" t="str">
        <f t="shared" si="125"/>
        <v>►</v>
      </c>
      <c r="C217" s="685" t="str">
        <f t="shared" si="126"/>
        <v>►</v>
      </c>
      <c r="D217" s="147" t="str">
        <f t="shared" si="127"/>
        <v>►</v>
      </c>
      <c r="E217" s="147" t="str">
        <f t="shared" si="128"/>
        <v>►</v>
      </c>
      <c r="F217" s="147" t="str">
        <f t="shared" si="129"/>
        <v>►</v>
      </c>
      <c r="G217" s="147" t="str">
        <f t="shared" si="130"/>
        <v>►</v>
      </c>
      <c r="H217"/>
      <c r="I217" s="134"/>
      <c r="J217" s="204"/>
      <c r="K217" s="204"/>
      <c r="L217" s="203"/>
      <c r="M217" s="202"/>
      <c r="N217" s="201"/>
      <c r="O217" s="224"/>
      <c r="P217" s="334"/>
      <c r="Q217" s="323"/>
      <c r="R217" s="323"/>
      <c r="S217" s="323"/>
      <c r="T217" s="323"/>
      <c r="U217" s="211"/>
      <c r="V217" s="223"/>
      <c r="W217" s="705"/>
      <c r="X217" s="705"/>
      <c r="Y217" s="705"/>
      <c r="Z217" s="704"/>
      <c r="AA217" s="686"/>
      <c r="AB217" s="407" t="str">
        <f t="shared" si="122"/>
        <v>►</v>
      </c>
      <c r="AC217" s="147" t="str">
        <f t="shared" si="131"/>
        <v>►</v>
      </c>
      <c r="AD217" s="685" t="str">
        <f t="shared" si="132"/>
        <v>►</v>
      </c>
      <c r="AE217" s="147" t="str">
        <f t="shared" si="133"/>
        <v>►</v>
      </c>
      <c r="AF217" s="147" t="str">
        <f t="shared" si="134"/>
        <v>►</v>
      </c>
      <c r="AG217" s="147" t="str">
        <f t="shared" si="135"/>
        <v>►</v>
      </c>
      <c r="AH217" s="147" t="str">
        <f t="shared" si="136"/>
        <v>►</v>
      </c>
      <c r="AI217" s="686"/>
      <c r="AJ217" s="134"/>
      <c r="AK217" s="204"/>
      <c r="AL217" s="204"/>
      <c r="AM217" s="203"/>
      <c r="AN217" s="202"/>
      <c r="AO217" s="201"/>
      <c r="AP217" s="224"/>
      <c r="AQ217" s="334"/>
      <c r="AR217" s="323"/>
      <c r="AS217" s="323"/>
      <c r="AT217" s="323"/>
      <c r="AU217" s="323"/>
      <c r="AV217" s="211"/>
      <c r="AW217" s="223"/>
      <c r="AX217" s="705"/>
      <c r="AY217" s="705"/>
      <c r="AZ217" s="705"/>
      <c r="BA217" s="704"/>
      <c r="BB217"/>
      <c r="BC217" s="407" t="str">
        <f t="shared" si="123"/>
        <v>►</v>
      </c>
      <c r="BF217" s="407" t="str">
        <f t="shared" si="124"/>
        <v>►</v>
      </c>
      <c r="BI217" s="9">
        <v>1</v>
      </c>
      <c r="BJ217" s="1"/>
      <c r="BK217" s="1"/>
    </row>
    <row r="218" spans="1:63" s="583" customFormat="1" ht="18.75">
      <c r="A218" s="407" t="str">
        <f t="shared" si="121"/>
        <v>►</v>
      </c>
      <c r="B218" s="147" t="str">
        <f t="shared" si="125"/>
        <v>►</v>
      </c>
      <c r="C218" s="685" t="str">
        <f t="shared" si="126"/>
        <v>►</v>
      </c>
      <c r="D218" s="147" t="str">
        <f t="shared" si="127"/>
        <v>►</v>
      </c>
      <c r="E218" s="147" t="str">
        <f t="shared" si="128"/>
        <v>►</v>
      </c>
      <c r="F218" s="147" t="str">
        <f t="shared" si="129"/>
        <v>►</v>
      </c>
      <c r="G218" s="147" t="str">
        <f t="shared" si="130"/>
        <v>►</v>
      </c>
      <c r="H218"/>
      <c r="I218" s="134"/>
      <c r="J218" s="204"/>
      <c r="K218" s="204"/>
      <c r="L218" s="203"/>
      <c r="M218" s="202"/>
      <c r="N218" s="201"/>
      <c r="O218" s="216"/>
      <c r="P218" s="327"/>
      <c r="Q218" s="324"/>
      <c r="R218" s="324"/>
      <c r="S218" s="324"/>
      <c r="T218" s="324"/>
      <c r="U218" s="215"/>
      <c r="V218" s="28"/>
      <c r="W218" s="705"/>
      <c r="X218" s="705"/>
      <c r="Y218" s="705"/>
      <c r="Z218" s="704"/>
      <c r="AA218" s="686"/>
      <c r="AB218" s="407" t="str">
        <f t="shared" si="122"/>
        <v>►</v>
      </c>
      <c r="AC218" s="147" t="str">
        <f t="shared" si="131"/>
        <v>►</v>
      </c>
      <c r="AD218" s="685" t="str">
        <f t="shared" si="132"/>
        <v>►</v>
      </c>
      <c r="AE218" s="147" t="str">
        <f t="shared" si="133"/>
        <v>►</v>
      </c>
      <c r="AF218" s="147" t="str">
        <f t="shared" si="134"/>
        <v>►</v>
      </c>
      <c r="AG218" s="147" t="str">
        <f t="shared" si="135"/>
        <v>►</v>
      </c>
      <c r="AH218" s="147" t="str">
        <f t="shared" si="136"/>
        <v>►</v>
      </c>
      <c r="AI218" s="686"/>
      <c r="AJ218" s="134"/>
      <c r="AK218" s="204"/>
      <c r="AL218" s="204"/>
      <c r="AM218" s="203"/>
      <c r="AN218" s="202"/>
      <c r="AO218" s="201"/>
      <c r="AP218" s="216"/>
      <c r="AQ218" s="327"/>
      <c r="AR218" s="324"/>
      <c r="AS218" s="324"/>
      <c r="AT218" s="324"/>
      <c r="AU218" s="324"/>
      <c r="AV218" s="215"/>
      <c r="AW218" s="28"/>
      <c r="AX218" s="705"/>
      <c r="AY218" s="705"/>
      <c r="AZ218" s="705"/>
      <c r="BA218" s="704"/>
      <c r="BB218"/>
      <c r="BC218" s="407" t="str">
        <f t="shared" si="123"/>
        <v>►</v>
      </c>
      <c r="BF218" s="407" t="str">
        <f t="shared" si="124"/>
        <v>►</v>
      </c>
      <c r="BI218" s="9">
        <v>1</v>
      </c>
      <c r="BJ218" s="1"/>
      <c r="BK218" s="1"/>
    </row>
    <row r="219" spans="1:63" s="583" customFormat="1" ht="15.75">
      <c r="A219" s="407" t="str">
        <f t="shared" si="121"/>
        <v>►</v>
      </c>
      <c r="B219" s="147" t="str">
        <f t="shared" si="125"/>
        <v>►</v>
      </c>
      <c r="C219" s="685" t="str">
        <f t="shared" si="126"/>
        <v>►</v>
      </c>
      <c r="D219" s="147" t="str">
        <f t="shared" si="127"/>
        <v>►</v>
      </c>
      <c r="E219" s="147" t="str">
        <f t="shared" si="128"/>
        <v>►</v>
      </c>
      <c r="F219" s="147" t="str">
        <f t="shared" si="129"/>
        <v>►</v>
      </c>
      <c r="G219" s="147" t="str">
        <f t="shared" si="130"/>
        <v>►</v>
      </c>
      <c r="H219"/>
      <c r="I219" s="134"/>
      <c r="J219" s="204"/>
      <c r="K219" s="204"/>
      <c r="L219" s="203"/>
      <c r="M219" s="202"/>
      <c r="N219" s="201"/>
      <c r="O219" s="325"/>
      <c r="P219" s="324"/>
      <c r="Q219" s="323"/>
      <c r="R219" s="320"/>
      <c r="S219" s="199"/>
      <c r="T219" s="319"/>
      <c r="U219" s="198"/>
      <c r="V219" s="197"/>
      <c r="W219" s="703"/>
      <c r="X219" s="703"/>
      <c r="Y219" s="703"/>
      <c r="Z219" s="702"/>
      <c r="AA219" s="686"/>
      <c r="AB219" s="407" t="str">
        <f t="shared" si="122"/>
        <v>►</v>
      </c>
      <c r="AC219" s="147" t="str">
        <f t="shared" si="131"/>
        <v>►</v>
      </c>
      <c r="AD219" s="685" t="str">
        <f t="shared" si="132"/>
        <v>►</v>
      </c>
      <c r="AE219" s="147" t="str">
        <f t="shared" si="133"/>
        <v>►</v>
      </c>
      <c r="AF219" s="147" t="str">
        <f t="shared" si="134"/>
        <v>►</v>
      </c>
      <c r="AG219" s="147" t="str">
        <f t="shared" si="135"/>
        <v>►</v>
      </c>
      <c r="AH219" s="147" t="str">
        <f t="shared" si="136"/>
        <v>►</v>
      </c>
      <c r="AI219" s="686"/>
      <c r="AJ219" s="134"/>
      <c r="AK219" s="204"/>
      <c r="AL219" s="204"/>
      <c r="AM219" s="203"/>
      <c r="AN219" s="202"/>
      <c r="AO219" s="201"/>
      <c r="AP219" s="325"/>
      <c r="AQ219" s="324"/>
      <c r="AR219" s="323"/>
      <c r="AS219" s="320"/>
      <c r="AT219" s="199"/>
      <c r="AU219" s="319"/>
      <c r="AV219" s="198"/>
      <c r="AW219" s="197"/>
      <c r="AX219" s="703"/>
      <c r="AY219" s="703"/>
      <c r="AZ219" s="703"/>
      <c r="BA219" s="702"/>
      <c r="BB219"/>
      <c r="BC219" s="407" t="str">
        <f t="shared" si="123"/>
        <v>►</v>
      </c>
      <c r="BF219" s="407" t="str">
        <f t="shared" si="124"/>
        <v>►</v>
      </c>
      <c r="BI219" s="9">
        <v>1</v>
      </c>
      <c r="BJ219" s="1"/>
      <c r="BK219" s="1"/>
    </row>
    <row r="220" spans="1:63" s="583" customFormat="1" ht="15.75">
      <c r="A220" s="407" t="str">
        <f t="shared" si="121"/>
        <v>►</v>
      </c>
      <c r="B220" s="147" t="str">
        <f t="shared" si="125"/>
        <v>►</v>
      </c>
      <c r="C220" s="685" t="str">
        <f t="shared" si="126"/>
        <v>►</v>
      </c>
      <c r="D220" s="147" t="str">
        <f t="shared" si="127"/>
        <v>►</v>
      </c>
      <c r="E220" s="147" t="str">
        <f t="shared" si="128"/>
        <v>►</v>
      </c>
      <c r="F220" s="147" t="str">
        <f t="shared" si="129"/>
        <v>►</v>
      </c>
      <c r="G220" s="147" t="str">
        <f t="shared" si="130"/>
        <v>►</v>
      </c>
      <c r="H220"/>
      <c r="I220" s="134"/>
      <c r="J220" s="204"/>
      <c r="K220" s="204"/>
      <c r="L220" s="203"/>
      <c r="M220" s="202"/>
      <c r="N220" s="201"/>
      <c r="O220" s="200"/>
      <c r="P220" s="104"/>
      <c r="Q220" s="320"/>
      <c r="R220" s="320"/>
      <c r="S220" s="199"/>
      <c r="T220" s="319"/>
      <c r="U220" s="198"/>
      <c r="V220" s="197"/>
      <c r="W220" s="703"/>
      <c r="X220" s="703"/>
      <c r="Y220" s="703"/>
      <c r="Z220" s="702"/>
      <c r="AA220" s="686"/>
      <c r="AB220" s="407" t="str">
        <f t="shared" si="122"/>
        <v>►</v>
      </c>
      <c r="AC220" s="147" t="str">
        <f t="shared" si="131"/>
        <v>►</v>
      </c>
      <c r="AD220" s="685" t="str">
        <f t="shared" si="132"/>
        <v>►</v>
      </c>
      <c r="AE220" s="147" t="str">
        <f t="shared" si="133"/>
        <v>►</v>
      </c>
      <c r="AF220" s="147" t="str">
        <f t="shared" si="134"/>
        <v>►</v>
      </c>
      <c r="AG220" s="147" t="str">
        <f t="shared" si="135"/>
        <v>►</v>
      </c>
      <c r="AH220" s="147" t="str">
        <f t="shared" si="136"/>
        <v>►</v>
      </c>
      <c r="AI220" s="686"/>
      <c r="AJ220" s="134"/>
      <c r="AK220" s="204"/>
      <c r="AL220" s="204"/>
      <c r="AM220" s="203"/>
      <c r="AN220" s="202"/>
      <c r="AO220" s="201"/>
      <c r="AP220" s="200"/>
      <c r="AQ220" s="104"/>
      <c r="AR220" s="320"/>
      <c r="AS220" s="320"/>
      <c r="AT220" s="199"/>
      <c r="AU220" s="319"/>
      <c r="AV220" s="198"/>
      <c r="AW220" s="197"/>
      <c r="AX220" s="703"/>
      <c r="AY220" s="703"/>
      <c r="AZ220" s="703"/>
      <c r="BA220" s="702"/>
      <c r="BB220"/>
      <c r="BC220" s="407" t="str">
        <f t="shared" si="123"/>
        <v>►</v>
      </c>
      <c r="BF220" s="407" t="str">
        <f t="shared" si="124"/>
        <v>►</v>
      </c>
      <c r="BI220" s="9">
        <v>1</v>
      </c>
      <c r="BJ220" s="1"/>
      <c r="BK220" s="1"/>
    </row>
    <row r="221" spans="1:63" s="583" customFormat="1" ht="15.75">
      <c r="A221" s="407" t="str">
        <f t="shared" si="121"/>
        <v>►</v>
      </c>
      <c r="B221" s="147" t="str">
        <f t="shared" si="125"/>
        <v>►</v>
      </c>
      <c r="C221" s="685" t="str">
        <f t="shared" si="126"/>
        <v>►</v>
      </c>
      <c r="D221" s="147" t="str">
        <f t="shared" si="127"/>
        <v>►</v>
      </c>
      <c r="E221" s="147" t="str">
        <f t="shared" si="128"/>
        <v>►</v>
      </c>
      <c r="F221" s="147" t="str">
        <f t="shared" si="129"/>
        <v>►</v>
      </c>
      <c r="G221" s="147" t="str">
        <f t="shared" si="130"/>
        <v>►</v>
      </c>
      <c r="H221"/>
      <c r="I221" s="134"/>
      <c r="J221" s="190"/>
      <c r="K221" s="189"/>
      <c r="L221" s="188"/>
      <c r="M221" s="187"/>
      <c r="N221" s="186"/>
      <c r="O221" s="185"/>
      <c r="P221" s="184"/>
      <c r="Q221" s="184"/>
      <c r="R221" s="183"/>
      <c r="S221" s="183"/>
      <c r="T221" s="183"/>
      <c r="U221" s="183"/>
      <c r="V221" s="183"/>
      <c r="W221" s="183"/>
      <c r="X221" s="183"/>
      <c r="Y221" s="183"/>
      <c r="Z221" s="182"/>
      <c r="AA221" s="686"/>
      <c r="AB221" s="407" t="str">
        <f t="shared" si="122"/>
        <v>►</v>
      </c>
      <c r="AC221" s="147" t="str">
        <f t="shared" si="131"/>
        <v>►</v>
      </c>
      <c r="AD221" s="685" t="str">
        <f t="shared" si="132"/>
        <v>►</v>
      </c>
      <c r="AE221" s="147" t="str">
        <f t="shared" si="133"/>
        <v>►</v>
      </c>
      <c r="AF221" s="147" t="str">
        <f t="shared" si="134"/>
        <v>►</v>
      </c>
      <c r="AG221" s="147" t="str">
        <f t="shared" si="135"/>
        <v>►</v>
      </c>
      <c r="AH221" s="147" t="str">
        <f t="shared" si="136"/>
        <v>►</v>
      </c>
      <c r="AI221" s="686"/>
      <c r="AJ221" s="134"/>
      <c r="AK221" s="190"/>
      <c r="AL221" s="189"/>
      <c r="AM221" s="188"/>
      <c r="AN221" s="187"/>
      <c r="AO221" s="186"/>
      <c r="AP221" s="185"/>
      <c r="AQ221" s="184"/>
      <c r="AR221" s="184"/>
      <c r="AS221" s="183"/>
      <c r="AT221" s="183"/>
      <c r="AU221" s="183"/>
      <c r="AV221" s="183"/>
      <c r="AW221" s="183"/>
      <c r="AX221" s="183"/>
      <c r="AY221" s="183"/>
      <c r="AZ221" s="183"/>
      <c r="BA221" s="182"/>
      <c r="BB221"/>
      <c r="BC221" s="407" t="str">
        <f t="shared" si="123"/>
        <v>►</v>
      </c>
      <c r="BF221" s="407" t="str">
        <f t="shared" si="124"/>
        <v>►</v>
      </c>
      <c r="BI221" s="9">
        <v>1</v>
      </c>
      <c r="BJ221" s="1"/>
      <c r="BK221" s="1"/>
    </row>
    <row r="222" spans="1:63" s="583" customFormat="1" ht="15.75">
      <c r="A222" s="407" t="str">
        <f t="shared" si="121"/>
        <v>►</v>
      </c>
      <c r="B222" s="147" t="str">
        <f t="shared" si="125"/>
        <v>►</v>
      </c>
      <c r="C222" s="685" t="str">
        <f t="shared" si="126"/>
        <v>►</v>
      </c>
      <c r="D222" s="147" t="str">
        <f t="shared" si="127"/>
        <v>►</v>
      </c>
      <c r="E222" s="147" t="str">
        <f t="shared" si="128"/>
        <v>►</v>
      </c>
      <c r="F222" s="147" t="str">
        <f t="shared" si="129"/>
        <v>►</v>
      </c>
      <c r="G222" s="147" t="str">
        <f t="shared" si="130"/>
        <v>►</v>
      </c>
      <c r="H222"/>
      <c r="I222" s="134"/>
      <c r="J222" s="119"/>
      <c r="K222" s="119"/>
      <c r="L222" s="118"/>
      <c r="M222" s="117"/>
      <c r="N222" s="116"/>
      <c r="O222" s="701"/>
      <c r="P222" s="701"/>
      <c r="Q222" s="700"/>
      <c r="R222" s="177"/>
      <c r="S222" s="176"/>
      <c r="T222" s="699"/>
      <c r="U222" s="175"/>
      <c r="V222" s="698"/>
      <c r="W222" s="697"/>
      <c r="X222" s="696"/>
      <c r="Y222" s="695"/>
      <c r="Z222" s="174"/>
      <c r="AA222" s="686"/>
      <c r="AB222" s="407" t="str">
        <f t="shared" si="122"/>
        <v>►</v>
      </c>
      <c r="AC222" s="147" t="str">
        <f t="shared" si="131"/>
        <v>►</v>
      </c>
      <c r="AD222" s="685" t="str">
        <f t="shared" si="132"/>
        <v>►</v>
      </c>
      <c r="AE222" s="147" t="str">
        <f t="shared" si="133"/>
        <v>►</v>
      </c>
      <c r="AF222" s="147" t="str">
        <f t="shared" si="134"/>
        <v>►</v>
      </c>
      <c r="AG222" s="147" t="str">
        <f t="shared" si="135"/>
        <v>►</v>
      </c>
      <c r="AH222" s="147" t="str">
        <f t="shared" si="136"/>
        <v>►</v>
      </c>
      <c r="AI222" s="686"/>
      <c r="AJ222" s="134"/>
      <c r="AK222" s="119"/>
      <c r="AL222" s="119"/>
      <c r="AM222" s="118"/>
      <c r="AN222" s="117"/>
      <c r="AO222" s="116"/>
      <c r="AP222" s="701"/>
      <c r="AQ222" s="701"/>
      <c r="AR222" s="700"/>
      <c r="AS222" s="177"/>
      <c r="AT222" s="176"/>
      <c r="AU222" s="699"/>
      <c r="AV222" s="175"/>
      <c r="AW222" s="698"/>
      <c r="AX222" s="697"/>
      <c r="AY222" s="696"/>
      <c r="AZ222" s="695"/>
      <c r="BA222" s="174"/>
      <c r="BB222"/>
      <c r="BC222" s="407" t="str">
        <f t="shared" si="123"/>
        <v>►</v>
      </c>
      <c r="BF222" s="407" t="str">
        <f t="shared" si="124"/>
        <v>►</v>
      </c>
      <c r="BI222" s="9">
        <v>1</v>
      </c>
      <c r="BJ222" s="1"/>
      <c r="BK222" s="1"/>
    </row>
    <row r="223" spans="1:63" s="583" customFormat="1" ht="15.75">
      <c r="A223" s="407" t="str">
        <f t="shared" si="121"/>
        <v>►</v>
      </c>
      <c r="B223" s="147" t="str">
        <f t="shared" si="125"/>
        <v>►</v>
      </c>
      <c r="C223" s="685" t="str">
        <f t="shared" si="126"/>
        <v>►</v>
      </c>
      <c r="D223" s="147" t="str">
        <f t="shared" si="127"/>
        <v>►</v>
      </c>
      <c r="E223" s="147" t="str">
        <f t="shared" si="128"/>
        <v>►</v>
      </c>
      <c r="F223" s="147" t="str">
        <f t="shared" si="129"/>
        <v>►</v>
      </c>
      <c r="G223" s="147" t="str">
        <f t="shared" si="130"/>
        <v>►</v>
      </c>
      <c r="H223"/>
      <c r="I223" s="134"/>
      <c r="J223" s="119"/>
      <c r="K223" s="119"/>
      <c r="L223" s="118"/>
      <c r="M223" s="117"/>
      <c r="N223" s="116"/>
      <c r="O223" s="689"/>
      <c r="P223" s="689"/>
      <c r="Q223" s="688"/>
      <c r="R223" s="165"/>
      <c r="S223" s="164"/>
      <c r="T223" s="694"/>
      <c r="U223" s="163"/>
      <c r="V223" s="693"/>
      <c r="W223" s="692"/>
      <c r="X223" s="691"/>
      <c r="Y223" s="690"/>
      <c r="Z223" s="162"/>
      <c r="AA223" s="686"/>
      <c r="AB223" s="407" t="str">
        <f t="shared" si="122"/>
        <v>►</v>
      </c>
      <c r="AC223" s="147" t="str">
        <f t="shared" si="131"/>
        <v>►</v>
      </c>
      <c r="AD223" s="685" t="str">
        <f t="shared" si="132"/>
        <v>►</v>
      </c>
      <c r="AE223" s="147" t="str">
        <f t="shared" si="133"/>
        <v>►</v>
      </c>
      <c r="AF223" s="147" t="str">
        <f t="shared" si="134"/>
        <v>►</v>
      </c>
      <c r="AG223" s="147" t="str">
        <f t="shared" si="135"/>
        <v>►</v>
      </c>
      <c r="AH223" s="147" t="str">
        <f t="shared" si="136"/>
        <v>►</v>
      </c>
      <c r="AI223" s="686"/>
      <c r="AJ223" s="134"/>
      <c r="AK223" s="119"/>
      <c r="AL223" s="119"/>
      <c r="AM223" s="118"/>
      <c r="AN223" s="117"/>
      <c r="AO223" s="116"/>
      <c r="AP223" s="689"/>
      <c r="AQ223" s="689"/>
      <c r="AR223" s="688"/>
      <c r="AS223" s="165"/>
      <c r="AT223" s="164"/>
      <c r="AU223" s="694"/>
      <c r="AV223" s="163"/>
      <c r="AW223" s="693"/>
      <c r="AX223" s="692"/>
      <c r="AY223" s="691"/>
      <c r="AZ223" s="690"/>
      <c r="BA223" s="162"/>
      <c r="BB223"/>
      <c r="BC223" s="407" t="str">
        <f t="shared" si="123"/>
        <v>►</v>
      </c>
      <c r="BF223" s="407" t="str">
        <f t="shared" si="124"/>
        <v>►</v>
      </c>
      <c r="BI223" s="9">
        <v>1</v>
      </c>
      <c r="BJ223" s="1"/>
      <c r="BK223" s="1"/>
    </row>
    <row r="224" spans="1:63" s="583" customFormat="1" ht="21">
      <c r="A224" s="407" t="str">
        <f t="shared" si="121"/>
        <v>►</v>
      </c>
      <c r="B224" s="147" t="str">
        <f t="shared" si="125"/>
        <v>►</v>
      </c>
      <c r="C224" s="685" t="str">
        <f t="shared" si="126"/>
        <v>►</v>
      </c>
      <c r="D224" s="147" t="str">
        <f t="shared" si="127"/>
        <v>►</v>
      </c>
      <c r="E224" s="147" t="str">
        <f t="shared" si="128"/>
        <v>►</v>
      </c>
      <c r="F224" s="147" t="str">
        <f t="shared" si="129"/>
        <v>►</v>
      </c>
      <c r="G224" s="147" t="str">
        <f t="shared" si="130"/>
        <v>►</v>
      </c>
      <c r="H224"/>
      <c r="I224" s="134"/>
      <c r="J224" s="119"/>
      <c r="K224" s="119"/>
      <c r="L224" s="118"/>
      <c r="M224" s="117"/>
      <c r="N224" s="116"/>
      <c r="O224" s="689"/>
      <c r="P224" s="689"/>
      <c r="Q224" s="688"/>
      <c r="R224" s="145"/>
      <c r="S224" s="296"/>
      <c r="T224" s="295"/>
      <c r="U224" s="144"/>
      <c r="V224" s="294"/>
      <c r="W224" s="293"/>
      <c r="X224" s="292"/>
      <c r="Y224" s="291"/>
      <c r="Z224" s="290"/>
      <c r="AA224" s="686"/>
      <c r="AB224" s="407" t="str">
        <f t="shared" si="122"/>
        <v>►</v>
      </c>
      <c r="AC224" s="147" t="str">
        <f t="shared" si="131"/>
        <v>►</v>
      </c>
      <c r="AD224" s="685" t="str">
        <f t="shared" si="132"/>
        <v>►</v>
      </c>
      <c r="AE224" s="147" t="str">
        <f t="shared" si="133"/>
        <v>►</v>
      </c>
      <c r="AF224" s="147" t="str">
        <f t="shared" si="134"/>
        <v>►</v>
      </c>
      <c r="AG224" s="147" t="str">
        <f t="shared" si="135"/>
        <v>►</v>
      </c>
      <c r="AH224" s="147" t="str">
        <f t="shared" si="136"/>
        <v>►</v>
      </c>
      <c r="AI224" s="686"/>
      <c r="AJ224" s="134"/>
      <c r="AK224" s="119"/>
      <c r="AL224" s="119"/>
      <c r="AM224" s="118"/>
      <c r="AN224" s="117"/>
      <c r="AO224" s="116"/>
      <c r="AP224" s="689"/>
      <c r="AQ224" s="689"/>
      <c r="AR224" s="688"/>
      <c r="AS224" s="145"/>
      <c r="AT224" s="296"/>
      <c r="AU224" s="295"/>
      <c r="AV224" s="144"/>
      <c r="AW224" s="294"/>
      <c r="AX224" s="293"/>
      <c r="AY224" s="292"/>
      <c r="AZ224" s="291"/>
      <c r="BA224" s="290"/>
      <c r="BB224"/>
      <c r="BC224" s="407" t="str">
        <f t="shared" si="123"/>
        <v>►</v>
      </c>
      <c r="BF224" s="407" t="str">
        <f t="shared" si="124"/>
        <v>►</v>
      </c>
      <c r="BI224" s="9">
        <v>1</v>
      </c>
      <c r="BJ224" s="1"/>
      <c r="BK224" s="1"/>
    </row>
    <row r="225" spans="1:63" s="583" customFormat="1" ht="21">
      <c r="A225" s="407" t="str">
        <f t="shared" si="121"/>
        <v>►</v>
      </c>
      <c r="B225" s="147" t="str">
        <f t="shared" si="125"/>
        <v>►</v>
      </c>
      <c r="C225" s="685" t="str">
        <f t="shared" si="126"/>
        <v>►</v>
      </c>
      <c r="D225" s="147" t="str">
        <f t="shared" si="127"/>
        <v>►</v>
      </c>
      <c r="E225" s="147" t="str">
        <f t="shared" si="128"/>
        <v>►</v>
      </c>
      <c r="F225" s="147" t="str">
        <f t="shared" si="129"/>
        <v>►</v>
      </c>
      <c r="G225" s="147" t="str">
        <f t="shared" si="130"/>
        <v>►</v>
      </c>
      <c r="H225"/>
      <c r="I225" s="146"/>
      <c r="J225" s="119"/>
      <c r="K225" s="119"/>
      <c r="L225" s="118"/>
      <c r="M225" s="117"/>
      <c r="N225" s="116"/>
      <c r="O225" s="689"/>
      <c r="P225" s="689"/>
      <c r="Q225" s="688"/>
      <c r="R225" s="150"/>
      <c r="S225" s="296"/>
      <c r="T225" s="295"/>
      <c r="U225" s="144"/>
      <c r="V225" s="294"/>
      <c r="W225" s="293"/>
      <c r="X225" s="292"/>
      <c r="Y225" s="291"/>
      <c r="Z225" s="290"/>
      <c r="AA225" s="686"/>
      <c r="AB225" s="407" t="str">
        <f t="shared" si="122"/>
        <v>►</v>
      </c>
      <c r="AC225" s="147" t="str">
        <f t="shared" si="131"/>
        <v>►</v>
      </c>
      <c r="AD225" s="685" t="str">
        <f t="shared" si="132"/>
        <v>►</v>
      </c>
      <c r="AE225" s="147" t="str">
        <f t="shared" si="133"/>
        <v>►</v>
      </c>
      <c r="AF225" s="147" t="str">
        <f t="shared" si="134"/>
        <v>►</v>
      </c>
      <c r="AG225" s="147" t="str">
        <f t="shared" si="135"/>
        <v>►</v>
      </c>
      <c r="AH225" s="147" t="str">
        <f t="shared" si="136"/>
        <v>►</v>
      </c>
      <c r="AI225" s="686"/>
      <c r="AJ225" s="146"/>
      <c r="AK225" s="119"/>
      <c r="AL225" s="119"/>
      <c r="AM225" s="118"/>
      <c r="AN225" s="117"/>
      <c r="AO225" s="116"/>
      <c r="AP225" s="689"/>
      <c r="AQ225" s="689"/>
      <c r="AR225" s="688"/>
      <c r="AS225" s="150"/>
      <c r="AT225" s="296"/>
      <c r="AU225" s="295"/>
      <c r="AV225" s="144"/>
      <c r="AW225" s="294"/>
      <c r="AX225" s="293"/>
      <c r="AY225" s="292"/>
      <c r="AZ225" s="291"/>
      <c r="BA225" s="290"/>
      <c r="BB225"/>
      <c r="BC225" s="407" t="str">
        <f t="shared" si="123"/>
        <v>►</v>
      </c>
      <c r="BF225" s="407" t="str">
        <f t="shared" si="124"/>
        <v>►</v>
      </c>
      <c r="BI225" s="9">
        <v>1</v>
      </c>
      <c r="BJ225" s="1"/>
      <c r="BK225" s="1"/>
    </row>
    <row r="226" spans="1:63" s="583" customFormat="1" ht="21">
      <c r="A226" s="407" t="str">
        <f t="shared" si="121"/>
        <v>►</v>
      </c>
      <c r="B226" s="147" t="str">
        <f t="shared" si="125"/>
        <v>►</v>
      </c>
      <c r="C226" s="685" t="str">
        <f t="shared" si="126"/>
        <v>►</v>
      </c>
      <c r="D226" s="147" t="str">
        <f t="shared" si="127"/>
        <v>►</v>
      </c>
      <c r="E226" s="147" t="str">
        <f t="shared" si="128"/>
        <v>►</v>
      </c>
      <c r="F226" s="147" t="str">
        <f t="shared" si="129"/>
        <v>►</v>
      </c>
      <c r="G226" s="147" t="str">
        <f t="shared" si="130"/>
        <v>►</v>
      </c>
      <c r="H226"/>
      <c r="I226" s="146"/>
      <c r="J226" s="119"/>
      <c r="K226" s="119"/>
      <c r="L226" s="118"/>
      <c r="M226" s="117"/>
      <c r="N226" s="116"/>
      <c r="O226" s="689"/>
      <c r="P226" s="689"/>
      <c r="Q226" s="688"/>
      <c r="R226" s="145"/>
      <c r="S226" s="296"/>
      <c r="T226" s="295"/>
      <c r="U226" s="144"/>
      <c r="V226" s="294"/>
      <c r="W226" s="293"/>
      <c r="X226" s="292"/>
      <c r="Y226" s="291"/>
      <c r="Z226" s="298"/>
      <c r="AA226" s="686"/>
      <c r="AB226" s="407" t="str">
        <f t="shared" si="122"/>
        <v>►</v>
      </c>
      <c r="AC226" s="147" t="str">
        <f t="shared" si="131"/>
        <v>►</v>
      </c>
      <c r="AD226" s="685" t="str">
        <f t="shared" si="132"/>
        <v>►</v>
      </c>
      <c r="AE226" s="147" t="str">
        <f t="shared" si="133"/>
        <v>►</v>
      </c>
      <c r="AF226" s="147" t="str">
        <f t="shared" si="134"/>
        <v>►</v>
      </c>
      <c r="AG226" s="147" t="str">
        <f t="shared" si="135"/>
        <v>►</v>
      </c>
      <c r="AH226" s="147" t="str">
        <f t="shared" si="136"/>
        <v>►</v>
      </c>
      <c r="AI226" s="686"/>
      <c r="AJ226" s="146"/>
      <c r="AK226" s="119"/>
      <c r="AL226" s="119"/>
      <c r="AM226" s="118"/>
      <c r="AN226" s="117"/>
      <c r="AO226" s="116"/>
      <c r="AP226" s="689"/>
      <c r="AQ226" s="689"/>
      <c r="AR226" s="688"/>
      <c r="AS226" s="145"/>
      <c r="AT226" s="296"/>
      <c r="AU226" s="295"/>
      <c r="AV226" s="144"/>
      <c r="AW226" s="294"/>
      <c r="AX226" s="293"/>
      <c r="AY226" s="292"/>
      <c r="AZ226" s="291"/>
      <c r="BA226" s="298"/>
      <c r="BB226"/>
      <c r="BC226" s="407" t="str">
        <f t="shared" si="123"/>
        <v>►</v>
      </c>
      <c r="BF226" s="407" t="str">
        <f t="shared" si="124"/>
        <v>►</v>
      </c>
      <c r="BI226" s="9">
        <v>1</v>
      </c>
      <c r="BJ226" s="1"/>
      <c r="BK226" s="1"/>
    </row>
    <row r="227" spans="1:63" s="583" customFormat="1" ht="21">
      <c r="A227" s="407" t="str">
        <f t="shared" si="121"/>
        <v>►</v>
      </c>
      <c r="B227" s="147" t="str">
        <f t="shared" si="125"/>
        <v>►</v>
      </c>
      <c r="C227" s="685" t="str">
        <f t="shared" si="126"/>
        <v>►</v>
      </c>
      <c r="D227" s="147" t="str">
        <f t="shared" si="127"/>
        <v>►</v>
      </c>
      <c r="E227" s="147" t="str">
        <f t="shared" si="128"/>
        <v>►</v>
      </c>
      <c r="F227" s="147" t="str">
        <f t="shared" si="129"/>
        <v>►</v>
      </c>
      <c r="G227" s="147" t="str">
        <f t="shared" si="130"/>
        <v>►</v>
      </c>
      <c r="H227"/>
      <c r="I227" s="146"/>
      <c r="J227" s="119"/>
      <c r="K227" s="119"/>
      <c r="L227" s="118"/>
      <c r="M227" s="117"/>
      <c r="N227" s="116"/>
      <c r="O227" s="689"/>
      <c r="P227" s="689"/>
      <c r="Q227" s="688"/>
      <c r="R227" s="150"/>
      <c r="S227" s="296"/>
      <c r="T227" s="295"/>
      <c r="U227" s="144"/>
      <c r="V227" s="294"/>
      <c r="W227" s="293"/>
      <c r="X227" s="292"/>
      <c r="Y227" s="291"/>
      <c r="Z227" s="298"/>
      <c r="AA227" s="686"/>
      <c r="AB227" s="407" t="str">
        <f t="shared" si="122"/>
        <v>►</v>
      </c>
      <c r="AC227" s="147" t="str">
        <f t="shared" si="131"/>
        <v>►</v>
      </c>
      <c r="AD227" s="685" t="str">
        <f t="shared" si="132"/>
        <v>►</v>
      </c>
      <c r="AE227" s="147" t="str">
        <f t="shared" si="133"/>
        <v>►</v>
      </c>
      <c r="AF227" s="147" t="str">
        <f t="shared" si="134"/>
        <v>►</v>
      </c>
      <c r="AG227" s="147" t="str">
        <f t="shared" si="135"/>
        <v>►</v>
      </c>
      <c r="AH227" s="147" t="str">
        <f t="shared" si="136"/>
        <v>►</v>
      </c>
      <c r="AI227" s="686"/>
      <c r="AJ227" s="146"/>
      <c r="AK227" s="119"/>
      <c r="AL227" s="119"/>
      <c r="AM227" s="118"/>
      <c r="AN227" s="117"/>
      <c r="AO227" s="116"/>
      <c r="AP227" s="689"/>
      <c r="AQ227" s="689"/>
      <c r="AR227" s="688"/>
      <c r="AS227" s="150"/>
      <c r="AT227" s="296"/>
      <c r="AU227" s="295"/>
      <c r="AV227" s="144"/>
      <c r="AW227" s="294"/>
      <c r="AX227" s="293"/>
      <c r="AY227" s="292"/>
      <c r="AZ227" s="291"/>
      <c r="BA227" s="298"/>
      <c r="BB227"/>
      <c r="BC227" s="407" t="str">
        <f t="shared" si="123"/>
        <v>►</v>
      </c>
      <c r="BF227" s="407" t="str">
        <f t="shared" si="124"/>
        <v>►</v>
      </c>
      <c r="BI227" s="9">
        <v>1</v>
      </c>
      <c r="BJ227" s="1"/>
      <c r="BK227" s="1"/>
    </row>
    <row r="228" spans="1:63" s="583" customFormat="1" ht="21">
      <c r="A228" s="407" t="str">
        <f t="shared" si="121"/>
        <v>►</v>
      </c>
      <c r="B228" s="147" t="str">
        <f t="shared" si="125"/>
        <v>►</v>
      </c>
      <c r="C228" s="685" t="str">
        <f t="shared" si="126"/>
        <v>►</v>
      </c>
      <c r="D228" s="147" t="str">
        <f t="shared" si="127"/>
        <v>►</v>
      </c>
      <c r="E228" s="147" t="str">
        <f t="shared" si="128"/>
        <v>►</v>
      </c>
      <c r="F228" s="147" t="str">
        <f t="shared" si="129"/>
        <v>►</v>
      </c>
      <c r="G228" s="147" t="str">
        <f t="shared" si="130"/>
        <v>►</v>
      </c>
      <c r="H228"/>
      <c r="I228" s="146"/>
      <c r="J228" s="119"/>
      <c r="K228" s="119"/>
      <c r="L228" s="118"/>
      <c r="M228" s="117"/>
      <c r="N228" s="116"/>
      <c r="O228" s="689"/>
      <c r="P228" s="689"/>
      <c r="Q228" s="688"/>
      <c r="R228" s="145"/>
      <c r="S228" s="296"/>
      <c r="T228" s="295"/>
      <c r="U228" s="144"/>
      <c r="V228" s="294"/>
      <c r="W228" s="293"/>
      <c r="X228" s="292"/>
      <c r="Y228" s="291"/>
      <c r="Z228" s="290"/>
      <c r="AA228" s="686"/>
      <c r="AB228" s="407" t="str">
        <f t="shared" si="122"/>
        <v>►</v>
      </c>
      <c r="AC228" s="147" t="str">
        <f t="shared" si="131"/>
        <v>►</v>
      </c>
      <c r="AD228" s="685" t="str">
        <f t="shared" si="132"/>
        <v>►</v>
      </c>
      <c r="AE228" s="147" t="str">
        <f t="shared" si="133"/>
        <v>►</v>
      </c>
      <c r="AF228" s="147" t="str">
        <f t="shared" si="134"/>
        <v>►</v>
      </c>
      <c r="AG228" s="147" t="str">
        <f t="shared" si="135"/>
        <v>►</v>
      </c>
      <c r="AH228" s="147" t="str">
        <f t="shared" si="136"/>
        <v>►</v>
      </c>
      <c r="AI228" s="686"/>
      <c r="AJ228" s="146"/>
      <c r="AK228" s="119"/>
      <c r="AL228" s="119"/>
      <c r="AM228" s="118"/>
      <c r="AN228" s="117"/>
      <c r="AO228" s="116"/>
      <c r="AP228" s="689"/>
      <c r="AQ228" s="689"/>
      <c r="AR228" s="688"/>
      <c r="AS228" s="145"/>
      <c r="AT228" s="296"/>
      <c r="AU228" s="295"/>
      <c r="AV228" s="144"/>
      <c r="AW228" s="294"/>
      <c r="AX228" s="293"/>
      <c r="AY228" s="292"/>
      <c r="AZ228" s="291"/>
      <c r="BA228" s="290"/>
      <c r="BB228"/>
      <c r="BC228" s="407" t="str">
        <f t="shared" si="123"/>
        <v>►</v>
      </c>
      <c r="BF228" s="407" t="str">
        <f t="shared" si="124"/>
        <v>►</v>
      </c>
      <c r="BI228" s="9">
        <v>1</v>
      </c>
      <c r="BJ228" s="1"/>
      <c r="BK228" s="1"/>
    </row>
    <row r="229" spans="1:63" s="583" customFormat="1" ht="21">
      <c r="A229" s="407" t="str">
        <f t="shared" si="121"/>
        <v>►</v>
      </c>
      <c r="B229" s="147" t="str">
        <f t="shared" si="125"/>
        <v>►</v>
      </c>
      <c r="C229" s="685" t="str">
        <f t="shared" si="126"/>
        <v>►</v>
      </c>
      <c r="D229" s="147" t="str">
        <f t="shared" si="127"/>
        <v>►</v>
      </c>
      <c r="E229" s="147" t="str">
        <f t="shared" si="128"/>
        <v>►</v>
      </c>
      <c r="F229" s="147" t="str">
        <f t="shared" si="129"/>
        <v>►</v>
      </c>
      <c r="G229" s="147" t="str">
        <f t="shared" si="130"/>
        <v>►</v>
      </c>
      <c r="H229"/>
      <c r="I229" s="146"/>
      <c r="J229" s="119"/>
      <c r="K229" s="119"/>
      <c r="L229" s="118"/>
      <c r="M229" s="117"/>
      <c r="N229" s="116"/>
      <c r="O229" s="689"/>
      <c r="P229" s="689"/>
      <c r="Q229" s="688"/>
      <c r="R229" s="150"/>
      <c r="S229" s="296"/>
      <c r="T229" s="295"/>
      <c r="U229" s="144"/>
      <c r="V229" s="294"/>
      <c r="W229" s="293"/>
      <c r="X229" s="292"/>
      <c r="Y229" s="291"/>
      <c r="Z229" s="290"/>
      <c r="AA229" s="686"/>
      <c r="AB229" s="407" t="str">
        <f t="shared" si="122"/>
        <v>►</v>
      </c>
      <c r="AC229" s="147" t="str">
        <f t="shared" si="131"/>
        <v>►</v>
      </c>
      <c r="AD229" s="685" t="str">
        <f t="shared" si="132"/>
        <v>►</v>
      </c>
      <c r="AE229" s="147" t="str">
        <f t="shared" si="133"/>
        <v>►</v>
      </c>
      <c r="AF229" s="147" t="str">
        <f t="shared" si="134"/>
        <v>►</v>
      </c>
      <c r="AG229" s="147" t="str">
        <f t="shared" si="135"/>
        <v>►</v>
      </c>
      <c r="AH229" s="147" t="str">
        <f t="shared" si="136"/>
        <v>►</v>
      </c>
      <c r="AI229" s="686"/>
      <c r="AJ229" s="146"/>
      <c r="AK229" s="119"/>
      <c r="AL229" s="119"/>
      <c r="AM229" s="118"/>
      <c r="AN229" s="117"/>
      <c r="AO229" s="116"/>
      <c r="AP229" s="689"/>
      <c r="AQ229" s="689"/>
      <c r="AR229" s="688"/>
      <c r="AS229" s="150"/>
      <c r="AT229" s="296"/>
      <c r="AU229" s="295"/>
      <c r="AV229" s="144"/>
      <c r="AW229" s="294"/>
      <c r="AX229" s="293"/>
      <c r="AY229" s="292"/>
      <c r="AZ229" s="291"/>
      <c r="BA229" s="290"/>
      <c r="BB229"/>
      <c r="BC229" s="407" t="str">
        <f t="shared" si="123"/>
        <v>►</v>
      </c>
      <c r="BF229" s="407" t="str">
        <f t="shared" si="124"/>
        <v>►</v>
      </c>
      <c r="BI229" s="9">
        <v>1</v>
      </c>
      <c r="BJ229" s="1"/>
      <c r="BK229" s="1"/>
    </row>
    <row r="230" spans="1:63" s="583" customFormat="1" ht="21">
      <c r="A230" s="407" t="str">
        <f t="shared" si="121"/>
        <v>►</v>
      </c>
      <c r="B230" s="147" t="str">
        <f t="shared" si="125"/>
        <v>►</v>
      </c>
      <c r="C230" s="685" t="str">
        <f t="shared" si="126"/>
        <v>►</v>
      </c>
      <c r="D230" s="147" t="str">
        <f t="shared" si="127"/>
        <v>►</v>
      </c>
      <c r="E230" s="147" t="str">
        <f t="shared" si="128"/>
        <v>►</v>
      </c>
      <c r="F230" s="147" t="str">
        <f t="shared" si="129"/>
        <v>►</v>
      </c>
      <c r="G230" s="147" t="str">
        <f t="shared" si="130"/>
        <v>►</v>
      </c>
      <c r="H230"/>
      <c r="I230" s="146"/>
      <c r="J230" s="119"/>
      <c r="K230" s="119"/>
      <c r="L230" s="118"/>
      <c r="M230" s="117"/>
      <c r="N230" s="116"/>
      <c r="O230" s="689"/>
      <c r="P230" s="689"/>
      <c r="Q230" s="688"/>
      <c r="R230" s="145"/>
      <c r="S230" s="296"/>
      <c r="T230" s="295"/>
      <c r="U230" s="144"/>
      <c r="V230" s="294"/>
      <c r="W230" s="293"/>
      <c r="X230" s="292"/>
      <c r="Y230" s="291"/>
      <c r="Z230" s="290"/>
      <c r="AA230" s="686"/>
      <c r="AB230" s="407" t="str">
        <f t="shared" si="122"/>
        <v>►</v>
      </c>
      <c r="AC230" s="147" t="str">
        <f t="shared" si="131"/>
        <v>►</v>
      </c>
      <c r="AD230" s="685" t="str">
        <f t="shared" si="132"/>
        <v>►</v>
      </c>
      <c r="AE230" s="147" t="str">
        <f t="shared" si="133"/>
        <v>►</v>
      </c>
      <c r="AF230" s="147" t="str">
        <f t="shared" si="134"/>
        <v>►</v>
      </c>
      <c r="AG230" s="147" t="str">
        <f t="shared" si="135"/>
        <v>►</v>
      </c>
      <c r="AH230" s="147" t="str">
        <f t="shared" si="136"/>
        <v>►</v>
      </c>
      <c r="AI230" s="686"/>
      <c r="AJ230" s="146"/>
      <c r="AK230" s="119"/>
      <c r="AL230" s="119"/>
      <c r="AM230" s="118"/>
      <c r="AN230" s="117"/>
      <c r="AO230" s="116"/>
      <c r="AP230" s="689"/>
      <c r="AQ230" s="689"/>
      <c r="AR230" s="688"/>
      <c r="AS230" s="145"/>
      <c r="AT230" s="296"/>
      <c r="AU230" s="295"/>
      <c r="AV230" s="144"/>
      <c r="AW230" s="294"/>
      <c r="AX230" s="293"/>
      <c r="AY230" s="292"/>
      <c r="AZ230" s="291"/>
      <c r="BA230" s="290"/>
      <c r="BB230"/>
      <c r="BC230" s="407" t="str">
        <f t="shared" si="123"/>
        <v>►</v>
      </c>
      <c r="BF230" s="407" t="str">
        <f t="shared" si="124"/>
        <v>►</v>
      </c>
      <c r="BI230" s="9">
        <v>1</v>
      </c>
      <c r="BJ230" s="1"/>
      <c r="BK230" s="1"/>
    </row>
    <row r="231" spans="1:63" s="583" customFormat="1" ht="15.75">
      <c r="A231" s="407" t="str">
        <f t="shared" si="121"/>
        <v>►</v>
      </c>
      <c r="B231" s="147" t="str">
        <f t="shared" si="125"/>
        <v>►</v>
      </c>
      <c r="C231" s="685" t="str">
        <f t="shared" si="126"/>
        <v>►</v>
      </c>
      <c r="D231" s="147" t="str">
        <f t="shared" si="127"/>
        <v>►</v>
      </c>
      <c r="E231" s="147" t="str">
        <f t="shared" si="128"/>
        <v>►</v>
      </c>
      <c r="F231" s="147" t="str">
        <f t="shared" si="129"/>
        <v>►</v>
      </c>
      <c r="G231" s="147" t="str">
        <f t="shared" si="130"/>
        <v>►</v>
      </c>
      <c r="H231"/>
      <c r="I231" s="134"/>
      <c r="J231" s="119"/>
      <c r="K231" s="119"/>
      <c r="L231" s="118"/>
      <c r="M231" s="117"/>
      <c r="N231" s="116"/>
      <c r="O231" s="132"/>
      <c r="P231" s="132"/>
      <c r="Q231" s="132"/>
      <c r="R231" s="132"/>
      <c r="S231" s="132"/>
      <c r="T231" s="132"/>
      <c r="U231" s="132"/>
      <c r="V231" s="132"/>
      <c r="W231" s="132"/>
      <c r="X231" s="133"/>
      <c r="Y231" s="132"/>
      <c r="Z231" s="131"/>
      <c r="AA231" s="686"/>
      <c r="AB231" s="407" t="str">
        <f t="shared" si="122"/>
        <v>►</v>
      </c>
      <c r="AC231" s="147" t="str">
        <f t="shared" si="131"/>
        <v>►</v>
      </c>
      <c r="AD231" s="685" t="str">
        <f t="shared" si="132"/>
        <v>►</v>
      </c>
      <c r="AE231" s="147" t="str">
        <f t="shared" si="133"/>
        <v>►</v>
      </c>
      <c r="AF231" s="147" t="str">
        <f t="shared" si="134"/>
        <v>►</v>
      </c>
      <c r="AG231" s="147" t="str">
        <f t="shared" si="135"/>
        <v>►</v>
      </c>
      <c r="AH231" s="147" t="str">
        <f t="shared" si="136"/>
        <v>►</v>
      </c>
      <c r="AI231" s="686"/>
      <c r="AJ231" s="134"/>
      <c r="AK231" s="119"/>
      <c r="AL231" s="119"/>
      <c r="AM231" s="118"/>
      <c r="AN231" s="117"/>
      <c r="AO231" s="116"/>
      <c r="AP231" s="132"/>
      <c r="AQ231" s="132"/>
      <c r="AR231" s="132"/>
      <c r="AS231" s="132"/>
      <c r="AT231" s="132"/>
      <c r="AU231" s="132"/>
      <c r="AV231" s="132"/>
      <c r="AW231" s="132"/>
      <c r="AX231" s="132"/>
      <c r="AY231" s="133"/>
      <c r="AZ231" s="132"/>
      <c r="BA231" s="131"/>
      <c r="BB231"/>
      <c r="BC231" s="407" t="str">
        <f t="shared" si="123"/>
        <v>►</v>
      </c>
      <c r="BF231" s="407" t="str">
        <f t="shared" si="124"/>
        <v>►</v>
      </c>
      <c r="BI231" s="9">
        <v>1</v>
      </c>
      <c r="BJ231" s="1"/>
      <c r="BK231" s="1"/>
    </row>
    <row r="232" spans="1:63" s="583" customFormat="1" ht="21">
      <c r="A232" s="407" t="str">
        <f t="shared" si="121"/>
        <v>►</v>
      </c>
      <c r="B232" s="147" t="str">
        <f t="shared" si="125"/>
        <v>►</v>
      </c>
      <c r="C232" s="685" t="str">
        <f t="shared" si="126"/>
        <v>►</v>
      </c>
      <c r="D232" s="147" t="str">
        <f t="shared" si="127"/>
        <v>►</v>
      </c>
      <c r="E232" s="147" t="str">
        <f t="shared" si="128"/>
        <v>►</v>
      </c>
      <c r="F232" s="147" t="str">
        <f t="shared" si="129"/>
        <v>►</v>
      </c>
      <c r="G232" s="147" t="str">
        <f t="shared" si="130"/>
        <v>►</v>
      </c>
      <c r="H232"/>
      <c r="I232" s="146"/>
      <c r="J232" s="119"/>
      <c r="K232" s="119"/>
      <c r="L232" s="118"/>
      <c r="M232" s="117"/>
      <c r="N232" s="116"/>
      <c r="O232" s="288"/>
      <c r="P232" s="267"/>
      <c r="Q232" s="270"/>
      <c r="R232" s="270"/>
      <c r="S232" s="270"/>
      <c r="T232" s="270"/>
      <c r="U232" s="270"/>
      <c r="V232" s="270"/>
      <c r="W232" s="270"/>
      <c r="X232" s="270"/>
      <c r="Y232" s="270"/>
      <c r="Z232" s="287"/>
      <c r="AA232" s="686"/>
      <c r="AB232" s="407" t="str">
        <f t="shared" si="122"/>
        <v>►</v>
      </c>
      <c r="AC232" s="147" t="str">
        <f t="shared" si="131"/>
        <v>►</v>
      </c>
      <c r="AD232" s="685" t="str">
        <f t="shared" si="132"/>
        <v>►</v>
      </c>
      <c r="AE232" s="147" t="str">
        <f t="shared" si="133"/>
        <v>►</v>
      </c>
      <c r="AF232" s="147" t="str">
        <f t="shared" si="134"/>
        <v>►</v>
      </c>
      <c r="AG232" s="147" t="str">
        <f t="shared" si="135"/>
        <v>►</v>
      </c>
      <c r="AH232" s="147" t="str">
        <f t="shared" si="136"/>
        <v>►</v>
      </c>
      <c r="AI232" s="686"/>
      <c r="AJ232" s="146"/>
      <c r="AK232" s="119"/>
      <c r="AL232" s="119"/>
      <c r="AM232" s="118"/>
      <c r="AN232" s="117"/>
      <c r="AO232" s="116"/>
      <c r="AP232" s="288"/>
      <c r="AQ232" s="267"/>
      <c r="AR232" s="270"/>
      <c r="AS232" s="270"/>
      <c r="AT232" s="270"/>
      <c r="AU232" s="270"/>
      <c r="AV232" s="270"/>
      <c r="AW232" s="270"/>
      <c r="AX232" s="270"/>
      <c r="AY232" s="270"/>
      <c r="AZ232" s="270"/>
      <c r="BA232" s="287"/>
      <c r="BB232"/>
      <c r="BC232" s="407" t="str">
        <f t="shared" si="123"/>
        <v>►</v>
      </c>
      <c r="BF232" s="407" t="str">
        <f t="shared" si="124"/>
        <v>►</v>
      </c>
      <c r="BI232" s="9">
        <v>1</v>
      </c>
      <c r="BJ232" s="1"/>
      <c r="BK232" s="1"/>
    </row>
    <row r="233" spans="1:63" s="583" customFormat="1" ht="21">
      <c r="A233" s="407" t="str">
        <f t="shared" si="121"/>
        <v>►</v>
      </c>
      <c r="B233" s="147" t="str">
        <f t="shared" ref="B233:G233" si="137">B232</f>
        <v>►</v>
      </c>
      <c r="C233" s="685" t="str">
        <f t="shared" si="137"/>
        <v>►</v>
      </c>
      <c r="D233" s="147" t="str">
        <f t="shared" si="137"/>
        <v>►</v>
      </c>
      <c r="E233" s="147" t="str">
        <f t="shared" si="137"/>
        <v>►</v>
      </c>
      <c r="F233" s="147" t="str">
        <f t="shared" si="137"/>
        <v>►</v>
      </c>
      <c r="G233" s="147" t="str">
        <f t="shared" si="137"/>
        <v>►</v>
      </c>
      <c r="H233"/>
      <c r="I233" s="146"/>
      <c r="J233" s="119"/>
      <c r="K233" s="119"/>
      <c r="L233" s="118"/>
      <c r="M233" s="117"/>
      <c r="N233" s="116"/>
      <c r="O233" s="285"/>
      <c r="P233" s="284"/>
      <c r="Q233" s="284"/>
      <c r="R233" s="284"/>
      <c r="S233" s="284"/>
      <c r="T233" s="284"/>
      <c r="U233" s="284"/>
      <c r="V233" s="284"/>
      <c r="W233" s="284"/>
      <c r="X233" s="284"/>
      <c r="Y233" s="284"/>
      <c r="Z233" s="282"/>
      <c r="AA233" s="686"/>
      <c r="AB233" s="407" t="str">
        <f t="shared" si="122"/>
        <v>►</v>
      </c>
      <c r="AC233" s="147" t="str">
        <f t="shared" ref="AC233:AH233" si="138">AC232</f>
        <v>►</v>
      </c>
      <c r="AD233" s="685" t="str">
        <f t="shared" si="138"/>
        <v>►</v>
      </c>
      <c r="AE233" s="147" t="str">
        <f t="shared" si="138"/>
        <v>►</v>
      </c>
      <c r="AF233" s="147" t="str">
        <f t="shared" si="138"/>
        <v>►</v>
      </c>
      <c r="AG233" s="147" t="str">
        <f t="shared" si="138"/>
        <v>►</v>
      </c>
      <c r="AH233" s="147" t="str">
        <f t="shared" si="138"/>
        <v>►</v>
      </c>
      <c r="AI233" s="686"/>
      <c r="AJ233" s="146"/>
      <c r="AK233" s="119"/>
      <c r="AL233" s="119"/>
      <c r="AM233" s="118"/>
      <c r="AN233" s="117"/>
      <c r="AO233" s="116"/>
      <c r="AP233" s="285"/>
      <c r="AQ233" s="284"/>
      <c r="AR233" s="284"/>
      <c r="AS233" s="284"/>
      <c r="AT233" s="284"/>
      <c r="AU233" s="284"/>
      <c r="AV233" s="284"/>
      <c r="AW233" s="284"/>
      <c r="AX233" s="284"/>
      <c r="AY233" s="284"/>
      <c r="AZ233" s="284"/>
      <c r="BA233" s="282"/>
      <c r="BB233"/>
      <c r="BC233" s="407" t="str">
        <f t="shared" si="123"/>
        <v>►</v>
      </c>
      <c r="BF233" s="407" t="str">
        <f t="shared" si="124"/>
        <v>►</v>
      </c>
      <c r="BI233" s="9">
        <v>1</v>
      </c>
      <c r="BJ233" s="1"/>
      <c r="BK233" s="1"/>
    </row>
    <row r="234" spans="1:63" s="583" customFormat="1" ht="21">
      <c r="A234" s="407" t="str">
        <f t="shared" si="121"/>
        <v>►</v>
      </c>
      <c r="B234" s="147" t="str">
        <f t="shared" ref="B234:G246" si="139">B232</f>
        <v>►</v>
      </c>
      <c r="C234" s="685" t="str">
        <f t="shared" si="139"/>
        <v>►</v>
      </c>
      <c r="D234" s="147" t="str">
        <f t="shared" si="139"/>
        <v>►</v>
      </c>
      <c r="E234" s="147" t="str">
        <f t="shared" si="139"/>
        <v>►</v>
      </c>
      <c r="F234" s="147" t="str">
        <f t="shared" si="139"/>
        <v>►</v>
      </c>
      <c r="G234" s="147" t="str">
        <f t="shared" si="139"/>
        <v>►</v>
      </c>
      <c r="H234"/>
      <c r="I234" s="146"/>
      <c r="J234" s="119"/>
      <c r="K234" s="119"/>
      <c r="L234" s="118"/>
      <c r="M234" s="117"/>
      <c r="N234" s="116"/>
      <c r="O234" s="285"/>
      <c r="P234" s="284"/>
      <c r="Q234" s="284"/>
      <c r="R234" s="284"/>
      <c r="S234" s="284"/>
      <c r="T234" s="284"/>
      <c r="U234" s="284"/>
      <c r="V234" s="284"/>
      <c r="W234" s="284"/>
      <c r="X234" s="284"/>
      <c r="Y234" s="284"/>
      <c r="Z234" s="282"/>
      <c r="AA234" s="686"/>
      <c r="AB234" s="407" t="str">
        <f t="shared" si="122"/>
        <v>►</v>
      </c>
      <c r="AC234" s="147" t="str">
        <f t="shared" ref="AC234:AH246" si="140">AC232</f>
        <v>►</v>
      </c>
      <c r="AD234" s="685" t="str">
        <f t="shared" si="140"/>
        <v>►</v>
      </c>
      <c r="AE234" s="147" t="str">
        <f t="shared" si="140"/>
        <v>►</v>
      </c>
      <c r="AF234" s="147" t="str">
        <f t="shared" si="140"/>
        <v>►</v>
      </c>
      <c r="AG234" s="147" t="str">
        <f t="shared" si="140"/>
        <v>►</v>
      </c>
      <c r="AH234" s="147" t="str">
        <f t="shared" si="140"/>
        <v>►</v>
      </c>
      <c r="AI234" s="686"/>
      <c r="AJ234" s="146"/>
      <c r="AK234" s="119"/>
      <c r="AL234" s="119"/>
      <c r="AM234" s="118"/>
      <c r="AN234" s="117"/>
      <c r="AO234" s="116"/>
      <c r="AP234" s="285"/>
      <c r="AQ234" s="284"/>
      <c r="AR234" s="284"/>
      <c r="AS234" s="284"/>
      <c r="AT234" s="284"/>
      <c r="AU234" s="284"/>
      <c r="AV234" s="284"/>
      <c r="AW234" s="284"/>
      <c r="AX234" s="284"/>
      <c r="AY234" s="284"/>
      <c r="AZ234" s="284"/>
      <c r="BA234" s="282"/>
      <c r="BB234"/>
      <c r="BC234" s="407" t="str">
        <f t="shared" si="123"/>
        <v>►</v>
      </c>
      <c r="BF234" s="407" t="str">
        <f t="shared" si="124"/>
        <v>►</v>
      </c>
      <c r="BI234" s="9">
        <v>1</v>
      </c>
      <c r="BJ234" s="1"/>
      <c r="BK234" s="1"/>
    </row>
    <row r="235" spans="1:63" s="583" customFormat="1" ht="21">
      <c r="A235" s="407" t="str">
        <f t="shared" si="121"/>
        <v>►</v>
      </c>
      <c r="B235" s="147" t="str">
        <f t="shared" si="139"/>
        <v>►</v>
      </c>
      <c r="C235" s="685" t="str">
        <f t="shared" si="139"/>
        <v>►</v>
      </c>
      <c r="D235" s="147" t="str">
        <f t="shared" si="139"/>
        <v>►</v>
      </c>
      <c r="E235" s="147" t="str">
        <f t="shared" si="139"/>
        <v>►</v>
      </c>
      <c r="F235" s="147" t="str">
        <f t="shared" si="139"/>
        <v>►</v>
      </c>
      <c r="G235" s="147" t="str">
        <f t="shared" si="139"/>
        <v>►</v>
      </c>
      <c r="H235"/>
      <c r="I235" s="146"/>
      <c r="J235" s="119"/>
      <c r="K235" s="119"/>
      <c r="L235" s="118"/>
      <c r="M235" s="117"/>
      <c r="N235" s="116"/>
      <c r="O235" s="285"/>
      <c r="P235" s="284"/>
      <c r="Q235" s="284"/>
      <c r="R235" s="284"/>
      <c r="S235" s="284"/>
      <c r="T235" s="284"/>
      <c r="U235" s="284"/>
      <c r="V235" s="284"/>
      <c r="W235" s="284"/>
      <c r="X235" s="284"/>
      <c r="Y235" s="284"/>
      <c r="Z235" s="282"/>
      <c r="AA235" s="686"/>
      <c r="AB235" s="407" t="str">
        <f t="shared" si="122"/>
        <v>►</v>
      </c>
      <c r="AC235" s="147" t="str">
        <f t="shared" si="140"/>
        <v>►</v>
      </c>
      <c r="AD235" s="685" t="str">
        <f t="shared" si="140"/>
        <v>►</v>
      </c>
      <c r="AE235" s="147" t="str">
        <f t="shared" si="140"/>
        <v>►</v>
      </c>
      <c r="AF235" s="147" t="str">
        <f t="shared" si="140"/>
        <v>►</v>
      </c>
      <c r="AG235" s="147" t="str">
        <f t="shared" si="140"/>
        <v>►</v>
      </c>
      <c r="AH235" s="147" t="str">
        <f t="shared" si="140"/>
        <v>►</v>
      </c>
      <c r="AI235" s="686"/>
      <c r="AJ235" s="146"/>
      <c r="AK235" s="119"/>
      <c r="AL235" s="119"/>
      <c r="AM235" s="118"/>
      <c r="AN235" s="117"/>
      <c r="AO235" s="116"/>
      <c r="AP235" s="285"/>
      <c r="AQ235" s="284"/>
      <c r="AR235" s="284"/>
      <c r="AS235" s="284"/>
      <c r="AT235" s="284"/>
      <c r="AU235" s="284"/>
      <c r="AV235" s="284"/>
      <c r="AW235" s="284"/>
      <c r="AX235" s="284"/>
      <c r="AY235" s="284"/>
      <c r="AZ235" s="284"/>
      <c r="BA235" s="282"/>
      <c r="BB235"/>
      <c r="BC235" s="407" t="str">
        <f t="shared" si="123"/>
        <v>►</v>
      </c>
      <c r="BF235" s="407" t="str">
        <f t="shared" si="124"/>
        <v>►</v>
      </c>
      <c r="BI235" s="9">
        <v>1</v>
      </c>
      <c r="BJ235" s="1"/>
      <c r="BK235" s="1"/>
    </row>
    <row r="236" spans="1:63" s="583" customFormat="1" ht="21">
      <c r="A236" s="407" t="str">
        <f t="shared" si="121"/>
        <v>►</v>
      </c>
      <c r="B236" s="147" t="str">
        <f t="shared" si="139"/>
        <v>►</v>
      </c>
      <c r="C236" s="685" t="str">
        <f t="shared" si="139"/>
        <v>►</v>
      </c>
      <c r="D236" s="147" t="str">
        <f t="shared" si="139"/>
        <v>►</v>
      </c>
      <c r="E236" s="147" t="str">
        <f t="shared" si="139"/>
        <v>►</v>
      </c>
      <c r="F236" s="147" t="str">
        <f t="shared" si="139"/>
        <v>►</v>
      </c>
      <c r="G236" s="147" t="str">
        <f t="shared" si="139"/>
        <v>►</v>
      </c>
      <c r="H236"/>
      <c r="I236" s="146"/>
      <c r="J236" s="119"/>
      <c r="K236" s="119"/>
      <c r="L236" s="118"/>
      <c r="M236" s="117"/>
      <c r="N236" s="116"/>
      <c r="O236" s="285"/>
      <c r="P236" s="284"/>
      <c r="Q236" s="284"/>
      <c r="R236" s="284"/>
      <c r="S236" s="284"/>
      <c r="T236" s="284"/>
      <c r="U236" s="284"/>
      <c r="V236" s="284"/>
      <c r="W236" s="284"/>
      <c r="X236" s="284"/>
      <c r="Y236" s="284"/>
      <c r="Z236" s="282"/>
      <c r="AA236" s="686"/>
      <c r="AB236" s="407" t="str">
        <f t="shared" si="122"/>
        <v>►</v>
      </c>
      <c r="AC236" s="147" t="str">
        <f t="shared" si="140"/>
        <v>►</v>
      </c>
      <c r="AD236" s="685" t="str">
        <f t="shared" si="140"/>
        <v>►</v>
      </c>
      <c r="AE236" s="147" t="str">
        <f t="shared" si="140"/>
        <v>►</v>
      </c>
      <c r="AF236" s="147" t="str">
        <f t="shared" si="140"/>
        <v>►</v>
      </c>
      <c r="AG236" s="147" t="str">
        <f t="shared" si="140"/>
        <v>►</v>
      </c>
      <c r="AH236" s="147" t="str">
        <f t="shared" si="140"/>
        <v>►</v>
      </c>
      <c r="AI236" s="686"/>
      <c r="AJ236" s="146"/>
      <c r="AK236" s="119"/>
      <c r="AL236" s="119"/>
      <c r="AM236" s="118"/>
      <c r="AN236" s="117"/>
      <c r="AO236" s="116"/>
      <c r="AP236" s="285"/>
      <c r="AQ236" s="284"/>
      <c r="AR236" s="284"/>
      <c r="AS236" s="284"/>
      <c r="AT236" s="284"/>
      <c r="AU236" s="284"/>
      <c r="AV236" s="284"/>
      <c r="AW236" s="284"/>
      <c r="AX236" s="284"/>
      <c r="AY236" s="284"/>
      <c r="AZ236" s="284"/>
      <c r="BA236" s="282"/>
      <c r="BB236"/>
      <c r="BC236" s="407" t="str">
        <f t="shared" si="123"/>
        <v>►</v>
      </c>
      <c r="BF236" s="407" t="str">
        <f t="shared" si="124"/>
        <v>►</v>
      </c>
      <c r="BI236" s="9">
        <v>1</v>
      </c>
      <c r="BJ236" s="1"/>
      <c r="BK236" s="1"/>
    </row>
    <row r="237" spans="1:63" s="583" customFormat="1" ht="21">
      <c r="A237" s="407" t="str">
        <f t="shared" si="121"/>
        <v>►</v>
      </c>
      <c r="B237" s="147" t="str">
        <f t="shared" si="139"/>
        <v>►</v>
      </c>
      <c r="C237" s="685" t="str">
        <f t="shared" si="139"/>
        <v>►</v>
      </c>
      <c r="D237" s="147" t="str">
        <f t="shared" si="139"/>
        <v>►</v>
      </c>
      <c r="E237" s="147" t="str">
        <f t="shared" si="139"/>
        <v>►</v>
      </c>
      <c r="F237" s="147" t="str">
        <f t="shared" si="139"/>
        <v>►</v>
      </c>
      <c r="G237" s="147" t="str">
        <f t="shared" si="139"/>
        <v>►</v>
      </c>
      <c r="H237"/>
      <c r="I237" s="146"/>
      <c r="J237" s="119"/>
      <c r="K237" s="119"/>
      <c r="L237" s="118"/>
      <c r="M237" s="117"/>
      <c r="N237" s="116"/>
      <c r="O237" s="285"/>
      <c r="P237" s="284"/>
      <c r="Q237" s="284"/>
      <c r="R237" s="284"/>
      <c r="S237" s="284"/>
      <c r="T237" s="284"/>
      <c r="U237" s="284"/>
      <c r="V237" s="284"/>
      <c r="W237" s="284"/>
      <c r="X237" s="284"/>
      <c r="Y237" s="284"/>
      <c r="Z237" s="282"/>
      <c r="AA237" s="686"/>
      <c r="AB237" s="407" t="str">
        <f t="shared" si="122"/>
        <v>►</v>
      </c>
      <c r="AC237" s="147" t="str">
        <f t="shared" si="140"/>
        <v>►</v>
      </c>
      <c r="AD237" s="685" t="str">
        <f t="shared" si="140"/>
        <v>►</v>
      </c>
      <c r="AE237" s="147" t="str">
        <f t="shared" si="140"/>
        <v>►</v>
      </c>
      <c r="AF237" s="147" t="str">
        <f t="shared" si="140"/>
        <v>►</v>
      </c>
      <c r="AG237" s="147" t="str">
        <f t="shared" si="140"/>
        <v>►</v>
      </c>
      <c r="AH237" s="147" t="str">
        <f t="shared" si="140"/>
        <v>►</v>
      </c>
      <c r="AI237" s="686"/>
      <c r="AJ237" s="146"/>
      <c r="AK237" s="119"/>
      <c r="AL237" s="119"/>
      <c r="AM237" s="118"/>
      <c r="AN237" s="117"/>
      <c r="AO237" s="116"/>
      <c r="AP237" s="285"/>
      <c r="AQ237" s="284"/>
      <c r="AR237" s="284"/>
      <c r="AS237" s="284"/>
      <c r="AT237" s="284"/>
      <c r="AU237" s="284"/>
      <c r="AV237" s="284"/>
      <c r="AW237" s="284"/>
      <c r="AX237" s="284"/>
      <c r="AY237" s="284"/>
      <c r="AZ237" s="284"/>
      <c r="BA237" s="282"/>
      <c r="BB237"/>
      <c r="BC237" s="407" t="str">
        <f t="shared" si="123"/>
        <v>►</v>
      </c>
      <c r="BF237" s="407" t="str">
        <f t="shared" si="124"/>
        <v>►</v>
      </c>
      <c r="BI237" s="9">
        <v>1</v>
      </c>
      <c r="BJ237" s="1"/>
      <c r="BK237" s="1"/>
    </row>
    <row r="238" spans="1:63" s="583" customFormat="1" ht="21">
      <c r="A238" s="407" t="str">
        <f t="shared" si="121"/>
        <v>►</v>
      </c>
      <c r="B238" s="147" t="str">
        <f t="shared" si="139"/>
        <v>►</v>
      </c>
      <c r="C238" s="685" t="str">
        <f t="shared" si="139"/>
        <v>►</v>
      </c>
      <c r="D238" s="147" t="str">
        <f t="shared" si="139"/>
        <v>►</v>
      </c>
      <c r="E238" s="147" t="str">
        <f t="shared" si="139"/>
        <v>►</v>
      </c>
      <c r="F238" s="147" t="str">
        <f t="shared" si="139"/>
        <v>►</v>
      </c>
      <c r="G238" s="147" t="str">
        <f t="shared" si="139"/>
        <v>►</v>
      </c>
      <c r="H238"/>
      <c r="I238" s="146"/>
      <c r="J238" s="119"/>
      <c r="K238" s="119"/>
      <c r="L238" s="118"/>
      <c r="M238" s="117"/>
      <c r="N238" s="116"/>
      <c r="O238" s="285"/>
      <c r="P238" s="284"/>
      <c r="Q238" s="284"/>
      <c r="R238" s="284"/>
      <c r="S238" s="284"/>
      <c r="T238" s="284"/>
      <c r="U238" s="284"/>
      <c r="V238" s="284"/>
      <c r="W238" s="284"/>
      <c r="X238" s="284"/>
      <c r="Y238" s="284"/>
      <c r="Z238" s="282"/>
      <c r="AA238" s="686"/>
      <c r="AB238" s="407" t="str">
        <f t="shared" si="122"/>
        <v>►</v>
      </c>
      <c r="AC238" s="147" t="str">
        <f t="shared" si="140"/>
        <v>►</v>
      </c>
      <c r="AD238" s="685" t="str">
        <f t="shared" si="140"/>
        <v>►</v>
      </c>
      <c r="AE238" s="147" t="str">
        <f t="shared" si="140"/>
        <v>►</v>
      </c>
      <c r="AF238" s="147" t="str">
        <f t="shared" si="140"/>
        <v>►</v>
      </c>
      <c r="AG238" s="147" t="str">
        <f t="shared" si="140"/>
        <v>►</v>
      </c>
      <c r="AH238" s="147" t="str">
        <f t="shared" si="140"/>
        <v>►</v>
      </c>
      <c r="AI238" s="686"/>
      <c r="AJ238" s="146"/>
      <c r="AK238" s="119"/>
      <c r="AL238" s="119"/>
      <c r="AM238" s="118"/>
      <c r="AN238" s="117"/>
      <c r="AO238" s="116"/>
      <c r="AP238" s="285"/>
      <c r="AQ238" s="284"/>
      <c r="AR238" s="284"/>
      <c r="AS238" s="284"/>
      <c r="AT238" s="284"/>
      <c r="AU238" s="284"/>
      <c r="AV238" s="284"/>
      <c r="AW238" s="284"/>
      <c r="AX238" s="284"/>
      <c r="AY238" s="284"/>
      <c r="AZ238" s="284"/>
      <c r="BA238" s="282"/>
      <c r="BB238"/>
      <c r="BC238" s="407" t="str">
        <f t="shared" si="123"/>
        <v>►</v>
      </c>
      <c r="BF238" s="407" t="str">
        <f t="shared" si="124"/>
        <v>►</v>
      </c>
      <c r="BI238" s="9">
        <v>1</v>
      </c>
      <c r="BJ238" s="1"/>
      <c r="BK238" s="1"/>
    </row>
    <row r="239" spans="1:63" s="583" customFormat="1" ht="21">
      <c r="A239" s="407" t="str">
        <f t="shared" si="121"/>
        <v>►</v>
      </c>
      <c r="B239" s="147" t="str">
        <f t="shared" si="139"/>
        <v>►</v>
      </c>
      <c r="C239" s="685" t="str">
        <f t="shared" si="139"/>
        <v>►</v>
      </c>
      <c r="D239" s="147" t="str">
        <f t="shared" si="139"/>
        <v>►</v>
      </c>
      <c r="E239" s="147" t="str">
        <f t="shared" si="139"/>
        <v>►</v>
      </c>
      <c r="F239" s="147" t="str">
        <f t="shared" si="139"/>
        <v>►</v>
      </c>
      <c r="G239" s="147" t="str">
        <f t="shared" si="139"/>
        <v>►</v>
      </c>
      <c r="H239"/>
      <c r="I239" s="146"/>
      <c r="J239" s="119"/>
      <c r="K239" s="119"/>
      <c r="L239" s="118"/>
      <c r="M239" s="117"/>
      <c r="N239" s="116"/>
      <c r="O239" s="285"/>
      <c r="P239" s="284"/>
      <c r="Q239" s="284"/>
      <c r="R239" s="284"/>
      <c r="S239" s="284"/>
      <c r="T239" s="284"/>
      <c r="U239" s="284"/>
      <c r="V239" s="284"/>
      <c r="W239" s="284"/>
      <c r="X239" s="284"/>
      <c r="Y239" s="284"/>
      <c r="Z239" s="282"/>
      <c r="AA239" s="686"/>
      <c r="AB239" s="407" t="str">
        <f t="shared" si="122"/>
        <v>►</v>
      </c>
      <c r="AC239" s="147" t="str">
        <f t="shared" si="140"/>
        <v>►</v>
      </c>
      <c r="AD239" s="685" t="str">
        <f t="shared" si="140"/>
        <v>►</v>
      </c>
      <c r="AE239" s="147" t="str">
        <f t="shared" si="140"/>
        <v>►</v>
      </c>
      <c r="AF239" s="147" t="str">
        <f t="shared" si="140"/>
        <v>►</v>
      </c>
      <c r="AG239" s="147" t="str">
        <f t="shared" si="140"/>
        <v>►</v>
      </c>
      <c r="AH239" s="147" t="str">
        <f t="shared" si="140"/>
        <v>►</v>
      </c>
      <c r="AI239" s="686"/>
      <c r="AJ239" s="146"/>
      <c r="AK239" s="119"/>
      <c r="AL239" s="119"/>
      <c r="AM239" s="118"/>
      <c r="AN239" s="117"/>
      <c r="AO239" s="116"/>
      <c r="AP239" s="285"/>
      <c r="AQ239" s="284"/>
      <c r="AR239" s="284"/>
      <c r="AS239" s="284"/>
      <c r="AT239" s="284"/>
      <c r="AU239" s="284"/>
      <c r="AV239" s="284"/>
      <c r="AW239" s="284"/>
      <c r="AX239" s="284"/>
      <c r="AY239" s="284"/>
      <c r="AZ239" s="284"/>
      <c r="BA239" s="282"/>
      <c r="BB239"/>
      <c r="BC239" s="407" t="str">
        <f t="shared" si="123"/>
        <v>►</v>
      </c>
      <c r="BF239" s="407" t="str">
        <f t="shared" si="124"/>
        <v>►</v>
      </c>
      <c r="BI239" s="9">
        <v>1</v>
      </c>
      <c r="BJ239" s="1"/>
      <c r="BK239" s="1"/>
    </row>
    <row r="240" spans="1:63" s="583" customFormat="1" ht="21">
      <c r="A240" s="407" t="str">
        <f t="shared" si="121"/>
        <v>►</v>
      </c>
      <c r="B240" s="147" t="str">
        <f t="shared" si="139"/>
        <v>►</v>
      </c>
      <c r="C240" s="685" t="str">
        <f t="shared" si="139"/>
        <v>►</v>
      </c>
      <c r="D240" s="147" t="str">
        <f t="shared" si="139"/>
        <v>►</v>
      </c>
      <c r="E240" s="147" t="str">
        <f t="shared" si="139"/>
        <v>►</v>
      </c>
      <c r="F240" s="147" t="str">
        <f t="shared" si="139"/>
        <v>►</v>
      </c>
      <c r="G240" s="147" t="str">
        <f t="shared" si="139"/>
        <v>►</v>
      </c>
      <c r="H240"/>
      <c r="I240" s="146"/>
      <c r="J240" s="119"/>
      <c r="K240" s="119"/>
      <c r="L240" s="118"/>
      <c r="M240" s="117"/>
      <c r="N240" s="116"/>
      <c r="O240" s="285"/>
      <c r="P240" s="284"/>
      <c r="Q240" s="284"/>
      <c r="R240" s="284"/>
      <c r="S240" s="284"/>
      <c r="T240" s="284"/>
      <c r="U240" s="284"/>
      <c r="V240" s="284"/>
      <c r="W240" s="284"/>
      <c r="X240" s="284"/>
      <c r="Y240" s="284"/>
      <c r="Z240" s="282"/>
      <c r="AA240" s="686"/>
      <c r="AB240" s="407" t="str">
        <f t="shared" si="122"/>
        <v>►</v>
      </c>
      <c r="AC240" s="147" t="str">
        <f t="shared" si="140"/>
        <v>►</v>
      </c>
      <c r="AD240" s="685" t="str">
        <f t="shared" si="140"/>
        <v>►</v>
      </c>
      <c r="AE240" s="147" t="str">
        <f t="shared" si="140"/>
        <v>►</v>
      </c>
      <c r="AF240" s="147" t="str">
        <f t="shared" si="140"/>
        <v>►</v>
      </c>
      <c r="AG240" s="147" t="str">
        <f t="shared" si="140"/>
        <v>►</v>
      </c>
      <c r="AH240" s="147" t="str">
        <f t="shared" si="140"/>
        <v>►</v>
      </c>
      <c r="AI240" s="686"/>
      <c r="AJ240" s="146"/>
      <c r="AK240" s="119"/>
      <c r="AL240" s="119"/>
      <c r="AM240" s="118"/>
      <c r="AN240" s="117"/>
      <c r="AO240" s="116"/>
      <c r="AP240" s="285"/>
      <c r="AQ240" s="284"/>
      <c r="AR240" s="284"/>
      <c r="AS240" s="284"/>
      <c r="AT240" s="284"/>
      <c r="AU240" s="284"/>
      <c r="AV240" s="284"/>
      <c r="AW240" s="284"/>
      <c r="AX240" s="284"/>
      <c r="AY240" s="284"/>
      <c r="AZ240" s="284"/>
      <c r="BA240" s="282"/>
      <c r="BB240"/>
      <c r="BC240" s="407" t="str">
        <f t="shared" si="123"/>
        <v>►</v>
      </c>
      <c r="BF240" s="407" t="str">
        <f t="shared" si="124"/>
        <v>►</v>
      </c>
      <c r="BI240" s="9">
        <v>1</v>
      </c>
      <c r="BJ240" s="1"/>
      <c r="BK240" s="1"/>
    </row>
    <row r="241" spans="1:63" s="583" customFormat="1" ht="21">
      <c r="A241" s="407" t="str">
        <f t="shared" si="121"/>
        <v>►</v>
      </c>
      <c r="B241" s="147" t="str">
        <f t="shared" si="139"/>
        <v>►</v>
      </c>
      <c r="C241" s="685" t="str">
        <f t="shared" si="139"/>
        <v>►</v>
      </c>
      <c r="D241" s="147" t="str">
        <f t="shared" si="139"/>
        <v>►</v>
      </c>
      <c r="E241" s="147" t="str">
        <f t="shared" si="139"/>
        <v>►</v>
      </c>
      <c r="F241" s="147" t="str">
        <f t="shared" si="139"/>
        <v>►</v>
      </c>
      <c r="G241" s="147" t="str">
        <f t="shared" si="139"/>
        <v>►</v>
      </c>
      <c r="H241"/>
      <c r="I241" s="146"/>
      <c r="J241" s="119"/>
      <c r="K241" s="119"/>
      <c r="L241" s="118"/>
      <c r="M241" s="117"/>
      <c r="N241" s="116"/>
      <c r="O241" s="285"/>
      <c r="P241" s="284"/>
      <c r="Q241" s="284"/>
      <c r="R241" s="284"/>
      <c r="S241" s="284"/>
      <c r="T241" s="284"/>
      <c r="U241" s="284"/>
      <c r="V241" s="284"/>
      <c r="W241" s="284"/>
      <c r="X241" s="284"/>
      <c r="Y241" s="284"/>
      <c r="Z241" s="282"/>
      <c r="AA241" s="686"/>
      <c r="AB241" s="407" t="str">
        <f t="shared" si="122"/>
        <v>►</v>
      </c>
      <c r="AC241" s="147" t="str">
        <f t="shared" si="140"/>
        <v>►</v>
      </c>
      <c r="AD241" s="685" t="str">
        <f t="shared" si="140"/>
        <v>►</v>
      </c>
      <c r="AE241" s="147" t="str">
        <f t="shared" si="140"/>
        <v>►</v>
      </c>
      <c r="AF241" s="147" t="str">
        <f t="shared" si="140"/>
        <v>►</v>
      </c>
      <c r="AG241" s="147" t="str">
        <f t="shared" si="140"/>
        <v>►</v>
      </c>
      <c r="AH241" s="147" t="str">
        <f t="shared" si="140"/>
        <v>►</v>
      </c>
      <c r="AI241" s="686"/>
      <c r="AJ241" s="146"/>
      <c r="AK241" s="119"/>
      <c r="AL241" s="119"/>
      <c r="AM241" s="118"/>
      <c r="AN241" s="117"/>
      <c r="AO241" s="116"/>
      <c r="AP241" s="285"/>
      <c r="AQ241" s="284"/>
      <c r="AR241" s="284"/>
      <c r="AS241" s="284"/>
      <c r="AT241" s="284"/>
      <c r="AU241" s="284"/>
      <c r="AV241" s="284"/>
      <c r="AW241" s="284"/>
      <c r="AX241" s="284"/>
      <c r="AY241" s="284"/>
      <c r="AZ241" s="284"/>
      <c r="BA241" s="282"/>
      <c r="BB241"/>
      <c r="BC241" s="407" t="str">
        <f t="shared" si="123"/>
        <v>►</v>
      </c>
      <c r="BF241" s="407" t="str">
        <f t="shared" si="124"/>
        <v>►</v>
      </c>
      <c r="BI241" s="9">
        <v>1</v>
      </c>
      <c r="BJ241" s="1"/>
      <c r="BK241" s="1"/>
    </row>
    <row r="242" spans="1:63" s="583" customFormat="1" ht="18.75">
      <c r="A242" s="407" t="str">
        <f t="shared" si="121"/>
        <v>►</v>
      </c>
      <c r="B242" s="147" t="str">
        <f t="shared" si="139"/>
        <v>►</v>
      </c>
      <c r="C242" s="685" t="str">
        <f t="shared" si="139"/>
        <v>►</v>
      </c>
      <c r="D242" s="147" t="str">
        <f t="shared" si="139"/>
        <v>►</v>
      </c>
      <c r="E242" s="147" t="str">
        <f t="shared" si="139"/>
        <v>►</v>
      </c>
      <c r="F242" s="147" t="str">
        <f t="shared" si="139"/>
        <v>►</v>
      </c>
      <c r="G242" s="147" t="str">
        <f t="shared" si="139"/>
        <v>►</v>
      </c>
      <c r="H242"/>
      <c r="I242" s="146"/>
      <c r="J242" s="119"/>
      <c r="K242" s="119"/>
      <c r="L242" s="118"/>
      <c r="M242" s="117"/>
      <c r="N242" s="116"/>
      <c r="O242" s="687"/>
      <c r="P242" s="280"/>
      <c r="Q242" s="280"/>
      <c r="R242" s="280"/>
      <c r="S242" s="280"/>
      <c r="T242" s="280"/>
      <c r="U242" s="280"/>
      <c r="V242" s="280"/>
      <c r="W242" s="280"/>
      <c r="X242" s="280"/>
      <c r="Y242" s="280"/>
      <c r="Z242" s="279"/>
      <c r="AA242" s="686"/>
      <c r="AB242" s="407" t="str">
        <f t="shared" si="122"/>
        <v>►</v>
      </c>
      <c r="AC242" s="147" t="str">
        <f t="shared" si="140"/>
        <v>►</v>
      </c>
      <c r="AD242" s="685" t="str">
        <f t="shared" si="140"/>
        <v>►</v>
      </c>
      <c r="AE242" s="147" t="str">
        <f t="shared" si="140"/>
        <v>►</v>
      </c>
      <c r="AF242" s="147" t="str">
        <f t="shared" si="140"/>
        <v>►</v>
      </c>
      <c r="AG242" s="147" t="str">
        <f t="shared" si="140"/>
        <v>►</v>
      </c>
      <c r="AH242" s="147" t="str">
        <f t="shared" si="140"/>
        <v>►</v>
      </c>
      <c r="AI242" s="686"/>
      <c r="AJ242" s="146"/>
      <c r="AK242" s="119"/>
      <c r="AL242" s="119"/>
      <c r="AM242" s="118"/>
      <c r="AN242" s="117"/>
      <c r="AO242" s="116"/>
      <c r="AP242" s="687"/>
      <c r="AQ242" s="280"/>
      <c r="AR242" s="280"/>
      <c r="AS242" s="280"/>
      <c r="AT242" s="280"/>
      <c r="AU242" s="280"/>
      <c r="AV242" s="280"/>
      <c r="AW242" s="280"/>
      <c r="AX242" s="280"/>
      <c r="AY242" s="280"/>
      <c r="AZ242" s="280"/>
      <c r="BA242" s="279"/>
      <c r="BB242"/>
      <c r="BC242" s="407" t="str">
        <f t="shared" si="123"/>
        <v>►</v>
      </c>
      <c r="BF242" s="407" t="str">
        <f t="shared" si="124"/>
        <v>►</v>
      </c>
      <c r="BI242" s="9">
        <v>1</v>
      </c>
      <c r="BJ242" s="1"/>
      <c r="BK242" s="1"/>
    </row>
    <row r="243" spans="1:63" s="583" customFormat="1" ht="18.75">
      <c r="A243" s="407" t="str">
        <f t="shared" si="121"/>
        <v>►</v>
      </c>
      <c r="B243" s="147" t="str">
        <f t="shared" si="139"/>
        <v>►</v>
      </c>
      <c r="C243" s="685" t="str">
        <f t="shared" si="139"/>
        <v>►</v>
      </c>
      <c r="D243" s="147" t="str">
        <f t="shared" si="139"/>
        <v>►</v>
      </c>
      <c r="E243" s="147" t="str">
        <f t="shared" si="139"/>
        <v>►</v>
      </c>
      <c r="F243" s="147" t="str">
        <f t="shared" si="139"/>
        <v>►</v>
      </c>
      <c r="G243" s="147" t="str">
        <f t="shared" si="139"/>
        <v>►</v>
      </c>
      <c r="H243"/>
      <c r="I243" s="146"/>
      <c r="J243" s="119"/>
      <c r="K243" s="119"/>
      <c r="L243" s="118"/>
      <c r="M243" s="117"/>
      <c r="N243" s="116"/>
      <c r="O243" s="687"/>
      <c r="P243" s="280"/>
      <c r="Q243" s="280"/>
      <c r="R243" s="280"/>
      <c r="S243" s="280"/>
      <c r="T243" s="280"/>
      <c r="U243" s="280"/>
      <c r="V243" s="280"/>
      <c r="W243" s="280"/>
      <c r="X243" s="280"/>
      <c r="Y243" s="280"/>
      <c r="Z243" s="279"/>
      <c r="AA243" s="686"/>
      <c r="AB243" s="407" t="str">
        <f t="shared" si="122"/>
        <v>►</v>
      </c>
      <c r="AC243" s="147" t="str">
        <f t="shared" si="140"/>
        <v>►</v>
      </c>
      <c r="AD243" s="685" t="str">
        <f t="shared" si="140"/>
        <v>►</v>
      </c>
      <c r="AE243" s="147" t="str">
        <f t="shared" si="140"/>
        <v>►</v>
      </c>
      <c r="AF243" s="147" t="str">
        <f t="shared" si="140"/>
        <v>►</v>
      </c>
      <c r="AG243" s="147" t="str">
        <f t="shared" si="140"/>
        <v>►</v>
      </c>
      <c r="AH243" s="147" t="str">
        <f t="shared" si="140"/>
        <v>►</v>
      </c>
      <c r="AI243" s="686"/>
      <c r="AJ243" s="146"/>
      <c r="AK243" s="119"/>
      <c r="AL243" s="119"/>
      <c r="AM243" s="118"/>
      <c r="AN243" s="117"/>
      <c r="AO243" s="116"/>
      <c r="AP243" s="687"/>
      <c r="AQ243" s="280"/>
      <c r="AR243" s="280"/>
      <c r="AS243" s="280"/>
      <c r="AT243" s="280"/>
      <c r="AU243" s="280"/>
      <c r="AV243" s="280"/>
      <c r="AW243" s="280"/>
      <c r="AX243" s="280"/>
      <c r="AY243" s="280"/>
      <c r="AZ243" s="280"/>
      <c r="BA243" s="279"/>
      <c r="BB243"/>
      <c r="BC243" s="407" t="str">
        <f t="shared" si="123"/>
        <v>►</v>
      </c>
      <c r="BF243" s="407" t="str">
        <f t="shared" si="124"/>
        <v>►</v>
      </c>
      <c r="BI243" s="9">
        <v>1</v>
      </c>
      <c r="BJ243" s="1"/>
      <c r="BK243" s="1"/>
    </row>
    <row r="244" spans="1:63" s="583" customFormat="1" ht="15.75">
      <c r="A244" s="407" t="str">
        <f t="shared" si="121"/>
        <v>►</v>
      </c>
      <c r="B244" s="147" t="str">
        <f t="shared" si="139"/>
        <v>►</v>
      </c>
      <c r="C244" s="685" t="str">
        <f t="shared" si="139"/>
        <v>►</v>
      </c>
      <c r="D244" s="147" t="str">
        <f t="shared" si="139"/>
        <v>►</v>
      </c>
      <c r="E244" s="147" t="str">
        <f t="shared" si="139"/>
        <v>►</v>
      </c>
      <c r="F244" s="147" t="str">
        <f t="shared" si="139"/>
        <v>►</v>
      </c>
      <c r="G244" s="147" t="str">
        <f t="shared" si="139"/>
        <v>►</v>
      </c>
      <c r="H244"/>
      <c r="I244" s="274"/>
      <c r="J244" s="119"/>
      <c r="K244" s="119"/>
      <c r="L244" s="118"/>
      <c r="M244" s="117"/>
      <c r="N244" s="116"/>
      <c r="O244" s="277"/>
      <c r="P244" s="122"/>
      <c r="Q244" s="122"/>
      <c r="R244" s="122"/>
      <c r="S244" s="122"/>
      <c r="T244" s="122"/>
      <c r="U244" s="122"/>
      <c r="V244" s="122"/>
      <c r="W244" s="122"/>
      <c r="X244" s="122"/>
      <c r="Y244" s="122"/>
      <c r="Z244" s="121"/>
      <c r="AA244" s="686"/>
      <c r="AB244" s="407" t="str">
        <f t="shared" si="122"/>
        <v>►</v>
      </c>
      <c r="AC244" s="147" t="str">
        <f t="shared" si="140"/>
        <v>►</v>
      </c>
      <c r="AD244" s="685" t="str">
        <f t="shared" si="140"/>
        <v>►</v>
      </c>
      <c r="AE244" s="147" t="str">
        <f t="shared" si="140"/>
        <v>►</v>
      </c>
      <c r="AF244" s="147" t="str">
        <f t="shared" si="140"/>
        <v>►</v>
      </c>
      <c r="AG244" s="147" t="str">
        <f t="shared" si="140"/>
        <v>►</v>
      </c>
      <c r="AH244" s="147" t="str">
        <f t="shared" si="140"/>
        <v>►</v>
      </c>
      <c r="AI244" s="686"/>
      <c r="AJ244" s="274"/>
      <c r="AK244" s="119"/>
      <c r="AL244" s="119"/>
      <c r="AM244" s="118"/>
      <c r="AN244" s="117"/>
      <c r="AO244" s="116"/>
      <c r="AP244" s="277"/>
      <c r="AQ244" s="122"/>
      <c r="AR244" s="122"/>
      <c r="AS244" s="122"/>
      <c r="AT244" s="122"/>
      <c r="AU244" s="122"/>
      <c r="AV244" s="122"/>
      <c r="AW244" s="122"/>
      <c r="AX244" s="122"/>
      <c r="AY244" s="122"/>
      <c r="AZ244" s="122"/>
      <c r="BA244" s="121"/>
      <c r="BB244"/>
      <c r="BC244" s="407" t="str">
        <f t="shared" si="123"/>
        <v>►</v>
      </c>
      <c r="BF244" s="407" t="str">
        <f t="shared" si="124"/>
        <v>►</v>
      </c>
      <c r="BI244" s="9">
        <v>1</v>
      </c>
      <c r="BJ244" s="1"/>
      <c r="BK244" s="1"/>
    </row>
    <row r="245" spans="1:63" s="583" customFormat="1" ht="15.75">
      <c r="A245" s="407" t="str">
        <f t="shared" si="121"/>
        <v>►</v>
      </c>
      <c r="B245" s="147" t="str">
        <f t="shared" si="139"/>
        <v>►</v>
      </c>
      <c r="C245" s="685" t="str">
        <f t="shared" si="139"/>
        <v>►</v>
      </c>
      <c r="D245" s="147" t="str">
        <f t="shared" si="139"/>
        <v>►</v>
      </c>
      <c r="E245" s="147" t="str">
        <f t="shared" si="139"/>
        <v>►</v>
      </c>
      <c r="F245" s="147" t="str">
        <f t="shared" si="139"/>
        <v>►</v>
      </c>
      <c r="G245" s="147" t="str">
        <f t="shared" si="139"/>
        <v>►</v>
      </c>
      <c r="H245"/>
      <c r="I245" s="274"/>
      <c r="J245" s="113"/>
      <c r="K245" s="113"/>
      <c r="L245" s="113"/>
      <c r="M245" s="113"/>
      <c r="N245" s="113"/>
      <c r="O245" s="113"/>
      <c r="P245" s="113"/>
      <c r="Q245" s="113"/>
      <c r="R245" s="113"/>
      <c r="S245" s="113"/>
      <c r="T245" s="113"/>
      <c r="U245" s="113"/>
      <c r="V245" s="113"/>
      <c r="W245" s="113"/>
      <c r="X245" s="113"/>
      <c r="Y245" s="113"/>
      <c r="Z245" s="115"/>
      <c r="AA245" s="686"/>
      <c r="AB245" s="407" t="str">
        <f t="shared" si="122"/>
        <v>►</v>
      </c>
      <c r="AC245" s="147" t="str">
        <f t="shared" si="140"/>
        <v>►</v>
      </c>
      <c r="AD245" s="685" t="str">
        <f t="shared" si="140"/>
        <v>►</v>
      </c>
      <c r="AE245" s="147" t="str">
        <f t="shared" si="140"/>
        <v>►</v>
      </c>
      <c r="AF245" s="147" t="str">
        <f t="shared" si="140"/>
        <v>►</v>
      </c>
      <c r="AG245" s="147" t="str">
        <f t="shared" si="140"/>
        <v>►</v>
      </c>
      <c r="AH245" s="147" t="str">
        <f t="shared" si="140"/>
        <v>►</v>
      </c>
      <c r="AI245" s="686"/>
      <c r="AJ245" s="274"/>
      <c r="AK245" s="113"/>
      <c r="AL245" s="113"/>
      <c r="AM245" s="113"/>
      <c r="AN245" s="113"/>
      <c r="AO245" s="113"/>
      <c r="AP245" s="113"/>
      <c r="AQ245" s="113"/>
      <c r="AR245" s="113"/>
      <c r="AS245" s="113"/>
      <c r="AT245" s="113"/>
      <c r="AU245" s="113"/>
      <c r="AV245" s="113"/>
      <c r="AW245" s="113"/>
      <c r="AX245" s="113"/>
      <c r="AY245" s="113"/>
      <c r="AZ245" s="113"/>
      <c r="BA245" s="115"/>
      <c r="BB245"/>
      <c r="BC245" s="407" t="str">
        <f t="shared" si="123"/>
        <v>►</v>
      </c>
      <c r="BF245" s="407" t="str">
        <f t="shared" si="124"/>
        <v>►</v>
      </c>
      <c r="BI245" s="9">
        <v>1</v>
      </c>
      <c r="BJ245" s="1"/>
      <c r="BK245" s="1"/>
    </row>
    <row r="246" spans="1:63" s="583" customFormat="1" ht="16.5" thickBot="1">
      <c r="A246" s="407" t="str">
        <f t="shared" si="121"/>
        <v>►</v>
      </c>
      <c r="B246" s="147" t="str">
        <f t="shared" si="139"/>
        <v>►</v>
      </c>
      <c r="C246" s="685" t="str">
        <f t="shared" si="139"/>
        <v>►</v>
      </c>
      <c r="D246" s="147" t="str">
        <f t="shared" si="139"/>
        <v>►</v>
      </c>
      <c r="E246" s="147" t="str">
        <f t="shared" si="139"/>
        <v>►</v>
      </c>
      <c r="F246" s="147" t="str">
        <f t="shared" si="139"/>
        <v>►</v>
      </c>
      <c r="G246" s="147" t="str">
        <f t="shared" si="139"/>
        <v>►</v>
      </c>
      <c r="H246"/>
      <c r="I246" s="273"/>
      <c r="J246" s="272"/>
      <c r="K246" s="272"/>
      <c r="L246" s="272"/>
      <c r="M246" s="272"/>
      <c r="N246" s="272"/>
      <c r="O246" s="272"/>
      <c r="P246" s="272"/>
      <c r="Q246" s="272"/>
      <c r="R246" s="272"/>
      <c r="S246" s="272"/>
      <c r="T246" s="272"/>
      <c r="U246" s="272"/>
      <c r="V246" s="272"/>
      <c r="W246" s="272"/>
      <c r="X246" s="272"/>
      <c r="Y246" s="272"/>
      <c r="Z246" s="271"/>
      <c r="AA246" s="686"/>
      <c r="AB246" s="407" t="str">
        <f t="shared" si="122"/>
        <v>►</v>
      </c>
      <c r="AC246" s="147" t="str">
        <f t="shared" si="140"/>
        <v>►</v>
      </c>
      <c r="AD246" s="685" t="str">
        <f t="shared" si="140"/>
        <v>►</v>
      </c>
      <c r="AE246" s="147" t="str">
        <f t="shared" si="140"/>
        <v>►</v>
      </c>
      <c r="AF246" s="147" t="str">
        <f t="shared" si="140"/>
        <v>►</v>
      </c>
      <c r="AG246" s="147" t="str">
        <f t="shared" si="140"/>
        <v>►</v>
      </c>
      <c r="AH246" s="147" t="str">
        <f t="shared" si="140"/>
        <v>►</v>
      </c>
      <c r="AI246" s="686"/>
      <c r="AJ246" s="273"/>
      <c r="AK246" s="272"/>
      <c r="AL246" s="272"/>
      <c r="AM246" s="272"/>
      <c r="AN246" s="272"/>
      <c r="AO246" s="272"/>
      <c r="AP246" s="272"/>
      <c r="AQ246" s="272"/>
      <c r="AR246" s="272"/>
      <c r="AS246" s="272"/>
      <c r="AT246" s="272"/>
      <c r="AU246" s="272"/>
      <c r="AV246" s="272"/>
      <c r="AW246" s="272"/>
      <c r="AX246" s="272"/>
      <c r="AY246" s="272"/>
      <c r="AZ246" s="272"/>
      <c r="BA246" s="271"/>
      <c r="BB246"/>
      <c r="BC246" s="407" t="str">
        <f t="shared" si="123"/>
        <v>►</v>
      </c>
      <c r="BF246" s="407" t="str">
        <f t="shared" si="124"/>
        <v>►</v>
      </c>
      <c r="BI246" s="9">
        <v>1</v>
      </c>
      <c r="BJ246" s="1"/>
      <c r="BK246" s="1"/>
    </row>
    <row r="247" spans="1:63" s="583" customFormat="1" ht="16.5" thickBot="1">
      <c r="A247" s="407" t="str">
        <f t="shared" si="121"/>
        <v>A</v>
      </c>
      <c r="B247" s="681" t="s">
        <v>956</v>
      </c>
      <c r="C247" s="681" t="s">
        <v>956</v>
      </c>
      <c r="D247" s="681" t="s">
        <v>956</v>
      </c>
      <c r="E247" s="681" t="s">
        <v>956</v>
      </c>
      <c r="F247" s="681" t="s">
        <v>956</v>
      </c>
      <c r="G247" s="681" t="s">
        <v>956</v>
      </c>
      <c r="H247"/>
      <c r="I247" s="684" t="s">
        <v>338</v>
      </c>
      <c r="J247" s="683" t="s">
        <v>956</v>
      </c>
      <c r="K247" s="683" t="s">
        <v>956</v>
      </c>
      <c r="L247" s="683" t="s">
        <v>956</v>
      </c>
      <c r="M247" s="683" t="s">
        <v>956</v>
      </c>
      <c r="N247" s="683" t="s">
        <v>956</v>
      </c>
      <c r="O247" s="683" t="s">
        <v>956</v>
      </c>
      <c r="P247" s="683" t="s">
        <v>956</v>
      </c>
      <c r="Q247" s="683" t="s">
        <v>956</v>
      </c>
      <c r="R247" s="683" t="s">
        <v>956</v>
      </c>
      <c r="S247" s="683" t="s">
        <v>956</v>
      </c>
      <c r="T247" s="683" t="s">
        <v>956</v>
      </c>
      <c r="U247" s="683" t="s">
        <v>956</v>
      </c>
      <c r="V247" s="683" t="s">
        <v>956</v>
      </c>
      <c r="W247" s="683" t="s">
        <v>956</v>
      </c>
      <c r="X247" s="683" t="s">
        <v>956</v>
      </c>
      <c r="Y247" s="683" t="s">
        <v>956</v>
      </c>
      <c r="Z247" s="683" t="s">
        <v>956</v>
      </c>
      <c r="AA247" s="686"/>
      <c r="AB247" s="407" t="str">
        <f t="shared" si="122"/>
        <v>A</v>
      </c>
      <c r="AC247" s="681" t="s">
        <v>956</v>
      </c>
      <c r="AD247" s="681" t="s">
        <v>956</v>
      </c>
      <c r="AE247" s="681" t="s">
        <v>956</v>
      </c>
      <c r="AF247" s="681" t="s">
        <v>956</v>
      </c>
      <c r="AG247" s="681" t="s">
        <v>956</v>
      </c>
      <c r="AH247" s="681" t="s">
        <v>956</v>
      </c>
      <c r="AI247" s="686"/>
      <c r="AJ247" s="684" t="s">
        <v>338</v>
      </c>
      <c r="AK247" s="683" t="s">
        <v>956</v>
      </c>
      <c r="AL247" s="683" t="s">
        <v>956</v>
      </c>
      <c r="AM247" s="683" t="s">
        <v>956</v>
      </c>
      <c r="AN247" s="683" t="s">
        <v>956</v>
      </c>
      <c r="AO247" s="683" t="s">
        <v>956</v>
      </c>
      <c r="AP247" s="683" t="s">
        <v>956</v>
      </c>
      <c r="AQ247" s="683" t="s">
        <v>956</v>
      </c>
      <c r="AR247" s="683" t="s">
        <v>956</v>
      </c>
      <c r="AS247" s="683" t="s">
        <v>956</v>
      </c>
      <c r="AT247" s="683" t="s">
        <v>956</v>
      </c>
      <c r="AU247" s="683" t="s">
        <v>956</v>
      </c>
      <c r="AV247" s="683" t="s">
        <v>956</v>
      </c>
      <c r="AW247" s="683" t="s">
        <v>956</v>
      </c>
      <c r="AX247" s="683" t="s">
        <v>956</v>
      </c>
      <c r="AY247" s="683" t="s">
        <v>956</v>
      </c>
      <c r="AZ247" s="683" t="s">
        <v>956</v>
      </c>
      <c r="BA247" s="683" t="s">
        <v>956</v>
      </c>
      <c r="BB247"/>
      <c r="BC247" s="407" t="str">
        <f t="shared" si="123"/>
        <v>A</v>
      </c>
      <c r="BF247" s="407" t="str">
        <f t="shared" si="124"/>
        <v>A</v>
      </c>
      <c r="BI247" s="9">
        <v>1</v>
      </c>
      <c r="BJ247" s="1"/>
      <c r="BK247" s="1"/>
    </row>
    <row r="248" spans="1:63" s="583" customFormat="1" ht="28.5">
      <c r="A248" s="407" t="str">
        <f t="shared" si="121"/>
        <v>►</v>
      </c>
      <c r="B248" s="408" t="str">
        <f t="shared" ref="B248:B266" si="141">IF(A248="►","►",IF(A248="A",IF(AND(ISTEXT(J248),ISTEXT(J248)),J248,IF(ISTEXT(J248),J248,IF(ISBLANK(J248),J248,J248)))))</f>
        <v>►</v>
      </c>
      <c r="C248" s="715" t="str">
        <f t="shared" ref="C248:C266" si="142">IF(B248="►","►",IFERROR(LEFT(B248,SEARCH(".",B248)-1),0))</f>
        <v>►</v>
      </c>
      <c r="D248" s="408" t="str">
        <f t="shared" ref="D248:D266" si="143">IF(B248="►","►",IFERROR(MID(B248,SEARCH(".",B248)+1,SEARCH(".",B248,SEARCH(".",B248)+1)-SEARCH(".",B248)-1),0))</f>
        <v>►</v>
      </c>
      <c r="E248" s="408" t="str">
        <f t="shared" ref="E248:E266" si="144">IF(B248="►","►",IFERROR(MID(B248,SEARCH(".",B248,SEARCH(".",B248)+1)+1,SEARCH(".",B248,SEARCH(".",B248,SEARCH(".",B248)+1)+1)-SEARCH(".",B248,SEARCH(".",B248)+1)-1),0))</f>
        <v>►</v>
      </c>
      <c r="F248" s="408" t="str">
        <f t="shared" ref="F248:F266" si="145">IF(B248="►","►",IFERROR(MID(J248,SEARCH(".",B248,SEARCH(".",B248,SEARCH(".",B248)+1)+1)+1,SEARCH(".",B248,SEARCH(".",B248,SEARCH(".",B248,SEARCH(".",B248)+1)+1)+1)-SEARCH(".",B248,SEARCH(".",B248,SEARCH(".",B248)+1)+1)-1),0))</f>
        <v>►</v>
      </c>
      <c r="G248" s="408" t="str">
        <f t="shared" ref="G248:G266" si="146">IF(B248="►","►",IFERROR(MID(B248,SEARCH("♦",SUBSTITUTE(B248,".","♦",LEN(B248)-LEN(SUBSTITUTE(B248,".",""))))+1,999),""))</f>
        <v>►</v>
      </c>
      <c r="H248"/>
      <c r="I248" s="259"/>
      <c r="J248" s="258"/>
      <c r="K248" s="258"/>
      <c r="L248" s="257"/>
      <c r="M248" s="256"/>
      <c r="N248" s="255"/>
      <c r="O248" s="714"/>
      <c r="P248" s="713"/>
      <c r="Q248" s="712"/>
      <c r="R248" s="712"/>
      <c r="S248" s="712"/>
      <c r="T248" s="712"/>
      <c r="U248" s="712"/>
      <c r="V248" s="712"/>
      <c r="W248" s="712"/>
      <c r="X248" s="712"/>
      <c r="Y248" s="712"/>
      <c r="Z248" s="711"/>
      <c r="AA248" s="686"/>
      <c r="AB248" s="407" t="str">
        <f t="shared" si="122"/>
        <v>►</v>
      </c>
      <c r="AC248" s="408" t="str">
        <f t="shared" ref="AC248:AC266" si="147">IF(AB248="►","►",IF(AB248="A",IF(AND(ISTEXT(AK248),ISTEXT(AK248)),AK248,IF(ISTEXT(AK248),AK248,IF(ISBLANK(AK248),AK248,AK248)))))</f>
        <v>►</v>
      </c>
      <c r="AD248" s="715" t="str">
        <f t="shared" ref="AD248:AD266" si="148">IF(AC248="►","►",IFERROR(LEFT(AC248,SEARCH(".",AC248)-1),0))</f>
        <v>►</v>
      </c>
      <c r="AE248" s="408" t="str">
        <f t="shared" ref="AE248:AE266" si="149">IF(AC248="►","►",IFERROR(MID(AC248,SEARCH(".",AC248)+1,SEARCH(".",AC248,SEARCH(".",AC248)+1)-SEARCH(".",AC248)-1),0))</f>
        <v>►</v>
      </c>
      <c r="AF248" s="408" t="str">
        <f t="shared" ref="AF248:AF266" si="150">IF(AC248="►","►",IFERROR(MID(AC248,SEARCH(".",AC248,SEARCH(".",AC248)+1)+1,SEARCH(".",AC248,SEARCH(".",AC248,SEARCH(".",AC248)+1)+1)-SEARCH(".",AC248,SEARCH(".",AC248)+1)-1),0))</f>
        <v>►</v>
      </c>
      <c r="AG248" s="408" t="str">
        <f t="shared" ref="AG248:AG266" si="151">IF(AC248="►","►",IFERROR(MID(AK248,SEARCH(".",AC248,SEARCH(".",AC248,SEARCH(".",AC248)+1)+1)+1,SEARCH(".",AC248,SEARCH(".",AC248,SEARCH(".",AC248,SEARCH(".",AC248)+1)+1)+1)-SEARCH(".",AC248,SEARCH(".",AC248,SEARCH(".",AC248)+1)+1)-1),0))</f>
        <v>►</v>
      </c>
      <c r="AH248" s="408" t="str">
        <f t="shared" ref="AH248:AH266" si="152">IF(AC248="►","►",IFERROR(MID(AC248,SEARCH("♦",SUBSTITUTE(AC248,".","♦",LEN(AC248)-LEN(SUBSTITUTE(AC248,".",""))))+1,999),""))</f>
        <v>►</v>
      </c>
      <c r="AI248" s="686"/>
      <c r="AJ248" s="259"/>
      <c r="AK248" s="258"/>
      <c r="AL248" s="258"/>
      <c r="AM248" s="257"/>
      <c r="AN248" s="256"/>
      <c r="AO248" s="255"/>
      <c r="AP248" s="714"/>
      <c r="AQ248" s="713"/>
      <c r="AR248" s="712"/>
      <c r="AS248" s="712"/>
      <c r="AT248" s="712"/>
      <c r="AU248" s="712"/>
      <c r="AV248" s="712"/>
      <c r="AW248" s="712"/>
      <c r="AX248" s="712"/>
      <c r="AY248" s="712"/>
      <c r="AZ248" s="712"/>
      <c r="BA248" s="711"/>
      <c r="BB248"/>
      <c r="BC248" s="407" t="str">
        <f t="shared" si="123"/>
        <v>►</v>
      </c>
      <c r="BF248" s="407" t="str">
        <f t="shared" si="124"/>
        <v>►</v>
      </c>
      <c r="BI248" s="9">
        <v>1</v>
      </c>
      <c r="BJ248" s="1"/>
      <c r="BK248" s="1"/>
    </row>
    <row r="249" spans="1:63" s="583" customFormat="1" ht="28.5">
      <c r="A249" s="407" t="str">
        <f t="shared" si="121"/>
        <v>►</v>
      </c>
      <c r="B249" s="147" t="str">
        <f t="shared" si="141"/>
        <v>►</v>
      </c>
      <c r="C249" s="685" t="str">
        <f t="shared" si="142"/>
        <v>►</v>
      </c>
      <c r="D249" s="147" t="str">
        <f t="shared" si="143"/>
        <v>►</v>
      </c>
      <c r="E249" s="147" t="str">
        <f t="shared" si="144"/>
        <v>►</v>
      </c>
      <c r="F249" s="147" t="str">
        <f t="shared" si="145"/>
        <v>►</v>
      </c>
      <c r="G249" s="147" t="str">
        <f t="shared" si="146"/>
        <v>►</v>
      </c>
      <c r="H249"/>
      <c r="I249" s="342"/>
      <c r="J249" s="204"/>
      <c r="K249" s="204"/>
      <c r="L249" s="203"/>
      <c r="M249" s="202"/>
      <c r="N249" s="201"/>
      <c r="O249" s="710"/>
      <c r="P249" s="709"/>
      <c r="Q249" s="708"/>
      <c r="R249" s="708"/>
      <c r="S249" s="708"/>
      <c r="T249" s="708"/>
      <c r="U249" s="708"/>
      <c r="V249" s="708"/>
      <c r="W249" s="708"/>
      <c r="X249" s="708"/>
      <c r="Y249" s="708"/>
      <c r="Z249" s="707"/>
      <c r="AA249" s="686"/>
      <c r="AB249" s="407" t="str">
        <f t="shared" si="122"/>
        <v>►</v>
      </c>
      <c r="AC249" s="147" t="str">
        <f t="shared" si="147"/>
        <v>►</v>
      </c>
      <c r="AD249" s="685" t="str">
        <f t="shared" si="148"/>
        <v>►</v>
      </c>
      <c r="AE249" s="147" t="str">
        <f t="shared" si="149"/>
        <v>►</v>
      </c>
      <c r="AF249" s="147" t="str">
        <f t="shared" si="150"/>
        <v>►</v>
      </c>
      <c r="AG249" s="147" t="str">
        <f t="shared" si="151"/>
        <v>►</v>
      </c>
      <c r="AH249" s="147" t="str">
        <f t="shared" si="152"/>
        <v>►</v>
      </c>
      <c r="AI249" s="686"/>
      <c r="AJ249" s="342"/>
      <c r="AK249" s="204"/>
      <c r="AL249" s="204"/>
      <c r="AM249" s="203"/>
      <c r="AN249" s="202"/>
      <c r="AO249" s="201"/>
      <c r="AP249" s="710"/>
      <c r="AQ249" s="709"/>
      <c r="AR249" s="708"/>
      <c r="AS249" s="708"/>
      <c r="AT249" s="708"/>
      <c r="AU249" s="708"/>
      <c r="AV249" s="708"/>
      <c r="AW249" s="708"/>
      <c r="AX249" s="708"/>
      <c r="AY249" s="708"/>
      <c r="AZ249" s="708"/>
      <c r="BA249" s="707"/>
      <c r="BB249"/>
      <c r="BC249" s="407" t="str">
        <f t="shared" si="123"/>
        <v>►</v>
      </c>
      <c r="BF249" s="407" t="str">
        <f t="shared" si="124"/>
        <v>►</v>
      </c>
      <c r="BI249" s="9">
        <v>1</v>
      </c>
      <c r="BJ249" s="1"/>
      <c r="BK249" s="1"/>
    </row>
    <row r="250" spans="1:63" s="583" customFormat="1" ht="15.75">
      <c r="A250" s="407" t="str">
        <f t="shared" si="121"/>
        <v>►</v>
      </c>
      <c r="B250" s="147" t="str">
        <f t="shared" si="141"/>
        <v>►</v>
      </c>
      <c r="C250" s="685" t="str">
        <f t="shared" si="142"/>
        <v>►</v>
      </c>
      <c r="D250" s="147" t="str">
        <f t="shared" si="143"/>
        <v>►</v>
      </c>
      <c r="E250" s="147" t="str">
        <f t="shared" si="144"/>
        <v>►</v>
      </c>
      <c r="F250" s="147" t="str">
        <f t="shared" si="145"/>
        <v>►</v>
      </c>
      <c r="G250" s="147" t="str">
        <f t="shared" si="146"/>
        <v>►</v>
      </c>
      <c r="H250"/>
      <c r="I250" s="134"/>
      <c r="J250" s="204"/>
      <c r="K250" s="204"/>
      <c r="L250" s="203"/>
      <c r="M250" s="202"/>
      <c r="N250" s="201"/>
      <c r="O250" s="706"/>
      <c r="P250" s="706"/>
      <c r="Q250" s="337"/>
      <c r="R250" s="336"/>
      <c r="S250" s="232"/>
      <c r="T250" s="232"/>
      <c r="U250" s="232"/>
      <c r="V250" s="232"/>
      <c r="W250" s="232"/>
      <c r="X250" s="232"/>
      <c r="Y250" s="232"/>
      <c r="Z250" s="231"/>
      <c r="AA250" s="686"/>
      <c r="AB250" s="407" t="str">
        <f t="shared" si="122"/>
        <v>►</v>
      </c>
      <c r="AC250" s="147" t="str">
        <f t="shared" si="147"/>
        <v>►</v>
      </c>
      <c r="AD250" s="685" t="str">
        <f t="shared" si="148"/>
        <v>►</v>
      </c>
      <c r="AE250" s="147" t="str">
        <f t="shared" si="149"/>
        <v>►</v>
      </c>
      <c r="AF250" s="147" t="str">
        <f t="shared" si="150"/>
        <v>►</v>
      </c>
      <c r="AG250" s="147" t="str">
        <f t="shared" si="151"/>
        <v>►</v>
      </c>
      <c r="AH250" s="147" t="str">
        <f t="shared" si="152"/>
        <v>►</v>
      </c>
      <c r="AI250" s="686"/>
      <c r="AJ250" s="134"/>
      <c r="AK250" s="204"/>
      <c r="AL250" s="204"/>
      <c r="AM250" s="203"/>
      <c r="AN250" s="202"/>
      <c r="AO250" s="201"/>
      <c r="AP250" s="706"/>
      <c r="AQ250" s="706"/>
      <c r="AR250" s="337"/>
      <c r="AS250" s="336"/>
      <c r="AT250" s="232"/>
      <c r="AU250" s="232"/>
      <c r="AV250" s="232"/>
      <c r="AW250" s="232"/>
      <c r="AX250" s="232"/>
      <c r="AY250" s="232"/>
      <c r="AZ250" s="232"/>
      <c r="BA250" s="231"/>
      <c r="BB250"/>
      <c r="BC250" s="407" t="str">
        <f t="shared" si="123"/>
        <v>►</v>
      </c>
      <c r="BF250" s="407" t="str">
        <f t="shared" si="124"/>
        <v>►</v>
      </c>
      <c r="BI250" s="9">
        <v>1</v>
      </c>
      <c r="BJ250" s="1"/>
      <c r="BK250" s="1"/>
    </row>
    <row r="251" spans="1:63" s="583" customFormat="1" ht="18.75">
      <c r="A251" s="407" t="str">
        <f t="shared" si="121"/>
        <v>►</v>
      </c>
      <c r="B251" s="147" t="str">
        <f t="shared" si="141"/>
        <v>►</v>
      </c>
      <c r="C251" s="685" t="str">
        <f t="shared" si="142"/>
        <v>►</v>
      </c>
      <c r="D251" s="147" t="str">
        <f t="shared" si="143"/>
        <v>►</v>
      </c>
      <c r="E251" s="147" t="str">
        <f t="shared" si="144"/>
        <v>►</v>
      </c>
      <c r="F251" s="147" t="str">
        <f t="shared" si="145"/>
        <v>►</v>
      </c>
      <c r="G251" s="147" t="str">
        <f t="shared" si="146"/>
        <v>►</v>
      </c>
      <c r="H251"/>
      <c r="I251" s="134"/>
      <c r="J251" s="204"/>
      <c r="K251" s="204"/>
      <c r="L251" s="203"/>
      <c r="M251" s="202"/>
      <c r="N251" s="201"/>
      <c r="O251" s="224"/>
      <c r="P251" s="334"/>
      <c r="Q251" s="323"/>
      <c r="R251" s="323"/>
      <c r="S251" s="323"/>
      <c r="T251" s="323"/>
      <c r="U251" s="211"/>
      <c r="V251" s="223"/>
      <c r="W251" s="705"/>
      <c r="X251" s="705"/>
      <c r="Y251" s="705"/>
      <c r="Z251" s="704"/>
      <c r="AA251" s="686"/>
      <c r="AB251" s="407" t="str">
        <f t="shared" si="122"/>
        <v>►</v>
      </c>
      <c r="AC251" s="147" t="str">
        <f t="shared" si="147"/>
        <v>►</v>
      </c>
      <c r="AD251" s="685" t="str">
        <f t="shared" si="148"/>
        <v>►</v>
      </c>
      <c r="AE251" s="147" t="str">
        <f t="shared" si="149"/>
        <v>►</v>
      </c>
      <c r="AF251" s="147" t="str">
        <f t="shared" si="150"/>
        <v>►</v>
      </c>
      <c r="AG251" s="147" t="str">
        <f t="shared" si="151"/>
        <v>►</v>
      </c>
      <c r="AH251" s="147" t="str">
        <f t="shared" si="152"/>
        <v>►</v>
      </c>
      <c r="AI251" s="686"/>
      <c r="AJ251" s="134"/>
      <c r="AK251" s="204"/>
      <c r="AL251" s="204"/>
      <c r="AM251" s="203"/>
      <c r="AN251" s="202"/>
      <c r="AO251" s="201"/>
      <c r="AP251" s="224"/>
      <c r="AQ251" s="334"/>
      <c r="AR251" s="323"/>
      <c r="AS251" s="323"/>
      <c r="AT251" s="323"/>
      <c r="AU251" s="323"/>
      <c r="AV251" s="211"/>
      <c r="AW251" s="223"/>
      <c r="AX251" s="705"/>
      <c r="AY251" s="705"/>
      <c r="AZ251" s="705"/>
      <c r="BA251" s="704"/>
      <c r="BB251"/>
      <c r="BC251" s="407" t="str">
        <f t="shared" si="123"/>
        <v>►</v>
      </c>
      <c r="BF251" s="407" t="str">
        <f t="shared" si="124"/>
        <v>►</v>
      </c>
      <c r="BI251" s="9">
        <v>1</v>
      </c>
      <c r="BJ251" s="1"/>
      <c r="BK251" s="1"/>
    </row>
    <row r="252" spans="1:63" s="583" customFormat="1" ht="18.75">
      <c r="A252" s="407" t="str">
        <f t="shared" si="121"/>
        <v>►</v>
      </c>
      <c r="B252" s="147" t="str">
        <f t="shared" si="141"/>
        <v>►</v>
      </c>
      <c r="C252" s="685" t="str">
        <f t="shared" si="142"/>
        <v>►</v>
      </c>
      <c r="D252" s="147" t="str">
        <f t="shared" si="143"/>
        <v>►</v>
      </c>
      <c r="E252" s="147" t="str">
        <f t="shared" si="144"/>
        <v>►</v>
      </c>
      <c r="F252" s="147" t="str">
        <f t="shared" si="145"/>
        <v>►</v>
      </c>
      <c r="G252" s="147" t="str">
        <f t="shared" si="146"/>
        <v>►</v>
      </c>
      <c r="H252"/>
      <c r="I252" s="134"/>
      <c r="J252" s="204"/>
      <c r="K252" s="204"/>
      <c r="L252" s="203"/>
      <c r="M252" s="202"/>
      <c r="N252" s="201"/>
      <c r="O252" s="216"/>
      <c r="P252" s="327"/>
      <c r="Q252" s="324"/>
      <c r="R252" s="324"/>
      <c r="S252" s="324"/>
      <c r="T252" s="324"/>
      <c r="U252" s="215"/>
      <c r="V252" s="28"/>
      <c r="W252" s="705"/>
      <c r="X252" s="705"/>
      <c r="Y252" s="705"/>
      <c r="Z252" s="704"/>
      <c r="AA252" s="686"/>
      <c r="AB252" s="407" t="str">
        <f t="shared" si="122"/>
        <v>►</v>
      </c>
      <c r="AC252" s="147" t="str">
        <f t="shared" si="147"/>
        <v>►</v>
      </c>
      <c r="AD252" s="685" t="str">
        <f t="shared" si="148"/>
        <v>►</v>
      </c>
      <c r="AE252" s="147" t="str">
        <f t="shared" si="149"/>
        <v>►</v>
      </c>
      <c r="AF252" s="147" t="str">
        <f t="shared" si="150"/>
        <v>►</v>
      </c>
      <c r="AG252" s="147" t="str">
        <f t="shared" si="151"/>
        <v>►</v>
      </c>
      <c r="AH252" s="147" t="str">
        <f t="shared" si="152"/>
        <v>►</v>
      </c>
      <c r="AI252" s="686"/>
      <c r="AJ252" s="134"/>
      <c r="AK252" s="204"/>
      <c r="AL252" s="204"/>
      <c r="AM252" s="203"/>
      <c r="AN252" s="202"/>
      <c r="AO252" s="201"/>
      <c r="AP252" s="216"/>
      <c r="AQ252" s="327"/>
      <c r="AR252" s="324"/>
      <c r="AS252" s="324"/>
      <c r="AT252" s="324"/>
      <c r="AU252" s="324"/>
      <c r="AV252" s="215"/>
      <c r="AW252" s="28"/>
      <c r="AX252" s="705"/>
      <c r="AY252" s="705"/>
      <c r="AZ252" s="705"/>
      <c r="BA252" s="704"/>
      <c r="BB252"/>
      <c r="BC252" s="407" t="str">
        <f t="shared" si="123"/>
        <v>►</v>
      </c>
      <c r="BF252" s="407" t="str">
        <f t="shared" si="124"/>
        <v>►</v>
      </c>
      <c r="BI252" s="9">
        <v>1</v>
      </c>
      <c r="BJ252" s="1"/>
      <c r="BK252" s="1"/>
    </row>
    <row r="253" spans="1:63" s="583" customFormat="1" ht="15.75">
      <c r="A253" s="407" t="str">
        <f t="shared" si="121"/>
        <v>►</v>
      </c>
      <c r="B253" s="147" t="str">
        <f t="shared" si="141"/>
        <v>►</v>
      </c>
      <c r="C253" s="685" t="str">
        <f t="shared" si="142"/>
        <v>►</v>
      </c>
      <c r="D253" s="147" t="str">
        <f t="shared" si="143"/>
        <v>►</v>
      </c>
      <c r="E253" s="147" t="str">
        <f t="shared" si="144"/>
        <v>►</v>
      </c>
      <c r="F253" s="147" t="str">
        <f t="shared" si="145"/>
        <v>►</v>
      </c>
      <c r="G253" s="147" t="str">
        <f t="shared" si="146"/>
        <v>►</v>
      </c>
      <c r="H253"/>
      <c r="I253" s="134"/>
      <c r="J253" s="204"/>
      <c r="K253" s="204"/>
      <c r="L253" s="203"/>
      <c r="M253" s="202"/>
      <c r="N253" s="201"/>
      <c r="O253" s="325"/>
      <c r="P253" s="324"/>
      <c r="Q253" s="323"/>
      <c r="R253" s="320"/>
      <c r="S253" s="199"/>
      <c r="T253" s="319"/>
      <c r="U253" s="198"/>
      <c r="V253" s="197"/>
      <c r="W253" s="703"/>
      <c r="X253" s="703"/>
      <c r="Y253" s="703"/>
      <c r="Z253" s="702"/>
      <c r="AA253" s="686"/>
      <c r="AB253" s="407" t="str">
        <f t="shared" si="122"/>
        <v>►</v>
      </c>
      <c r="AC253" s="147" t="str">
        <f t="shared" si="147"/>
        <v>►</v>
      </c>
      <c r="AD253" s="685" t="str">
        <f t="shared" si="148"/>
        <v>►</v>
      </c>
      <c r="AE253" s="147" t="str">
        <f t="shared" si="149"/>
        <v>►</v>
      </c>
      <c r="AF253" s="147" t="str">
        <f t="shared" si="150"/>
        <v>►</v>
      </c>
      <c r="AG253" s="147" t="str">
        <f t="shared" si="151"/>
        <v>►</v>
      </c>
      <c r="AH253" s="147" t="str">
        <f t="shared" si="152"/>
        <v>►</v>
      </c>
      <c r="AI253" s="686"/>
      <c r="AJ253" s="134"/>
      <c r="AK253" s="204"/>
      <c r="AL253" s="204"/>
      <c r="AM253" s="203"/>
      <c r="AN253" s="202"/>
      <c r="AO253" s="201"/>
      <c r="AP253" s="325"/>
      <c r="AQ253" s="324"/>
      <c r="AR253" s="323"/>
      <c r="AS253" s="320"/>
      <c r="AT253" s="199"/>
      <c r="AU253" s="319"/>
      <c r="AV253" s="198"/>
      <c r="AW253" s="197"/>
      <c r="AX253" s="703"/>
      <c r="AY253" s="703"/>
      <c r="AZ253" s="703"/>
      <c r="BA253" s="702"/>
      <c r="BB253"/>
      <c r="BC253" s="407" t="str">
        <f t="shared" si="123"/>
        <v>►</v>
      </c>
      <c r="BF253" s="407" t="str">
        <f t="shared" si="124"/>
        <v>►</v>
      </c>
      <c r="BI253" s="9">
        <v>1</v>
      </c>
      <c r="BJ253" s="1"/>
      <c r="BK253" s="1"/>
    </row>
    <row r="254" spans="1:63" s="583" customFormat="1" ht="15.75">
      <c r="A254" s="407" t="str">
        <f t="shared" si="121"/>
        <v>►</v>
      </c>
      <c r="B254" s="147" t="str">
        <f t="shared" si="141"/>
        <v>►</v>
      </c>
      <c r="C254" s="685" t="str">
        <f t="shared" si="142"/>
        <v>►</v>
      </c>
      <c r="D254" s="147" t="str">
        <f t="shared" si="143"/>
        <v>►</v>
      </c>
      <c r="E254" s="147" t="str">
        <f t="shared" si="144"/>
        <v>►</v>
      </c>
      <c r="F254" s="147" t="str">
        <f t="shared" si="145"/>
        <v>►</v>
      </c>
      <c r="G254" s="147" t="str">
        <f t="shared" si="146"/>
        <v>►</v>
      </c>
      <c r="H254"/>
      <c r="I254" s="134"/>
      <c r="J254" s="204"/>
      <c r="K254" s="204"/>
      <c r="L254" s="203"/>
      <c r="M254" s="202"/>
      <c r="N254" s="201"/>
      <c r="O254" s="200"/>
      <c r="P254" s="104"/>
      <c r="Q254" s="320"/>
      <c r="R254" s="320"/>
      <c r="S254" s="199"/>
      <c r="T254" s="319"/>
      <c r="U254" s="198"/>
      <c r="V254" s="197"/>
      <c r="W254" s="703"/>
      <c r="X254" s="703"/>
      <c r="Y254" s="703"/>
      <c r="Z254" s="702"/>
      <c r="AA254" s="686"/>
      <c r="AB254" s="407" t="str">
        <f t="shared" si="122"/>
        <v>►</v>
      </c>
      <c r="AC254" s="147" t="str">
        <f t="shared" si="147"/>
        <v>►</v>
      </c>
      <c r="AD254" s="685" t="str">
        <f t="shared" si="148"/>
        <v>►</v>
      </c>
      <c r="AE254" s="147" t="str">
        <f t="shared" si="149"/>
        <v>►</v>
      </c>
      <c r="AF254" s="147" t="str">
        <f t="shared" si="150"/>
        <v>►</v>
      </c>
      <c r="AG254" s="147" t="str">
        <f t="shared" si="151"/>
        <v>►</v>
      </c>
      <c r="AH254" s="147" t="str">
        <f t="shared" si="152"/>
        <v>►</v>
      </c>
      <c r="AI254" s="686"/>
      <c r="AJ254" s="134"/>
      <c r="AK254" s="204"/>
      <c r="AL254" s="204"/>
      <c r="AM254" s="203"/>
      <c r="AN254" s="202"/>
      <c r="AO254" s="201"/>
      <c r="AP254" s="200"/>
      <c r="AQ254" s="104"/>
      <c r="AR254" s="320"/>
      <c r="AS254" s="320"/>
      <c r="AT254" s="199"/>
      <c r="AU254" s="319"/>
      <c r="AV254" s="198"/>
      <c r="AW254" s="197"/>
      <c r="AX254" s="703"/>
      <c r="AY254" s="703"/>
      <c r="AZ254" s="703"/>
      <c r="BA254" s="702"/>
      <c r="BB254"/>
      <c r="BC254" s="407" t="str">
        <f t="shared" si="123"/>
        <v>►</v>
      </c>
      <c r="BF254" s="407" t="str">
        <f t="shared" si="124"/>
        <v>►</v>
      </c>
      <c r="BI254" s="9">
        <v>1</v>
      </c>
      <c r="BJ254" s="1"/>
      <c r="BK254" s="1"/>
    </row>
    <row r="255" spans="1:63" s="583" customFormat="1" ht="15.75">
      <c r="A255" s="407" t="str">
        <f t="shared" si="121"/>
        <v>►</v>
      </c>
      <c r="B255" s="147" t="str">
        <f t="shared" si="141"/>
        <v>►</v>
      </c>
      <c r="C255" s="685" t="str">
        <f t="shared" si="142"/>
        <v>►</v>
      </c>
      <c r="D255" s="147" t="str">
        <f t="shared" si="143"/>
        <v>►</v>
      </c>
      <c r="E255" s="147" t="str">
        <f t="shared" si="144"/>
        <v>►</v>
      </c>
      <c r="F255" s="147" t="str">
        <f t="shared" si="145"/>
        <v>►</v>
      </c>
      <c r="G255" s="147" t="str">
        <f t="shared" si="146"/>
        <v>►</v>
      </c>
      <c r="H255"/>
      <c r="I255" s="134"/>
      <c r="J255" s="190"/>
      <c r="K255" s="189"/>
      <c r="L255" s="188"/>
      <c r="M255" s="187"/>
      <c r="N255" s="186"/>
      <c r="O255" s="185"/>
      <c r="P255" s="184"/>
      <c r="Q255" s="184"/>
      <c r="R255" s="183"/>
      <c r="S255" s="183"/>
      <c r="T255" s="183"/>
      <c r="U255" s="183"/>
      <c r="V255" s="183"/>
      <c r="W255" s="183"/>
      <c r="X255" s="183"/>
      <c r="Y255" s="183"/>
      <c r="Z255" s="182"/>
      <c r="AA255" s="686"/>
      <c r="AB255" s="407" t="str">
        <f t="shared" si="122"/>
        <v>►</v>
      </c>
      <c r="AC255" s="147" t="str">
        <f t="shared" si="147"/>
        <v>►</v>
      </c>
      <c r="AD255" s="685" t="str">
        <f t="shared" si="148"/>
        <v>►</v>
      </c>
      <c r="AE255" s="147" t="str">
        <f t="shared" si="149"/>
        <v>►</v>
      </c>
      <c r="AF255" s="147" t="str">
        <f t="shared" si="150"/>
        <v>►</v>
      </c>
      <c r="AG255" s="147" t="str">
        <f t="shared" si="151"/>
        <v>►</v>
      </c>
      <c r="AH255" s="147" t="str">
        <f t="shared" si="152"/>
        <v>►</v>
      </c>
      <c r="AI255" s="686"/>
      <c r="AJ255" s="134"/>
      <c r="AK255" s="190"/>
      <c r="AL255" s="189"/>
      <c r="AM255" s="188"/>
      <c r="AN255" s="187"/>
      <c r="AO255" s="186"/>
      <c r="AP255" s="185"/>
      <c r="AQ255" s="184"/>
      <c r="AR255" s="184"/>
      <c r="AS255" s="183"/>
      <c r="AT255" s="183"/>
      <c r="AU255" s="183"/>
      <c r="AV255" s="183"/>
      <c r="AW255" s="183"/>
      <c r="AX255" s="183"/>
      <c r="AY255" s="183"/>
      <c r="AZ255" s="183"/>
      <c r="BA255" s="182"/>
      <c r="BB255"/>
      <c r="BC255" s="407" t="str">
        <f t="shared" si="123"/>
        <v>►</v>
      </c>
      <c r="BF255" s="407" t="str">
        <f t="shared" si="124"/>
        <v>►</v>
      </c>
      <c r="BI255" s="9">
        <v>1</v>
      </c>
      <c r="BJ255" s="1"/>
      <c r="BK255" s="1"/>
    </row>
    <row r="256" spans="1:63" s="583" customFormat="1" ht="15.75">
      <c r="A256" s="407" t="str">
        <f t="shared" si="121"/>
        <v>►</v>
      </c>
      <c r="B256" s="147" t="str">
        <f t="shared" si="141"/>
        <v>►</v>
      </c>
      <c r="C256" s="685" t="str">
        <f t="shared" si="142"/>
        <v>►</v>
      </c>
      <c r="D256" s="147" t="str">
        <f t="shared" si="143"/>
        <v>►</v>
      </c>
      <c r="E256" s="147" t="str">
        <f t="shared" si="144"/>
        <v>►</v>
      </c>
      <c r="F256" s="147" t="str">
        <f t="shared" si="145"/>
        <v>►</v>
      </c>
      <c r="G256" s="147" t="str">
        <f t="shared" si="146"/>
        <v>►</v>
      </c>
      <c r="H256"/>
      <c r="I256" s="134"/>
      <c r="J256" s="119"/>
      <c r="K256" s="119"/>
      <c r="L256" s="118"/>
      <c r="M256" s="117"/>
      <c r="N256" s="116"/>
      <c r="O256" s="701"/>
      <c r="P256" s="701"/>
      <c r="Q256" s="700"/>
      <c r="R256" s="177"/>
      <c r="S256" s="176"/>
      <c r="T256" s="699"/>
      <c r="U256" s="175"/>
      <c r="V256" s="698"/>
      <c r="W256" s="697"/>
      <c r="X256" s="696"/>
      <c r="Y256" s="695"/>
      <c r="Z256" s="174"/>
      <c r="AA256" s="686"/>
      <c r="AB256" s="407" t="str">
        <f t="shared" si="122"/>
        <v>►</v>
      </c>
      <c r="AC256" s="147" t="str">
        <f t="shared" si="147"/>
        <v>►</v>
      </c>
      <c r="AD256" s="685" t="str">
        <f t="shared" si="148"/>
        <v>►</v>
      </c>
      <c r="AE256" s="147" t="str">
        <f t="shared" si="149"/>
        <v>►</v>
      </c>
      <c r="AF256" s="147" t="str">
        <f t="shared" si="150"/>
        <v>►</v>
      </c>
      <c r="AG256" s="147" t="str">
        <f t="shared" si="151"/>
        <v>►</v>
      </c>
      <c r="AH256" s="147" t="str">
        <f t="shared" si="152"/>
        <v>►</v>
      </c>
      <c r="AI256" s="686"/>
      <c r="AJ256" s="134"/>
      <c r="AK256" s="119"/>
      <c r="AL256" s="119"/>
      <c r="AM256" s="118"/>
      <c r="AN256" s="117"/>
      <c r="AO256" s="116"/>
      <c r="AP256" s="701"/>
      <c r="AQ256" s="701"/>
      <c r="AR256" s="700"/>
      <c r="AS256" s="177"/>
      <c r="AT256" s="176"/>
      <c r="AU256" s="699"/>
      <c r="AV256" s="175"/>
      <c r="AW256" s="698"/>
      <c r="AX256" s="697"/>
      <c r="AY256" s="696"/>
      <c r="AZ256" s="695"/>
      <c r="BA256" s="174"/>
      <c r="BB256"/>
      <c r="BC256" s="407" t="str">
        <f t="shared" si="123"/>
        <v>►</v>
      </c>
      <c r="BF256" s="407" t="str">
        <f t="shared" si="124"/>
        <v>►</v>
      </c>
      <c r="BI256" s="9">
        <v>1</v>
      </c>
      <c r="BJ256" s="1"/>
      <c r="BK256" s="1"/>
    </row>
    <row r="257" spans="1:63" s="583" customFormat="1" ht="15.75">
      <c r="A257" s="407" t="str">
        <f t="shared" si="121"/>
        <v>►</v>
      </c>
      <c r="B257" s="147" t="str">
        <f t="shared" si="141"/>
        <v>►</v>
      </c>
      <c r="C257" s="685" t="str">
        <f t="shared" si="142"/>
        <v>►</v>
      </c>
      <c r="D257" s="147" t="str">
        <f t="shared" si="143"/>
        <v>►</v>
      </c>
      <c r="E257" s="147" t="str">
        <f t="shared" si="144"/>
        <v>►</v>
      </c>
      <c r="F257" s="147" t="str">
        <f t="shared" si="145"/>
        <v>►</v>
      </c>
      <c r="G257" s="147" t="str">
        <f t="shared" si="146"/>
        <v>►</v>
      </c>
      <c r="H257"/>
      <c r="I257" s="134"/>
      <c r="J257" s="119"/>
      <c r="K257" s="119"/>
      <c r="L257" s="118"/>
      <c r="M257" s="117"/>
      <c r="N257" s="116"/>
      <c r="O257" s="689"/>
      <c r="P257" s="689"/>
      <c r="Q257" s="688"/>
      <c r="R257" s="165"/>
      <c r="S257" s="164"/>
      <c r="T257" s="694"/>
      <c r="U257" s="163"/>
      <c r="V257" s="693"/>
      <c r="W257" s="692"/>
      <c r="X257" s="691"/>
      <c r="Y257" s="690"/>
      <c r="Z257" s="162"/>
      <c r="AA257" s="686"/>
      <c r="AB257" s="407" t="str">
        <f t="shared" si="122"/>
        <v>►</v>
      </c>
      <c r="AC257" s="147" t="str">
        <f t="shared" si="147"/>
        <v>►</v>
      </c>
      <c r="AD257" s="685" t="str">
        <f t="shared" si="148"/>
        <v>►</v>
      </c>
      <c r="AE257" s="147" t="str">
        <f t="shared" si="149"/>
        <v>►</v>
      </c>
      <c r="AF257" s="147" t="str">
        <f t="shared" si="150"/>
        <v>►</v>
      </c>
      <c r="AG257" s="147" t="str">
        <f t="shared" si="151"/>
        <v>►</v>
      </c>
      <c r="AH257" s="147" t="str">
        <f t="shared" si="152"/>
        <v>►</v>
      </c>
      <c r="AI257" s="686"/>
      <c r="AJ257" s="134"/>
      <c r="AK257" s="119"/>
      <c r="AL257" s="119"/>
      <c r="AM257" s="118"/>
      <c r="AN257" s="117"/>
      <c r="AO257" s="116"/>
      <c r="AP257" s="689"/>
      <c r="AQ257" s="689"/>
      <c r="AR257" s="688"/>
      <c r="AS257" s="165"/>
      <c r="AT257" s="164"/>
      <c r="AU257" s="694"/>
      <c r="AV257" s="163"/>
      <c r="AW257" s="693"/>
      <c r="AX257" s="692"/>
      <c r="AY257" s="691"/>
      <c r="AZ257" s="690"/>
      <c r="BA257" s="162"/>
      <c r="BB257"/>
      <c r="BC257" s="407" t="str">
        <f t="shared" si="123"/>
        <v>►</v>
      </c>
      <c r="BF257" s="407" t="str">
        <f t="shared" si="124"/>
        <v>►</v>
      </c>
      <c r="BI257" s="9">
        <v>1</v>
      </c>
      <c r="BJ257" s="1"/>
      <c r="BK257" s="1"/>
    </row>
    <row r="258" spans="1:63" s="583" customFormat="1" ht="21">
      <c r="A258" s="407" t="str">
        <f t="shared" si="121"/>
        <v>►</v>
      </c>
      <c r="B258" s="147" t="str">
        <f t="shared" si="141"/>
        <v>►</v>
      </c>
      <c r="C258" s="685" t="str">
        <f t="shared" si="142"/>
        <v>►</v>
      </c>
      <c r="D258" s="147" t="str">
        <f t="shared" si="143"/>
        <v>►</v>
      </c>
      <c r="E258" s="147" t="str">
        <f t="shared" si="144"/>
        <v>►</v>
      </c>
      <c r="F258" s="147" t="str">
        <f t="shared" si="145"/>
        <v>►</v>
      </c>
      <c r="G258" s="147" t="str">
        <f t="shared" si="146"/>
        <v>►</v>
      </c>
      <c r="H258"/>
      <c r="I258" s="134"/>
      <c r="J258" s="119"/>
      <c r="K258" s="119"/>
      <c r="L258" s="118"/>
      <c r="M258" s="117"/>
      <c r="N258" s="116"/>
      <c r="O258" s="689"/>
      <c r="P258" s="689"/>
      <c r="Q258" s="688"/>
      <c r="R258" s="145"/>
      <c r="S258" s="296"/>
      <c r="T258" s="295"/>
      <c r="U258" s="144"/>
      <c r="V258" s="294"/>
      <c r="W258" s="293"/>
      <c r="X258" s="292"/>
      <c r="Y258" s="291"/>
      <c r="Z258" s="290"/>
      <c r="AA258" s="686"/>
      <c r="AB258" s="407" t="str">
        <f t="shared" si="122"/>
        <v>►</v>
      </c>
      <c r="AC258" s="147" t="str">
        <f t="shared" si="147"/>
        <v>►</v>
      </c>
      <c r="AD258" s="685" t="str">
        <f t="shared" si="148"/>
        <v>►</v>
      </c>
      <c r="AE258" s="147" t="str">
        <f t="shared" si="149"/>
        <v>►</v>
      </c>
      <c r="AF258" s="147" t="str">
        <f t="shared" si="150"/>
        <v>►</v>
      </c>
      <c r="AG258" s="147" t="str">
        <f t="shared" si="151"/>
        <v>►</v>
      </c>
      <c r="AH258" s="147" t="str">
        <f t="shared" si="152"/>
        <v>►</v>
      </c>
      <c r="AI258" s="686"/>
      <c r="AJ258" s="134"/>
      <c r="AK258" s="119"/>
      <c r="AL258" s="119"/>
      <c r="AM258" s="118"/>
      <c r="AN258" s="117"/>
      <c r="AO258" s="116"/>
      <c r="AP258" s="689"/>
      <c r="AQ258" s="689"/>
      <c r="AR258" s="688"/>
      <c r="AS258" s="145"/>
      <c r="AT258" s="296"/>
      <c r="AU258" s="295"/>
      <c r="AV258" s="144"/>
      <c r="AW258" s="294"/>
      <c r="AX258" s="293"/>
      <c r="AY258" s="292"/>
      <c r="AZ258" s="291"/>
      <c r="BA258" s="290"/>
      <c r="BB258"/>
      <c r="BC258" s="407" t="str">
        <f t="shared" si="123"/>
        <v>►</v>
      </c>
      <c r="BF258" s="407" t="str">
        <f t="shared" si="124"/>
        <v>►</v>
      </c>
      <c r="BI258" s="9">
        <v>1</v>
      </c>
      <c r="BJ258" s="1"/>
      <c r="BK258" s="1"/>
    </row>
    <row r="259" spans="1:63" s="583" customFormat="1" ht="21">
      <c r="A259" s="407" t="str">
        <f t="shared" si="121"/>
        <v>►</v>
      </c>
      <c r="B259" s="147" t="str">
        <f t="shared" si="141"/>
        <v>►</v>
      </c>
      <c r="C259" s="685" t="str">
        <f t="shared" si="142"/>
        <v>►</v>
      </c>
      <c r="D259" s="147" t="str">
        <f t="shared" si="143"/>
        <v>►</v>
      </c>
      <c r="E259" s="147" t="str">
        <f t="shared" si="144"/>
        <v>►</v>
      </c>
      <c r="F259" s="147" t="str">
        <f t="shared" si="145"/>
        <v>►</v>
      </c>
      <c r="G259" s="147" t="str">
        <f t="shared" si="146"/>
        <v>►</v>
      </c>
      <c r="H259"/>
      <c r="I259" s="146"/>
      <c r="J259" s="119"/>
      <c r="K259" s="119"/>
      <c r="L259" s="118"/>
      <c r="M259" s="117"/>
      <c r="N259" s="116"/>
      <c r="O259" s="689"/>
      <c r="P259" s="689"/>
      <c r="Q259" s="688"/>
      <c r="R259" s="150"/>
      <c r="S259" s="296"/>
      <c r="T259" s="295"/>
      <c r="U259" s="144"/>
      <c r="V259" s="294"/>
      <c r="W259" s="293"/>
      <c r="X259" s="292"/>
      <c r="Y259" s="291"/>
      <c r="Z259" s="290"/>
      <c r="AA259" s="686"/>
      <c r="AB259" s="407" t="str">
        <f t="shared" si="122"/>
        <v>►</v>
      </c>
      <c r="AC259" s="147" t="str">
        <f t="shared" si="147"/>
        <v>►</v>
      </c>
      <c r="AD259" s="685" t="str">
        <f t="shared" si="148"/>
        <v>►</v>
      </c>
      <c r="AE259" s="147" t="str">
        <f t="shared" si="149"/>
        <v>►</v>
      </c>
      <c r="AF259" s="147" t="str">
        <f t="shared" si="150"/>
        <v>►</v>
      </c>
      <c r="AG259" s="147" t="str">
        <f t="shared" si="151"/>
        <v>►</v>
      </c>
      <c r="AH259" s="147" t="str">
        <f t="shared" si="152"/>
        <v>►</v>
      </c>
      <c r="AI259" s="686"/>
      <c r="AJ259" s="146"/>
      <c r="AK259" s="119"/>
      <c r="AL259" s="119"/>
      <c r="AM259" s="118"/>
      <c r="AN259" s="117"/>
      <c r="AO259" s="116"/>
      <c r="AP259" s="689"/>
      <c r="AQ259" s="689"/>
      <c r="AR259" s="688"/>
      <c r="AS259" s="150"/>
      <c r="AT259" s="296"/>
      <c r="AU259" s="295"/>
      <c r="AV259" s="144"/>
      <c r="AW259" s="294"/>
      <c r="AX259" s="293"/>
      <c r="AY259" s="292"/>
      <c r="AZ259" s="291"/>
      <c r="BA259" s="290"/>
      <c r="BB259"/>
      <c r="BC259" s="407" t="str">
        <f t="shared" si="123"/>
        <v>►</v>
      </c>
      <c r="BF259" s="407" t="str">
        <f t="shared" si="124"/>
        <v>►</v>
      </c>
      <c r="BI259" s="9">
        <v>1</v>
      </c>
      <c r="BJ259" s="1"/>
      <c r="BK259" s="1"/>
    </row>
    <row r="260" spans="1:63" s="583" customFormat="1" ht="21">
      <c r="A260" s="407" t="str">
        <f t="shared" si="121"/>
        <v>►</v>
      </c>
      <c r="B260" s="147" t="str">
        <f t="shared" si="141"/>
        <v>►</v>
      </c>
      <c r="C260" s="685" t="str">
        <f t="shared" si="142"/>
        <v>►</v>
      </c>
      <c r="D260" s="147" t="str">
        <f t="shared" si="143"/>
        <v>►</v>
      </c>
      <c r="E260" s="147" t="str">
        <f t="shared" si="144"/>
        <v>►</v>
      </c>
      <c r="F260" s="147" t="str">
        <f t="shared" si="145"/>
        <v>►</v>
      </c>
      <c r="G260" s="147" t="str">
        <f t="shared" si="146"/>
        <v>►</v>
      </c>
      <c r="H260"/>
      <c r="I260" s="146"/>
      <c r="J260" s="119"/>
      <c r="K260" s="119"/>
      <c r="L260" s="118"/>
      <c r="M260" s="117"/>
      <c r="N260" s="116"/>
      <c r="O260" s="689"/>
      <c r="P260" s="689"/>
      <c r="Q260" s="688"/>
      <c r="R260" s="145"/>
      <c r="S260" s="296"/>
      <c r="T260" s="295"/>
      <c r="U260" s="144"/>
      <c r="V260" s="294"/>
      <c r="W260" s="293"/>
      <c r="X260" s="292"/>
      <c r="Y260" s="291"/>
      <c r="Z260" s="298"/>
      <c r="AA260" s="686"/>
      <c r="AB260" s="407" t="str">
        <f t="shared" si="122"/>
        <v>►</v>
      </c>
      <c r="AC260" s="147" t="str">
        <f t="shared" si="147"/>
        <v>►</v>
      </c>
      <c r="AD260" s="685" t="str">
        <f t="shared" si="148"/>
        <v>►</v>
      </c>
      <c r="AE260" s="147" t="str">
        <f t="shared" si="149"/>
        <v>►</v>
      </c>
      <c r="AF260" s="147" t="str">
        <f t="shared" si="150"/>
        <v>►</v>
      </c>
      <c r="AG260" s="147" t="str">
        <f t="shared" si="151"/>
        <v>►</v>
      </c>
      <c r="AH260" s="147" t="str">
        <f t="shared" si="152"/>
        <v>►</v>
      </c>
      <c r="AI260" s="686"/>
      <c r="AJ260" s="146"/>
      <c r="AK260" s="119"/>
      <c r="AL260" s="119"/>
      <c r="AM260" s="118"/>
      <c r="AN260" s="117"/>
      <c r="AO260" s="116"/>
      <c r="AP260" s="689"/>
      <c r="AQ260" s="689"/>
      <c r="AR260" s="688"/>
      <c r="AS260" s="145"/>
      <c r="AT260" s="296"/>
      <c r="AU260" s="295"/>
      <c r="AV260" s="144"/>
      <c r="AW260" s="294"/>
      <c r="AX260" s="293"/>
      <c r="AY260" s="292"/>
      <c r="AZ260" s="291"/>
      <c r="BA260" s="298"/>
      <c r="BB260"/>
      <c r="BC260" s="407" t="str">
        <f t="shared" si="123"/>
        <v>►</v>
      </c>
      <c r="BF260" s="407" t="str">
        <f t="shared" si="124"/>
        <v>►</v>
      </c>
      <c r="BI260" s="9">
        <v>1</v>
      </c>
      <c r="BJ260" s="1"/>
      <c r="BK260" s="1"/>
    </row>
    <row r="261" spans="1:63" s="583" customFormat="1" ht="21">
      <c r="A261" s="407" t="str">
        <f t="shared" si="121"/>
        <v>►</v>
      </c>
      <c r="B261" s="147" t="str">
        <f t="shared" si="141"/>
        <v>►</v>
      </c>
      <c r="C261" s="685" t="str">
        <f t="shared" si="142"/>
        <v>►</v>
      </c>
      <c r="D261" s="147" t="str">
        <f t="shared" si="143"/>
        <v>►</v>
      </c>
      <c r="E261" s="147" t="str">
        <f t="shared" si="144"/>
        <v>►</v>
      </c>
      <c r="F261" s="147" t="str">
        <f t="shared" si="145"/>
        <v>►</v>
      </c>
      <c r="G261" s="147" t="str">
        <f t="shared" si="146"/>
        <v>►</v>
      </c>
      <c r="H261"/>
      <c r="I261" s="146"/>
      <c r="J261" s="119"/>
      <c r="K261" s="119"/>
      <c r="L261" s="118"/>
      <c r="M261" s="117"/>
      <c r="N261" s="116"/>
      <c r="O261" s="689"/>
      <c r="P261" s="689"/>
      <c r="Q261" s="688"/>
      <c r="R261" s="150"/>
      <c r="S261" s="296"/>
      <c r="T261" s="295"/>
      <c r="U261" s="144"/>
      <c r="V261" s="294"/>
      <c r="W261" s="293"/>
      <c r="X261" s="292"/>
      <c r="Y261" s="291"/>
      <c r="Z261" s="298"/>
      <c r="AA261" s="686"/>
      <c r="AB261" s="407" t="str">
        <f t="shared" si="122"/>
        <v>►</v>
      </c>
      <c r="AC261" s="147" t="str">
        <f t="shared" si="147"/>
        <v>►</v>
      </c>
      <c r="AD261" s="685" t="str">
        <f t="shared" si="148"/>
        <v>►</v>
      </c>
      <c r="AE261" s="147" t="str">
        <f t="shared" si="149"/>
        <v>►</v>
      </c>
      <c r="AF261" s="147" t="str">
        <f t="shared" si="150"/>
        <v>►</v>
      </c>
      <c r="AG261" s="147" t="str">
        <f t="shared" si="151"/>
        <v>►</v>
      </c>
      <c r="AH261" s="147" t="str">
        <f t="shared" si="152"/>
        <v>►</v>
      </c>
      <c r="AI261" s="686"/>
      <c r="AJ261" s="146"/>
      <c r="AK261" s="119"/>
      <c r="AL261" s="119"/>
      <c r="AM261" s="118"/>
      <c r="AN261" s="117"/>
      <c r="AO261" s="116"/>
      <c r="AP261" s="689"/>
      <c r="AQ261" s="689"/>
      <c r="AR261" s="688"/>
      <c r="AS261" s="150"/>
      <c r="AT261" s="296"/>
      <c r="AU261" s="295"/>
      <c r="AV261" s="144"/>
      <c r="AW261" s="294"/>
      <c r="AX261" s="293"/>
      <c r="AY261" s="292"/>
      <c r="AZ261" s="291"/>
      <c r="BA261" s="298"/>
      <c r="BB261"/>
      <c r="BC261" s="407" t="str">
        <f t="shared" si="123"/>
        <v>►</v>
      </c>
      <c r="BF261" s="407" t="str">
        <f t="shared" si="124"/>
        <v>►</v>
      </c>
      <c r="BI261" s="9">
        <v>1</v>
      </c>
      <c r="BJ261" s="1"/>
      <c r="BK261" s="1"/>
    </row>
    <row r="262" spans="1:63" s="583" customFormat="1" ht="21">
      <c r="A262" s="407" t="str">
        <f t="shared" si="121"/>
        <v>►</v>
      </c>
      <c r="B262" s="147" t="str">
        <f t="shared" si="141"/>
        <v>►</v>
      </c>
      <c r="C262" s="685" t="str">
        <f t="shared" si="142"/>
        <v>►</v>
      </c>
      <c r="D262" s="147" t="str">
        <f t="shared" si="143"/>
        <v>►</v>
      </c>
      <c r="E262" s="147" t="str">
        <f t="shared" si="144"/>
        <v>►</v>
      </c>
      <c r="F262" s="147" t="str">
        <f t="shared" si="145"/>
        <v>►</v>
      </c>
      <c r="G262" s="147" t="str">
        <f t="shared" si="146"/>
        <v>►</v>
      </c>
      <c r="H262"/>
      <c r="I262" s="146"/>
      <c r="J262" s="119"/>
      <c r="K262" s="119"/>
      <c r="L262" s="118"/>
      <c r="M262" s="117"/>
      <c r="N262" s="116"/>
      <c r="O262" s="689"/>
      <c r="P262" s="689"/>
      <c r="Q262" s="688"/>
      <c r="R262" s="145"/>
      <c r="S262" s="296"/>
      <c r="T262" s="295"/>
      <c r="U262" s="144"/>
      <c r="V262" s="294"/>
      <c r="W262" s="293"/>
      <c r="X262" s="292"/>
      <c r="Y262" s="291"/>
      <c r="Z262" s="290"/>
      <c r="AA262" s="686"/>
      <c r="AB262" s="407" t="str">
        <f t="shared" si="122"/>
        <v>►</v>
      </c>
      <c r="AC262" s="147" t="str">
        <f t="shared" si="147"/>
        <v>►</v>
      </c>
      <c r="AD262" s="685" t="str">
        <f t="shared" si="148"/>
        <v>►</v>
      </c>
      <c r="AE262" s="147" t="str">
        <f t="shared" si="149"/>
        <v>►</v>
      </c>
      <c r="AF262" s="147" t="str">
        <f t="shared" si="150"/>
        <v>►</v>
      </c>
      <c r="AG262" s="147" t="str">
        <f t="shared" si="151"/>
        <v>►</v>
      </c>
      <c r="AH262" s="147" t="str">
        <f t="shared" si="152"/>
        <v>►</v>
      </c>
      <c r="AI262" s="686"/>
      <c r="AJ262" s="146"/>
      <c r="AK262" s="119"/>
      <c r="AL262" s="119"/>
      <c r="AM262" s="118"/>
      <c r="AN262" s="117"/>
      <c r="AO262" s="116"/>
      <c r="AP262" s="689"/>
      <c r="AQ262" s="689"/>
      <c r="AR262" s="688"/>
      <c r="AS262" s="145"/>
      <c r="AT262" s="296"/>
      <c r="AU262" s="295"/>
      <c r="AV262" s="144"/>
      <c r="AW262" s="294"/>
      <c r="AX262" s="293"/>
      <c r="AY262" s="292"/>
      <c r="AZ262" s="291"/>
      <c r="BA262" s="290"/>
      <c r="BB262"/>
      <c r="BC262" s="407" t="str">
        <f t="shared" si="123"/>
        <v>►</v>
      </c>
      <c r="BF262" s="407" t="str">
        <f t="shared" si="124"/>
        <v>►</v>
      </c>
      <c r="BI262" s="9">
        <v>1</v>
      </c>
      <c r="BJ262" s="1"/>
      <c r="BK262" s="1"/>
    </row>
    <row r="263" spans="1:63" s="583" customFormat="1" ht="21">
      <c r="A263" s="407" t="str">
        <f t="shared" si="121"/>
        <v>►</v>
      </c>
      <c r="B263" s="147" t="str">
        <f t="shared" si="141"/>
        <v>►</v>
      </c>
      <c r="C263" s="685" t="str">
        <f t="shared" si="142"/>
        <v>►</v>
      </c>
      <c r="D263" s="147" t="str">
        <f t="shared" si="143"/>
        <v>►</v>
      </c>
      <c r="E263" s="147" t="str">
        <f t="shared" si="144"/>
        <v>►</v>
      </c>
      <c r="F263" s="147" t="str">
        <f t="shared" si="145"/>
        <v>►</v>
      </c>
      <c r="G263" s="147" t="str">
        <f t="shared" si="146"/>
        <v>►</v>
      </c>
      <c r="H263"/>
      <c r="I263" s="146"/>
      <c r="J263" s="119"/>
      <c r="K263" s="119"/>
      <c r="L263" s="118"/>
      <c r="M263" s="117"/>
      <c r="N263" s="116"/>
      <c r="O263" s="689"/>
      <c r="P263" s="689"/>
      <c r="Q263" s="688"/>
      <c r="R263" s="150"/>
      <c r="S263" s="296"/>
      <c r="T263" s="295"/>
      <c r="U263" s="144"/>
      <c r="V263" s="294"/>
      <c r="W263" s="293"/>
      <c r="X263" s="292"/>
      <c r="Y263" s="291"/>
      <c r="Z263" s="290"/>
      <c r="AA263" s="686"/>
      <c r="AB263" s="407" t="str">
        <f t="shared" si="122"/>
        <v>►</v>
      </c>
      <c r="AC263" s="147" t="str">
        <f t="shared" si="147"/>
        <v>►</v>
      </c>
      <c r="AD263" s="685" t="str">
        <f t="shared" si="148"/>
        <v>►</v>
      </c>
      <c r="AE263" s="147" t="str">
        <f t="shared" si="149"/>
        <v>►</v>
      </c>
      <c r="AF263" s="147" t="str">
        <f t="shared" si="150"/>
        <v>►</v>
      </c>
      <c r="AG263" s="147" t="str">
        <f t="shared" si="151"/>
        <v>►</v>
      </c>
      <c r="AH263" s="147" t="str">
        <f t="shared" si="152"/>
        <v>►</v>
      </c>
      <c r="AI263" s="686"/>
      <c r="AJ263" s="146"/>
      <c r="AK263" s="119"/>
      <c r="AL263" s="119"/>
      <c r="AM263" s="118"/>
      <c r="AN263" s="117"/>
      <c r="AO263" s="116"/>
      <c r="AP263" s="689"/>
      <c r="AQ263" s="689"/>
      <c r="AR263" s="688"/>
      <c r="AS263" s="150"/>
      <c r="AT263" s="296"/>
      <c r="AU263" s="295"/>
      <c r="AV263" s="144"/>
      <c r="AW263" s="294"/>
      <c r="AX263" s="293"/>
      <c r="AY263" s="292"/>
      <c r="AZ263" s="291"/>
      <c r="BA263" s="290"/>
      <c r="BB263"/>
      <c r="BC263" s="407" t="str">
        <f t="shared" si="123"/>
        <v>►</v>
      </c>
      <c r="BF263" s="407" t="str">
        <f t="shared" si="124"/>
        <v>►</v>
      </c>
      <c r="BI263" s="9">
        <v>1</v>
      </c>
      <c r="BJ263" s="1"/>
      <c r="BK263" s="1"/>
    </row>
    <row r="264" spans="1:63" s="583" customFormat="1" ht="21">
      <c r="A264" s="407" t="str">
        <f t="shared" si="121"/>
        <v>►</v>
      </c>
      <c r="B264" s="147" t="str">
        <f t="shared" si="141"/>
        <v>►</v>
      </c>
      <c r="C264" s="685" t="str">
        <f t="shared" si="142"/>
        <v>►</v>
      </c>
      <c r="D264" s="147" t="str">
        <f t="shared" si="143"/>
        <v>►</v>
      </c>
      <c r="E264" s="147" t="str">
        <f t="shared" si="144"/>
        <v>►</v>
      </c>
      <c r="F264" s="147" t="str">
        <f t="shared" si="145"/>
        <v>►</v>
      </c>
      <c r="G264" s="147" t="str">
        <f t="shared" si="146"/>
        <v>►</v>
      </c>
      <c r="H264"/>
      <c r="I264" s="146"/>
      <c r="J264" s="119"/>
      <c r="K264" s="119"/>
      <c r="L264" s="118"/>
      <c r="M264" s="117"/>
      <c r="N264" s="116"/>
      <c r="O264" s="689"/>
      <c r="P264" s="689"/>
      <c r="Q264" s="688"/>
      <c r="R264" s="145"/>
      <c r="S264" s="296"/>
      <c r="T264" s="295"/>
      <c r="U264" s="144"/>
      <c r="V264" s="294"/>
      <c r="W264" s="293"/>
      <c r="X264" s="292"/>
      <c r="Y264" s="291"/>
      <c r="Z264" s="290"/>
      <c r="AA264" s="686"/>
      <c r="AB264" s="407" t="str">
        <f t="shared" si="122"/>
        <v>►</v>
      </c>
      <c r="AC264" s="147" t="str">
        <f t="shared" si="147"/>
        <v>►</v>
      </c>
      <c r="AD264" s="685" t="str">
        <f t="shared" si="148"/>
        <v>►</v>
      </c>
      <c r="AE264" s="147" t="str">
        <f t="shared" si="149"/>
        <v>►</v>
      </c>
      <c r="AF264" s="147" t="str">
        <f t="shared" si="150"/>
        <v>►</v>
      </c>
      <c r="AG264" s="147" t="str">
        <f t="shared" si="151"/>
        <v>►</v>
      </c>
      <c r="AH264" s="147" t="str">
        <f t="shared" si="152"/>
        <v>►</v>
      </c>
      <c r="AI264" s="686"/>
      <c r="AJ264" s="146"/>
      <c r="AK264" s="119"/>
      <c r="AL264" s="119"/>
      <c r="AM264" s="118"/>
      <c r="AN264" s="117"/>
      <c r="AO264" s="116"/>
      <c r="AP264" s="689"/>
      <c r="AQ264" s="689"/>
      <c r="AR264" s="688"/>
      <c r="AS264" s="145"/>
      <c r="AT264" s="296"/>
      <c r="AU264" s="295"/>
      <c r="AV264" s="144"/>
      <c r="AW264" s="294"/>
      <c r="AX264" s="293"/>
      <c r="AY264" s="292"/>
      <c r="AZ264" s="291"/>
      <c r="BA264" s="290"/>
      <c r="BB264"/>
      <c r="BC264" s="407" t="str">
        <f t="shared" si="123"/>
        <v>►</v>
      </c>
      <c r="BF264" s="407" t="str">
        <f t="shared" si="124"/>
        <v>►</v>
      </c>
      <c r="BI264" s="9">
        <v>1</v>
      </c>
      <c r="BJ264" s="1"/>
      <c r="BK264" s="1"/>
    </row>
    <row r="265" spans="1:63" s="583" customFormat="1" ht="15.75">
      <c r="A265" s="407" t="str">
        <f t="shared" si="121"/>
        <v>►</v>
      </c>
      <c r="B265" s="147" t="str">
        <f t="shared" si="141"/>
        <v>►</v>
      </c>
      <c r="C265" s="685" t="str">
        <f t="shared" si="142"/>
        <v>►</v>
      </c>
      <c r="D265" s="147" t="str">
        <f t="shared" si="143"/>
        <v>►</v>
      </c>
      <c r="E265" s="147" t="str">
        <f t="shared" si="144"/>
        <v>►</v>
      </c>
      <c r="F265" s="147" t="str">
        <f t="shared" si="145"/>
        <v>►</v>
      </c>
      <c r="G265" s="147" t="str">
        <f t="shared" si="146"/>
        <v>►</v>
      </c>
      <c r="H265"/>
      <c r="I265" s="134"/>
      <c r="J265" s="119"/>
      <c r="K265" s="119"/>
      <c r="L265" s="118"/>
      <c r="M265" s="117"/>
      <c r="N265" s="116"/>
      <c r="O265" s="132"/>
      <c r="P265" s="132"/>
      <c r="Q265" s="132"/>
      <c r="R265" s="132"/>
      <c r="S265" s="132"/>
      <c r="T265" s="132"/>
      <c r="U265" s="132"/>
      <c r="V265" s="132"/>
      <c r="W265" s="132"/>
      <c r="X265" s="133"/>
      <c r="Y265" s="132"/>
      <c r="Z265" s="131"/>
      <c r="AA265" s="686"/>
      <c r="AB265" s="407" t="str">
        <f t="shared" si="122"/>
        <v>►</v>
      </c>
      <c r="AC265" s="147" t="str">
        <f t="shared" si="147"/>
        <v>►</v>
      </c>
      <c r="AD265" s="685" t="str">
        <f t="shared" si="148"/>
        <v>►</v>
      </c>
      <c r="AE265" s="147" t="str">
        <f t="shared" si="149"/>
        <v>►</v>
      </c>
      <c r="AF265" s="147" t="str">
        <f t="shared" si="150"/>
        <v>►</v>
      </c>
      <c r="AG265" s="147" t="str">
        <f t="shared" si="151"/>
        <v>►</v>
      </c>
      <c r="AH265" s="147" t="str">
        <f t="shared" si="152"/>
        <v>►</v>
      </c>
      <c r="AI265" s="686"/>
      <c r="AJ265" s="134"/>
      <c r="AK265" s="119"/>
      <c r="AL265" s="119"/>
      <c r="AM265" s="118"/>
      <c r="AN265" s="117"/>
      <c r="AO265" s="116"/>
      <c r="AP265" s="132"/>
      <c r="AQ265" s="132"/>
      <c r="AR265" s="132"/>
      <c r="AS265" s="132"/>
      <c r="AT265" s="132"/>
      <c r="AU265" s="132"/>
      <c r="AV265" s="132"/>
      <c r="AW265" s="132"/>
      <c r="AX265" s="132"/>
      <c r="AY265" s="133"/>
      <c r="AZ265" s="132"/>
      <c r="BA265" s="131"/>
      <c r="BB265"/>
      <c r="BC265" s="407" t="str">
        <f t="shared" si="123"/>
        <v>►</v>
      </c>
      <c r="BF265" s="407" t="str">
        <f t="shared" si="124"/>
        <v>►</v>
      </c>
      <c r="BI265" s="9">
        <v>1</v>
      </c>
      <c r="BJ265" s="1"/>
      <c r="BK265" s="1"/>
    </row>
    <row r="266" spans="1:63" s="583" customFormat="1" ht="21">
      <c r="A266" s="407" t="str">
        <f t="shared" ref="A266:A329" si="153">IF(ISBLANK(I266),"►",I266)</f>
        <v>►</v>
      </c>
      <c r="B266" s="147" t="str">
        <f t="shared" si="141"/>
        <v>►</v>
      </c>
      <c r="C266" s="685" t="str">
        <f t="shared" si="142"/>
        <v>►</v>
      </c>
      <c r="D266" s="147" t="str">
        <f t="shared" si="143"/>
        <v>►</v>
      </c>
      <c r="E266" s="147" t="str">
        <f t="shared" si="144"/>
        <v>►</v>
      </c>
      <c r="F266" s="147" t="str">
        <f t="shared" si="145"/>
        <v>►</v>
      </c>
      <c r="G266" s="147" t="str">
        <f t="shared" si="146"/>
        <v>►</v>
      </c>
      <c r="H266"/>
      <c r="I266" s="146"/>
      <c r="J266" s="119"/>
      <c r="K266" s="119"/>
      <c r="L266" s="118"/>
      <c r="M266" s="117"/>
      <c r="N266" s="116"/>
      <c r="O266" s="288"/>
      <c r="P266" s="267"/>
      <c r="Q266" s="270"/>
      <c r="R266" s="270"/>
      <c r="S266" s="270"/>
      <c r="T266" s="270"/>
      <c r="U266" s="270"/>
      <c r="V266" s="270"/>
      <c r="W266" s="270"/>
      <c r="X266" s="270"/>
      <c r="Y266" s="270"/>
      <c r="Z266" s="287"/>
      <c r="AA266" s="686"/>
      <c r="AB266" s="407" t="str">
        <f t="shared" ref="AB266:AB329" si="154">IF(ISBLANK(AJ266),"►",AJ266)</f>
        <v>►</v>
      </c>
      <c r="AC266" s="147" t="str">
        <f t="shared" si="147"/>
        <v>►</v>
      </c>
      <c r="AD266" s="685" t="str">
        <f t="shared" si="148"/>
        <v>►</v>
      </c>
      <c r="AE266" s="147" t="str">
        <f t="shared" si="149"/>
        <v>►</v>
      </c>
      <c r="AF266" s="147" t="str">
        <f t="shared" si="150"/>
        <v>►</v>
      </c>
      <c r="AG266" s="147" t="str">
        <f t="shared" si="151"/>
        <v>►</v>
      </c>
      <c r="AH266" s="147" t="str">
        <f t="shared" si="152"/>
        <v>►</v>
      </c>
      <c r="AI266" s="686"/>
      <c r="AJ266" s="146"/>
      <c r="AK266" s="119"/>
      <c r="AL266" s="119"/>
      <c r="AM266" s="118"/>
      <c r="AN266" s="117"/>
      <c r="AO266" s="116"/>
      <c r="AP266" s="288"/>
      <c r="AQ266" s="267"/>
      <c r="AR266" s="270"/>
      <c r="AS266" s="270"/>
      <c r="AT266" s="270"/>
      <c r="AU266" s="270"/>
      <c r="AV266" s="270"/>
      <c r="AW266" s="270"/>
      <c r="AX266" s="270"/>
      <c r="AY266" s="270"/>
      <c r="AZ266" s="270"/>
      <c r="BA266" s="287"/>
      <c r="BB266"/>
      <c r="BC266" s="407" t="str">
        <f t="shared" ref="BC266:BC329" si="155">A266</f>
        <v>►</v>
      </c>
      <c r="BF266" s="407" t="str">
        <f t="shared" ref="BF266:BF329" si="156">AB266</f>
        <v>►</v>
      </c>
      <c r="BI266" s="9">
        <v>1</v>
      </c>
      <c r="BJ266" s="1"/>
      <c r="BK266" s="1"/>
    </row>
    <row r="267" spans="1:63" s="583" customFormat="1" ht="21">
      <c r="A267" s="407" t="str">
        <f t="shared" si="153"/>
        <v>►</v>
      </c>
      <c r="B267" s="147" t="str">
        <f t="shared" ref="B267:G267" si="157">B266</f>
        <v>►</v>
      </c>
      <c r="C267" s="685" t="str">
        <f t="shared" si="157"/>
        <v>►</v>
      </c>
      <c r="D267" s="147" t="str">
        <f t="shared" si="157"/>
        <v>►</v>
      </c>
      <c r="E267" s="147" t="str">
        <f t="shared" si="157"/>
        <v>►</v>
      </c>
      <c r="F267" s="147" t="str">
        <f t="shared" si="157"/>
        <v>►</v>
      </c>
      <c r="G267" s="147" t="str">
        <f t="shared" si="157"/>
        <v>►</v>
      </c>
      <c r="H267"/>
      <c r="I267" s="146"/>
      <c r="J267" s="119"/>
      <c r="K267" s="119"/>
      <c r="L267" s="118"/>
      <c r="M267" s="117"/>
      <c r="N267" s="116"/>
      <c r="O267" s="285"/>
      <c r="P267" s="284"/>
      <c r="Q267" s="284"/>
      <c r="R267" s="284"/>
      <c r="S267" s="284"/>
      <c r="T267" s="284"/>
      <c r="U267" s="284"/>
      <c r="V267" s="284"/>
      <c r="W267" s="284"/>
      <c r="X267" s="284"/>
      <c r="Y267" s="284"/>
      <c r="Z267" s="282"/>
      <c r="AA267" s="686"/>
      <c r="AB267" s="407" t="str">
        <f t="shared" si="154"/>
        <v>►</v>
      </c>
      <c r="AC267" s="147" t="str">
        <f t="shared" ref="AC267:AH267" si="158">AC266</f>
        <v>►</v>
      </c>
      <c r="AD267" s="685" t="str">
        <f t="shared" si="158"/>
        <v>►</v>
      </c>
      <c r="AE267" s="147" t="str">
        <f t="shared" si="158"/>
        <v>►</v>
      </c>
      <c r="AF267" s="147" t="str">
        <f t="shared" si="158"/>
        <v>►</v>
      </c>
      <c r="AG267" s="147" t="str">
        <f t="shared" si="158"/>
        <v>►</v>
      </c>
      <c r="AH267" s="147" t="str">
        <f t="shared" si="158"/>
        <v>►</v>
      </c>
      <c r="AI267" s="686"/>
      <c r="AJ267" s="146"/>
      <c r="AK267" s="119"/>
      <c r="AL267" s="119"/>
      <c r="AM267" s="118"/>
      <c r="AN267" s="117"/>
      <c r="AO267" s="116"/>
      <c r="AP267" s="285"/>
      <c r="AQ267" s="284"/>
      <c r="AR267" s="284"/>
      <c r="AS267" s="284"/>
      <c r="AT267" s="284"/>
      <c r="AU267" s="284"/>
      <c r="AV267" s="284"/>
      <c r="AW267" s="284"/>
      <c r="AX267" s="284"/>
      <c r="AY267" s="284"/>
      <c r="AZ267" s="284"/>
      <c r="BA267" s="282"/>
      <c r="BB267"/>
      <c r="BC267" s="407" t="str">
        <f t="shared" si="155"/>
        <v>►</v>
      </c>
      <c r="BF267" s="407" t="str">
        <f t="shared" si="156"/>
        <v>►</v>
      </c>
      <c r="BI267" s="9">
        <v>1</v>
      </c>
      <c r="BJ267" s="1"/>
      <c r="BK267" s="1"/>
    </row>
    <row r="268" spans="1:63" s="583" customFormat="1" ht="21">
      <c r="A268" s="407" t="str">
        <f t="shared" si="153"/>
        <v>►</v>
      </c>
      <c r="B268" s="147" t="str">
        <f t="shared" ref="B268:G280" si="159">B266</f>
        <v>►</v>
      </c>
      <c r="C268" s="685" t="str">
        <f t="shared" si="159"/>
        <v>►</v>
      </c>
      <c r="D268" s="147" t="str">
        <f t="shared" si="159"/>
        <v>►</v>
      </c>
      <c r="E268" s="147" t="str">
        <f t="shared" si="159"/>
        <v>►</v>
      </c>
      <c r="F268" s="147" t="str">
        <f t="shared" si="159"/>
        <v>►</v>
      </c>
      <c r="G268" s="147" t="str">
        <f t="shared" si="159"/>
        <v>►</v>
      </c>
      <c r="H268"/>
      <c r="I268" s="146"/>
      <c r="J268" s="119"/>
      <c r="K268" s="119"/>
      <c r="L268" s="118"/>
      <c r="M268" s="117"/>
      <c r="N268" s="116"/>
      <c r="O268" s="285"/>
      <c r="P268" s="284"/>
      <c r="Q268" s="284"/>
      <c r="R268" s="284"/>
      <c r="S268" s="284"/>
      <c r="T268" s="284"/>
      <c r="U268" s="284"/>
      <c r="V268" s="284"/>
      <c r="W268" s="284"/>
      <c r="X268" s="284"/>
      <c r="Y268" s="284"/>
      <c r="Z268" s="282"/>
      <c r="AA268" s="686"/>
      <c r="AB268" s="407" t="str">
        <f t="shared" si="154"/>
        <v>►</v>
      </c>
      <c r="AC268" s="147" t="str">
        <f t="shared" ref="AC268:AH280" si="160">AC266</f>
        <v>►</v>
      </c>
      <c r="AD268" s="685" t="str">
        <f t="shared" si="160"/>
        <v>►</v>
      </c>
      <c r="AE268" s="147" t="str">
        <f t="shared" si="160"/>
        <v>►</v>
      </c>
      <c r="AF268" s="147" t="str">
        <f t="shared" si="160"/>
        <v>►</v>
      </c>
      <c r="AG268" s="147" t="str">
        <f t="shared" si="160"/>
        <v>►</v>
      </c>
      <c r="AH268" s="147" t="str">
        <f t="shared" si="160"/>
        <v>►</v>
      </c>
      <c r="AI268" s="686"/>
      <c r="AJ268" s="146"/>
      <c r="AK268" s="119"/>
      <c r="AL268" s="119"/>
      <c r="AM268" s="118"/>
      <c r="AN268" s="117"/>
      <c r="AO268" s="116"/>
      <c r="AP268" s="285"/>
      <c r="AQ268" s="284"/>
      <c r="AR268" s="284"/>
      <c r="AS268" s="284"/>
      <c r="AT268" s="284"/>
      <c r="AU268" s="284"/>
      <c r="AV268" s="284"/>
      <c r="AW268" s="284"/>
      <c r="AX268" s="284"/>
      <c r="AY268" s="284"/>
      <c r="AZ268" s="284"/>
      <c r="BA268" s="282"/>
      <c r="BB268"/>
      <c r="BC268" s="407" t="str">
        <f t="shared" si="155"/>
        <v>►</v>
      </c>
      <c r="BF268" s="407" t="str">
        <f t="shared" si="156"/>
        <v>►</v>
      </c>
      <c r="BI268" s="9">
        <v>1</v>
      </c>
      <c r="BJ268" s="1"/>
      <c r="BK268" s="1"/>
    </row>
    <row r="269" spans="1:63" s="583" customFormat="1" ht="21">
      <c r="A269" s="407" t="str">
        <f t="shared" si="153"/>
        <v>►</v>
      </c>
      <c r="B269" s="147" t="str">
        <f t="shared" si="159"/>
        <v>►</v>
      </c>
      <c r="C269" s="685" t="str">
        <f t="shared" si="159"/>
        <v>►</v>
      </c>
      <c r="D269" s="147" t="str">
        <f t="shared" si="159"/>
        <v>►</v>
      </c>
      <c r="E269" s="147" t="str">
        <f t="shared" si="159"/>
        <v>►</v>
      </c>
      <c r="F269" s="147" t="str">
        <f t="shared" si="159"/>
        <v>►</v>
      </c>
      <c r="G269" s="147" t="str">
        <f t="shared" si="159"/>
        <v>►</v>
      </c>
      <c r="H269"/>
      <c r="I269" s="146"/>
      <c r="J269" s="119"/>
      <c r="K269" s="119"/>
      <c r="L269" s="118"/>
      <c r="M269" s="117"/>
      <c r="N269" s="116"/>
      <c r="O269" s="285"/>
      <c r="P269" s="284"/>
      <c r="Q269" s="284"/>
      <c r="R269" s="284"/>
      <c r="S269" s="284"/>
      <c r="T269" s="284"/>
      <c r="U269" s="284"/>
      <c r="V269" s="284"/>
      <c r="W269" s="284"/>
      <c r="X269" s="284"/>
      <c r="Y269" s="284"/>
      <c r="Z269" s="282"/>
      <c r="AA269" s="686"/>
      <c r="AB269" s="407" t="str">
        <f t="shared" si="154"/>
        <v>►</v>
      </c>
      <c r="AC269" s="147" t="str">
        <f t="shared" si="160"/>
        <v>►</v>
      </c>
      <c r="AD269" s="685" t="str">
        <f t="shared" si="160"/>
        <v>►</v>
      </c>
      <c r="AE269" s="147" t="str">
        <f t="shared" si="160"/>
        <v>►</v>
      </c>
      <c r="AF269" s="147" t="str">
        <f t="shared" si="160"/>
        <v>►</v>
      </c>
      <c r="AG269" s="147" t="str">
        <f t="shared" si="160"/>
        <v>►</v>
      </c>
      <c r="AH269" s="147" t="str">
        <f t="shared" si="160"/>
        <v>►</v>
      </c>
      <c r="AI269" s="686"/>
      <c r="AJ269" s="146"/>
      <c r="AK269" s="119"/>
      <c r="AL269" s="119"/>
      <c r="AM269" s="118"/>
      <c r="AN269" s="117"/>
      <c r="AO269" s="116"/>
      <c r="AP269" s="285"/>
      <c r="AQ269" s="284"/>
      <c r="AR269" s="284"/>
      <c r="AS269" s="284"/>
      <c r="AT269" s="284"/>
      <c r="AU269" s="284"/>
      <c r="AV269" s="284"/>
      <c r="AW269" s="284"/>
      <c r="AX269" s="284"/>
      <c r="AY269" s="284"/>
      <c r="AZ269" s="284"/>
      <c r="BA269" s="282"/>
      <c r="BB269"/>
      <c r="BC269" s="407" t="str">
        <f t="shared" si="155"/>
        <v>►</v>
      </c>
      <c r="BF269" s="407" t="str">
        <f t="shared" si="156"/>
        <v>►</v>
      </c>
      <c r="BI269" s="9">
        <v>1</v>
      </c>
      <c r="BJ269" s="1"/>
      <c r="BK269" s="1"/>
    </row>
    <row r="270" spans="1:63" s="583" customFormat="1" ht="21">
      <c r="A270" s="407" t="str">
        <f t="shared" si="153"/>
        <v>►</v>
      </c>
      <c r="B270" s="147" t="str">
        <f t="shared" si="159"/>
        <v>►</v>
      </c>
      <c r="C270" s="685" t="str">
        <f t="shared" si="159"/>
        <v>►</v>
      </c>
      <c r="D270" s="147" t="str">
        <f t="shared" si="159"/>
        <v>►</v>
      </c>
      <c r="E270" s="147" t="str">
        <f t="shared" si="159"/>
        <v>►</v>
      </c>
      <c r="F270" s="147" t="str">
        <f t="shared" si="159"/>
        <v>►</v>
      </c>
      <c r="G270" s="147" t="str">
        <f t="shared" si="159"/>
        <v>►</v>
      </c>
      <c r="H270"/>
      <c r="I270" s="146"/>
      <c r="J270" s="119"/>
      <c r="K270" s="119"/>
      <c r="L270" s="118"/>
      <c r="M270" s="117"/>
      <c r="N270" s="116"/>
      <c r="O270" s="285"/>
      <c r="P270" s="284"/>
      <c r="Q270" s="284"/>
      <c r="R270" s="284"/>
      <c r="S270" s="284"/>
      <c r="T270" s="284"/>
      <c r="U270" s="284"/>
      <c r="V270" s="284"/>
      <c r="W270" s="284"/>
      <c r="X270" s="284"/>
      <c r="Y270" s="284"/>
      <c r="Z270" s="282"/>
      <c r="AA270" s="686"/>
      <c r="AB270" s="407" t="str">
        <f t="shared" si="154"/>
        <v>►</v>
      </c>
      <c r="AC270" s="147" t="str">
        <f t="shared" si="160"/>
        <v>►</v>
      </c>
      <c r="AD270" s="685" t="str">
        <f t="shared" si="160"/>
        <v>►</v>
      </c>
      <c r="AE270" s="147" t="str">
        <f t="shared" si="160"/>
        <v>►</v>
      </c>
      <c r="AF270" s="147" t="str">
        <f t="shared" si="160"/>
        <v>►</v>
      </c>
      <c r="AG270" s="147" t="str">
        <f t="shared" si="160"/>
        <v>►</v>
      </c>
      <c r="AH270" s="147" t="str">
        <f t="shared" si="160"/>
        <v>►</v>
      </c>
      <c r="AI270" s="686"/>
      <c r="AJ270" s="146"/>
      <c r="AK270" s="119"/>
      <c r="AL270" s="119"/>
      <c r="AM270" s="118"/>
      <c r="AN270" s="117"/>
      <c r="AO270" s="116"/>
      <c r="AP270" s="285"/>
      <c r="AQ270" s="284"/>
      <c r="AR270" s="284"/>
      <c r="AS270" s="284"/>
      <c r="AT270" s="284"/>
      <c r="AU270" s="284"/>
      <c r="AV270" s="284"/>
      <c r="AW270" s="284"/>
      <c r="AX270" s="284"/>
      <c r="AY270" s="284"/>
      <c r="AZ270" s="284"/>
      <c r="BA270" s="282"/>
      <c r="BB270"/>
      <c r="BC270" s="407" t="str">
        <f t="shared" si="155"/>
        <v>►</v>
      </c>
      <c r="BF270" s="407" t="str">
        <f t="shared" si="156"/>
        <v>►</v>
      </c>
      <c r="BI270" s="9">
        <v>1</v>
      </c>
      <c r="BJ270" s="1"/>
      <c r="BK270" s="1"/>
    </row>
    <row r="271" spans="1:63" s="583" customFormat="1" ht="21">
      <c r="A271" s="407" t="str">
        <f t="shared" si="153"/>
        <v>►</v>
      </c>
      <c r="B271" s="147" t="str">
        <f t="shared" si="159"/>
        <v>►</v>
      </c>
      <c r="C271" s="685" t="str">
        <f t="shared" si="159"/>
        <v>►</v>
      </c>
      <c r="D271" s="147" t="str">
        <f t="shared" si="159"/>
        <v>►</v>
      </c>
      <c r="E271" s="147" t="str">
        <f t="shared" si="159"/>
        <v>►</v>
      </c>
      <c r="F271" s="147" t="str">
        <f t="shared" si="159"/>
        <v>►</v>
      </c>
      <c r="G271" s="147" t="str">
        <f t="shared" si="159"/>
        <v>►</v>
      </c>
      <c r="H271"/>
      <c r="I271" s="146"/>
      <c r="J271" s="119"/>
      <c r="K271" s="119"/>
      <c r="L271" s="118"/>
      <c r="M271" s="117"/>
      <c r="N271" s="116"/>
      <c r="O271" s="285"/>
      <c r="P271" s="284"/>
      <c r="Q271" s="284"/>
      <c r="R271" s="284"/>
      <c r="S271" s="284"/>
      <c r="T271" s="284"/>
      <c r="U271" s="284"/>
      <c r="V271" s="284"/>
      <c r="W271" s="284"/>
      <c r="X271" s="284"/>
      <c r="Y271" s="284"/>
      <c r="Z271" s="282"/>
      <c r="AA271" s="686"/>
      <c r="AB271" s="407" t="str">
        <f t="shared" si="154"/>
        <v>►</v>
      </c>
      <c r="AC271" s="147" t="str">
        <f t="shared" si="160"/>
        <v>►</v>
      </c>
      <c r="AD271" s="685" t="str">
        <f t="shared" si="160"/>
        <v>►</v>
      </c>
      <c r="AE271" s="147" t="str">
        <f t="shared" si="160"/>
        <v>►</v>
      </c>
      <c r="AF271" s="147" t="str">
        <f t="shared" si="160"/>
        <v>►</v>
      </c>
      <c r="AG271" s="147" t="str">
        <f t="shared" si="160"/>
        <v>►</v>
      </c>
      <c r="AH271" s="147" t="str">
        <f t="shared" si="160"/>
        <v>►</v>
      </c>
      <c r="AI271" s="686"/>
      <c r="AJ271" s="146"/>
      <c r="AK271" s="119"/>
      <c r="AL271" s="119"/>
      <c r="AM271" s="118"/>
      <c r="AN271" s="117"/>
      <c r="AO271" s="116"/>
      <c r="AP271" s="285"/>
      <c r="AQ271" s="284"/>
      <c r="AR271" s="284"/>
      <c r="AS271" s="284"/>
      <c r="AT271" s="284"/>
      <c r="AU271" s="284"/>
      <c r="AV271" s="284"/>
      <c r="AW271" s="284"/>
      <c r="AX271" s="284"/>
      <c r="AY271" s="284"/>
      <c r="AZ271" s="284"/>
      <c r="BA271" s="282"/>
      <c r="BB271"/>
      <c r="BC271" s="407" t="str">
        <f t="shared" si="155"/>
        <v>►</v>
      </c>
      <c r="BF271" s="407" t="str">
        <f t="shared" si="156"/>
        <v>►</v>
      </c>
      <c r="BI271" s="9">
        <v>1</v>
      </c>
      <c r="BJ271" s="1"/>
      <c r="BK271" s="1"/>
    </row>
    <row r="272" spans="1:63" s="583" customFormat="1" ht="21">
      <c r="A272" s="407" t="str">
        <f t="shared" si="153"/>
        <v>►</v>
      </c>
      <c r="B272" s="147" t="str">
        <f t="shared" si="159"/>
        <v>►</v>
      </c>
      <c r="C272" s="685" t="str">
        <f t="shared" si="159"/>
        <v>►</v>
      </c>
      <c r="D272" s="147" t="str">
        <f t="shared" si="159"/>
        <v>►</v>
      </c>
      <c r="E272" s="147" t="str">
        <f t="shared" si="159"/>
        <v>►</v>
      </c>
      <c r="F272" s="147" t="str">
        <f t="shared" si="159"/>
        <v>►</v>
      </c>
      <c r="G272" s="147" t="str">
        <f t="shared" si="159"/>
        <v>►</v>
      </c>
      <c r="H272"/>
      <c r="I272" s="146"/>
      <c r="J272" s="119"/>
      <c r="K272" s="119"/>
      <c r="L272" s="118"/>
      <c r="M272" s="117"/>
      <c r="N272" s="116"/>
      <c r="O272" s="285"/>
      <c r="P272" s="284"/>
      <c r="Q272" s="284"/>
      <c r="R272" s="284"/>
      <c r="S272" s="284"/>
      <c r="T272" s="284"/>
      <c r="U272" s="284"/>
      <c r="V272" s="284"/>
      <c r="W272" s="284"/>
      <c r="X272" s="284"/>
      <c r="Y272" s="284"/>
      <c r="Z272" s="282"/>
      <c r="AA272" s="686"/>
      <c r="AB272" s="407" t="str">
        <f t="shared" si="154"/>
        <v>►</v>
      </c>
      <c r="AC272" s="147" t="str">
        <f t="shared" si="160"/>
        <v>►</v>
      </c>
      <c r="AD272" s="685" t="str">
        <f t="shared" si="160"/>
        <v>►</v>
      </c>
      <c r="AE272" s="147" t="str">
        <f t="shared" si="160"/>
        <v>►</v>
      </c>
      <c r="AF272" s="147" t="str">
        <f t="shared" si="160"/>
        <v>►</v>
      </c>
      <c r="AG272" s="147" t="str">
        <f t="shared" si="160"/>
        <v>►</v>
      </c>
      <c r="AH272" s="147" t="str">
        <f t="shared" si="160"/>
        <v>►</v>
      </c>
      <c r="AI272" s="686"/>
      <c r="AJ272" s="146"/>
      <c r="AK272" s="119"/>
      <c r="AL272" s="119"/>
      <c r="AM272" s="118"/>
      <c r="AN272" s="117"/>
      <c r="AO272" s="116"/>
      <c r="AP272" s="285"/>
      <c r="AQ272" s="284"/>
      <c r="AR272" s="284"/>
      <c r="AS272" s="284"/>
      <c r="AT272" s="284"/>
      <c r="AU272" s="284"/>
      <c r="AV272" s="284"/>
      <c r="AW272" s="284"/>
      <c r="AX272" s="284"/>
      <c r="AY272" s="284"/>
      <c r="AZ272" s="284"/>
      <c r="BA272" s="282"/>
      <c r="BB272"/>
      <c r="BC272" s="407" t="str">
        <f t="shared" si="155"/>
        <v>►</v>
      </c>
      <c r="BF272" s="407" t="str">
        <f t="shared" si="156"/>
        <v>►</v>
      </c>
      <c r="BI272" s="9">
        <v>1</v>
      </c>
      <c r="BJ272" s="1"/>
      <c r="BK272" s="1"/>
    </row>
    <row r="273" spans="1:63" s="583" customFormat="1" ht="21">
      <c r="A273" s="407" t="str">
        <f t="shared" si="153"/>
        <v>►</v>
      </c>
      <c r="B273" s="147" t="str">
        <f t="shared" si="159"/>
        <v>►</v>
      </c>
      <c r="C273" s="685" t="str">
        <f t="shared" si="159"/>
        <v>►</v>
      </c>
      <c r="D273" s="147" t="str">
        <f t="shared" si="159"/>
        <v>►</v>
      </c>
      <c r="E273" s="147" t="str">
        <f t="shared" si="159"/>
        <v>►</v>
      </c>
      <c r="F273" s="147" t="str">
        <f t="shared" si="159"/>
        <v>►</v>
      </c>
      <c r="G273" s="147" t="str">
        <f t="shared" si="159"/>
        <v>►</v>
      </c>
      <c r="H273"/>
      <c r="I273" s="146"/>
      <c r="J273" s="119"/>
      <c r="K273" s="119"/>
      <c r="L273" s="118"/>
      <c r="M273" s="117"/>
      <c r="N273" s="116"/>
      <c r="O273" s="285"/>
      <c r="P273" s="284"/>
      <c r="Q273" s="284"/>
      <c r="R273" s="284"/>
      <c r="S273" s="284"/>
      <c r="T273" s="284"/>
      <c r="U273" s="284"/>
      <c r="V273" s="284"/>
      <c r="W273" s="284"/>
      <c r="X273" s="284"/>
      <c r="Y273" s="284"/>
      <c r="Z273" s="282"/>
      <c r="AA273" s="686"/>
      <c r="AB273" s="407" t="str">
        <f t="shared" si="154"/>
        <v>►</v>
      </c>
      <c r="AC273" s="147" t="str">
        <f t="shared" si="160"/>
        <v>►</v>
      </c>
      <c r="AD273" s="685" t="str">
        <f t="shared" si="160"/>
        <v>►</v>
      </c>
      <c r="AE273" s="147" t="str">
        <f t="shared" si="160"/>
        <v>►</v>
      </c>
      <c r="AF273" s="147" t="str">
        <f t="shared" si="160"/>
        <v>►</v>
      </c>
      <c r="AG273" s="147" t="str">
        <f t="shared" si="160"/>
        <v>►</v>
      </c>
      <c r="AH273" s="147" t="str">
        <f t="shared" si="160"/>
        <v>►</v>
      </c>
      <c r="AI273" s="686"/>
      <c r="AJ273" s="146"/>
      <c r="AK273" s="119"/>
      <c r="AL273" s="119"/>
      <c r="AM273" s="118"/>
      <c r="AN273" s="117"/>
      <c r="AO273" s="116"/>
      <c r="AP273" s="285"/>
      <c r="AQ273" s="284"/>
      <c r="AR273" s="284"/>
      <c r="AS273" s="284"/>
      <c r="AT273" s="284"/>
      <c r="AU273" s="284"/>
      <c r="AV273" s="284"/>
      <c r="AW273" s="284"/>
      <c r="AX273" s="284"/>
      <c r="AY273" s="284"/>
      <c r="AZ273" s="284"/>
      <c r="BA273" s="282"/>
      <c r="BB273"/>
      <c r="BC273" s="407" t="str">
        <f t="shared" si="155"/>
        <v>►</v>
      </c>
      <c r="BF273" s="407" t="str">
        <f t="shared" si="156"/>
        <v>►</v>
      </c>
      <c r="BI273" s="9">
        <v>1</v>
      </c>
      <c r="BJ273" s="1"/>
      <c r="BK273" s="1"/>
    </row>
    <row r="274" spans="1:63" s="583" customFormat="1" ht="21">
      <c r="A274" s="407" t="str">
        <f t="shared" si="153"/>
        <v>►</v>
      </c>
      <c r="B274" s="147" t="str">
        <f t="shared" si="159"/>
        <v>►</v>
      </c>
      <c r="C274" s="685" t="str">
        <f t="shared" si="159"/>
        <v>►</v>
      </c>
      <c r="D274" s="147" t="str">
        <f t="shared" si="159"/>
        <v>►</v>
      </c>
      <c r="E274" s="147" t="str">
        <f t="shared" si="159"/>
        <v>►</v>
      </c>
      <c r="F274" s="147" t="str">
        <f t="shared" si="159"/>
        <v>►</v>
      </c>
      <c r="G274" s="147" t="str">
        <f t="shared" si="159"/>
        <v>►</v>
      </c>
      <c r="H274"/>
      <c r="I274" s="146"/>
      <c r="J274" s="119"/>
      <c r="K274" s="119"/>
      <c r="L274" s="118"/>
      <c r="M274" s="117"/>
      <c r="N274" s="116"/>
      <c r="O274" s="285"/>
      <c r="P274" s="284"/>
      <c r="Q274" s="284"/>
      <c r="R274" s="284"/>
      <c r="S274" s="284"/>
      <c r="T274" s="284"/>
      <c r="U274" s="284"/>
      <c r="V274" s="284"/>
      <c r="W274" s="284"/>
      <c r="X274" s="284"/>
      <c r="Y274" s="284"/>
      <c r="Z274" s="282"/>
      <c r="AA274" s="686"/>
      <c r="AB274" s="407" t="str">
        <f t="shared" si="154"/>
        <v>►</v>
      </c>
      <c r="AC274" s="147" t="str">
        <f t="shared" si="160"/>
        <v>►</v>
      </c>
      <c r="AD274" s="685" t="str">
        <f t="shared" si="160"/>
        <v>►</v>
      </c>
      <c r="AE274" s="147" t="str">
        <f t="shared" si="160"/>
        <v>►</v>
      </c>
      <c r="AF274" s="147" t="str">
        <f t="shared" si="160"/>
        <v>►</v>
      </c>
      <c r="AG274" s="147" t="str">
        <f t="shared" si="160"/>
        <v>►</v>
      </c>
      <c r="AH274" s="147" t="str">
        <f t="shared" si="160"/>
        <v>►</v>
      </c>
      <c r="AI274" s="686"/>
      <c r="AJ274" s="146"/>
      <c r="AK274" s="119"/>
      <c r="AL274" s="119"/>
      <c r="AM274" s="118"/>
      <c r="AN274" s="117"/>
      <c r="AO274" s="116"/>
      <c r="AP274" s="285"/>
      <c r="AQ274" s="284"/>
      <c r="AR274" s="284"/>
      <c r="AS274" s="284"/>
      <c r="AT274" s="284"/>
      <c r="AU274" s="284"/>
      <c r="AV274" s="284"/>
      <c r="AW274" s="284"/>
      <c r="AX274" s="284"/>
      <c r="AY274" s="284"/>
      <c r="AZ274" s="284"/>
      <c r="BA274" s="282"/>
      <c r="BB274"/>
      <c r="BC274" s="407" t="str">
        <f t="shared" si="155"/>
        <v>►</v>
      </c>
      <c r="BF274" s="407" t="str">
        <f t="shared" si="156"/>
        <v>►</v>
      </c>
      <c r="BI274" s="9">
        <v>1</v>
      </c>
      <c r="BJ274" s="1"/>
      <c r="BK274" s="1"/>
    </row>
    <row r="275" spans="1:63" s="583" customFormat="1" ht="21">
      <c r="A275" s="407" t="str">
        <f t="shared" si="153"/>
        <v>►</v>
      </c>
      <c r="B275" s="147" t="str">
        <f t="shared" si="159"/>
        <v>►</v>
      </c>
      <c r="C275" s="685" t="str">
        <f t="shared" si="159"/>
        <v>►</v>
      </c>
      <c r="D275" s="147" t="str">
        <f t="shared" si="159"/>
        <v>►</v>
      </c>
      <c r="E275" s="147" t="str">
        <f t="shared" si="159"/>
        <v>►</v>
      </c>
      <c r="F275" s="147" t="str">
        <f t="shared" si="159"/>
        <v>►</v>
      </c>
      <c r="G275" s="147" t="str">
        <f t="shared" si="159"/>
        <v>►</v>
      </c>
      <c r="H275"/>
      <c r="I275" s="146"/>
      <c r="J275" s="119"/>
      <c r="K275" s="119"/>
      <c r="L275" s="118"/>
      <c r="M275" s="117"/>
      <c r="N275" s="116"/>
      <c r="O275" s="285"/>
      <c r="P275" s="284"/>
      <c r="Q275" s="284"/>
      <c r="R275" s="284"/>
      <c r="S275" s="284"/>
      <c r="T275" s="284"/>
      <c r="U275" s="284"/>
      <c r="V275" s="284"/>
      <c r="W275" s="284"/>
      <c r="X275" s="284"/>
      <c r="Y275" s="284"/>
      <c r="Z275" s="282"/>
      <c r="AA275" s="686"/>
      <c r="AB275" s="407" t="str">
        <f t="shared" si="154"/>
        <v>►</v>
      </c>
      <c r="AC275" s="147" t="str">
        <f t="shared" si="160"/>
        <v>►</v>
      </c>
      <c r="AD275" s="685" t="str">
        <f t="shared" si="160"/>
        <v>►</v>
      </c>
      <c r="AE275" s="147" t="str">
        <f t="shared" si="160"/>
        <v>►</v>
      </c>
      <c r="AF275" s="147" t="str">
        <f t="shared" si="160"/>
        <v>►</v>
      </c>
      <c r="AG275" s="147" t="str">
        <f t="shared" si="160"/>
        <v>►</v>
      </c>
      <c r="AH275" s="147" t="str">
        <f t="shared" si="160"/>
        <v>►</v>
      </c>
      <c r="AI275" s="686"/>
      <c r="AJ275" s="146"/>
      <c r="AK275" s="119"/>
      <c r="AL275" s="119"/>
      <c r="AM275" s="118"/>
      <c r="AN275" s="117"/>
      <c r="AO275" s="116"/>
      <c r="AP275" s="285"/>
      <c r="AQ275" s="284"/>
      <c r="AR275" s="284"/>
      <c r="AS275" s="284"/>
      <c r="AT275" s="284"/>
      <c r="AU275" s="284"/>
      <c r="AV275" s="284"/>
      <c r="AW275" s="284"/>
      <c r="AX275" s="284"/>
      <c r="AY275" s="284"/>
      <c r="AZ275" s="284"/>
      <c r="BA275" s="282"/>
      <c r="BB275"/>
      <c r="BC275" s="407" t="str">
        <f t="shared" si="155"/>
        <v>►</v>
      </c>
      <c r="BF275" s="407" t="str">
        <f t="shared" si="156"/>
        <v>►</v>
      </c>
      <c r="BI275" s="9">
        <v>1</v>
      </c>
      <c r="BJ275" s="1"/>
      <c r="BK275" s="1"/>
    </row>
    <row r="276" spans="1:63" s="583" customFormat="1" ht="18.75">
      <c r="A276" s="407" t="str">
        <f t="shared" si="153"/>
        <v>►</v>
      </c>
      <c r="B276" s="147" t="str">
        <f t="shared" si="159"/>
        <v>►</v>
      </c>
      <c r="C276" s="685" t="str">
        <f t="shared" si="159"/>
        <v>►</v>
      </c>
      <c r="D276" s="147" t="str">
        <f t="shared" si="159"/>
        <v>►</v>
      </c>
      <c r="E276" s="147" t="str">
        <f t="shared" si="159"/>
        <v>►</v>
      </c>
      <c r="F276" s="147" t="str">
        <f t="shared" si="159"/>
        <v>►</v>
      </c>
      <c r="G276" s="147" t="str">
        <f t="shared" si="159"/>
        <v>►</v>
      </c>
      <c r="H276"/>
      <c r="I276" s="146"/>
      <c r="J276" s="119"/>
      <c r="K276" s="119"/>
      <c r="L276" s="118"/>
      <c r="M276" s="117"/>
      <c r="N276" s="116"/>
      <c r="O276" s="687"/>
      <c r="P276" s="280"/>
      <c r="Q276" s="280"/>
      <c r="R276" s="280"/>
      <c r="S276" s="280"/>
      <c r="T276" s="280"/>
      <c r="U276" s="280"/>
      <c r="V276" s="280"/>
      <c r="W276" s="280"/>
      <c r="X276" s="280"/>
      <c r="Y276" s="280"/>
      <c r="Z276" s="279"/>
      <c r="AA276" s="686"/>
      <c r="AB276" s="407" t="str">
        <f t="shared" si="154"/>
        <v>►</v>
      </c>
      <c r="AC276" s="147" t="str">
        <f t="shared" si="160"/>
        <v>►</v>
      </c>
      <c r="AD276" s="685" t="str">
        <f t="shared" si="160"/>
        <v>►</v>
      </c>
      <c r="AE276" s="147" t="str">
        <f t="shared" si="160"/>
        <v>►</v>
      </c>
      <c r="AF276" s="147" t="str">
        <f t="shared" si="160"/>
        <v>►</v>
      </c>
      <c r="AG276" s="147" t="str">
        <f t="shared" si="160"/>
        <v>►</v>
      </c>
      <c r="AH276" s="147" t="str">
        <f t="shared" si="160"/>
        <v>►</v>
      </c>
      <c r="AI276" s="686"/>
      <c r="AJ276" s="146"/>
      <c r="AK276" s="119"/>
      <c r="AL276" s="119"/>
      <c r="AM276" s="118"/>
      <c r="AN276" s="117"/>
      <c r="AO276" s="116"/>
      <c r="AP276" s="687"/>
      <c r="AQ276" s="280"/>
      <c r="AR276" s="280"/>
      <c r="AS276" s="280"/>
      <c r="AT276" s="280"/>
      <c r="AU276" s="280"/>
      <c r="AV276" s="280"/>
      <c r="AW276" s="280"/>
      <c r="AX276" s="280"/>
      <c r="AY276" s="280"/>
      <c r="AZ276" s="280"/>
      <c r="BA276" s="279"/>
      <c r="BB276"/>
      <c r="BC276" s="407" t="str">
        <f t="shared" si="155"/>
        <v>►</v>
      </c>
      <c r="BF276" s="407" t="str">
        <f t="shared" si="156"/>
        <v>►</v>
      </c>
      <c r="BI276" s="9">
        <v>1</v>
      </c>
      <c r="BJ276" s="1"/>
      <c r="BK276" s="1"/>
    </row>
    <row r="277" spans="1:63" s="583" customFormat="1" ht="18.75">
      <c r="A277" s="407" t="str">
        <f t="shared" si="153"/>
        <v>►</v>
      </c>
      <c r="B277" s="147" t="str">
        <f t="shared" si="159"/>
        <v>►</v>
      </c>
      <c r="C277" s="685" t="str">
        <f t="shared" si="159"/>
        <v>►</v>
      </c>
      <c r="D277" s="147" t="str">
        <f t="shared" si="159"/>
        <v>►</v>
      </c>
      <c r="E277" s="147" t="str">
        <f t="shared" si="159"/>
        <v>►</v>
      </c>
      <c r="F277" s="147" t="str">
        <f t="shared" si="159"/>
        <v>►</v>
      </c>
      <c r="G277" s="147" t="str">
        <f t="shared" si="159"/>
        <v>►</v>
      </c>
      <c r="H277"/>
      <c r="I277" s="146"/>
      <c r="J277" s="119"/>
      <c r="K277" s="119"/>
      <c r="L277" s="118"/>
      <c r="M277" s="117"/>
      <c r="N277" s="116"/>
      <c r="O277" s="687"/>
      <c r="P277" s="280"/>
      <c r="Q277" s="280"/>
      <c r="R277" s="280"/>
      <c r="S277" s="280"/>
      <c r="T277" s="280"/>
      <c r="U277" s="280"/>
      <c r="V277" s="280"/>
      <c r="W277" s="280"/>
      <c r="X277" s="280"/>
      <c r="Y277" s="280"/>
      <c r="Z277" s="279"/>
      <c r="AA277" s="686"/>
      <c r="AB277" s="407" t="str">
        <f t="shared" si="154"/>
        <v>►</v>
      </c>
      <c r="AC277" s="147" t="str">
        <f t="shared" si="160"/>
        <v>►</v>
      </c>
      <c r="AD277" s="685" t="str">
        <f t="shared" si="160"/>
        <v>►</v>
      </c>
      <c r="AE277" s="147" t="str">
        <f t="shared" si="160"/>
        <v>►</v>
      </c>
      <c r="AF277" s="147" t="str">
        <f t="shared" si="160"/>
        <v>►</v>
      </c>
      <c r="AG277" s="147" t="str">
        <f t="shared" si="160"/>
        <v>►</v>
      </c>
      <c r="AH277" s="147" t="str">
        <f t="shared" si="160"/>
        <v>►</v>
      </c>
      <c r="AI277" s="686"/>
      <c r="AJ277" s="146"/>
      <c r="AK277" s="119"/>
      <c r="AL277" s="119"/>
      <c r="AM277" s="118"/>
      <c r="AN277" s="117"/>
      <c r="AO277" s="116"/>
      <c r="AP277" s="687"/>
      <c r="AQ277" s="280"/>
      <c r="AR277" s="280"/>
      <c r="AS277" s="280"/>
      <c r="AT277" s="280"/>
      <c r="AU277" s="280"/>
      <c r="AV277" s="280"/>
      <c r="AW277" s="280"/>
      <c r="AX277" s="280"/>
      <c r="AY277" s="280"/>
      <c r="AZ277" s="280"/>
      <c r="BA277" s="279"/>
      <c r="BB277"/>
      <c r="BC277" s="407" t="str">
        <f t="shared" si="155"/>
        <v>►</v>
      </c>
      <c r="BF277" s="407" t="str">
        <f t="shared" si="156"/>
        <v>►</v>
      </c>
      <c r="BI277" s="9">
        <v>1</v>
      </c>
      <c r="BJ277" s="1"/>
      <c r="BK277" s="1"/>
    </row>
    <row r="278" spans="1:63" s="583" customFormat="1" ht="15.75">
      <c r="A278" s="407" t="str">
        <f t="shared" si="153"/>
        <v>►</v>
      </c>
      <c r="B278" s="147" t="str">
        <f t="shared" si="159"/>
        <v>►</v>
      </c>
      <c r="C278" s="685" t="str">
        <f t="shared" si="159"/>
        <v>►</v>
      </c>
      <c r="D278" s="147" t="str">
        <f t="shared" si="159"/>
        <v>►</v>
      </c>
      <c r="E278" s="147" t="str">
        <f t="shared" si="159"/>
        <v>►</v>
      </c>
      <c r="F278" s="147" t="str">
        <f t="shared" si="159"/>
        <v>►</v>
      </c>
      <c r="G278" s="147" t="str">
        <f t="shared" si="159"/>
        <v>►</v>
      </c>
      <c r="H278"/>
      <c r="I278" s="274"/>
      <c r="J278" s="119"/>
      <c r="K278" s="119"/>
      <c r="L278" s="118"/>
      <c r="M278" s="117"/>
      <c r="N278" s="116"/>
      <c r="O278" s="277"/>
      <c r="P278" s="122"/>
      <c r="Q278" s="122"/>
      <c r="R278" s="122"/>
      <c r="S278" s="122"/>
      <c r="T278" s="122"/>
      <c r="U278" s="122"/>
      <c r="V278" s="122"/>
      <c r="W278" s="122"/>
      <c r="X278" s="122"/>
      <c r="Y278" s="122"/>
      <c r="Z278" s="121"/>
      <c r="AA278" s="686"/>
      <c r="AB278" s="407" t="str">
        <f t="shared" si="154"/>
        <v>►</v>
      </c>
      <c r="AC278" s="147" t="str">
        <f t="shared" si="160"/>
        <v>►</v>
      </c>
      <c r="AD278" s="685" t="str">
        <f t="shared" si="160"/>
        <v>►</v>
      </c>
      <c r="AE278" s="147" t="str">
        <f t="shared" si="160"/>
        <v>►</v>
      </c>
      <c r="AF278" s="147" t="str">
        <f t="shared" si="160"/>
        <v>►</v>
      </c>
      <c r="AG278" s="147" t="str">
        <f t="shared" si="160"/>
        <v>►</v>
      </c>
      <c r="AH278" s="147" t="str">
        <f t="shared" si="160"/>
        <v>►</v>
      </c>
      <c r="AI278" s="686"/>
      <c r="AJ278" s="274"/>
      <c r="AK278" s="119"/>
      <c r="AL278" s="119"/>
      <c r="AM278" s="118"/>
      <c r="AN278" s="117"/>
      <c r="AO278" s="116"/>
      <c r="AP278" s="277"/>
      <c r="AQ278" s="122"/>
      <c r="AR278" s="122"/>
      <c r="AS278" s="122"/>
      <c r="AT278" s="122"/>
      <c r="AU278" s="122"/>
      <c r="AV278" s="122"/>
      <c r="AW278" s="122"/>
      <c r="AX278" s="122"/>
      <c r="AY278" s="122"/>
      <c r="AZ278" s="122"/>
      <c r="BA278" s="121"/>
      <c r="BB278"/>
      <c r="BC278" s="407" t="str">
        <f t="shared" si="155"/>
        <v>►</v>
      </c>
      <c r="BF278" s="407" t="str">
        <f t="shared" si="156"/>
        <v>►</v>
      </c>
      <c r="BI278" s="9">
        <v>1</v>
      </c>
      <c r="BJ278" s="1"/>
      <c r="BK278" s="1"/>
    </row>
    <row r="279" spans="1:63" s="583" customFormat="1" ht="15.75">
      <c r="A279" s="407" t="str">
        <f t="shared" si="153"/>
        <v>►</v>
      </c>
      <c r="B279" s="147" t="str">
        <f t="shared" si="159"/>
        <v>►</v>
      </c>
      <c r="C279" s="685" t="str">
        <f t="shared" si="159"/>
        <v>►</v>
      </c>
      <c r="D279" s="147" t="str">
        <f t="shared" si="159"/>
        <v>►</v>
      </c>
      <c r="E279" s="147" t="str">
        <f t="shared" si="159"/>
        <v>►</v>
      </c>
      <c r="F279" s="147" t="str">
        <f t="shared" si="159"/>
        <v>►</v>
      </c>
      <c r="G279" s="147" t="str">
        <f t="shared" si="159"/>
        <v>►</v>
      </c>
      <c r="H279"/>
      <c r="I279" s="274"/>
      <c r="J279" s="113"/>
      <c r="K279" s="113"/>
      <c r="L279" s="113"/>
      <c r="M279" s="113"/>
      <c r="N279" s="113"/>
      <c r="O279" s="113"/>
      <c r="P279" s="113"/>
      <c r="Q279" s="113"/>
      <c r="R279" s="113"/>
      <c r="S279" s="113"/>
      <c r="T279" s="113"/>
      <c r="U279" s="113"/>
      <c r="V279" s="113"/>
      <c r="W279" s="113"/>
      <c r="X279" s="113"/>
      <c r="Y279" s="113"/>
      <c r="Z279" s="115"/>
      <c r="AA279" s="686"/>
      <c r="AB279" s="407" t="str">
        <f t="shared" si="154"/>
        <v>►</v>
      </c>
      <c r="AC279" s="147" t="str">
        <f t="shared" si="160"/>
        <v>►</v>
      </c>
      <c r="AD279" s="685" t="str">
        <f t="shared" si="160"/>
        <v>►</v>
      </c>
      <c r="AE279" s="147" t="str">
        <f t="shared" si="160"/>
        <v>►</v>
      </c>
      <c r="AF279" s="147" t="str">
        <f t="shared" si="160"/>
        <v>►</v>
      </c>
      <c r="AG279" s="147" t="str">
        <f t="shared" si="160"/>
        <v>►</v>
      </c>
      <c r="AH279" s="147" t="str">
        <f t="shared" si="160"/>
        <v>►</v>
      </c>
      <c r="AI279" s="686"/>
      <c r="AJ279" s="274"/>
      <c r="AK279" s="113"/>
      <c r="AL279" s="113"/>
      <c r="AM279" s="113"/>
      <c r="AN279" s="113"/>
      <c r="AO279" s="113"/>
      <c r="AP279" s="113"/>
      <c r="AQ279" s="113"/>
      <c r="AR279" s="113"/>
      <c r="AS279" s="113"/>
      <c r="AT279" s="113"/>
      <c r="AU279" s="113"/>
      <c r="AV279" s="113"/>
      <c r="AW279" s="113"/>
      <c r="AX279" s="113"/>
      <c r="AY279" s="113"/>
      <c r="AZ279" s="113"/>
      <c r="BA279" s="115"/>
      <c r="BB279"/>
      <c r="BC279" s="407" t="str">
        <f t="shared" si="155"/>
        <v>►</v>
      </c>
      <c r="BF279" s="407" t="str">
        <f t="shared" si="156"/>
        <v>►</v>
      </c>
      <c r="BI279" s="9">
        <v>1</v>
      </c>
      <c r="BJ279" s="1"/>
      <c r="BK279" s="1"/>
    </row>
    <row r="280" spans="1:63" s="583" customFormat="1" ht="16.5" thickBot="1">
      <c r="A280" s="407" t="str">
        <f t="shared" si="153"/>
        <v>►</v>
      </c>
      <c r="B280" s="147" t="str">
        <f t="shared" si="159"/>
        <v>►</v>
      </c>
      <c r="C280" s="685" t="str">
        <f t="shared" si="159"/>
        <v>►</v>
      </c>
      <c r="D280" s="147" t="str">
        <f t="shared" si="159"/>
        <v>►</v>
      </c>
      <c r="E280" s="147" t="str">
        <f t="shared" si="159"/>
        <v>►</v>
      </c>
      <c r="F280" s="147" t="str">
        <f t="shared" si="159"/>
        <v>►</v>
      </c>
      <c r="G280" s="147" t="str">
        <f t="shared" si="159"/>
        <v>►</v>
      </c>
      <c r="H280"/>
      <c r="I280" s="273"/>
      <c r="J280" s="272"/>
      <c r="K280" s="272"/>
      <c r="L280" s="272"/>
      <c r="M280" s="272"/>
      <c r="N280" s="272"/>
      <c r="O280" s="272"/>
      <c r="P280" s="272"/>
      <c r="Q280" s="272"/>
      <c r="R280" s="272"/>
      <c r="S280" s="272"/>
      <c r="T280" s="272"/>
      <c r="U280" s="272"/>
      <c r="V280" s="272"/>
      <c r="W280" s="272"/>
      <c r="X280" s="272"/>
      <c r="Y280" s="272"/>
      <c r="Z280" s="271"/>
      <c r="AA280" s="686"/>
      <c r="AB280" s="407" t="str">
        <f t="shared" si="154"/>
        <v>►</v>
      </c>
      <c r="AC280" s="147" t="str">
        <f t="shared" si="160"/>
        <v>►</v>
      </c>
      <c r="AD280" s="685" t="str">
        <f t="shared" si="160"/>
        <v>►</v>
      </c>
      <c r="AE280" s="147" t="str">
        <f t="shared" si="160"/>
        <v>►</v>
      </c>
      <c r="AF280" s="147" t="str">
        <f t="shared" si="160"/>
        <v>►</v>
      </c>
      <c r="AG280" s="147" t="str">
        <f t="shared" si="160"/>
        <v>►</v>
      </c>
      <c r="AH280" s="147" t="str">
        <f t="shared" si="160"/>
        <v>►</v>
      </c>
      <c r="AI280" s="686"/>
      <c r="AJ280" s="273"/>
      <c r="AK280" s="272"/>
      <c r="AL280" s="272"/>
      <c r="AM280" s="272"/>
      <c r="AN280" s="272"/>
      <c r="AO280" s="272"/>
      <c r="AP280" s="272"/>
      <c r="AQ280" s="272"/>
      <c r="AR280" s="272"/>
      <c r="AS280" s="272"/>
      <c r="AT280" s="272"/>
      <c r="AU280" s="272"/>
      <c r="AV280" s="272"/>
      <c r="AW280" s="272"/>
      <c r="AX280" s="272"/>
      <c r="AY280" s="272"/>
      <c r="AZ280" s="272"/>
      <c r="BA280" s="271"/>
      <c r="BB280"/>
      <c r="BC280" s="407" t="str">
        <f t="shared" si="155"/>
        <v>►</v>
      </c>
      <c r="BF280" s="407" t="str">
        <f t="shared" si="156"/>
        <v>►</v>
      </c>
      <c r="BI280" s="9">
        <v>1</v>
      </c>
      <c r="BJ280" s="1"/>
      <c r="BK280" s="1"/>
    </row>
    <row r="281" spans="1:63" s="583" customFormat="1" ht="16.5" thickBot="1">
      <c r="A281" s="407" t="str">
        <f t="shared" si="153"/>
        <v>A</v>
      </c>
      <c r="B281" s="681" t="s">
        <v>956</v>
      </c>
      <c r="C281" s="681" t="s">
        <v>956</v>
      </c>
      <c r="D281" s="681" t="s">
        <v>956</v>
      </c>
      <c r="E281" s="681" t="s">
        <v>956</v>
      </c>
      <c r="F281" s="681" t="s">
        <v>956</v>
      </c>
      <c r="G281" s="681" t="s">
        <v>956</v>
      </c>
      <c r="H281"/>
      <c r="I281" s="684" t="s">
        <v>338</v>
      </c>
      <c r="J281" s="683" t="s">
        <v>956</v>
      </c>
      <c r="K281" s="683" t="s">
        <v>956</v>
      </c>
      <c r="L281" s="683" t="s">
        <v>956</v>
      </c>
      <c r="M281" s="683" t="s">
        <v>956</v>
      </c>
      <c r="N281" s="683" t="s">
        <v>956</v>
      </c>
      <c r="O281" s="683" t="s">
        <v>956</v>
      </c>
      <c r="P281" s="683" t="s">
        <v>956</v>
      </c>
      <c r="Q281" s="683" t="s">
        <v>956</v>
      </c>
      <c r="R281" s="683" t="s">
        <v>956</v>
      </c>
      <c r="S281" s="683" t="s">
        <v>956</v>
      </c>
      <c r="T281" s="683" t="s">
        <v>956</v>
      </c>
      <c r="U281" s="683" t="s">
        <v>956</v>
      </c>
      <c r="V281" s="683" t="s">
        <v>956</v>
      </c>
      <c r="W281" s="683" t="s">
        <v>956</v>
      </c>
      <c r="X281" s="683" t="s">
        <v>956</v>
      </c>
      <c r="Y281" s="683" t="s">
        <v>956</v>
      </c>
      <c r="Z281" s="683" t="s">
        <v>956</v>
      </c>
      <c r="AA281" s="686"/>
      <c r="AB281" s="407" t="str">
        <f t="shared" si="154"/>
        <v>A</v>
      </c>
      <c r="AC281" s="681" t="s">
        <v>956</v>
      </c>
      <c r="AD281" s="681" t="s">
        <v>956</v>
      </c>
      <c r="AE281" s="681" t="s">
        <v>956</v>
      </c>
      <c r="AF281" s="681" t="s">
        <v>956</v>
      </c>
      <c r="AG281" s="681" t="s">
        <v>956</v>
      </c>
      <c r="AH281" s="681" t="s">
        <v>956</v>
      </c>
      <c r="AI281" s="686"/>
      <c r="AJ281" s="684" t="s">
        <v>338</v>
      </c>
      <c r="AK281" s="683" t="s">
        <v>956</v>
      </c>
      <c r="AL281" s="683" t="s">
        <v>956</v>
      </c>
      <c r="AM281" s="683" t="s">
        <v>956</v>
      </c>
      <c r="AN281" s="683" t="s">
        <v>956</v>
      </c>
      <c r="AO281" s="683" t="s">
        <v>956</v>
      </c>
      <c r="AP281" s="683" t="s">
        <v>956</v>
      </c>
      <c r="AQ281" s="683" t="s">
        <v>956</v>
      </c>
      <c r="AR281" s="683" t="s">
        <v>956</v>
      </c>
      <c r="AS281" s="683" t="s">
        <v>956</v>
      </c>
      <c r="AT281" s="683" t="s">
        <v>956</v>
      </c>
      <c r="AU281" s="683" t="s">
        <v>956</v>
      </c>
      <c r="AV281" s="683" t="s">
        <v>956</v>
      </c>
      <c r="AW281" s="683" t="s">
        <v>956</v>
      </c>
      <c r="AX281" s="683" t="s">
        <v>956</v>
      </c>
      <c r="AY281" s="683" t="s">
        <v>956</v>
      </c>
      <c r="AZ281" s="683" t="s">
        <v>956</v>
      </c>
      <c r="BA281" s="683" t="s">
        <v>956</v>
      </c>
      <c r="BB281"/>
      <c r="BC281" s="407" t="str">
        <f t="shared" si="155"/>
        <v>A</v>
      </c>
      <c r="BF281" s="407" t="str">
        <f t="shared" si="156"/>
        <v>A</v>
      </c>
      <c r="BI281" s="9">
        <v>1</v>
      </c>
      <c r="BJ281" s="1"/>
      <c r="BK281" s="1"/>
    </row>
    <row r="282" spans="1:63" s="583" customFormat="1" ht="28.5">
      <c r="A282" s="407" t="str">
        <f t="shared" si="153"/>
        <v>►</v>
      </c>
      <c r="B282" s="408" t="str">
        <f t="shared" ref="B282:B300" si="161">IF(A282="►","►",IF(A282="A",IF(AND(ISTEXT(J282),ISTEXT(J282)),J282,IF(ISTEXT(J282),J282,IF(ISBLANK(J282),J282,J282)))))</f>
        <v>►</v>
      </c>
      <c r="C282" s="715" t="str">
        <f t="shared" ref="C282:C300" si="162">IF(B282="►","►",IFERROR(LEFT(B282,SEARCH(".",B282)-1),0))</f>
        <v>►</v>
      </c>
      <c r="D282" s="408" t="str">
        <f t="shared" ref="D282:D300" si="163">IF(B282="►","►",IFERROR(MID(B282,SEARCH(".",B282)+1,SEARCH(".",B282,SEARCH(".",B282)+1)-SEARCH(".",B282)-1),0))</f>
        <v>►</v>
      </c>
      <c r="E282" s="408" t="str">
        <f t="shared" ref="E282:E300" si="164">IF(B282="►","►",IFERROR(MID(B282,SEARCH(".",B282,SEARCH(".",B282)+1)+1,SEARCH(".",B282,SEARCH(".",B282,SEARCH(".",B282)+1)+1)-SEARCH(".",B282,SEARCH(".",B282)+1)-1),0))</f>
        <v>►</v>
      </c>
      <c r="F282" s="408" t="str">
        <f t="shared" ref="F282:F300" si="165">IF(B282="►","►",IFERROR(MID(J282,SEARCH(".",B282,SEARCH(".",B282,SEARCH(".",B282)+1)+1)+1,SEARCH(".",B282,SEARCH(".",B282,SEARCH(".",B282,SEARCH(".",B282)+1)+1)+1)-SEARCH(".",B282,SEARCH(".",B282,SEARCH(".",B282)+1)+1)-1),0))</f>
        <v>►</v>
      </c>
      <c r="G282" s="408" t="str">
        <f t="shared" ref="G282:G300" si="166">IF(B282="►","►",IFERROR(MID(B282,SEARCH("♦",SUBSTITUTE(B282,".","♦",LEN(B282)-LEN(SUBSTITUTE(B282,".",""))))+1,999),""))</f>
        <v>►</v>
      </c>
      <c r="H282"/>
      <c r="I282" s="259"/>
      <c r="J282" s="258"/>
      <c r="K282" s="258"/>
      <c r="L282" s="257"/>
      <c r="M282" s="256"/>
      <c r="N282" s="255"/>
      <c r="O282" s="714"/>
      <c r="P282" s="713"/>
      <c r="Q282" s="712"/>
      <c r="R282" s="712"/>
      <c r="S282" s="712"/>
      <c r="T282" s="712"/>
      <c r="U282" s="712"/>
      <c r="V282" s="712"/>
      <c r="W282" s="712"/>
      <c r="X282" s="712"/>
      <c r="Y282" s="712"/>
      <c r="Z282" s="711"/>
      <c r="AA282" s="686"/>
      <c r="AB282" s="407" t="str">
        <f t="shared" si="154"/>
        <v>►</v>
      </c>
      <c r="AC282" s="408" t="str">
        <f t="shared" ref="AC282:AC300" si="167">IF(AB282="►","►",IF(AB282="A",IF(AND(ISTEXT(AK282),ISTEXT(AK282)),AK282,IF(ISTEXT(AK282),AK282,IF(ISBLANK(AK282),AK282,AK282)))))</f>
        <v>►</v>
      </c>
      <c r="AD282" s="715" t="str">
        <f t="shared" ref="AD282:AD300" si="168">IF(AC282="►","►",IFERROR(LEFT(AC282,SEARCH(".",AC282)-1),0))</f>
        <v>►</v>
      </c>
      <c r="AE282" s="408" t="str">
        <f t="shared" ref="AE282:AE300" si="169">IF(AC282="►","►",IFERROR(MID(AC282,SEARCH(".",AC282)+1,SEARCH(".",AC282,SEARCH(".",AC282)+1)-SEARCH(".",AC282)-1),0))</f>
        <v>►</v>
      </c>
      <c r="AF282" s="408" t="str">
        <f t="shared" ref="AF282:AF300" si="170">IF(AC282="►","►",IFERROR(MID(AC282,SEARCH(".",AC282,SEARCH(".",AC282)+1)+1,SEARCH(".",AC282,SEARCH(".",AC282,SEARCH(".",AC282)+1)+1)-SEARCH(".",AC282,SEARCH(".",AC282)+1)-1),0))</f>
        <v>►</v>
      </c>
      <c r="AG282" s="408" t="str">
        <f t="shared" ref="AG282:AG300" si="171">IF(AC282="►","►",IFERROR(MID(AK282,SEARCH(".",AC282,SEARCH(".",AC282,SEARCH(".",AC282)+1)+1)+1,SEARCH(".",AC282,SEARCH(".",AC282,SEARCH(".",AC282,SEARCH(".",AC282)+1)+1)+1)-SEARCH(".",AC282,SEARCH(".",AC282,SEARCH(".",AC282)+1)+1)-1),0))</f>
        <v>►</v>
      </c>
      <c r="AH282" s="408" t="str">
        <f t="shared" ref="AH282:AH300" si="172">IF(AC282="►","►",IFERROR(MID(AC282,SEARCH("♦",SUBSTITUTE(AC282,".","♦",LEN(AC282)-LEN(SUBSTITUTE(AC282,".",""))))+1,999),""))</f>
        <v>►</v>
      </c>
      <c r="AI282" s="686"/>
      <c r="AJ282" s="259"/>
      <c r="AK282" s="258"/>
      <c r="AL282" s="258"/>
      <c r="AM282" s="257"/>
      <c r="AN282" s="256"/>
      <c r="AO282" s="255"/>
      <c r="AP282" s="714"/>
      <c r="AQ282" s="713"/>
      <c r="AR282" s="712"/>
      <c r="AS282" s="712"/>
      <c r="AT282" s="712"/>
      <c r="AU282" s="712"/>
      <c r="AV282" s="712"/>
      <c r="AW282" s="712"/>
      <c r="AX282" s="712"/>
      <c r="AY282" s="712"/>
      <c r="AZ282" s="712"/>
      <c r="BA282" s="711"/>
      <c r="BB282"/>
      <c r="BC282" s="407" t="str">
        <f t="shared" si="155"/>
        <v>►</v>
      </c>
      <c r="BF282" s="407" t="str">
        <f t="shared" si="156"/>
        <v>►</v>
      </c>
      <c r="BI282" s="9">
        <v>1</v>
      </c>
      <c r="BJ282" s="1"/>
      <c r="BK282" s="1"/>
    </row>
    <row r="283" spans="1:63" s="583" customFormat="1" ht="28.5">
      <c r="A283" s="407" t="str">
        <f t="shared" si="153"/>
        <v>►</v>
      </c>
      <c r="B283" s="147" t="str">
        <f t="shared" si="161"/>
        <v>►</v>
      </c>
      <c r="C283" s="685" t="str">
        <f t="shared" si="162"/>
        <v>►</v>
      </c>
      <c r="D283" s="147" t="str">
        <f t="shared" si="163"/>
        <v>►</v>
      </c>
      <c r="E283" s="147" t="str">
        <f t="shared" si="164"/>
        <v>►</v>
      </c>
      <c r="F283" s="147" t="str">
        <f t="shared" si="165"/>
        <v>►</v>
      </c>
      <c r="G283" s="147" t="str">
        <f t="shared" si="166"/>
        <v>►</v>
      </c>
      <c r="H283"/>
      <c r="I283" s="342"/>
      <c r="J283" s="204"/>
      <c r="K283" s="204"/>
      <c r="L283" s="203"/>
      <c r="M283" s="202"/>
      <c r="N283" s="201"/>
      <c r="O283" s="710"/>
      <c r="P283" s="709"/>
      <c r="Q283" s="708"/>
      <c r="R283" s="708"/>
      <c r="S283" s="708"/>
      <c r="T283" s="708"/>
      <c r="U283" s="708"/>
      <c r="V283" s="708"/>
      <c r="W283" s="708"/>
      <c r="X283" s="708"/>
      <c r="Y283" s="708"/>
      <c r="Z283" s="707"/>
      <c r="AA283" s="686"/>
      <c r="AB283" s="407" t="str">
        <f t="shared" si="154"/>
        <v>►</v>
      </c>
      <c r="AC283" s="147" t="str">
        <f t="shared" si="167"/>
        <v>►</v>
      </c>
      <c r="AD283" s="685" t="str">
        <f t="shared" si="168"/>
        <v>►</v>
      </c>
      <c r="AE283" s="147" t="str">
        <f t="shared" si="169"/>
        <v>►</v>
      </c>
      <c r="AF283" s="147" t="str">
        <f t="shared" si="170"/>
        <v>►</v>
      </c>
      <c r="AG283" s="147" t="str">
        <f t="shared" si="171"/>
        <v>►</v>
      </c>
      <c r="AH283" s="147" t="str">
        <f t="shared" si="172"/>
        <v>►</v>
      </c>
      <c r="AI283" s="686"/>
      <c r="AJ283" s="342"/>
      <c r="AK283" s="204"/>
      <c r="AL283" s="204"/>
      <c r="AM283" s="203"/>
      <c r="AN283" s="202"/>
      <c r="AO283" s="201"/>
      <c r="AP283" s="710"/>
      <c r="AQ283" s="709"/>
      <c r="AR283" s="708"/>
      <c r="AS283" s="708"/>
      <c r="AT283" s="708"/>
      <c r="AU283" s="708"/>
      <c r="AV283" s="708"/>
      <c r="AW283" s="708"/>
      <c r="AX283" s="708"/>
      <c r="AY283" s="708"/>
      <c r="AZ283" s="708"/>
      <c r="BA283" s="707"/>
      <c r="BB283"/>
      <c r="BC283" s="407" t="str">
        <f t="shared" si="155"/>
        <v>►</v>
      </c>
      <c r="BF283" s="407" t="str">
        <f t="shared" si="156"/>
        <v>►</v>
      </c>
      <c r="BI283" s="9">
        <v>1</v>
      </c>
      <c r="BJ283" s="1"/>
      <c r="BK283" s="1"/>
    </row>
    <row r="284" spans="1:63" s="583" customFormat="1" ht="15.75">
      <c r="A284" s="407" t="str">
        <f t="shared" si="153"/>
        <v>►</v>
      </c>
      <c r="B284" s="147" t="str">
        <f t="shared" si="161"/>
        <v>►</v>
      </c>
      <c r="C284" s="685" t="str">
        <f t="shared" si="162"/>
        <v>►</v>
      </c>
      <c r="D284" s="147" t="str">
        <f t="shared" si="163"/>
        <v>►</v>
      </c>
      <c r="E284" s="147" t="str">
        <f t="shared" si="164"/>
        <v>►</v>
      </c>
      <c r="F284" s="147" t="str">
        <f t="shared" si="165"/>
        <v>►</v>
      </c>
      <c r="G284" s="147" t="str">
        <f t="shared" si="166"/>
        <v>►</v>
      </c>
      <c r="H284"/>
      <c r="I284" s="134"/>
      <c r="J284" s="204"/>
      <c r="K284" s="204"/>
      <c r="L284" s="203"/>
      <c r="M284" s="202"/>
      <c r="N284" s="201"/>
      <c r="O284" s="706"/>
      <c r="P284" s="706"/>
      <c r="Q284" s="337"/>
      <c r="R284" s="336"/>
      <c r="S284" s="232"/>
      <c r="T284" s="232"/>
      <c r="U284" s="232"/>
      <c r="V284" s="232"/>
      <c r="W284" s="232"/>
      <c r="X284" s="232"/>
      <c r="Y284" s="232"/>
      <c r="Z284" s="231"/>
      <c r="AA284" s="686"/>
      <c r="AB284" s="407" t="str">
        <f t="shared" si="154"/>
        <v>►</v>
      </c>
      <c r="AC284" s="147" t="str">
        <f t="shared" si="167"/>
        <v>►</v>
      </c>
      <c r="AD284" s="685" t="str">
        <f t="shared" si="168"/>
        <v>►</v>
      </c>
      <c r="AE284" s="147" t="str">
        <f t="shared" si="169"/>
        <v>►</v>
      </c>
      <c r="AF284" s="147" t="str">
        <f t="shared" si="170"/>
        <v>►</v>
      </c>
      <c r="AG284" s="147" t="str">
        <f t="shared" si="171"/>
        <v>►</v>
      </c>
      <c r="AH284" s="147" t="str">
        <f t="shared" si="172"/>
        <v>►</v>
      </c>
      <c r="AI284" s="686"/>
      <c r="AJ284" s="134"/>
      <c r="AK284" s="204"/>
      <c r="AL284" s="204"/>
      <c r="AM284" s="203"/>
      <c r="AN284" s="202"/>
      <c r="AO284" s="201"/>
      <c r="AP284" s="706"/>
      <c r="AQ284" s="706"/>
      <c r="AR284" s="337"/>
      <c r="AS284" s="336"/>
      <c r="AT284" s="232"/>
      <c r="AU284" s="232"/>
      <c r="AV284" s="232"/>
      <c r="AW284" s="232"/>
      <c r="AX284" s="232"/>
      <c r="AY284" s="232"/>
      <c r="AZ284" s="232"/>
      <c r="BA284" s="231"/>
      <c r="BB284"/>
      <c r="BC284" s="407" t="str">
        <f t="shared" si="155"/>
        <v>►</v>
      </c>
      <c r="BF284" s="407" t="str">
        <f t="shared" si="156"/>
        <v>►</v>
      </c>
      <c r="BI284" s="9">
        <v>1</v>
      </c>
      <c r="BJ284" s="1"/>
      <c r="BK284" s="1"/>
    </row>
    <row r="285" spans="1:63" s="583" customFormat="1" ht="18.75">
      <c r="A285" s="407" t="str">
        <f t="shared" si="153"/>
        <v>►</v>
      </c>
      <c r="B285" s="147" t="str">
        <f t="shared" si="161"/>
        <v>►</v>
      </c>
      <c r="C285" s="685" t="str">
        <f t="shared" si="162"/>
        <v>►</v>
      </c>
      <c r="D285" s="147" t="str">
        <f t="shared" si="163"/>
        <v>►</v>
      </c>
      <c r="E285" s="147" t="str">
        <f t="shared" si="164"/>
        <v>►</v>
      </c>
      <c r="F285" s="147" t="str">
        <f t="shared" si="165"/>
        <v>►</v>
      </c>
      <c r="G285" s="147" t="str">
        <f t="shared" si="166"/>
        <v>►</v>
      </c>
      <c r="H285"/>
      <c r="I285" s="134"/>
      <c r="J285" s="204"/>
      <c r="K285" s="204"/>
      <c r="L285" s="203"/>
      <c r="M285" s="202"/>
      <c r="N285" s="201"/>
      <c r="O285" s="224"/>
      <c r="P285" s="334"/>
      <c r="Q285" s="323"/>
      <c r="R285" s="323"/>
      <c r="S285" s="323"/>
      <c r="T285" s="323"/>
      <c r="U285" s="211"/>
      <c r="V285" s="223"/>
      <c r="W285" s="705"/>
      <c r="X285" s="705"/>
      <c r="Y285" s="705"/>
      <c r="Z285" s="704"/>
      <c r="AA285" s="686"/>
      <c r="AB285" s="407" t="str">
        <f t="shared" si="154"/>
        <v>►</v>
      </c>
      <c r="AC285" s="147" t="str">
        <f t="shared" si="167"/>
        <v>►</v>
      </c>
      <c r="AD285" s="685" t="str">
        <f t="shared" si="168"/>
        <v>►</v>
      </c>
      <c r="AE285" s="147" t="str">
        <f t="shared" si="169"/>
        <v>►</v>
      </c>
      <c r="AF285" s="147" t="str">
        <f t="shared" si="170"/>
        <v>►</v>
      </c>
      <c r="AG285" s="147" t="str">
        <f t="shared" si="171"/>
        <v>►</v>
      </c>
      <c r="AH285" s="147" t="str">
        <f t="shared" si="172"/>
        <v>►</v>
      </c>
      <c r="AI285" s="686"/>
      <c r="AJ285" s="134"/>
      <c r="AK285" s="204"/>
      <c r="AL285" s="204"/>
      <c r="AM285" s="203"/>
      <c r="AN285" s="202"/>
      <c r="AO285" s="201"/>
      <c r="AP285" s="224"/>
      <c r="AQ285" s="334"/>
      <c r="AR285" s="323"/>
      <c r="AS285" s="323"/>
      <c r="AT285" s="323"/>
      <c r="AU285" s="323"/>
      <c r="AV285" s="211"/>
      <c r="AW285" s="223"/>
      <c r="AX285" s="705"/>
      <c r="AY285" s="705"/>
      <c r="AZ285" s="705"/>
      <c r="BA285" s="704"/>
      <c r="BB285"/>
      <c r="BC285" s="407" t="str">
        <f t="shared" si="155"/>
        <v>►</v>
      </c>
      <c r="BF285" s="407" t="str">
        <f t="shared" si="156"/>
        <v>►</v>
      </c>
      <c r="BI285" s="9">
        <v>1</v>
      </c>
      <c r="BJ285" s="1"/>
      <c r="BK285" s="1"/>
    </row>
    <row r="286" spans="1:63" s="583" customFormat="1" ht="18.75">
      <c r="A286" s="407" t="str">
        <f t="shared" si="153"/>
        <v>►</v>
      </c>
      <c r="B286" s="147" t="str">
        <f t="shared" si="161"/>
        <v>►</v>
      </c>
      <c r="C286" s="685" t="str">
        <f t="shared" si="162"/>
        <v>►</v>
      </c>
      <c r="D286" s="147" t="str">
        <f t="shared" si="163"/>
        <v>►</v>
      </c>
      <c r="E286" s="147" t="str">
        <f t="shared" si="164"/>
        <v>►</v>
      </c>
      <c r="F286" s="147" t="str">
        <f t="shared" si="165"/>
        <v>►</v>
      </c>
      <c r="G286" s="147" t="str">
        <f t="shared" si="166"/>
        <v>►</v>
      </c>
      <c r="H286"/>
      <c r="I286" s="134"/>
      <c r="J286" s="204"/>
      <c r="K286" s="204"/>
      <c r="L286" s="203"/>
      <c r="M286" s="202"/>
      <c r="N286" s="201"/>
      <c r="O286" s="216"/>
      <c r="P286" s="327"/>
      <c r="Q286" s="324"/>
      <c r="R286" s="324"/>
      <c r="S286" s="324"/>
      <c r="T286" s="324"/>
      <c r="U286" s="215"/>
      <c r="V286" s="28"/>
      <c r="W286" s="705"/>
      <c r="X286" s="705"/>
      <c r="Y286" s="705"/>
      <c r="Z286" s="704"/>
      <c r="AA286" s="686"/>
      <c r="AB286" s="407" t="str">
        <f t="shared" si="154"/>
        <v>►</v>
      </c>
      <c r="AC286" s="147" t="str">
        <f t="shared" si="167"/>
        <v>►</v>
      </c>
      <c r="AD286" s="685" t="str">
        <f t="shared" si="168"/>
        <v>►</v>
      </c>
      <c r="AE286" s="147" t="str">
        <f t="shared" si="169"/>
        <v>►</v>
      </c>
      <c r="AF286" s="147" t="str">
        <f t="shared" si="170"/>
        <v>►</v>
      </c>
      <c r="AG286" s="147" t="str">
        <f t="shared" si="171"/>
        <v>►</v>
      </c>
      <c r="AH286" s="147" t="str">
        <f t="shared" si="172"/>
        <v>►</v>
      </c>
      <c r="AI286" s="686"/>
      <c r="AJ286" s="134"/>
      <c r="AK286" s="204"/>
      <c r="AL286" s="204"/>
      <c r="AM286" s="203"/>
      <c r="AN286" s="202"/>
      <c r="AO286" s="201"/>
      <c r="AP286" s="216"/>
      <c r="AQ286" s="327"/>
      <c r="AR286" s="324"/>
      <c r="AS286" s="324"/>
      <c r="AT286" s="324"/>
      <c r="AU286" s="324"/>
      <c r="AV286" s="215"/>
      <c r="AW286" s="28"/>
      <c r="AX286" s="705"/>
      <c r="AY286" s="705"/>
      <c r="AZ286" s="705"/>
      <c r="BA286" s="704"/>
      <c r="BB286"/>
      <c r="BC286" s="407" t="str">
        <f t="shared" si="155"/>
        <v>►</v>
      </c>
      <c r="BF286" s="407" t="str">
        <f t="shared" si="156"/>
        <v>►</v>
      </c>
      <c r="BI286" s="9">
        <v>1</v>
      </c>
      <c r="BJ286" s="1"/>
      <c r="BK286" s="1"/>
    </row>
    <row r="287" spans="1:63" s="583" customFormat="1" ht="15.75">
      <c r="A287" s="407" t="str">
        <f t="shared" si="153"/>
        <v>►</v>
      </c>
      <c r="B287" s="147" t="str">
        <f t="shared" si="161"/>
        <v>►</v>
      </c>
      <c r="C287" s="685" t="str">
        <f t="shared" si="162"/>
        <v>►</v>
      </c>
      <c r="D287" s="147" t="str">
        <f t="shared" si="163"/>
        <v>►</v>
      </c>
      <c r="E287" s="147" t="str">
        <f t="shared" si="164"/>
        <v>►</v>
      </c>
      <c r="F287" s="147" t="str">
        <f t="shared" si="165"/>
        <v>►</v>
      </c>
      <c r="G287" s="147" t="str">
        <f t="shared" si="166"/>
        <v>►</v>
      </c>
      <c r="H287"/>
      <c r="I287" s="134"/>
      <c r="J287" s="204"/>
      <c r="K287" s="204"/>
      <c r="L287" s="203"/>
      <c r="M287" s="202"/>
      <c r="N287" s="201"/>
      <c r="O287" s="325"/>
      <c r="P287" s="324"/>
      <c r="Q287" s="323"/>
      <c r="R287" s="320"/>
      <c r="S287" s="199"/>
      <c r="T287" s="319"/>
      <c r="U287" s="198"/>
      <c r="V287" s="197"/>
      <c r="W287" s="703"/>
      <c r="X287" s="703"/>
      <c r="Y287" s="703"/>
      <c r="Z287" s="702"/>
      <c r="AA287" s="686"/>
      <c r="AB287" s="407" t="str">
        <f t="shared" si="154"/>
        <v>►</v>
      </c>
      <c r="AC287" s="147" t="str">
        <f t="shared" si="167"/>
        <v>►</v>
      </c>
      <c r="AD287" s="685" t="str">
        <f t="shared" si="168"/>
        <v>►</v>
      </c>
      <c r="AE287" s="147" t="str">
        <f t="shared" si="169"/>
        <v>►</v>
      </c>
      <c r="AF287" s="147" t="str">
        <f t="shared" si="170"/>
        <v>►</v>
      </c>
      <c r="AG287" s="147" t="str">
        <f t="shared" si="171"/>
        <v>►</v>
      </c>
      <c r="AH287" s="147" t="str">
        <f t="shared" si="172"/>
        <v>►</v>
      </c>
      <c r="AI287" s="686"/>
      <c r="AJ287" s="134"/>
      <c r="AK287" s="204"/>
      <c r="AL287" s="204"/>
      <c r="AM287" s="203"/>
      <c r="AN287" s="202"/>
      <c r="AO287" s="201"/>
      <c r="AP287" s="325"/>
      <c r="AQ287" s="324"/>
      <c r="AR287" s="323"/>
      <c r="AS287" s="320"/>
      <c r="AT287" s="199"/>
      <c r="AU287" s="319"/>
      <c r="AV287" s="198"/>
      <c r="AW287" s="197"/>
      <c r="AX287" s="703"/>
      <c r="AY287" s="703"/>
      <c r="AZ287" s="703"/>
      <c r="BA287" s="702"/>
      <c r="BB287"/>
      <c r="BC287" s="407" t="str">
        <f t="shared" si="155"/>
        <v>►</v>
      </c>
      <c r="BF287" s="407" t="str">
        <f t="shared" si="156"/>
        <v>►</v>
      </c>
      <c r="BI287" s="9">
        <v>1</v>
      </c>
      <c r="BJ287" s="1"/>
      <c r="BK287" s="1"/>
    </row>
    <row r="288" spans="1:63" s="583" customFormat="1" ht="15.75">
      <c r="A288" s="407" t="str">
        <f t="shared" si="153"/>
        <v>►</v>
      </c>
      <c r="B288" s="147" t="str">
        <f t="shared" si="161"/>
        <v>►</v>
      </c>
      <c r="C288" s="685" t="str">
        <f t="shared" si="162"/>
        <v>►</v>
      </c>
      <c r="D288" s="147" t="str">
        <f t="shared" si="163"/>
        <v>►</v>
      </c>
      <c r="E288" s="147" t="str">
        <f t="shared" si="164"/>
        <v>►</v>
      </c>
      <c r="F288" s="147" t="str">
        <f t="shared" si="165"/>
        <v>►</v>
      </c>
      <c r="G288" s="147" t="str">
        <f t="shared" si="166"/>
        <v>►</v>
      </c>
      <c r="H288"/>
      <c r="I288" s="134"/>
      <c r="J288" s="204"/>
      <c r="K288" s="204"/>
      <c r="L288" s="203"/>
      <c r="M288" s="202"/>
      <c r="N288" s="201"/>
      <c r="O288" s="200"/>
      <c r="P288" s="104"/>
      <c r="Q288" s="320"/>
      <c r="R288" s="320"/>
      <c r="S288" s="199"/>
      <c r="T288" s="319"/>
      <c r="U288" s="198"/>
      <c r="V288" s="197"/>
      <c r="W288" s="703"/>
      <c r="X288" s="703"/>
      <c r="Y288" s="703"/>
      <c r="Z288" s="702"/>
      <c r="AA288" s="686"/>
      <c r="AB288" s="407" t="str">
        <f t="shared" si="154"/>
        <v>►</v>
      </c>
      <c r="AC288" s="147" t="str">
        <f t="shared" si="167"/>
        <v>►</v>
      </c>
      <c r="AD288" s="685" t="str">
        <f t="shared" si="168"/>
        <v>►</v>
      </c>
      <c r="AE288" s="147" t="str">
        <f t="shared" si="169"/>
        <v>►</v>
      </c>
      <c r="AF288" s="147" t="str">
        <f t="shared" si="170"/>
        <v>►</v>
      </c>
      <c r="AG288" s="147" t="str">
        <f t="shared" si="171"/>
        <v>►</v>
      </c>
      <c r="AH288" s="147" t="str">
        <f t="shared" si="172"/>
        <v>►</v>
      </c>
      <c r="AI288" s="686"/>
      <c r="AJ288" s="134"/>
      <c r="AK288" s="204"/>
      <c r="AL288" s="204"/>
      <c r="AM288" s="203"/>
      <c r="AN288" s="202"/>
      <c r="AO288" s="201"/>
      <c r="AP288" s="200"/>
      <c r="AQ288" s="104"/>
      <c r="AR288" s="320"/>
      <c r="AS288" s="320"/>
      <c r="AT288" s="199"/>
      <c r="AU288" s="319"/>
      <c r="AV288" s="198"/>
      <c r="AW288" s="197"/>
      <c r="AX288" s="703"/>
      <c r="AY288" s="703"/>
      <c r="AZ288" s="703"/>
      <c r="BA288" s="702"/>
      <c r="BB288"/>
      <c r="BC288" s="407" t="str">
        <f t="shared" si="155"/>
        <v>►</v>
      </c>
      <c r="BF288" s="407" t="str">
        <f t="shared" si="156"/>
        <v>►</v>
      </c>
      <c r="BI288" s="9">
        <v>1</v>
      </c>
      <c r="BJ288" s="1"/>
      <c r="BK288" s="1"/>
    </row>
    <row r="289" spans="1:63" s="583" customFormat="1" ht="15.75">
      <c r="A289" s="407" t="str">
        <f t="shared" si="153"/>
        <v>►</v>
      </c>
      <c r="B289" s="147" t="str">
        <f t="shared" si="161"/>
        <v>►</v>
      </c>
      <c r="C289" s="685" t="str">
        <f t="shared" si="162"/>
        <v>►</v>
      </c>
      <c r="D289" s="147" t="str">
        <f t="shared" si="163"/>
        <v>►</v>
      </c>
      <c r="E289" s="147" t="str">
        <f t="shared" si="164"/>
        <v>►</v>
      </c>
      <c r="F289" s="147" t="str">
        <f t="shared" si="165"/>
        <v>►</v>
      </c>
      <c r="G289" s="147" t="str">
        <f t="shared" si="166"/>
        <v>►</v>
      </c>
      <c r="H289"/>
      <c r="I289" s="134"/>
      <c r="J289" s="190"/>
      <c r="K289" s="189"/>
      <c r="L289" s="188"/>
      <c r="M289" s="187"/>
      <c r="N289" s="186"/>
      <c r="O289" s="185"/>
      <c r="P289" s="184"/>
      <c r="Q289" s="184"/>
      <c r="R289" s="183"/>
      <c r="S289" s="183"/>
      <c r="T289" s="183"/>
      <c r="U289" s="183"/>
      <c r="V289" s="183"/>
      <c r="W289" s="183"/>
      <c r="X289" s="183"/>
      <c r="Y289" s="183"/>
      <c r="Z289" s="182"/>
      <c r="AA289" s="686"/>
      <c r="AB289" s="407" t="str">
        <f t="shared" si="154"/>
        <v>►</v>
      </c>
      <c r="AC289" s="147" t="str">
        <f t="shared" si="167"/>
        <v>►</v>
      </c>
      <c r="AD289" s="685" t="str">
        <f t="shared" si="168"/>
        <v>►</v>
      </c>
      <c r="AE289" s="147" t="str">
        <f t="shared" si="169"/>
        <v>►</v>
      </c>
      <c r="AF289" s="147" t="str">
        <f t="shared" si="170"/>
        <v>►</v>
      </c>
      <c r="AG289" s="147" t="str">
        <f t="shared" si="171"/>
        <v>►</v>
      </c>
      <c r="AH289" s="147" t="str">
        <f t="shared" si="172"/>
        <v>►</v>
      </c>
      <c r="AI289" s="686"/>
      <c r="AJ289" s="134"/>
      <c r="AK289" s="190"/>
      <c r="AL289" s="189"/>
      <c r="AM289" s="188"/>
      <c r="AN289" s="187"/>
      <c r="AO289" s="186"/>
      <c r="AP289" s="185"/>
      <c r="AQ289" s="184"/>
      <c r="AR289" s="184"/>
      <c r="AS289" s="183"/>
      <c r="AT289" s="183"/>
      <c r="AU289" s="183"/>
      <c r="AV289" s="183"/>
      <c r="AW289" s="183"/>
      <c r="AX289" s="183"/>
      <c r="AY289" s="183"/>
      <c r="AZ289" s="183"/>
      <c r="BA289" s="182"/>
      <c r="BB289"/>
      <c r="BC289" s="407" t="str">
        <f t="shared" si="155"/>
        <v>►</v>
      </c>
      <c r="BF289" s="407" t="str">
        <f t="shared" si="156"/>
        <v>►</v>
      </c>
      <c r="BI289" s="9">
        <v>1</v>
      </c>
      <c r="BJ289" s="1"/>
      <c r="BK289" s="1"/>
    </row>
    <row r="290" spans="1:63" s="583" customFormat="1" ht="15.75">
      <c r="A290" s="407" t="str">
        <f t="shared" si="153"/>
        <v>►</v>
      </c>
      <c r="B290" s="147" t="str">
        <f t="shared" si="161"/>
        <v>►</v>
      </c>
      <c r="C290" s="685" t="str">
        <f t="shared" si="162"/>
        <v>►</v>
      </c>
      <c r="D290" s="147" t="str">
        <f t="shared" si="163"/>
        <v>►</v>
      </c>
      <c r="E290" s="147" t="str">
        <f t="shared" si="164"/>
        <v>►</v>
      </c>
      <c r="F290" s="147" t="str">
        <f t="shared" si="165"/>
        <v>►</v>
      </c>
      <c r="G290" s="147" t="str">
        <f t="shared" si="166"/>
        <v>►</v>
      </c>
      <c r="H290"/>
      <c r="I290" s="134"/>
      <c r="J290" s="119"/>
      <c r="K290" s="119"/>
      <c r="L290" s="118"/>
      <c r="M290" s="117"/>
      <c r="N290" s="116"/>
      <c r="O290" s="701"/>
      <c r="P290" s="701"/>
      <c r="Q290" s="700"/>
      <c r="R290" s="177"/>
      <c r="S290" s="176"/>
      <c r="T290" s="699"/>
      <c r="U290" s="175"/>
      <c r="V290" s="698"/>
      <c r="W290" s="697"/>
      <c r="X290" s="696"/>
      <c r="Y290" s="695"/>
      <c r="Z290" s="174"/>
      <c r="AA290" s="686"/>
      <c r="AB290" s="407" t="str">
        <f t="shared" si="154"/>
        <v>►</v>
      </c>
      <c r="AC290" s="147" t="str">
        <f t="shared" si="167"/>
        <v>►</v>
      </c>
      <c r="AD290" s="685" t="str">
        <f t="shared" si="168"/>
        <v>►</v>
      </c>
      <c r="AE290" s="147" t="str">
        <f t="shared" si="169"/>
        <v>►</v>
      </c>
      <c r="AF290" s="147" t="str">
        <f t="shared" si="170"/>
        <v>►</v>
      </c>
      <c r="AG290" s="147" t="str">
        <f t="shared" si="171"/>
        <v>►</v>
      </c>
      <c r="AH290" s="147" t="str">
        <f t="shared" si="172"/>
        <v>►</v>
      </c>
      <c r="AI290" s="686"/>
      <c r="AJ290" s="134"/>
      <c r="AK290" s="119"/>
      <c r="AL290" s="119"/>
      <c r="AM290" s="118"/>
      <c r="AN290" s="117"/>
      <c r="AO290" s="116"/>
      <c r="AP290" s="701"/>
      <c r="AQ290" s="701"/>
      <c r="AR290" s="700"/>
      <c r="AS290" s="177"/>
      <c r="AT290" s="176"/>
      <c r="AU290" s="699"/>
      <c r="AV290" s="175"/>
      <c r="AW290" s="698"/>
      <c r="AX290" s="697"/>
      <c r="AY290" s="696"/>
      <c r="AZ290" s="695"/>
      <c r="BA290" s="174"/>
      <c r="BB290"/>
      <c r="BC290" s="407" t="str">
        <f t="shared" si="155"/>
        <v>►</v>
      </c>
      <c r="BF290" s="407" t="str">
        <f t="shared" si="156"/>
        <v>►</v>
      </c>
      <c r="BI290" s="9">
        <v>1</v>
      </c>
      <c r="BJ290" s="1"/>
      <c r="BK290" s="1"/>
    </row>
    <row r="291" spans="1:63" s="583" customFormat="1" ht="15.75">
      <c r="A291" s="407" t="str">
        <f t="shared" si="153"/>
        <v>►</v>
      </c>
      <c r="B291" s="147" t="str">
        <f t="shared" si="161"/>
        <v>►</v>
      </c>
      <c r="C291" s="685" t="str">
        <f t="shared" si="162"/>
        <v>►</v>
      </c>
      <c r="D291" s="147" t="str">
        <f t="shared" si="163"/>
        <v>►</v>
      </c>
      <c r="E291" s="147" t="str">
        <f t="shared" si="164"/>
        <v>►</v>
      </c>
      <c r="F291" s="147" t="str">
        <f t="shared" si="165"/>
        <v>►</v>
      </c>
      <c r="G291" s="147" t="str">
        <f t="shared" si="166"/>
        <v>►</v>
      </c>
      <c r="H291"/>
      <c r="I291" s="134"/>
      <c r="J291" s="119"/>
      <c r="K291" s="119"/>
      <c r="L291" s="118"/>
      <c r="M291" s="117"/>
      <c r="N291" s="116"/>
      <c r="O291" s="689"/>
      <c r="P291" s="689"/>
      <c r="Q291" s="688"/>
      <c r="R291" s="165"/>
      <c r="S291" s="164"/>
      <c r="T291" s="694"/>
      <c r="U291" s="163"/>
      <c r="V291" s="693"/>
      <c r="W291" s="692"/>
      <c r="X291" s="691"/>
      <c r="Y291" s="690"/>
      <c r="Z291" s="162"/>
      <c r="AA291" s="686"/>
      <c r="AB291" s="407" t="str">
        <f t="shared" si="154"/>
        <v>►</v>
      </c>
      <c r="AC291" s="147" t="str">
        <f t="shared" si="167"/>
        <v>►</v>
      </c>
      <c r="AD291" s="685" t="str">
        <f t="shared" si="168"/>
        <v>►</v>
      </c>
      <c r="AE291" s="147" t="str">
        <f t="shared" si="169"/>
        <v>►</v>
      </c>
      <c r="AF291" s="147" t="str">
        <f t="shared" si="170"/>
        <v>►</v>
      </c>
      <c r="AG291" s="147" t="str">
        <f t="shared" si="171"/>
        <v>►</v>
      </c>
      <c r="AH291" s="147" t="str">
        <f t="shared" si="172"/>
        <v>►</v>
      </c>
      <c r="AI291" s="686"/>
      <c r="AJ291" s="134"/>
      <c r="AK291" s="119"/>
      <c r="AL291" s="119"/>
      <c r="AM291" s="118"/>
      <c r="AN291" s="117"/>
      <c r="AO291" s="116"/>
      <c r="AP291" s="689"/>
      <c r="AQ291" s="689"/>
      <c r="AR291" s="688"/>
      <c r="AS291" s="165"/>
      <c r="AT291" s="164"/>
      <c r="AU291" s="694"/>
      <c r="AV291" s="163"/>
      <c r="AW291" s="693"/>
      <c r="AX291" s="692"/>
      <c r="AY291" s="691"/>
      <c r="AZ291" s="690"/>
      <c r="BA291" s="162"/>
      <c r="BB291"/>
      <c r="BC291" s="407" t="str">
        <f t="shared" si="155"/>
        <v>►</v>
      </c>
      <c r="BF291" s="407" t="str">
        <f t="shared" si="156"/>
        <v>►</v>
      </c>
      <c r="BI291" s="9">
        <v>1</v>
      </c>
      <c r="BJ291" s="1"/>
      <c r="BK291" s="1"/>
    </row>
    <row r="292" spans="1:63" s="583" customFormat="1" ht="21">
      <c r="A292" s="407" t="str">
        <f t="shared" si="153"/>
        <v>►</v>
      </c>
      <c r="B292" s="147" t="str">
        <f t="shared" si="161"/>
        <v>►</v>
      </c>
      <c r="C292" s="685" t="str">
        <f t="shared" si="162"/>
        <v>►</v>
      </c>
      <c r="D292" s="147" t="str">
        <f t="shared" si="163"/>
        <v>►</v>
      </c>
      <c r="E292" s="147" t="str">
        <f t="shared" si="164"/>
        <v>►</v>
      </c>
      <c r="F292" s="147" t="str">
        <f t="shared" si="165"/>
        <v>►</v>
      </c>
      <c r="G292" s="147" t="str">
        <f t="shared" si="166"/>
        <v>►</v>
      </c>
      <c r="H292"/>
      <c r="I292" s="134"/>
      <c r="J292" s="119"/>
      <c r="K292" s="119"/>
      <c r="L292" s="118"/>
      <c r="M292" s="117"/>
      <c r="N292" s="116"/>
      <c r="O292" s="689"/>
      <c r="P292" s="689"/>
      <c r="Q292" s="688"/>
      <c r="R292" s="145"/>
      <c r="S292" s="296"/>
      <c r="T292" s="295"/>
      <c r="U292" s="144"/>
      <c r="V292" s="294"/>
      <c r="W292" s="293"/>
      <c r="X292" s="292"/>
      <c r="Y292" s="291"/>
      <c r="Z292" s="290"/>
      <c r="AA292" s="686"/>
      <c r="AB292" s="407" t="str">
        <f t="shared" si="154"/>
        <v>►</v>
      </c>
      <c r="AC292" s="147" t="str">
        <f t="shared" si="167"/>
        <v>►</v>
      </c>
      <c r="AD292" s="685" t="str">
        <f t="shared" si="168"/>
        <v>►</v>
      </c>
      <c r="AE292" s="147" t="str">
        <f t="shared" si="169"/>
        <v>►</v>
      </c>
      <c r="AF292" s="147" t="str">
        <f t="shared" si="170"/>
        <v>►</v>
      </c>
      <c r="AG292" s="147" t="str">
        <f t="shared" si="171"/>
        <v>►</v>
      </c>
      <c r="AH292" s="147" t="str">
        <f t="shared" si="172"/>
        <v>►</v>
      </c>
      <c r="AI292" s="686"/>
      <c r="AJ292" s="134"/>
      <c r="AK292" s="119"/>
      <c r="AL292" s="119"/>
      <c r="AM292" s="118"/>
      <c r="AN292" s="117"/>
      <c r="AO292" s="116"/>
      <c r="AP292" s="689"/>
      <c r="AQ292" s="689"/>
      <c r="AR292" s="688"/>
      <c r="AS292" s="145"/>
      <c r="AT292" s="296"/>
      <c r="AU292" s="295"/>
      <c r="AV292" s="144"/>
      <c r="AW292" s="294"/>
      <c r="AX292" s="293"/>
      <c r="AY292" s="292"/>
      <c r="AZ292" s="291"/>
      <c r="BA292" s="290"/>
      <c r="BB292"/>
      <c r="BC292" s="407" t="str">
        <f t="shared" si="155"/>
        <v>►</v>
      </c>
      <c r="BF292" s="407" t="str">
        <f t="shared" si="156"/>
        <v>►</v>
      </c>
      <c r="BI292" s="9">
        <v>1</v>
      </c>
      <c r="BJ292" s="1"/>
      <c r="BK292" s="1"/>
    </row>
    <row r="293" spans="1:63" s="583" customFormat="1" ht="21">
      <c r="A293" s="407" t="str">
        <f t="shared" si="153"/>
        <v>►</v>
      </c>
      <c r="B293" s="147" t="str">
        <f t="shared" si="161"/>
        <v>►</v>
      </c>
      <c r="C293" s="685" t="str">
        <f t="shared" si="162"/>
        <v>►</v>
      </c>
      <c r="D293" s="147" t="str">
        <f t="shared" si="163"/>
        <v>►</v>
      </c>
      <c r="E293" s="147" t="str">
        <f t="shared" si="164"/>
        <v>►</v>
      </c>
      <c r="F293" s="147" t="str">
        <f t="shared" si="165"/>
        <v>►</v>
      </c>
      <c r="G293" s="147" t="str">
        <f t="shared" si="166"/>
        <v>►</v>
      </c>
      <c r="H293"/>
      <c r="I293" s="146"/>
      <c r="J293" s="119"/>
      <c r="K293" s="119"/>
      <c r="L293" s="118"/>
      <c r="M293" s="117"/>
      <c r="N293" s="116"/>
      <c r="O293" s="689"/>
      <c r="P293" s="689"/>
      <c r="Q293" s="688"/>
      <c r="R293" s="150"/>
      <c r="S293" s="296"/>
      <c r="T293" s="295"/>
      <c r="U293" s="144"/>
      <c r="V293" s="294"/>
      <c r="W293" s="293"/>
      <c r="X293" s="292"/>
      <c r="Y293" s="291"/>
      <c r="Z293" s="290"/>
      <c r="AA293" s="686"/>
      <c r="AB293" s="407" t="str">
        <f t="shared" si="154"/>
        <v>►</v>
      </c>
      <c r="AC293" s="147" t="str">
        <f t="shared" si="167"/>
        <v>►</v>
      </c>
      <c r="AD293" s="685" t="str">
        <f t="shared" si="168"/>
        <v>►</v>
      </c>
      <c r="AE293" s="147" t="str">
        <f t="shared" si="169"/>
        <v>►</v>
      </c>
      <c r="AF293" s="147" t="str">
        <f t="shared" si="170"/>
        <v>►</v>
      </c>
      <c r="AG293" s="147" t="str">
        <f t="shared" si="171"/>
        <v>►</v>
      </c>
      <c r="AH293" s="147" t="str">
        <f t="shared" si="172"/>
        <v>►</v>
      </c>
      <c r="AI293" s="686"/>
      <c r="AJ293" s="146"/>
      <c r="AK293" s="119"/>
      <c r="AL293" s="119"/>
      <c r="AM293" s="118"/>
      <c r="AN293" s="117"/>
      <c r="AO293" s="116"/>
      <c r="AP293" s="689"/>
      <c r="AQ293" s="689"/>
      <c r="AR293" s="688"/>
      <c r="AS293" s="150"/>
      <c r="AT293" s="296"/>
      <c r="AU293" s="295"/>
      <c r="AV293" s="144"/>
      <c r="AW293" s="294"/>
      <c r="AX293" s="293"/>
      <c r="AY293" s="292"/>
      <c r="AZ293" s="291"/>
      <c r="BA293" s="290"/>
      <c r="BB293"/>
      <c r="BC293" s="407" t="str">
        <f t="shared" si="155"/>
        <v>►</v>
      </c>
      <c r="BF293" s="407" t="str">
        <f t="shared" si="156"/>
        <v>►</v>
      </c>
      <c r="BI293" s="9">
        <v>1</v>
      </c>
      <c r="BJ293" s="1"/>
      <c r="BK293" s="1"/>
    </row>
    <row r="294" spans="1:63" s="583" customFormat="1" ht="21">
      <c r="A294" s="407" t="str">
        <f t="shared" si="153"/>
        <v>►</v>
      </c>
      <c r="B294" s="147" t="str">
        <f t="shared" si="161"/>
        <v>►</v>
      </c>
      <c r="C294" s="685" t="str">
        <f t="shared" si="162"/>
        <v>►</v>
      </c>
      <c r="D294" s="147" t="str">
        <f t="shared" si="163"/>
        <v>►</v>
      </c>
      <c r="E294" s="147" t="str">
        <f t="shared" si="164"/>
        <v>►</v>
      </c>
      <c r="F294" s="147" t="str">
        <f t="shared" si="165"/>
        <v>►</v>
      </c>
      <c r="G294" s="147" t="str">
        <f t="shared" si="166"/>
        <v>►</v>
      </c>
      <c r="H294"/>
      <c r="I294" s="146"/>
      <c r="J294" s="119"/>
      <c r="K294" s="119"/>
      <c r="L294" s="118"/>
      <c r="M294" s="117"/>
      <c r="N294" s="116"/>
      <c r="O294" s="689"/>
      <c r="P294" s="689"/>
      <c r="Q294" s="688"/>
      <c r="R294" s="145"/>
      <c r="S294" s="296"/>
      <c r="T294" s="295"/>
      <c r="U294" s="144"/>
      <c r="V294" s="294"/>
      <c r="W294" s="293"/>
      <c r="X294" s="292"/>
      <c r="Y294" s="291"/>
      <c r="Z294" s="298"/>
      <c r="AA294" s="686"/>
      <c r="AB294" s="407" t="str">
        <f t="shared" si="154"/>
        <v>►</v>
      </c>
      <c r="AC294" s="147" t="str">
        <f t="shared" si="167"/>
        <v>►</v>
      </c>
      <c r="AD294" s="685" t="str">
        <f t="shared" si="168"/>
        <v>►</v>
      </c>
      <c r="AE294" s="147" t="str">
        <f t="shared" si="169"/>
        <v>►</v>
      </c>
      <c r="AF294" s="147" t="str">
        <f t="shared" si="170"/>
        <v>►</v>
      </c>
      <c r="AG294" s="147" t="str">
        <f t="shared" si="171"/>
        <v>►</v>
      </c>
      <c r="AH294" s="147" t="str">
        <f t="shared" si="172"/>
        <v>►</v>
      </c>
      <c r="AI294" s="686"/>
      <c r="AJ294" s="146"/>
      <c r="AK294" s="119"/>
      <c r="AL294" s="119"/>
      <c r="AM294" s="118"/>
      <c r="AN294" s="117"/>
      <c r="AO294" s="116"/>
      <c r="AP294" s="689"/>
      <c r="AQ294" s="689"/>
      <c r="AR294" s="688"/>
      <c r="AS294" s="145"/>
      <c r="AT294" s="296"/>
      <c r="AU294" s="295"/>
      <c r="AV294" s="144"/>
      <c r="AW294" s="294"/>
      <c r="AX294" s="293"/>
      <c r="AY294" s="292"/>
      <c r="AZ294" s="291"/>
      <c r="BA294" s="298"/>
      <c r="BB294"/>
      <c r="BC294" s="407" t="str">
        <f t="shared" si="155"/>
        <v>►</v>
      </c>
      <c r="BF294" s="407" t="str">
        <f t="shared" si="156"/>
        <v>►</v>
      </c>
      <c r="BI294" s="9">
        <v>1</v>
      </c>
      <c r="BJ294" s="1"/>
      <c r="BK294" s="1"/>
    </row>
    <row r="295" spans="1:63" s="583" customFormat="1" ht="21">
      <c r="A295" s="407" t="str">
        <f t="shared" si="153"/>
        <v>►</v>
      </c>
      <c r="B295" s="147" t="str">
        <f t="shared" si="161"/>
        <v>►</v>
      </c>
      <c r="C295" s="685" t="str">
        <f t="shared" si="162"/>
        <v>►</v>
      </c>
      <c r="D295" s="147" t="str">
        <f t="shared" si="163"/>
        <v>►</v>
      </c>
      <c r="E295" s="147" t="str">
        <f t="shared" si="164"/>
        <v>►</v>
      </c>
      <c r="F295" s="147" t="str">
        <f t="shared" si="165"/>
        <v>►</v>
      </c>
      <c r="G295" s="147" t="str">
        <f t="shared" si="166"/>
        <v>►</v>
      </c>
      <c r="H295"/>
      <c r="I295" s="146"/>
      <c r="J295" s="119"/>
      <c r="K295" s="119"/>
      <c r="L295" s="118"/>
      <c r="M295" s="117"/>
      <c r="N295" s="116"/>
      <c r="O295" s="689"/>
      <c r="P295" s="689"/>
      <c r="Q295" s="688"/>
      <c r="R295" s="150"/>
      <c r="S295" s="296"/>
      <c r="T295" s="295"/>
      <c r="U295" s="144"/>
      <c r="V295" s="294"/>
      <c r="W295" s="293"/>
      <c r="X295" s="292"/>
      <c r="Y295" s="291"/>
      <c r="Z295" s="298"/>
      <c r="AA295" s="686"/>
      <c r="AB295" s="407" t="str">
        <f t="shared" si="154"/>
        <v>►</v>
      </c>
      <c r="AC295" s="147" t="str">
        <f t="shared" si="167"/>
        <v>►</v>
      </c>
      <c r="AD295" s="685" t="str">
        <f t="shared" si="168"/>
        <v>►</v>
      </c>
      <c r="AE295" s="147" t="str">
        <f t="shared" si="169"/>
        <v>►</v>
      </c>
      <c r="AF295" s="147" t="str">
        <f t="shared" si="170"/>
        <v>►</v>
      </c>
      <c r="AG295" s="147" t="str">
        <f t="shared" si="171"/>
        <v>►</v>
      </c>
      <c r="AH295" s="147" t="str">
        <f t="shared" si="172"/>
        <v>►</v>
      </c>
      <c r="AI295" s="686"/>
      <c r="AJ295" s="146"/>
      <c r="AK295" s="119"/>
      <c r="AL295" s="119"/>
      <c r="AM295" s="118"/>
      <c r="AN295" s="117"/>
      <c r="AO295" s="116"/>
      <c r="AP295" s="689"/>
      <c r="AQ295" s="689"/>
      <c r="AR295" s="688"/>
      <c r="AS295" s="150"/>
      <c r="AT295" s="296"/>
      <c r="AU295" s="295"/>
      <c r="AV295" s="144"/>
      <c r="AW295" s="294"/>
      <c r="AX295" s="293"/>
      <c r="AY295" s="292"/>
      <c r="AZ295" s="291"/>
      <c r="BA295" s="298"/>
      <c r="BB295"/>
      <c r="BC295" s="407" t="str">
        <f t="shared" si="155"/>
        <v>►</v>
      </c>
      <c r="BF295" s="407" t="str">
        <f t="shared" si="156"/>
        <v>►</v>
      </c>
      <c r="BI295" s="9">
        <v>1</v>
      </c>
      <c r="BJ295" s="1"/>
      <c r="BK295" s="1"/>
    </row>
    <row r="296" spans="1:63" s="583" customFormat="1" ht="21">
      <c r="A296" s="407" t="str">
        <f t="shared" si="153"/>
        <v>►</v>
      </c>
      <c r="B296" s="147" t="str">
        <f t="shared" si="161"/>
        <v>►</v>
      </c>
      <c r="C296" s="685" t="str">
        <f t="shared" si="162"/>
        <v>►</v>
      </c>
      <c r="D296" s="147" t="str">
        <f t="shared" si="163"/>
        <v>►</v>
      </c>
      <c r="E296" s="147" t="str">
        <f t="shared" si="164"/>
        <v>►</v>
      </c>
      <c r="F296" s="147" t="str">
        <f t="shared" si="165"/>
        <v>►</v>
      </c>
      <c r="G296" s="147" t="str">
        <f t="shared" si="166"/>
        <v>►</v>
      </c>
      <c r="H296"/>
      <c r="I296" s="146"/>
      <c r="J296" s="119"/>
      <c r="K296" s="119"/>
      <c r="L296" s="118"/>
      <c r="M296" s="117"/>
      <c r="N296" s="116"/>
      <c r="O296" s="689"/>
      <c r="P296" s="689"/>
      <c r="Q296" s="688"/>
      <c r="R296" s="145"/>
      <c r="S296" s="296"/>
      <c r="T296" s="295"/>
      <c r="U296" s="144"/>
      <c r="V296" s="294"/>
      <c r="W296" s="293"/>
      <c r="X296" s="292"/>
      <c r="Y296" s="291"/>
      <c r="Z296" s="290"/>
      <c r="AA296" s="686"/>
      <c r="AB296" s="407" t="str">
        <f t="shared" si="154"/>
        <v>►</v>
      </c>
      <c r="AC296" s="147" t="str">
        <f t="shared" si="167"/>
        <v>►</v>
      </c>
      <c r="AD296" s="685" t="str">
        <f t="shared" si="168"/>
        <v>►</v>
      </c>
      <c r="AE296" s="147" t="str">
        <f t="shared" si="169"/>
        <v>►</v>
      </c>
      <c r="AF296" s="147" t="str">
        <f t="shared" si="170"/>
        <v>►</v>
      </c>
      <c r="AG296" s="147" t="str">
        <f t="shared" si="171"/>
        <v>►</v>
      </c>
      <c r="AH296" s="147" t="str">
        <f t="shared" si="172"/>
        <v>►</v>
      </c>
      <c r="AI296" s="686"/>
      <c r="AJ296" s="146"/>
      <c r="AK296" s="119"/>
      <c r="AL296" s="119"/>
      <c r="AM296" s="118"/>
      <c r="AN296" s="117"/>
      <c r="AO296" s="116"/>
      <c r="AP296" s="689"/>
      <c r="AQ296" s="689"/>
      <c r="AR296" s="688"/>
      <c r="AS296" s="145"/>
      <c r="AT296" s="296"/>
      <c r="AU296" s="295"/>
      <c r="AV296" s="144"/>
      <c r="AW296" s="294"/>
      <c r="AX296" s="293"/>
      <c r="AY296" s="292"/>
      <c r="AZ296" s="291"/>
      <c r="BA296" s="290"/>
      <c r="BB296"/>
      <c r="BC296" s="407" t="str">
        <f t="shared" si="155"/>
        <v>►</v>
      </c>
      <c r="BF296" s="407" t="str">
        <f t="shared" si="156"/>
        <v>►</v>
      </c>
      <c r="BI296" s="9">
        <v>1</v>
      </c>
      <c r="BJ296" s="1"/>
      <c r="BK296" s="1"/>
    </row>
    <row r="297" spans="1:63" s="583" customFormat="1" ht="21">
      <c r="A297" s="407" t="str">
        <f t="shared" si="153"/>
        <v>►</v>
      </c>
      <c r="B297" s="147" t="str">
        <f t="shared" si="161"/>
        <v>►</v>
      </c>
      <c r="C297" s="685" t="str">
        <f t="shared" si="162"/>
        <v>►</v>
      </c>
      <c r="D297" s="147" t="str">
        <f t="shared" si="163"/>
        <v>►</v>
      </c>
      <c r="E297" s="147" t="str">
        <f t="shared" si="164"/>
        <v>►</v>
      </c>
      <c r="F297" s="147" t="str">
        <f t="shared" si="165"/>
        <v>►</v>
      </c>
      <c r="G297" s="147" t="str">
        <f t="shared" si="166"/>
        <v>►</v>
      </c>
      <c r="H297"/>
      <c r="I297" s="146"/>
      <c r="J297" s="119"/>
      <c r="K297" s="119"/>
      <c r="L297" s="118"/>
      <c r="M297" s="117"/>
      <c r="N297" s="116"/>
      <c r="O297" s="689"/>
      <c r="P297" s="689"/>
      <c r="Q297" s="688"/>
      <c r="R297" s="150"/>
      <c r="S297" s="296"/>
      <c r="T297" s="295"/>
      <c r="U297" s="144"/>
      <c r="V297" s="294"/>
      <c r="W297" s="293"/>
      <c r="X297" s="292"/>
      <c r="Y297" s="291"/>
      <c r="Z297" s="290"/>
      <c r="AA297" s="686"/>
      <c r="AB297" s="407" t="str">
        <f t="shared" si="154"/>
        <v>►</v>
      </c>
      <c r="AC297" s="147" t="str">
        <f t="shared" si="167"/>
        <v>►</v>
      </c>
      <c r="AD297" s="685" t="str">
        <f t="shared" si="168"/>
        <v>►</v>
      </c>
      <c r="AE297" s="147" t="str">
        <f t="shared" si="169"/>
        <v>►</v>
      </c>
      <c r="AF297" s="147" t="str">
        <f t="shared" si="170"/>
        <v>►</v>
      </c>
      <c r="AG297" s="147" t="str">
        <f t="shared" si="171"/>
        <v>►</v>
      </c>
      <c r="AH297" s="147" t="str">
        <f t="shared" si="172"/>
        <v>►</v>
      </c>
      <c r="AI297" s="686"/>
      <c r="AJ297" s="146"/>
      <c r="AK297" s="119"/>
      <c r="AL297" s="119"/>
      <c r="AM297" s="118"/>
      <c r="AN297" s="117"/>
      <c r="AO297" s="116"/>
      <c r="AP297" s="689"/>
      <c r="AQ297" s="689"/>
      <c r="AR297" s="688"/>
      <c r="AS297" s="150"/>
      <c r="AT297" s="296"/>
      <c r="AU297" s="295"/>
      <c r="AV297" s="144"/>
      <c r="AW297" s="294"/>
      <c r="AX297" s="293"/>
      <c r="AY297" s="292"/>
      <c r="AZ297" s="291"/>
      <c r="BA297" s="290"/>
      <c r="BB297"/>
      <c r="BC297" s="407" t="str">
        <f t="shared" si="155"/>
        <v>►</v>
      </c>
      <c r="BF297" s="407" t="str">
        <f t="shared" si="156"/>
        <v>►</v>
      </c>
      <c r="BI297" s="9">
        <v>1</v>
      </c>
      <c r="BJ297" s="1"/>
      <c r="BK297" s="1"/>
    </row>
    <row r="298" spans="1:63" s="583" customFormat="1" ht="21">
      <c r="A298" s="407" t="str">
        <f t="shared" si="153"/>
        <v>►</v>
      </c>
      <c r="B298" s="147" t="str">
        <f t="shared" si="161"/>
        <v>►</v>
      </c>
      <c r="C298" s="685" t="str">
        <f t="shared" si="162"/>
        <v>►</v>
      </c>
      <c r="D298" s="147" t="str">
        <f t="shared" si="163"/>
        <v>►</v>
      </c>
      <c r="E298" s="147" t="str">
        <f t="shared" si="164"/>
        <v>►</v>
      </c>
      <c r="F298" s="147" t="str">
        <f t="shared" si="165"/>
        <v>►</v>
      </c>
      <c r="G298" s="147" t="str">
        <f t="shared" si="166"/>
        <v>►</v>
      </c>
      <c r="H298"/>
      <c r="I298" s="146"/>
      <c r="J298" s="119"/>
      <c r="K298" s="119"/>
      <c r="L298" s="118"/>
      <c r="M298" s="117"/>
      <c r="N298" s="116"/>
      <c r="O298" s="689"/>
      <c r="P298" s="689"/>
      <c r="Q298" s="688"/>
      <c r="R298" s="145"/>
      <c r="S298" s="296"/>
      <c r="T298" s="295"/>
      <c r="U298" s="144"/>
      <c r="V298" s="294"/>
      <c r="W298" s="293"/>
      <c r="X298" s="292"/>
      <c r="Y298" s="291"/>
      <c r="Z298" s="290"/>
      <c r="AA298" s="686"/>
      <c r="AB298" s="407" t="str">
        <f t="shared" si="154"/>
        <v>►</v>
      </c>
      <c r="AC298" s="147" t="str">
        <f t="shared" si="167"/>
        <v>►</v>
      </c>
      <c r="AD298" s="685" t="str">
        <f t="shared" si="168"/>
        <v>►</v>
      </c>
      <c r="AE298" s="147" t="str">
        <f t="shared" si="169"/>
        <v>►</v>
      </c>
      <c r="AF298" s="147" t="str">
        <f t="shared" si="170"/>
        <v>►</v>
      </c>
      <c r="AG298" s="147" t="str">
        <f t="shared" si="171"/>
        <v>►</v>
      </c>
      <c r="AH298" s="147" t="str">
        <f t="shared" si="172"/>
        <v>►</v>
      </c>
      <c r="AI298" s="686"/>
      <c r="AJ298" s="146"/>
      <c r="AK298" s="119"/>
      <c r="AL298" s="119"/>
      <c r="AM298" s="118"/>
      <c r="AN298" s="117"/>
      <c r="AO298" s="116"/>
      <c r="AP298" s="689"/>
      <c r="AQ298" s="689"/>
      <c r="AR298" s="688"/>
      <c r="AS298" s="145"/>
      <c r="AT298" s="296"/>
      <c r="AU298" s="295"/>
      <c r="AV298" s="144"/>
      <c r="AW298" s="294"/>
      <c r="AX298" s="293"/>
      <c r="AY298" s="292"/>
      <c r="AZ298" s="291"/>
      <c r="BA298" s="290"/>
      <c r="BB298"/>
      <c r="BC298" s="407" t="str">
        <f t="shared" si="155"/>
        <v>►</v>
      </c>
      <c r="BF298" s="407" t="str">
        <f t="shared" si="156"/>
        <v>►</v>
      </c>
      <c r="BI298" s="9">
        <v>1</v>
      </c>
      <c r="BJ298" s="1"/>
      <c r="BK298" s="1"/>
    </row>
    <row r="299" spans="1:63" s="583" customFormat="1" ht="15.75">
      <c r="A299" s="407" t="str">
        <f t="shared" si="153"/>
        <v>►</v>
      </c>
      <c r="B299" s="147" t="str">
        <f t="shared" si="161"/>
        <v>►</v>
      </c>
      <c r="C299" s="685" t="str">
        <f t="shared" si="162"/>
        <v>►</v>
      </c>
      <c r="D299" s="147" t="str">
        <f t="shared" si="163"/>
        <v>►</v>
      </c>
      <c r="E299" s="147" t="str">
        <f t="shared" si="164"/>
        <v>►</v>
      </c>
      <c r="F299" s="147" t="str">
        <f t="shared" si="165"/>
        <v>►</v>
      </c>
      <c r="G299" s="147" t="str">
        <f t="shared" si="166"/>
        <v>►</v>
      </c>
      <c r="H299"/>
      <c r="I299" s="134"/>
      <c r="J299" s="119"/>
      <c r="K299" s="119"/>
      <c r="L299" s="118"/>
      <c r="M299" s="117"/>
      <c r="N299" s="116"/>
      <c r="O299" s="132"/>
      <c r="P299" s="132"/>
      <c r="Q299" s="132"/>
      <c r="R299" s="132"/>
      <c r="S299" s="132"/>
      <c r="T299" s="132"/>
      <c r="U299" s="132"/>
      <c r="V299" s="132"/>
      <c r="W299" s="132"/>
      <c r="X299" s="133"/>
      <c r="Y299" s="132"/>
      <c r="Z299" s="131"/>
      <c r="AA299" s="686"/>
      <c r="AB299" s="407" t="str">
        <f t="shared" si="154"/>
        <v>►</v>
      </c>
      <c r="AC299" s="147" t="str">
        <f t="shared" si="167"/>
        <v>►</v>
      </c>
      <c r="AD299" s="685" t="str">
        <f t="shared" si="168"/>
        <v>►</v>
      </c>
      <c r="AE299" s="147" t="str">
        <f t="shared" si="169"/>
        <v>►</v>
      </c>
      <c r="AF299" s="147" t="str">
        <f t="shared" si="170"/>
        <v>►</v>
      </c>
      <c r="AG299" s="147" t="str">
        <f t="shared" si="171"/>
        <v>►</v>
      </c>
      <c r="AH299" s="147" t="str">
        <f t="shared" si="172"/>
        <v>►</v>
      </c>
      <c r="AI299" s="686"/>
      <c r="AJ299" s="134"/>
      <c r="AK299" s="119"/>
      <c r="AL299" s="119"/>
      <c r="AM299" s="118"/>
      <c r="AN299" s="117"/>
      <c r="AO299" s="116"/>
      <c r="AP299" s="132"/>
      <c r="AQ299" s="132"/>
      <c r="AR299" s="132"/>
      <c r="AS299" s="132"/>
      <c r="AT299" s="132"/>
      <c r="AU299" s="132"/>
      <c r="AV299" s="132"/>
      <c r="AW299" s="132"/>
      <c r="AX299" s="132"/>
      <c r="AY299" s="133"/>
      <c r="AZ299" s="132"/>
      <c r="BA299" s="131"/>
      <c r="BB299"/>
      <c r="BC299" s="407" t="str">
        <f t="shared" si="155"/>
        <v>►</v>
      </c>
      <c r="BF299" s="407" t="str">
        <f t="shared" si="156"/>
        <v>►</v>
      </c>
      <c r="BI299" s="9">
        <v>1</v>
      </c>
      <c r="BJ299" s="1"/>
      <c r="BK299" s="1"/>
    </row>
    <row r="300" spans="1:63" s="583" customFormat="1" ht="21">
      <c r="A300" s="407" t="str">
        <f t="shared" si="153"/>
        <v>►</v>
      </c>
      <c r="B300" s="147" t="str">
        <f t="shared" si="161"/>
        <v>►</v>
      </c>
      <c r="C300" s="685" t="str">
        <f t="shared" si="162"/>
        <v>►</v>
      </c>
      <c r="D300" s="147" t="str">
        <f t="shared" si="163"/>
        <v>►</v>
      </c>
      <c r="E300" s="147" t="str">
        <f t="shared" si="164"/>
        <v>►</v>
      </c>
      <c r="F300" s="147" t="str">
        <f t="shared" si="165"/>
        <v>►</v>
      </c>
      <c r="G300" s="147" t="str">
        <f t="shared" si="166"/>
        <v>►</v>
      </c>
      <c r="H300"/>
      <c r="I300" s="146"/>
      <c r="J300" s="119"/>
      <c r="K300" s="119"/>
      <c r="L300" s="118"/>
      <c r="M300" s="117"/>
      <c r="N300" s="116"/>
      <c r="O300" s="288"/>
      <c r="P300" s="267"/>
      <c r="Q300" s="270"/>
      <c r="R300" s="270"/>
      <c r="S300" s="270"/>
      <c r="T300" s="270"/>
      <c r="U300" s="270"/>
      <c r="V300" s="270"/>
      <c r="W300" s="270"/>
      <c r="X300" s="270"/>
      <c r="Y300" s="270"/>
      <c r="Z300" s="287"/>
      <c r="AA300" s="686"/>
      <c r="AB300" s="407" t="str">
        <f t="shared" si="154"/>
        <v>►</v>
      </c>
      <c r="AC300" s="147" t="str">
        <f t="shared" si="167"/>
        <v>►</v>
      </c>
      <c r="AD300" s="685" t="str">
        <f t="shared" si="168"/>
        <v>►</v>
      </c>
      <c r="AE300" s="147" t="str">
        <f t="shared" si="169"/>
        <v>►</v>
      </c>
      <c r="AF300" s="147" t="str">
        <f t="shared" si="170"/>
        <v>►</v>
      </c>
      <c r="AG300" s="147" t="str">
        <f t="shared" si="171"/>
        <v>►</v>
      </c>
      <c r="AH300" s="147" t="str">
        <f t="shared" si="172"/>
        <v>►</v>
      </c>
      <c r="AI300" s="686"/>
      <c r="AJ300" s="146"/>
      <c r="AK300" s="119"/>
      <c r="AL300" s="119"/>
      <c r="AM300" s="118"/>
      <c r="AN300" s="117"/>
      <c r="AO300" s="116"/>
      <c r="AP300" s="288"/>
      <c r="AQ300" s="267"/>
      <c r="AR300" s="270"/>
      <c r="AS300" s="270"/>
      <c r="AT300" s="270"/>
      <c r="AU300" s="270"/>
      <c r="AV300" s="270"/>
      <c r="AW300" s="270"/>
      <c r="AX300" s="270"/>
      <c r="AY300" s="270"/>
      <c r="AZ300" s="270"/>
      <c r="BA300" s="287"/>
      <c r="BB300"/>
      <c r="BC300" s="407" t="str">
        <f t="shared" si="155"/>
        <v>►</v>
      </c>
      <c r="BF300" s="407" t="str">
        <f t="shared" si="156"/>
        <v>►</v>
      </c>
      <c r="BI300" s="9">
        <v>1</v>
      </c>
      <c r="BJ300" s="1"/>
      <c r="BK300" s="1"/>
    </row>
    <row r="301" spans="1:63" s="583" customFormat="1" ht="21">
      <c r="A301" s="407" t="str">
        <f t="shared" si="153"/>
        <v>►</v>
      </c>
      <c r="B301" s="147" t="str">
        <f t="shared" ref="B301:G301" si="173">B300</f>
        <v>►</v>
      </c>
      <c r="C301" s="685" t="str">
        <f t="shared" si="173"/>
        <v>►</v>
      </c>
      <c r="D301" s="147" t="str">
        <f t="shared" si="173"/>
        <v>►</v>
      </c>
      <c r="E301" s="147" t="str">
        <f t="shared" si="173"/>
        <v>►</v>
      </c>
      <c r="F301" s="147" t="str">
        <f t="shared" si="173"/>
        <v>►</v>
      </c>
      <c r="G301" s="147" t="str">
        <f t="shared" si="173"/>
        <v>►</v>
      </c>
      <c r="H301"/>
      <c r="I301" s="146"/>
      <c r="J301" s="119"/>
      <c r="K301" s="119"/>
      <c r="L301" s="118"/>
      <c r="M301" s="117"/>
      <c r="N301" s="116"/>
      <c r="O301" s="285"/>
      <c r="P301" s="284"/>
      <c r="Q301" s="284"/>
      <c r="R301" s="284"/>
      <c r="S301" s="284"/>
      <c r="T301" s="284"/>
      <c r="U301" s="284"/>
      <c r="V301" s="284"/>
      <c r="W301" s="284"/>
      <c r="X301" s="284"/>
      <c r="Y301" s="284"/>
      <c r="Z301" s="282"/>
      <c r="AA301" s="686"/>
      <c r="AB301" s="407" t="str">
        <f t="shared" si="154"/>
        <v>►</v>
      </c>
      <c r="AC301" s="147" t="str">
        <f t="shared" ref="AC301:AH301" si="174">AC300</f>
        <v>►</v>
      </c>
      <c r="AD301" s="685" t="str">
        <f t="shared" si="174"/>
        <v>►</v>
      </c>
      <c r="AE301" s="147" t="str">
        <f t="shared" si="174"/>
        <v>►</v>
      </c>
      <c r="AF301" s="147" t="str">
        <f t="shared" si="174"/>
        <v>►</v>
      </c>
      <c r="AG301" s="147" t="str">
        <f t="shared" si="174"/>
        <v>►</v>
      </c>
      <c r="AH301" s="147" t="str">
        <f t="shared" si="174"/>
        <v>►</v>
      </c>
      <c r="AI301" s="686"/>
      <c r="AJ301" s="146"/>
      <c r="AK301" s="119"/>
      <c r="AL301" s="119"/>
      <c r="AM301" s="118"/>
      <c r="AN301" s="117"/>
      <c r="AO301" s="116"/>
      <c r="AP301" s="285"/>
      <c r="AQ301" s="284"/>
      <c r="AR301" s="284"/>
      <c r="AS301" s="284"/>
      <c r="AT301" s="284"/>
      <c r="AU301" s="284"/>
      <c r="AV301" s="284"/>
      <c r="AW301" s="284"/>
      <c r="AX301" s="284"/>
      <c r="AY301" s="284"/>
      <c r="AZ301" s="284"/>
      <c r="BA301" s="282"/>
      <c r="BB301"/>
      <c r="BC301" s="407" t="str">
        <f t="shared" si="155"/>
        <v>►</v>
      </c>
      <c r="BF301" s="407" t="str">
        <f t="shared" si="156"/>
        <v>►</v>
      </c>
      <c r="BI301" s="9">
        <v>1</v>
      </c>
      <c r="BJ301" s="1"/>
      <c r="BK301" s="1"/>
    </row>
    <row r="302" spans="1:63" s="583" customFormat="1" ht="21">
      <c r="A302" s="407" t="str">
        <f t="shared" si="153"/>
        <v>►</v>
      </c>
      <c r="B302" s="147" t="str">
        <f t="shared" ref="B302:G314" si="175">B300</f>
        <v>►</v>
      </c>
      <c r="C302" s="685" t="str">
        <f t="shared" si="175"/>
        <v>►</v>
      </c>
      <c r="D302" s="147" t="str">
        <f t="shared" si="175"/>
        <v>►</v>
      </c>
      <c r="E302" s="147" t="str">
        <f t="shared" si="175"/>
        <v>►</v>
      </c>
      <c r="F302" s="147" t="str">
        <f t="shared" si="175"/>
        <v>►</v>
      </c>
      <c r="G302" s="147" t="str">
        <f t="shared" si="175"/>
        <v>►</v>
      </c>
      <c r="H302"/>
      <c r="I302" s="146"/>
      <c r="J302" s="119"/>
      <c r="K302" s="119"/>
      <c r="L302" s="118"/>
      <c r="M302" s="117"/>
      <c r="N302" s="116"/>
      <c r="O302" s="285"/>
      <c r="P302" s="284"/>
      <c r="Q302" s="284"/>
      <c r="R302" s="284"/>
      <c r="S302" s="284"/>
      <c r="T302" s="284"/>
      <c r="U302" s="284"/>
      <c r="V302" s="284"/>
      <c r="W302" s="284"/>
      <c r="X302" s="284"/>
      <c r="Y302" s="284"/>
      <c r="Z302" s="282"/>
      <c r="AA302" s="686"/>
      <c r="AB302" s="407" t="str">
        <f t="shared" si="154"/>
        <v>►</v>
      </c>
      <c r="AC302" s="147" t="str">
        <f t="shared" ref="AC302:AH314" si="176">AC300</f>
        <v>►</v>
      </c>
      <c r="AD302" s="685" t="str">
        <f t="shared" si="176"/>
        <v>►</v>
      </c>
      <c r="AE302" s="147" t="str">
        <f t="shared" si="176"/>
        <v>►</v>
      </c>
      <c r="AF302" s="147" t="str">
        <f t="shared" si="176"/>
        <v>►</v>
      </c>
      <c r="AG302" s="147" t="str">
        <f t="shared" si="176"/>
        <v>►</v>
      </c>
      <c r="AH302" s="147" t="str">
        <f t="shared" si="176"/>
        <v>►</v>
      </c>
      <c r="AI302" s="686"/>
      <c r="AJ302" s="146"/>
      <c r="AK302" s="119"/>
      <c r="AL302" s="119"/>
      <c r="AM302" s="118"/>
      <c r="AN302" s="117"/>
      <c r="AO302" s="116"/>
      <c r="AP302" s="285"/>
      <c r="AQ302" s="284"/>
      <c r="AR302" s="284"/>
      <c r="AS302" s="284"/>
      <c r="AT302" s="284"/>
      <c r="AU302" s="284"/>
      <c r="AV302" s="284"/>
      <c r="AW302" s="284"/>
      <c r="AX302" s="284"/>
      <c r="AY302" s="284"/>
      <c r="AZ302" s="284"/>
      <c r="BA302" s="282"/>
      <c r="BB302"/>
      <c r="BC302" s="407" t="str">
        <f t="shared" si="155"/>
        <v>►</v>
      </c>
      <c r="BF302" s="407" t="str">
        <f t="shared" si="156"/>
        <v>►</v>
      </c>
      <c r="BI302" s="9">
        <v>1</v>
      </c>
      <c r="BJ302" s="1"/>
      <c r="BK302" s="1"/>
    </row>
    <row r="303" spans="1:63" s="583" customFormat="1" ht="21">
      <c r="A303" s="407" t="str">
        <f t="shared" si="153"/>
        <v>►</v>
      </c>
      <c r="B303" s="147" t="str">
        <f t="shared" si="175"/>
        <v>►</v>
      </c>
      <c r="C303" s="685" t="str">
        <f t="shared" si="175"/>
        <v>►</v>
      </c>
      <c r="D303" s="147" t="str">
        <f t="shared" si="175"/>
        <v>►</v>
      </c>
      <c r="E303" s="147" t="str">
        <f t="shared" si="175"/>
        <v>►</v>
      </c>
      <c r="F303" s="147" t="str">
        <f t="shared" si="175"/>
        <v>►</v>
      </c>
      <c r="G303" s="147" t="str">
        <f t="shared" si="175"/>
        <v>►</v>
      </c>
      <c r="H303"/>
      <c r="I303" s="146"/>
      <c r="J303" s="119"/>
      <c r="K303" s="119"/>
      <c r="L303" s="118"/>
      <c r="M303" s="117"/>
      <c r="N303" s="116"/>
      <c r="O303" s="285"/>
      <c r="P303" s="284"/>
      <c r="Q303" s="284"/>
      <c r="R303" s="284"/>
      <c r="S303" s="284"/>
      <c r="T303" s="284"/>
      <c r="U303" s="284"/>
      <c r="V303" s="284"/>
      <c r="W303" s="284"/>
      <c r="X303" s="284"/>
      <c r="Y303" s="284"/>
      <c r="Z303" s="282"/>
      <c r="AA303" s="686"/>
      <c r="AB303" s="407" t="str">
        <f t="shared" si="154"/>
        <v>►</v>
      </c>
      <c r="AC303" s="147" t="str">
        <f t="shared" si="176"/>
        <v>►</v>
      </c>
      <c r="AD303" s="685" t="str">
        <f t="shared" si="176"/>
        <v>►</v>
      </c>
      <c r="AE303" s="147" t="str">
        <f t="shared" si="176"/>
        <v>►</v>
      </c>
      <c r="AF303" s="147" t="str">
        <f t="shared" si="176"/>
        <v>►</v>
      </c>
      <c r="AG303" s="147" t="str">
        <f t="shared" si="176"/>
        <v>►</v>
      </c>
      <c r="AH303" s="147" t="str">
        <f t="shared" si="176"/>
        <v>►</v>
      </c>
      <c r="AI303" s="686"/>
      <c r="AJ303" s="146"/>
      <c r="AK303" s="119"/>
      <c r="AL303" s="119"/>
      <c r="AM303" s="118"/>
      <c r="AN303" s="117"/>
      <c r="AO303" s="116"/>
      <c r="AP303" s="285"/>
      <c r="AQ303" s="284"/>
      <c r="AR303" s="284"/>
      <c r="AS303" s="284"/>
      <c r="AT303" s="284"/>
      <c r="AU303" s="284"/>
      <c r="AV303" s="284"/>
      <c r="AW303" s="284"/>
      <c r="AX303" s="284"/>
      <c r="AY303" s="284"/>
      <c r="AZ303" s="284"/>
      <c r="BA303" s="282"/>
      <c r="BB303"/>
      <c r="BC303" s="407" t="str">
        <f t="shared" si="155"/>
        <v>►</v>
      </c>
      <c r="BF303" s="407" t="str">
        <f t="shared" si="156"/>
        <v>►</v>
      </c>
      <c r="BI303" s="9">
        <v>1</v>
      </c>
      <c r="BJ303" s="1"/>
      <c r="BK303" s="1"/>
    </row>
    <row r="304" spans="1:63" s="583" customFormat="1" ht="21">
      <c r="A304" s="407" t="str">
        <f t="shared" si="153"/>
        <v>►</v>
      </c>
      <c r="B304" s="147" t="str">
        <f t="shared" si="175"/>
        <v>►</v>
      </c>
      <c r="C304" s="685" t="str">
        <f t="shared" si="175"/>
        <v>►</v>
      </c>
      <c r="D304" s="147" t="str">
        <f t="shared" si="175"/>
        <v>►</v>
      </c>
      <c r="E304" s="147" t="str">
        <f t="shared" si="175"/>
        <v>►</v>
      </c>
      <c r="F304" s="147" t="str">
        <f t="shared" si="175"/>
        <v>►</v>
      </c>
      <c r="G304" s="147" t="str">
        <f t="shared" si="175"/>
        <v>►</v>
      </c>
      <c r="H304"/>
      <c r="I304" s="146"/>
      <c r="J304" s="119"/>
      <c r="K304" s="119"/>
      <c r="L304" s="118"/>
      <c r="M304" s="117"/>
      <c r="N304" s="116"/>
      <c r="O304" s="285"/>
      <c r="P304" s="284"/>
      <c r="Q304" s="284"/>
      <c r="R304" s="284"/>
      <c r="S304" s="284"/>
      <c r="T304" s="284"/>
      <c r="U304" s="284"/>
      <c r="V304" s="284"/>
      <c r="W304" s="284"/>
      <c r="X304" s="284"/>
      <c r="Y304" s="284"/>
      <c r="Z304" s="282"/>
      <c r="AA304" s="686"/>
      <c r="AB304" s="407" t="str">
        <f t="shared" si="154"/>
        <v>►</v>
      </c>
      <c r="AC304" s="147" t="str">
        <f t="shared" si="176"/>
        <v>►</v>
      </c>
      <c r="AD304" s="685" t="str">
        <f t="shared" si="176"/>
        <v>►</v>
      </c>
      <c r="AE304" s="147" t="str">
        <f t="shared" si="176"/>
        <v>►</v>
      </c>
      <c r="AF304" s="147" t="str">
        <f t="shared" si="176"/>
        <v>►</v>
      </c>
      <c r="AG304" s="147" t="str">
        <f t="shared" si="176"/>
        <v>►</v>
      </c>
      <c r="AH304" s="147" t="str">
        <f t="shared" si="176"/>
        <v>►</v>
      </c>
      <c r="AI304" s="686"/>
      <c r="AJ304" s="146"/>
      <c r="AK304" s="119"/>
      <c r="AL304" s="119"/>
      <c r="AM304" s="118"/>
      <c r="AN304" s="117"/>
      <c r="AO304" s="116"/>
      <c r="AP304" s="285"/>
      <c r="AQ304" s="284"/>
      <c r="AR304" s="284"/>
      <c r="AS304" s="284"/>
      <c r="AT304" s="284"/>
      <c r="AU304" s="284"/>
      <c r="AV304" s="284"/>
      <c r="AW304" s="284"/>
      <c r="AX304" s="284"/>
      <c r="AY304" s="284"/>
      <c r="AZ304" s="284"/>
      <c r="BA304" s="282"/>
      <c r="BB304"/>
      <c r="BC304" s="407" t="str">
        <f t="shared" si="155"/>
        <v>►</v>
      </c>
      <c r="BF304" s="407" t="str">
        <f t="shared" si="156"/>
        <v>►</v>
      </c>
      <c r="BI304" s="9">
        <v>1</v>
      </c>
      <c r="BJ304" s="1"/>
      <c r="BK304" s="1"/>
    </row>
    <row r="305" spans="1:63" s="583" customFormat="1" ht="21">
      <c r="A305" s="407" t="str">
        <f t="shared" si="153"/>
        <v>►</v>
      </c>
      <c r="B305" s="147" t="str">
        <f t="shared" si="175"/>
        <v>►</v>
      </c>
      <c r="C305" s="685" t="str">
        <f t="shared" si="175"/>
        <v>►</v>
      </c>
      <c r="D305" s="147" t="str">
        <f t="shared" si="175"/>
        <v>►</v>
      </c>
      <c r="E305" s="147" t="str">
        <f t="shared" si="175"/>
        <v>►</v>
      </c>
      <c r="F305" s="147" t="str">
        <f t="shared" si="175"/>
        <v>►</v>
      </c>
      <c r="G305" s="147" t="str">
        <f t="shared" si="175"/>
        <v>►</v>
      </c>
      <c r="H305"/>
      <c r="I305" s="146"/>
      <c r="J305" s="119"/>
      <c r="K305" s="119"/>
      <c r="L305" s="118"/>
      <c r="M305" s="117"/>
      <c r="N305" s="116"/>
      <c r="O305" s="285"/>
      <c r="P305" s="284"/>
      <c r="Q305" s="284"/>
      <c r="R305" s="284"/>
      <c r="S305" s="284"/>
      <c r="T305" s="284"/>
      <c r="U305" s="284"/>
      <c r="V305" s="284"/>
      <c r="W305" s="284"/>
      <c r="X305" s="284"/>
      <c r="Y305" s="284"/>
      <c r="Z305" s="282"/>
      <c r="AA305" s="686"/>
      <c r="AB305" s="407" t="str">
        <f t="shared" si="154"/>
        <v>►</v>
      </c>
      <c r="AC305" s="147" t="str">
        <f t="shared" si="176"/>
        <v>►</v>
      </c>
      <c r="AD305" s="685" t="str">
        <f t="shared" si="176"/>
        <v>►</v>
      </c>
      <c r="AE305" s="147" t="str">
        <f t="shared" si="176"/>
        <v>►</v>
      </c>
      <c r="AF305" s="147" t="str">
        <f t="shared" si="176"/>
        <v>►</v>
      </c>
      <c r="AG305" s="147" t="str">
        <f t="shared" si="176"/>
        <v>►</v>
      </c>
      <c r="AH305" s="147" t="str">
        <f t="shared" si="176"/>
        <v>►</v>
      </c>
      <c r="AI305" s="686"/>
      <c r="AJ305" s="146"/>
      <c r="AK305" s="119"/>
      <c r="AL305" s="119"/>
      <c r="AM305" s="118"/>
      <c r="AN305" s="117"/>
      <c r="AO305" s="116"/>
      <c r="AP305" s="285"/>
      <c r="AQ305" s="284"/>
      <c r="AR305" s="284"/>
      <c r="AS305" s="284"/>
      <c r="AT305" s="284"/>
      <c r="AU305" s="284"/>
      <c r="AV305" s="284"/>
      <c r="AW305" s="284"/>
      <c r="AX305" s="284"/>
      <c r="AY305" s="284"/>
      <c r="AZ305" s="284"/>
      <c r="BA305" s="282"/>
      <c r="BB305"/>
      <c r="BC305" s="407" t="str">
        <f t="shared" si="155"/>
        <v>►</v>
      </c>
      <c r="BF305" s="407" t="str">
        <f t="shared" si="156"/>
        <v>►</v>
      </c>
      <c r="BI305" s="9">
        <v>1</v>
      </c>
      <c r="BJ305" s="1"/>
      <c r="BK305" s="1"/>
    </row>
    <row r="306" spans="1:63" s="583" customFormat="1" ht="21">
      <c r="A306" s="407" t="str">
        <f t="shared" si="153"/>
        <v>►</v>
      </c>
      <c r="B306" s="147" t="str">
        <f t="shared" si="175"/>
        <v>►</v>
      </c>
      <c r="C306" s="685" t="str">
        <f t="shared" si="175"/>
        <v>►</v>
      </c>
      <c r="D306" s="147" t="str">
        <f t="shared" si="175"/>
        <v>►</v>
      </c>
      <c r="E306" s="147" t="str">
        <f t="shared" si="175"/>
        <v>►</v>
      </c>
      <c r="F306" s="147" t="str">
        <f t="shared" si="175"/>
        <v>►</v>
      </c>
      <c r="G306" s="147" t="str">
        <f t="shared" si="175"/>
        <v>►</v>
      </c>
      <c r="H306"/>
      <c r="I306" s="146"/>
      <c r="J306" s="119"/>
      <c r="K306" s="119"/>
      <c r="L306" s="118"/>
      <c r="M306" s="117"/>
      <c r="N306" s="116"/>
      <c r="O306" s="285"/>
      <c r="P306" s="284"/>
      <c r="Q306" s="284"/>
      <c r="R306" s="284"/>
      <c r="S306" s="284"/>
      <c r="T306" s="284"/>
      <c r="U306" s="284"/>
      <c r="V306" s="284"/>
      <c r="W306" s="284"/>
      <c r="X306" s="284"/>
      <c r="Y306" s="284"/>
      <c r="Z306" s="282"/>
      <c r="AA306" s="686"/>
      <c r="AB306" s="407" t="str">
        <f t="shared" si="154"/>
        <v>►</v>
      </c>
      <c r="AC306" s="147" t="str">
        <f t="shared" si="176"/>
        <v>►</v>
      </c>
      <c r="AD306" s="685" t="str">
        <f t="shared" si="176"/>
        <v>►</v>
      </c>
      <c r="AE306" s="147" t="str">
        <f t="shared" si="176"/>
        <v>►</v>
      </c>
      <c r="AF306" s="147" t="str">
        <f t="shared" si="176"/>
        <v>►</v>
      </c>
      <c r="AG306" s="147" t="str">
        <f t="shared" si="176"/>
        <v>►</v>
      </c>
      <c r="AH306" s="147" t="str">
        <f t="shared" si="176"/>
        <v>►</v>
      </c>
      <c r="AI306" s="686"/>
      <c r="AJ306" s="146"/>
      <c r="AK306" s="119"/>
      <c r="AL306" s="119"/>
      <c r="AM306" s="118"/>
      <c r="AN306" s="117"/>
      <c r="AO306" s="116"/>
      <c r="AP306" s="285"/>
      <c r="AQ306" s="284"/>
      <c r="AR306" s="284"/>
      <c r="AS306" s="284"/>
      <c r="AT306" s="284"/>
      <c r="AU306" s="284"/>
      <c r="AV306" s="284"/>
      <c r="AW306" s="284"/>
      <c r="AX306" s="284"/>
      <c r="AY306" s="284"/>
      <c r="AZ306" s="284"/>
      <c r="BA306" s="282"/>
      <c r="BB306"/>
      <c r="BC306" s="407" t="str">
        <f t="shared" si="155"/>
        <v>►</v>
      </c>
      <c r="BF306" s="407" t="str">
        <f t="shared" si="156"/>
        <v>►</v>
      </c>
      <c r="BI306" s="9">
        <v>1</v>
      </c>
      <c r="BJ306" s="1"/>
      <c r="BK306" s="1"/>
    </row>
    <row r="307" spans="1:63" s="583" customFormat="1" ht="21">
      <c r="A307" s="407" t="str">
        <f t="shared" si="153"/>
        <v>►</v>
      </c>
      <c r="B307" s="147" t="str">
        <f t="shared" si="175"/>
        <v>►</v>
      </c>
      <c r="C307" s="685" t="str">
        <f t="shared" si="175"/>
        <v>►</v>
      </c>
      <c r="D307" s="147" t="str">
        <f t="shared" si="175"/>
        <v>►</v>
      </c>
      <c r="E307" s="147" t="str">
        <f t="shared" si="175"/>
        <v>►</v>
      </c>
      <c r="F307" s="147" t="str">
        <f t="shared" si="175"/>
        <v>►</v>
      </c>
      <c r="G307" s="147" t="str">
        <f t="shared" si="175"/>
        <v>►</v>
      </c>
      <c r="H307"/>
      <c r="I307" s="146"/>
      <c r="J307" s="119"/>
      <c r="K307" s="119"/>
      <c r="L307" s="118"/>
      <c r="M307" s="117"/>
      <c r="N307" s="116"/>
      <c r="O307" s="285"/>
      <c r="P307" s="284"/>
      <c r="Q307" s="284"/>
      <c r="R307" s="284"/>
      <c r="S307" s="284"/>
      <c r="T307" s="284"/>
      <c r="U307" s="284"/>
      <c r="V307" s="284"/>
      <c r="W307" s="284"/>
      <c r="X307" s="284"/>
      <c r="Y307" s="284"/>
      <c r="Z307" s="282"/>
      <c r="AA307" s="686"/>
      <c r="AB307" s="407" t="str">
        <f t="shared" si="154"/>
        <v>►</v>
      </c>
      <c r="AC307" s="147" t="str">
        <f t="shared" si="176"/>
        <v>►</v>
      </c>
      <c r="AD307" s="685" t="str">
        <f t="shared" si="176"/>
        <v>►</v>
      </c>
      <c r="AE307" s="147" t="str">
        <f t="shared" si="176"/>
        <v>►</v>
      </c>
      <c r="AF307" s="147" t="str">
        <f t="shared" si="176"/>
        <v>►</v>
      </c>
      <c r="AG307" s="147" t="str">
        <f t="shared" si="176"/>
        <v>►</v>
      </c>
      <c r="AH307" s="147" t="str">
        <f t="shared" si="176"/>
        <v>►</v>
      </c>
      <c r="AI307" s="686"/>
      <c r="AJ307" s="146"/>
      <c r="AK307" s="119"/>
      <c r="AL307" s="119"/>
      <c r="AM307" s="118"/>
      <c r="AN307" s="117"/>
      <c r="AO307" s="116"/>
      <c r="AP307" s="285"/>
      <c r="AQ307" s="284"/>
      <c r="AR307" s="284"/>
      <c r="AS307" s="284"/>
      <c r="AT307" s="284"/>
      <c r="AU307" s="284"/>
      <c r="AV307" s="284"/>
      <c r="AW307" s="284"/>
      <c r="AX307" s="284"/>
      <c r="AY307" s="284"/>
      <c r="AZ307" s="284"/>
      <c r="BA307" s="282"/>
      <c r="BB307"/>
      <c r="BC307" s="407" t="str">
        <f t="shared" si="155"/>
        <v>►</v>
      </c>
      <c r="BF307" s="407" t="str">
        <f t="shared" si="156"/>
        <v>►</v>
      </c>
      <c r="BI307" s="9">
        <v>1</v>
      </c>
      <c r="BJ307" s="1"/>
      <c r="BK307" s="1"/>
    </row>
    <row r="308" spans="1:63" s="583" customFormat="1" ht="21">
      <c r="A308" s="407" t="str">
        <f t="shared" si="153"/>
        <v>►</v>
      </c>
      <c r="B308" s="147" t="str">
        <f t="shared" si="175"/>
        <v>►</v>
      </c>
      <c r="C308" s="685" t="str">
        <f t="shared" si="175"/>
        <v>►</v>
      </c>
      <c r="D308" s="147" t="str">
        <f t="shared" si="175"/>
        <v>►</v>
      </c>
      <c r="E308" s="147" t="str">
        <f t="shared" si="175"/>
        <v>►</v>
      </c>
      <c r="F308" s="147" t="str">
        <f t="shared" si="175"/>
        <v>►</v>
      </c>
      <c r="G308" s="147" t="str">
        <f t="shared" si="175"/>
        <v>►</v>
      </c>
      <c r="H308"/>
      <c r="I308" s="146"/>
      <c r="J308" s="119"/>
      <c r="K308" s="119"/>
      <c r="L308" s="118"/>
      <c r="M308" s="117"/>
      <c r="N308" s="116"/>
      <c r="O308" s="285"/>
      <c r="P308" s="284"/>
      <c r="Q308" s="284"/>
      <c r="R308" s="284"/>
      <c r="S308" s="284"/>
      <c r="T308" s="284"/>
      <c r="U308" s="284"/>
      <c r="V308" s="284"/>
      <c r="W308" s="284"/>
      <c r="X308" s="284"/>
      <c r="Y308" s="284"/>
      <c r="Z308" s="282"/>
      <c r="AA308" s="686"/>
      <c r="AB308" s="407" t="str">
        <f t="shared" si="154"/>
        <v>►</v>
      </c>
      <c r="AC308" s="147" t="str">
        <f t="shared" si="176"/>
        <v>►</v>
      </c>
      <c r="AD308" s="685" t="str">
        <f t="shared" si="176"/>
        <v>►</v>
      </c>
      <c r="AE308" s="147" t="str">
        <f t="shared" si="176"/>
        <v>►</v>
      </c>
      <c r="AF308" s="147" t="str">
        <f t="shared" si="176"/>
        <v>►</v>
      </c>
      <c r="AG308" s="147" t="str">
        <f t="shared" si="176"/>
        <v>►</v>
      </c>
      <c r="AH308" s="147" t="str">
        <f t="shared" si="176"/>
        <v>►</v>
      </c>
      <c r="AI308" s="686"/>
      <c r="AJ308" s="146"/>
      <c r="AK308" s="119"/>
      <c r="AL308" s="119"/>
      <c r="AM308" s="118"/>
      <c r="AN308" s="117"/>
      <c r="AO308" s="116"/>
      <c r="AP308" s="285"/>
      <c r="AQ308" s="284"/>
      <c r="AR308" s="284"/>
      <c r="AS308" s="284"/>
      <c r="AT308" s="284"/>
      <c r="AU308" s="284"/>
      <c r="AV308" s="284"/>
      <c r="AW308" s="284"/>
      <c r="AX308" s="284"/>
      <c r="AY308" s="284"/>
      <c r="AZ308" s="284"/>
      <c r="BA308" s="282"/>
      <c r="BB308"/>
      <c r="BC308" s="407" t="str">
        <f t="shared" si="155"/>
        <v>►</v>
      </c>
      <c r="BF308" s="407" t="str">
        <f t="shared" si="156"/>
        <v>►</v>
      </c>
      <c r="BI308" s="9">
        <v>1</v>
      </c>
      <c r="BJ308" s="1"/>
      <c r="BK308" s="1"/>
    </row>
    <row r="309" spans="1:63" s="583" customFormat="1" ht="21">
      <c r="A309" s="407" t="str">
        <f t="shared" si="153"/>
        <v>►</v>
      </c>
      <c r="B309" s="147" t="str">
        <f t="shared" si="175"/>
        <v>►</v>
      </c>
      <c r="C309" s="685" t="str">
        <f t="shared" si="175"/>
        <v>►</v>
      </c>
      <c r="D309" s="147" t="str">
        <f t="shared" si="175"/>
        <v>►</v>
      </c>
      <c r="E309" s="147" t="str">
        <f t="shared" si="175"/>
        <v>►</v>
      </c>
      <c r="F309" s="147" t="str">
        <f t="shared" si="175"/>
        <v>►</v>
      </c>
      <c r="G309" s="147" t="str">
        <f t="shared" si="175"/>
        <v>►</v>
      </c>
      <c r="H309"/>
      <c r="I309" s="146"/>
      <c r="J309" s="119"/>
      <c r="K309" s="119"/>
      <c r="L309" s="118"/>
      <c r="M309" s="117"/>
      <c r="N309" s="116"/>
      <c r="O309" s="285"/>
      <c r="P309" s="284"/>
      <c r="Q309" s="284"/>
      <c r="R309" s="284"/>
      <c r="S309" s="284"/>
      <c r="T309" s="284"/>
      <c r="U309" s="284"/>
      <c r="V309" s="284"/>
      <c r="W309" s="284"/>
      <c r="X309" s="284"/>
      <c r="Y309" s="284"/>
      <c r="Z309" s="282"/>
      <c r="AA309" s="686"/>
      <c r="AB309" s="407" t="str">
        <f t="shared" si="154"/>
        <v>►</v>
      </c>
      <c r="AC309" s="147" t="str">
        <f t="shared" si="176"/>
        <v>►</v>
      </c>
      <c r="AD309" s="685" t="str">
        <f t="shared" si="176"/>
        <v>►</v>
      </c>
      <c r="AE309" s="147" t="str">
        <f t="shared" si="176"/>
        <v>►</v>
      </c>
      <c r="AF309" s="147" t="str">
        <f t="shared" si="176"/>
        <v>►</v>
      </c>
      <c r="AG309" s="147" t="str">
        <f t="shared" si="176"/>
        <v>►</v>
      </c>
      <c r="AH309" s="147" t="str">
        <f t="shared" si="176"/>
        <v>►</v>
      </c>
      <c r="AI309" s="686"/>
      <c r="AJ309" s="146"/>
      <c r="AK309" s="119"/>
      <c r="AL309" s="119"/>
      <c r="AM309" s="118"/>
      <c r="AN309" s="117"/>
      <c r="AO309" s="116"/>
      <c r="AP309" s="285"/>
      <c r="AQ309" s="284"/>
      <c r="AR309" s="284"/>
      <c r="AS309" s="284"/>
      <c r="AT309" s="284"/>
      <c r="AU309" s="284"/>
      <c r="AV309" s="284"/>
      <c r="AW309" s="284"/>
      <c r="AX309" s="284"/>
      <c r="AY309" s="284"/>
      <c r="AZ309" s="284"/>
      <c r="BA309" s="282"/>
      <c r="BB309"/>
      <c r="BC309" s="407" t="str">
        <f t="shared" si="155"/>
        <v>►</v>
      </c>
      <c r="BF309" s="407" t="str">
        <f t="shared" si="156"/>
        <v>►</v>
      </c>
      <c r="BI309" s="9">
        <v>1</v>
      </c>
      <c r="BJ309" s="1"/>
      <c r="BK309" s="1"/>
    </row>
    <row r="310" spans="1:63" s="583" customFormat="1" ht="18.75">
      <c r="A310" s="407" t="str">
        <f t="shared" si="153"/>
        <v>►</v>
      </c>
      <c r="B310" s="147" t="str">
        <f t="shared" si="175"/>
        <v>►</v>
      </c>
      <c r="C310" s="685" t="str">
        <f t="shared" si="175"/>
        <v>►</v>
      </c>
      <c r="D310" s="147" t="str">
        <f t="shared" si="175"/>
        <v>►</v>
      </c>
      <c r="E310" s="147" t="str">
        <f t="shared" si="175"/>
        <v>►</v>
      </c>
      <c r="F310" s="147" t="str">
        <f t="shared" si="175"/>
        <v>►</v>
      </c>
      <c r="G310" s="147" t="str">
        <f t="shared" si="175"/>
        <v>►</v>
      </c>
      <c r="H310"/>
      <c r="I310" s="146"/>
      <c r="J310" s="119"/>
      <c r="K310" s="119"/>
      <c r="L310" s="118"/>
      <c r="M310" s="117"/>
      <c r="N310" s="116"/>
      <c r="O310" s="687"/>
      <c r="P310" s="280"/>
      <c r="Q310" s="280"/>
      <c r="R310" s="280"/>
      <c r="S310" s="280"/>
      <c r="T310" s="280"/>
      <c r="U310" s="280"/>
      <c r="V310" s="280"/>
      <c r="W310" s="280"/>
      <c r="X310" s="280"/>
      <c r="Y310" s="280"/>
      <c r="Z310" s="279"/>
      <c r="AA310" s="686"/>
      <c r="AB310" s="407" t="str">
        <f t="shared" si="154"/>
        <v>►</v>
      </c>
      <c r="AC310" s="147" t="str">
        <f t="shared" si="176"/>
        <v>►</v>
      </c>
      <c r="AD310" s="685" t="str">
        <f t="shared" si="176"/>
        <v>►</v>
      </c>
      <c r="AE310" s="147" t="str">
        <f t="shared" si="176"/>
        <v>►</v>
      </c>
      <c r="AF310" s="147" t="str">
        <f t="shared" si="176"/>
        <v>►</v>
      </c>
      <c r="AG310" s="147" t="str">
        <f t="shared" si="176"/>
        <v>►</v>
      </c>
      <c r="AH310" s="147" t="str">
        <f t="shared" si="176"/>
        <v>►</v>
      </c>
      <c r="AI310" s="686"/>
      <c r="AJ310" s="146"/>
      <c r="AK310" s="119"/>
      <c r="AL310" s="119"/>
      <c r="AM310" s="118"/>
      <c r="AN310" s="117"/>
      <c r="AO310" s="116"/>
      <c r="AP310" s="687"/>
      <c r="AQ310" s="280"/>
      <c r="AR310" s="280"/>
      <c r="AS310" s="280"/>
      <c r="AT310" s="280"/>
      <c r="AU310" s="280"/>
      <c r="AV310" s="280"/>
      <c r="AW310" s="280"/>
      <c r="AX310" s="280"/>
      <c r="AY310" s="280"/>
      <c r="AZ310" s="280"/>
      <c r="BA310" s="279"/>
      <c r="BB310"/>
      <c r="BC310" s="407" t="str">
        <f t="shared" si="155"/>
        <v>►</v>
      </c>
      <c r="BF310" s="407" t="str">
        <f t="shared" si="156"/>
        <v>►</v>
      </c>
      <c r="BI310" s="9">
        <v>1</v>
      </c>
      <c r="BJ310" s="1"/>
      <c r="BK310" s="1"/>
    </row>
    <row r="311" spans="1:63" s="583" customFormat="1" ht="18.75">
      <c r="A311" s="407" t="str">
        <f t="shared" si="153"/>
        <v>►</v>
      </c>
      <c r="B311" s="147" t="str">
        <f t="shared" si="175"/>
        <v>►</v>
      </c>
      <c r="C311" s="685" t="str">
        <f t="shared" si="175"/>
        <v>►</v>
      </c>
      <c r="D311" s="147" t="str">
        <f t="shared" si="175"/>
        <v>►</v>
      </c>
      <c r="E311" s="147" t="str">
        <f t="shared" si="175"/>
        <v>►</v>
      </c>
      <c r="F311" s="147" t="str">
        <f t="shared" si="175"/>
        <v>►</v>
      </c>
      <c r="G311" s="147" t="str">
        <f t="shared" si="175"/>
        <v>►</v>
      </c>
      <c r="H311"/>
      <c r="I311" s="146"/>
      <c r="J311" s="119"/>
      <c r="K311" s="119"/>
      <c r="L311" s="118"/>
      <c r="M311" s="117"/>
      <c r="N311" s="116"/>
      <c r="O311" s="687"/>
      <c r="P311" s="280"/>
      <c r="Q311" s="280"/>
      <c r="R311" s="280"/>
      <c r="S311" s="280"/>
      <c r="T311" s="280"/>
      <c r="U311" s="280"/>
      <c r="V311" s="280"/>
      <c r="W311" s="280"/>
      <c r="X311" s="280"/>
      <c r="Y311" s="280"/>
      <c r="Z311" s="279"/>
      <c r="AA311" s="686"/>
      <c r="AB311" s="407" t="str">
        <f t="shared" si="154"/>
        <v>►</v>
      </c>
      <c r="AC311" s="147" t="str">
        <f t="shared" si="176"/>
        <v>►</v>
      </c>
      <c r="AD311" s="685" t="str">
        <f t="shared" si="176"/>
        <v>►</v>
      </c>
      <c r="AE311" s="147" t="str">
        <f t="shared" si="176"/>
        <v>►</v>
      </c>
      <c r="AF311" s="147" t="str">
        <f t="shared" si="176"/>
        <v>►</v>
      </c>
      <c r="AG311" s="147" t="str">
        <f t="shared" si="176"/>
        <v>►</v>
      </c>
      <c r="AH311" s="147" t="str">
        <f t="shared" si="176"/>
        <v>►</v>
      </c>
      <c r="AI311" s="686"/>
      <c r="AJ311" s="146"/>
      <c r="AK311" s="119"/>
      <c r="AL311" s="119"/>
      <c r="AM311" s="118"/>
      <c r="AN311" s="117"/>
      <c r="AO311" s="116"/>
      <c r="AP311" s="687"/>
      <c r="AQ311" s="280"/>
      <c r="AR311" s="280"/>
      <c r="AS311" s="280"/>
      <c r="AT311" s="280"/>
      <c r="AU311" s="280"/>
      <c r="AV311" s="280"/>
      <c r="AW311" s="280"/>
      <c r="AX311" s="280"/>
      <c r="AY311" s="280"/>
      <c r="AZ311" s="280"/>
      <c r="BA311" s="279"/>
      <c r="BB311"/>
      <c r="BC311" s="407" t="str">
        <f t="shared" si="155"/>
        <v>►</v>
      </c>
      <c r="BF311" s="407" t="str">
        <f t="shared" si="156"/>
        <v>►</v>
      </c>
      <c r="BI311" s="9">
        <v>1</v>
      </c>
      <c r="BJ311" s="1"/>
      <c r="BK311" s="1"/>
    </row>
    <row r="312" spans="1:63" s="583" customFormat="1" ht="15.75">
      <c r="A312" s="407" t="str">
        <f t="shared" si="153"/>
        <v>►</v>
      </c>
      <c r="B312" s="147" t="str">
        <f t="shared" si="175"/>
        <v>►</v>
      </c>
      <c r="C312" s="685" t="str">
        <f t="shared" si="175"/>
        <v>►</v>
      </c>
      <c r="D312" s="147" t="str">
        <f t="shared" si="175"/>
        <v>►</v>
      </c>
      <c r="E312" s="147" t="str">
        <f t="shared" si="175"/>
        <v>►</v>
      </c>
      <c r="F312" s="147" t="str">
        <f t="shared" si="175"/>
        <v>►</v>
      </c>
      <c r="G312" s="147" t="str">
        <f t="shared" si="175"/>
        <v>►</v>
      </c>
      <c r="H312"/>
      <c r="I312" s="274"/>
      <c r="J312" s="119"/>
      <c r="K312" s="119"/>
      <c r="L312" s="118"/>
      <c r="M312" s="117"/>
      <c r="N312" s="116"/>
      <c r="O312" s="277"/>
      <c r="P312" s="122"/>
      <c r="Q312" s="122"/>
      <c r="R312" s="122"/>
      <c r="S312" s="122"/>
      <c r="T312" s="122"/>
      <c r="U312" s="122"/>
      <c r="V312" s="122"/>
      <c r="W312" s="122"/>
      <c r="X312" s="122"/>
      <c r="Y312" s="122"/>
      <c r="Z312" s="121"/>
      <c r="AA312" s="686"/>
      <c r="AB312" s="407" t="str">
        <f t="shared" si="154"/>
        <v>►</v>
      </c>
      <c r="AC312" s="147" t="str">
        <f t="shared" si="176"/>
        <v>►</v>
      </c>
      <c r="AD312" s="685" t="str">
        <f t="shared" si="176"/>
        <v>►</v>
      </c>
      <c r="AE312" s="147" t="str">
        <f t="shared" si="176"/>
        <v>►</v>
      </c>
      <c r="AF312" s="147" t="str">
        <f t="shared" si="176"/>
        <v>►</v>
      </c>
      <c r="AG312" s="147" t="str">
        <f t="shared" si="176"/>
        <v>►</v>
      </c>
      <c r="AH312" s="147" t="str">
        <f t="shared" si="176"/>
        <v>►</v>
      </c>
      <c r="AI312" s="686"/>
      <c r="AJ312" s="274"/>
      <c r="AK312" s="119"/>
      <c r="AL312" s="119"/>
      <c r="AM312" s="118"/>
      <c r="AN312" s="117"/>
      <c r="AO312" s="116"/>
      <c r="AP312" s="277"/>
      <c r="AQ312" s="122"/>
      <c r="AR312" s="122"/>
      <c r="AS312" s="122"/>
      <c r="AT312" s="122"/>
      <c r="AU312" s="122"/>
      <c r="AV312" s="122"/>
      <c r="AW312" s="122"/>
      <c r="AX312" s="122"/>
      <c r="AY312" s="122"/>
      <c r="AZ312" s="122"/>
      <c r="BA312" s="121"/>
      <c r="BB312"/>
      <c r="BC312" s="407" t="str">
        <f t="shared" si="155"/>
        <v>►</v>
      </c>
      <c r="BF312" s="407" t="str">
        <f t="shared" si="156"/>
        <v>►</v>
      </c>
      <c r="BI312" s="9">
        <v>1</v>
      </c>
      <c r="BJ312" s="1"/>
      <c r="BK312" s="1"/>
    </row>
    <row r="313" spans="1:63" s="583" customFormat="1" ht="15.75">
      <c r="A313" s="407" t="str">
        <f t="shared" si="153"/>
        <v>►</v>
      </c>
      <c r="B313" s="147" t="str">
        <f t="shared" si="175"/>
        <v>►</v>
      </c>
      <c r="C313" s="685" t="str">
        <f t="shared" si="175"/>
        <v>►</v>
      </c>
      <c r="D313" s="147" t="str">
        <f t="shared" si="175"/>
        <v>►</v>
      </c>
      <c r="E313" s="147" t="str">
        <f t="shared" si="175"/>
        <v>►</v>
      </c>
      <c r="F313" s="147" t="str">
        <f t="shared" si="175"/>
        <v>►</v>
      </c>
      <c r="G313" s="147" t="str">
        <f t="shared" si="175"/>
        <v>►</v>
      </c>
      <c r="H313"/>
      <c r="I313" s="274"/>
      <c r="J313" s="113"/>
      <c r="K313" s="113"/>
      <c r="L313" s="113"/>
      <c r="M313" s="113"/>
      <c r="N313" s="113"/>
      <c r="O313" s="113"/>
      <c r="P313" s="113"/>
      <c r="Q313" s="113"/>
      <c r="R313" s="113"/>
      <c r="S313" s="113"/>
      <c r="T313" s="113"/>
      <c r="U313" s="113"/>
      <c r="V313" s="113"/>
      <c r="W313" s="113"/>
      <c r="X313" s="113"/>
      <c r="Y313" s="113"/>
      <c r="Z313" s="115"/>
      <c r="AA313" s="686"/>
      <c r="AB313" s="407" t="str">
        <f t="shared" si="154"/>
        <v>►</v>
      </c>
      <c r="AC313" s="147" t="str">
        <f t="shared" si="176"/>
        <v>►</v>
      </c>
      <c r="AD313" s="685" t="str">
        <f t="shared" si="176"/>
        <v>►</v>
      </c>
      <c r="AE313" s="147" t="str">
        <f t="shared" si="176"/>
        <v>►</v>
      </c>
      <c r="AF313" s="147" t="str">
        <f t="shared" si="176"/>
        <v>►</v>
      </c>
      <c r="AG313" s="147" t="str">
        <f t="shared" si="176"/>
        <v>►</v>
      </c>
      <c r="AH313" s="147" t="str">
        <f t="shared" si="176"/>
        <v>►</v>
      </c>
      <c r="AI313" s="686"/>
      <c r="AJ313" s="274"/>
      <c r="AK313" s="113"/>
      <c r="AL313" s="113"/>
      <c r="AM313" s="113"/>
      <c r="AN313" s="113"/>
      <c r="AO313" s="113"/>
      <c r="AP313" s="113"/>
      <c r="AQ313" s="113"/>
      <c r="AR313" s="113"/>
      <c r="AS313" s="113"/>
      <c r="AT313" s="113"/>
      <c r="AU313" s="113"/>
      <c r="AV313" s="113"/>
      <c r="AW313" s="113"/>
      <c r="AX313" s="113"/>
      <c r="AY313" s="113"/>
      <c r="AZ313" s="113"/>
      <c r="BA313" s="115"/>
      <c r="BB313"/>
      <c r="BC313" s="407" t="str">
        <f t="shared" si="155"/>
        <v>►</v>
      </c>
      <c r="BF313" s="407" t="str">
        <f t="shared" si="156"/>
        <v>►</v>
      </c>
      <c r="BI313" s="9">
        <v>1</v>
      </c>
      <c r="BJ313" s="1"/>
      <c r="BK313" s="1"/>
    </row>
    <row r="314" spans="1:63" s="583" customFormat="1" ht="16.5" thickBot="1">
      <c r="A314" s="407" t="str">
        <f t="shared" si="153"/>
        <v>►</v>
      </c>
      <c r="B314" s="147" t="str">
        <f t="shared" si="175"/>
        <v>►</v>
      </c>
      <c r="C314" s="685" t="str">
        <f t="shared" si="175"/>
        <v>►</v>
      </c>
      <c r="D314" s="147" t="str">
        <f t="shared" si="175"/>
        <v>►</v>
      </c>
      <c r="E314" s="147" t="str">
        <f t="shared" si="175"/>
        <v>►</v>
      </c>
      <c r="F314" s="147" t="str">
        <f t="shared" si="175"/>
        <v>►</v>
      </c>
      <c r="G314" s="147" t="str">
        <f t="shared" si="175"/>
        <v>►</v>
      </c>
      <c r="H314"/>
      <c r="I314" s="273"/>
      <c r="J314" s="272"/>
      <c r="K314" s="272"/>
      <c r="L314" s="272"/>
      <c r="M314" s="272"/>
      <c r="N314" s="272"/>
      <c r="O314" s="272"/>
      <c r="P314" s="272"/>
      <c r="Q314" s="272"/>
      <c r="R314" s="272"/>
      <c r="S314" s="272"/>
      <c r="T314" s="272"/>
      <c r="U314" s="272"/>
      <c r="V314" s="272"/>
      <c r="W314" s="272"/>
      <c r="X314" s="272"/>
      <c r="Y314" s="272"/>
      <c r="Z314" s="271"/>
      <c r="AA314" s="686"/>
      <c r="AB314" s="407" t="str">
        <f t="shared" si="154"/>
        <v>►</v>
      </c>
      <c r="AC314" s="147" t="str">
        <f t="shared" si="176"/>
        <v>►</v>
      </c>
      <c r="AD314" s="685" t="str">
        <f t="shared" si="176"/>
        <v>►</v>
      </c>
      <c r="AE314" s="147" t="str">
        <f t="shared" si="176"/>
        <v>►</v>
      </c>
      <c r="AF314" s="147" t="str">
        <f t="shared" si="176"/>
        <v>►</v>
      </c>
      <c r="AG314" s="147" t="str">
        <f t="shared" si="176"/>
        <v>►</v>
      </c>
      <c r="AH314" s="147" t="str">
        <f t="shared" si="176"/>
        <v>►</v>
      </c>
      <c r="AI314" s="686"/>
      <c r="AJ314" s="273"/>
      <c r="AK314" s="272"/>
      <c r="AL314" s="272"/>
      <c r="AM314" s="272"/>
      <c r="AN314" s="272"/>
      <c r="AO314" s="272"/>
      <c r="AP314" s="272"/>
      <c r="AQ314" s="272"/>
      <c r="AR314" s="272"/>
      <c r="AS314" s="272"/>
      <c r="AT314" s="272"/>
      <c r="AU314" s="272"/>
      <c r="AV314" s="272"/>
      <c r="AW314" s="272"/>
      <c r="AX314" s="272"/>
      <c r="AY314" s="272"/>
      <c r="AZ314" s="272"/>
      <c r="BA314" s="271"/>
      <c r="BB314"/>
      <c r="BC314" s="407" t="str">
        <f t="shared" si="155"/>
        <v>►</v>
      </c>
      <c r="BF314" s="407" t="str">
        <f t="shared" si="156"/>
        <v>►</v>
      </c>
      <c r="BI314" s="9">
        <v>1</v>
      </c>
      <c r="BJ314" s="1"/>
      <c r="BK314" s="1"/>
    </row>
    <row r="315" spans="1:63" s="583" customFormat="1" ht="16.5" thickBot="1">
      <c r="A315" s="407" t="str">
        <f t="shared" si="153"/>
        <v>A</v>
      </c>
      <c r="B315" s="681" t="s">
        <v>956</v>
      </c>
      <c r="C315" s="681" t="s">
        <v>956</v>
      </c>
      <c r="D315" s="681" t="s">
        <v>956</v>
      </c>
      <c r="E315" s="681" t="s">
        <v>956</v>
      </c>
      <c r="F315" s="681" t="s">
        <v>956</v>
      </c>
      <c r="G315" s="681" t="s">
        <v>956</v>
      </c>
      <c r="H315"/>
      <c r="I315" s="684" t="s">
        <v>338</v>
      </c>
      <c r="J315" s="683" t="s">
        <v>956</v>
      </c>
      <c r="K315" s="683" t="s">
        <v>956</v>
      </c>
      <c r="L315" s="683" t="s">
        <v>956</v>
      </c>
      <c r="M315" s="683" t="s">
        <v>956</v>
      </c>
      <c r="N315" s="683" t="s">
        <v>956</v>
      </c>
      <c r="O315" s="683" t="s">
        <v>956</v>
      </c>
      <c r="P315" s="683" t="s">
        <v>956</v>
      </c>
      <c r="Q315" s="683" t="s">
        <v>956</v>
      </c>
      <c r="R315" s="683" t="s">
        <v>956</v>
      </c>
      <c r="S315" s="683" t="s">
        <v>956</v>
      </c>
      <c r="T315" s="683" t="s">
        <v>956</v>
      </c>
      <c r="U315" s="683" t="s">
        <v>956</v>
      </c>
      <c r="V315" s="683" t="s">
        <v>956</v>
      </c>
      <c r="W315" s="683" t="s">
        <v>956</v>
      </c>
      <c r="X315" s="683" t="s">
        <v>956</v>
      </c>
      <c r="Y315" s="683" t="s">
        <v>956</v>
      </c>
      <c r="Z315" s="683" t="s">
        <v>956</v>
      </c>
      <c r="AA315" s="686"/>
      <c r="AB315" s="407" t="str">
        <f t="shared" si="154"/>
        <v>A</v>
      </c>
      <c r="AC315" s="681" t="s">
        <v>956</v>
      </c>
      <c r="AD315" s="681" t="s">
        <v>956</v>
      </c>
      <c r="AE315" s="681" t="s">
        <v>956</v>
      </c>
      <c r="AF315" s="681" t="s">
        <v>956</v>
      </c>
      <c r="AG315" s="681" t="s">
        <v>956</v>
      </c>
      <c r="AH315" s="681" t="s">
        <v>956</v>
      </c>
      <c r="AI315" s="686"/>
      <c r="AJ315" s="684" t="s">
        <v>338</v>
      </c>
      <c r="AK315" s="683" t="s">
        <v>956</v>
      </c>
      <c r="AL315" s="683" t="s">
        <v>956</v>
      </c>
      <c r="AM315" s="683" t="s">
        <v>956</v>
      </c>
      <c r="AN315" s="683" t="s">
        <v>956</v>
      </c>
      <c r="AO315" s="683" t="s">
        <v>956</v>
      </c>
      <c r="AP315" s="683" t="s">
        <v>956</v>
      </c>
      <c r="AQ315" s="683" t="s">
        <v>956</v>
      </c>
      <c r="AR315" s="683" t="s">
        <v>956</v>
      </c>
      <c r="AS315" s="683" t="s">
        <v>956</v>
      </c>
      <c r="AT315" s="683" t="s">
        <v>956</v>
      </c>
      <c r="AU315" s="683" t="s">
        <v>956</v>
      </c>
      <c r="AV315" s="683" t="s">
        <v>956</v>
      </c>
      <c r="AW315" s="683" t="s">
        <v>956</v>
      </c>
      <c r="AX315" s="683" t="s">
        <v>956</v>
      </c>
      <c r="AY315" s="683" t="s">
        <v>956</v>
      </c>
      <c r="AZ315" s="683" t="s">
        <v>956</v>
      </c>
      <c r="BA315" s="683" t="s">
        <v>956</v>
      </c>
      <c r="BB315"/>
      <c r="BC315" s="407" t="str">
        <f t="shared" si="155"/>
        <v>A</v>
      </c>
      <c r="BF315" s="407" t="str">
        <f t="shared" si="156"/>
        <v>A</v>
      </c>
      <c r="BI315" s="9">
        <v>1</v>
      </c>
      <c r="BJ315" s="1"/>
      <c r="BK315" s="1"/>
    </row>
    <row r="316" spans="1:63" s="583" customFormat="1" ht="28.5">
      <c r="A316" s="407" t="str">
        <f t="shared" si="153"/>
        <v>►</v>
      </c>
      <c r="B316" s="408" t="str">
        <f t="shared" ref="B316:B334" si="177">IF(A316="►","►",IF(A316="A",IF(AND(ISTEXT(J316),ISTEXT(J316)),J316,IF(ISTEXT(J316),J316,IF(ISBLANK(J316),J316,J316)))))</f>
        <v>►</v>
      </c>
      <c r="C316" s="715" t="str">
        <f t="shared" ref="C316:C334" si="178">IF(B316="►","►",IFERROR(LEFT(B316,SEARCH(".",B316)-1),0))</f>
        <v>►</v>
      </c>
      <c r="D316" s="408" t="str">
        <f t="shared" ref="D316:D334" si="179">IF(B316="►","►",IFERROR(MID(B316,SEARCH(".",B316)+1,SEARCH(".",B316,SEARCH(".",B316)+1)-SEARCH(".",B316)-1),0))</f>
        <v>►</v>
      </c>
      <c r="E316" s="408" t="str">
        <f t="shared" ref="E316:E334" si="180">IF(B316="►","►",IFERROR(MID(B316,SEARCH(".",B316,SEARCH(".",B316)+1)+1,SEARCH(".",B316,SEARCH(".",B316,SEARCH(".",B316)+1)+1)-SEARCH(".",B316,SEARCH(".",B316)+1)-1),0))</f>
        <v>►</v>
      </c>
      <c r="F316" s="408" t="str">
        <f t="shared" ref="F316:F334" si="181">IF(B316="►","►",IFERROR(MID(J316,SEARCH(".",B316,SEARCH(".",B316,SEARCH(".",B316)+1)+1)+1,SEARCH(".",B316,SEARCH(".",B316,SEARCH(".",B316,SEARCH(".",B316)+1)+1)+1)-SEARCH(".",B316,SEARCH(".",B316,SEARCH(".",B316)+1)+1)-1),0))</f>
        <v>►</v>
      </c>
      <c r="G316" s="408" t="str">
        <f t="shared" ref="G316:G334" si="182">IF(B316="►","►",IFERROR(MID(B316,SEARCH("♦",SUBSTITUTE(B316,".","♦",LEN(B316)-LEN(SUBSTITUTE(B316,".",""))))+1,999),""))</f>
        <v>►</v>
      </c>
      <c r="H316"/>
      <c r="I316" s="259"/>
      <c r="J316" s="258"/>
      <c r="K316" s="258"/>
      <c r="L316" s="257"/>
      <c r="M316" s="256"/>
      <c r="N316" s="255"/>
      <c r="O316" s="714"/>
      <c r="P316" s="713"/>
      <c r="Q316" s="712"/>
      <c r="R316" s="712"/>
      <c r="S316" s="712"/>
      <c r="T316" s="712"/>
      <c r="U316" s="712"/>
      <c r="V316" s="712"/>
      <c r="W316" s="712"/>
      <c r="X316" s="712"/>
      <c r="Y316" s="712"/>
      <c r="Z316" s="711"/>
      <c r="AA316" s="686"/>
      <c r="AB316" s="407" t="str">
        <f t="shared" si="154"/>
        <v>►</v>
      </c>
      <c r="AC316" s="408" t="str">
        <f t="shared" ref="AC316:AC334" si="183">IF(AB316="►","►",IF(AB316="A",IF(AND(ISTEXT(AK316),ISTEXT(AK316)),AK316,IF(ISTEXT(AK316),AK316,IF(ISBLANK(AK316),AK316,AK316)))))</f>
        <v>►</v>
      </c>
      <c r="AD316" s="715" t="str">
        <f t="shared" ref="AD316:AD334" si="184">IF(AC316="►","►",IFERROR(LEFT(AC316,SEARCH(".",AC316)-1),0))</f>
        <v>►</v>
      </c>
      <c r="AE316" s="408" t="str">
        <f t="shared" ref="AE316:AE334" si="185">IF(AC316="►","►",IFERROR(MID(AC316,SEARCH(".",AC316)+1,SEARCH(".",AC316,SEARCH(".",AC316)+1)-SEARCH(".",AC316)-1),0))</f>
        <v>►</v>
      </c>
      <c r="AF316" s="408" t="str">
        <f t="shared" ref="AF316:AF334" si="186">IF(AC316="►","►",IFERROR(MID(AC316,SEARCH(".",AC316,SEARCH(".",AC316)+1)+1,SEARCH(".",AC316,SEARCH(".",AC316,SEARCH(".",AC316)+1)+1)-SEARCH(".",AC316,SEARCH(".",AC316)+1)-1),0))</f>
        <v>►</v>
      </c>
      <c r="AG316" s="408" t="str">
        <f t="shared" ref="AG316:AG334" si="187">IF(AC316="►","►",IFERROR(MID(AK316,SEARCH(".",AC316,SEARCH(".",AC316,SEARCH(".",AC316)+1)+1)+1,SEARCH(".",AC316,SEARCH(".",AC316,SEARCH(".",AC316,SEARCH(".",AC316)+1)+1)+1)-SEARCH(".",AC316,SEARCH(".",AC316,SEARCH(".",AC316)+1)+1)-1),0))</f>
        <v>►</v>
      </c>
      <c r="AH316" s="408" t="str">
        <f t="shared" ref="AH316:AH334" si="188">IF(AC316="►","►",IFERROR(MID(AC316,SEARCH("♦",SUBSTITUTE(AC316,".","♦",LEN(AC316)-LEN(SUBSTITUTE(AC316,".",""))))+1,999),""))</f>
        <v>►</v>
      </c>
      <c r="AI316" s="686"/>
      <c r="AJ316" s="259"/>
      <c r="AK316" s="258"/>
      <c r="AL316" s="258"/>
      <c r="AM316" s="257"/>
      <c r="AN316" s="256"/>
      <c r="AO316" s="255"/>
      <c r="AP316" s="714"/>
      <c r="AQ316" s="713"/>
      <c r="AR316" s="712"/>
      <c r="AS316" s="712"/>
      <c r="AT316" s="712"/>
      <c r="AU316" s="712"/>
      <c r="AV316" s="712"/>
      <c r="AW316" s="712"/>
      <c r="AX316" s="712"/>
      <c r="AY316" s="712"/>
      <c r="AZ316" s="712"/>
      <c r="BA316" s="711"/>
      <c r="BB316"/>
      <c r="BC316" s="407" t="str">
        <f t="shared" si="155"/>
        <v>►</v>
      </c>
      <c r="BF316" s="407" t="str">
        <f t="shared" si="156"/>
        <v>►</v>
      </c>
      <c r="BI316" s="9">
        <v>1</v>
      </c>
      <c r="BJ316" s="1"/>
      <c r="BK316" s="1"/>
    </row>
    <row r="317" spans="1:63" s="583" customFormat="1" ht="28.5">
      <c r="A317" s="407" t="str">
        <f t="shared" si="153"/>
        <v>►</v>
      </c>
      <c r="B317" s="147" t="str">
        <f t="shared" si="177"/>
        <v>►</v>
      </c>
      <c r="C317" s="685" t="str">
        <f t="shared" si="178"/>
        <v>►</v>
      </c>
      <c r="D317" s="147" t="str">
        <f t="shared" si="179"/>
        <v>►</v>
      </c>
      <c r="E317" s="147" t="str">
        <f t="shared" si="180"/>
        <v>►</v>
      </c>
      <c r="F317" s="147" t="str">
        <f t="shared" si="181"/>
        <v>►</v>
      </c>
      <c r="G317" s="147" t="str">
        <f t="shared" si="182"/>
        <v>►</v>
      </c>
      <c r="H317"/>
      <c r="I317" s="342"/>
      <c r="J317" s="204"/>
      <c r="K317" s="204"/>
      <c r="L317" s="203"/>
      <c r="M317" s="202"/>
      <c r="N317" s="201"/>
      <c r="O317" s="710"/>
      <c r="P317" s="709"/>
      <c r="Q317" s="708"/>
      <c r="R317" s="708"/>
      <c r="S317" s="708"/>
      <c r="T317" s="708"/>
      <c r="U317" s="708"/>
      <c r="V317" s="708"/>
      <c r="W317" s="708"/>
      <c r="X317" s="708"/>
      <c r="Y317" s="708"/>
      <c r="Z317" s="707"/>
      <c r="AA317" s="686"/>
      <c r="AB317" s="407" t="str">
        <f t="shared" si="154"/>
        <v>►</v>
      </c>
      <c r="AC317" s="147" t="str">
        <f t="shared" si="183"/>
        <v>►</v>
      </c>
      <c r="AD317" s="685" t="str">
        <f t="shared" si="184"/>
        <v>►</v>
      </c>
      <c r="AE317" s="147" t="str">
        <f t="shared" si="185"/>
        <v>►</v>
      </c>
      <c r="AF317" s="147" t="str">
        <f t="shared" si="186"/>
        <v>►</v>
      </c>
      <c r="AG317" s="147" t="str">
        <f t="shared" si="187"/>
        <v>►</v>
      </c>
      <c r="AH317" s="147" t="str">
        <f t="shared" si="188"/>
        <v>►</v>
      </c>
      <c r="AI317" s="686"/>
      <c r="AJ317" s="342"/>
      <c r="AK317" s="204"/>
      <c r="AL317" s="204"/>
      <c r="AM317" s="203"/>
      <c r="AN317" s="202"/>
      <c r="AO317" s="201"/>
      <c r="AP317" s="710"/>
      <c r="AQ317" s="709"/>
      <c r="AR317" s="708"/>
      <c r="AS317" s="708"/>
      <c r="AT317" s="708"/>
      <c r="AU317" s="708"/>
      <c r="AV317" s="708"/>
      <c r="AW317" s="708"/>
      <c r="AX317" s="708"/>
      <c r="AY317" s="708"/>
      <c r="AZ317" s="708"/>
      <c r="BA317" s="707"/>
      <c r="BB317"/>
      <c r="BC317" s="407" t="str">
        <f t="shared" si="155"/>
        <v>►</v>
      </c>
      <c r="BF317" s="407" t="str">
        <f t="shared" si="156"/>
        <v>►</v>
      </c>
      <c r="BI317" s="9">
        <v>1</v>
      </c>
      <c r="BJ317" s="1"/>
      <c r="BK317" s="1"/>
    </row>
    <row r="318" spans="1:63" s="583" customFormat="1" ht="15.75">
      <c r="A318" s="407" t="str">
        <f t="shared" si="153"/>
        <v>►</v>
      </c>
      <c r="B318" s="147" t="str">
        <f t="shared" si="177"/>
        <v>►</v>
      </c>
      <c r="C318" s="685" t="str">
        <f t="shared" si="178"/>
        <v>►</v>
      </c>
      <c r="D318" s="147" t="str">
        <f t="shared" si="179"/>
        <v>►</v>
      </c>
      <c r="E318" s="147" t="str">
        <f t="shared" si="180"/>
        <v>►</v>
      </c>
      <c r="F318" s="147" t="str">
        <f t="shared" si="181"/>
        <v>►</v>
      </c>
      <c r="G318" s="147" t="str">
        <f t="shared" si="182"/>
        <v>►</v>
      </c>
      <c r="H318"/>
      <c r="I318" s="134"/>
      <c r="J318" s="204"/>
      <c r="K318" s="204"/>
      <c r="L318" s="203"/>
      <c r="M318" s="202"/>
      <c r="N318" s="201"/>
      <c r="O318" s="706"/>
      <c r="P318" s="706"/>
      <c r="Q318" s="337"/>
      <c r="R318" s="336"/>
      <c r="S318" s="232"/>
      <c r="T318" s="232"/>
      <c r="U318" s="232"/>
      <c r="V318" s="232"/>
      <c r="W318" s="232"/>
      <c r="X318" s="232"/>
      <c r="Y318" s="232"/>
      <c r="Z318" s="231"/>
      <c r="AA318" s="686"/>
      <c r="AB318" s="407" t="str">
        <f t="shared" si="154"/>
        <v>►</v>
      </c>
      <c r="AC318" s="147" t="str">
        <f t="shared" si="183"/>
        <v>►</v>
      </c>
      <c r="AD318" s="685" t="str">
        <f t="shared" si="184"/>
        <v>►</v>
      </c>
      <c r="AE318" s="147" t="str">
        <f t="shared" si="185"/>
        <v>►</v>
      </c>
      <c r="AF318" s="147" t="str">
        <f t="shared" si="186"/>
        <v>►</v>
      </c>
      <c r="AG318" s="147" t="str">
        <f t="shared" si="187"/>
        <v>►</v>
      </c>
      <c r="AH318" s="147" t="str">
        <f t="shared" si="188"/>
        <v>►</v>
      </c>
      <c r="AI318" s="686"/>
      <c r="AJ318" s="134"/>
      <c r="AK318" s="204"/>
      <c r="AL318" s="204"/>
      <c r="AM318" s="203"/>
      <c r="AN318" s="202"/>
      <c r="AO318" s="201"/>
      <c r="AP318" s="706"/>
      <c r="AQ318" s="706"/>
      <c r="AR318" s="337"/>
      <c r="AS318" s="336"/>
      <c r="AT318" s="232"/>
      <c r="AU318" s="232"/>
      <c r="AV318" s="232"/>
      <c r="AW318" s="232"/>
      <c r="AX318" s="232"/>
      <c r="AY318" s="232"/>
      <c r="AZ318" s="232"/>
      <c r="BA318" s="231"/>
      <c r="BB318"/>
      <c r="BC318" s="407" t="str">
        <f t="shared" si="155"/>
        <v>►</v>
      </c>
      <c r="BF318" s="407" t="str">
        <f t="shared" si="156"/>
        <v>►</v>
      </c>
      <c r="BI318" s="9">
        <v>1</v>
      </c>
      <c r="BJ318" s="1"/>
      <c r="BK318" s="1"/>
    </row>
    <row r="319" spans="1:63" s="583" customFormat="1" ht="18.75">
      <c r="A319" s="407" t="str">
        <f t="shared" si="153"/>
        <v>►</v>
      </c>
      <c r="B319" s="147" t="str">
        <f t="shared" si="177"/>
        <v>►</v>
      </c>
      <c r="C319" s="685" t="str">
        <f t="shared" si="178"/>
        <v>►</v>
      </c>
      <c r="D319" s="147" t="str">
        <f t="shared" si="179"/>
        <v>►</v>
      </c>
      <c r="E319" s="147" t="str">
        <f t="shared" si="180"/>
        <v>►</v>
      </c>
      <c r="F319" s="147" t="str">
        <f t="shared" si="181"/>
        <v>►</v>
      </c>
      <c r="G319" s="147" t="str">
        <f t="shared" si="182"/>
        <v>►</v>
      </c>
      <c r="H319"/>
      <c r="I319" s="134"/>
      <c r="J319" s="204"/>
      <c r="K319" s="204"/>
      <c r="L319" s="203"/>
      <c r="M319" s="202"/>
      <c r="N319" s="201"/>
      <c r="O319" s="224"/>
      <c r="P319" s="334"/>
      <c r="Q319" s="323"/>
      <c r="R319" s="323"/>
      <c r="S319" s="323"/>
      <c r="T319" s="323"/>
      <c r="U319" s="211"/>
      <c r="V319" s="223"/>
      <c r="W319" s="705"/>
      <c r="X319" s="705"/>
      <c r="Y319" s="705"/>
      <c r="Z319" s="704"/>
      <c r="AA319" s="686"/>
      <c r="AB319" s="407" t="str">
        <f t="shared" si="154"/>
        <v>►</v>
      </c>
      <c r="AC319" s="147" t="str">
        <f t="shared" si="183"/>
        <v>►</v>
      </c>
      <c r="AD319" s="685" t="str">
        <f t="shared" si="184"/>
        <v>►</v>
      </c>
      <c r="AE319" s="147" t="str">
        <f t="shared" si="185"/>
        <v>►</v>
      </c>
      <c r="AF319" s="147" t="str">
        <f t="shared" si="186"/>
        <v>►</v>
      </c>
      <c r="AG319" s="147" t="str">
        <f t="shared" si="187"/>
        <v>►</v>
      </c>
      <c r="AH319" s="147" t="str">
        <f t="shared" si="188"/>
        <v>►</v>
      </c>
      <c r="AI319" s="686"/>
      <c r="AJ319" s="134"/>
      <c r="AK319" s="204"/>
      <c r="AL319" s="204"/>
      <c r="AM319" s="203"/>
      <c r="AN319" s="202"/>
      <c r="AO319" s="201"/>
      <c r="AP319" s="224"/>
      <c r="AQ319" s="334"/>
      <c r="AR319" s="323"/>
      <c r="AS319" s="323"/>
      <c r="AT319" s="323"/>
      <c r="AU319" s="323"/>
      <c r="AV319" s="211"/>
      <c r="AW319" s="223"/>
      <c r="AX319" s="705"/>
      <c r="AY319" s="705"/>
      <c r="AZ319" s="705"/>
      <c r="BA319" s="704"/>
      <c r="BB319"/>
      <c r="BC319" s="407" t="str">
        <f t="shared" si="155"/>
        <v>►</v>
      </c>
      <c r="BF319" s="407" t="str">
        <f t="shared" si="156"/>
        <v>►</v>
      </c>
      <c r="BI319" s="9">
        <v>1</v>
      </c>
      <c r="BJ319" s="1"/>
      <c r="BK319" s="1"/>
    </row>
    <row r="320" spans="1:63" s="583" customFormat="1" ht="18.75">
      <c r="A320" s="407" t="str">
        <f t="shared" si="153"/>
        <v>►</v>
      </c>
      <c r="B320" s="147" t="str">
        <f t="shared" si="177"/>
        <v>►</v>
      </c>
      <c r="C320" s="685" t="str">
        <f t="shared" si="178"/>
        <v>►</v>
      </c>
      <c r="D320" s="147" t="str">
        <f t="shared" si="179"/>
        <v>►</v>
      </c>
      <c r="E320" s="147" t="str">
        <f t="shared" si="180"/>
        <v>►</v>
      </c>
      <c r="F320" s="147" t="str">
        <f t="shared" si="181"/>
        <v>►</v>
      </c>
      <c r="G320" s="147" t="str">
        <f t="shared" si="182"/>
        <v>►</v>
      </c>
      <c r="H320"/>
      <c r="I320" s="134"/>
      <c r="J320" s="204"/>
      <c r="K320" s="204"/>
      <c r="L320" s="203"/>
      <c r="M320" s="202"/>
      <c r="N320" s="201"/>
      <c r="O320" s="216"/>
      <c r="P320" s="327"/>
      <c r="Q320" s="324"/>
      <c r="R320" s="324"/>
      <c r="S320" s="324"/>
      <c r="T320" s="324"/>
      <c r="U320" s="215"/>
      <c r="V320" s="28"/>
      <c r="W320" s="705"/>
      <c r="X320" s="705"/>
      <c r="Y320" s="705"/>
      <c r="Z320" s="704"/>
      <c r="AA320" s="686"/>
      <c r="AB320" s="407" t="str">
        <f t="shared" si="154"/>
        <v>►</v>
      </c>
      <c r="AC320" s="147" t="str">
        <f t="shared" si="183"/>
        <v>►</v>
      </c>
      <c r="AD320" s="685" t="str">
        <f t="shared" si="184"/>
        <v>►</v>
      </c>
      <c r="AE320" s="147" t="str">
        <f t="shared" si="185"/>
        <v>►</v>
      </c>
      <c r="AF320" s="147" t="str">
        <f t="shared" si="186"/>
        <v>►</v>
      </c>
      <c r="AG320" s="147" t="str">
        <f t="shared" si="187"/>
        <v>►</v>
      </c>
      <c r="AH320" s="147" t="str">
        <f t="shared" si="188"/>
        <v>►</v>
      </c>
      <c r="AI320" s="686"/>
      <c r="AJ320" s="134"/>
      <c r="AK320" s="204"/>
      <c r="AL320" s="204"/>
      <c r="AM320" s="203"/>
      <c r="AN320" s="202"/>
      <c r="AO320" s="201"/>
      <c r="AP320" s="216"/>
      <c r="AQ320" s="327"/>
      <c r="AR320" s="324"/>
      <c r="AS320" s="324"/>
      <c r="AT320" s="324"/>
      <c r="AU320" s="324"/>
      <c r="AV320" s="215"/>
      <c r="AW320" s="28"/>
      <c r="AX320" s="705"/>
      <c r="AY320" s="705"/>
      <c r="AZ320" s="705"/>
      <c r="BA320" s="704"/>
      <c r="BB320"/>
      <c r="BC320" s="407" t="str">
        <f t="shared" si="155"/>
        <v>►</v>
      </c>
      <c r="BF320" s="407" t="str">
        <f t="shared" si="156"/>
        <v>►</v>
      </c>
      <c r="BI320" s="9">
        <v>1</v>
      </c>
      <c r="BJ320" s="1"/>
      <c r="BK320" s="1"/>
    </row>
    <row r="321" spans="1:63" s="583" customFormat="1" ht="15.75">
      <c r="A321" s="407" t="str">
        <f t="shared" si="153"/>
        <v>►</v>
      </c>
      <c r="B321" s="147" t="str">
        <f t="shared" si="177"/>
        <v>►</v>
      </c>
      <c r="C321" s="685" t="str">
        <f t="shared" si="178"/>
        <v>►</v>
      </c>
      <c r="D321" s="147" t="str">
        <f t="shared" si="179"/>
        <v>►</v>
      </c>
      <c r="E321" s="147" t="str">
        <f t="shared" si="180"/>
        <v>►</v>
      </c>
      <c r="F321" s="147" t="str">
        <f t="shared" si="181"/>
        <v>►</v>
      </c>
      <c r="G321" s="147" t="str">
        <f t="shared" si="182"/>
        <v>►</v>
      </c>
      <c r="H321"/>
      <c r="I321" s="134"/>
      <c r="J321" s="204"/>
      <c r="K321" s="204"/>
      <c r="L321" s="203"/>
      <c r="M321" s="202"/>
      <c r="N321" s="201"/>
      <c r="O321" s="325"/>
      <c r="P321" s="324"/>
      <c r="Q321" s="323"/>
      <c r="R321" s="320"/>
      <c r="S321" s="199"/>
      <c r="T321" s="319"/>
      <c r="U321" s="198"/>
      <c r="V321" s="197"/>
      <c r="W321" s="703"/>
      <c r="X321" s="703"/>
      <c r="Y321" s="703"/>
      <c r="Z321" s="702"/>
      <c r="AA321" s="686"/>
      <c r="AB321" s="407" t="str">
        <f t="shared" si="154"/>
        <v>►</v>
      </c>
      <c r="AC321" s="147" t="str">
        <f t="shared" si="183"/>
        <v>►</v>
      </c>
      <c r="AD321" s="685" t="str">
        <f t="shared" si="184"/>
        <v>►</v>
      </c>
      <c r="AE321" s="147" t="str">
        <f t="shared" si="185"/>
        <v>►</v>
      </c>
      <c r="AF321" s="147" t="str">
        <f t="shared" si="186"/>
        <v>►</v>
      </c>
      <c r="AG321" s="147" t="str">
        <f t="shared" si="187"/>
        <v>►</v>
      </c>
      <c r="AH321" s="147" t="str">
        <f t="shared" si="188"/>
        <v>►</v>
      </c>
      <c r="AI321" s="686"/>
      <c r="AJ321" s="134"/>
      <c r="AK321" s="204"/>
      <c r="AL321" s="204"/>
      <c r="AM321" s="203"/>
      <c r="AN321" s="202"/>
      <c r="AO321" s="201"/>
      <c r="AP321" s="325"/>
      <c r="AQ321" s="324"/>
      <c r="AR321" s="323"/>
      <c r="AS321" s="320"/>
      <c r="AT321" s="199"/>
      <c r="AU321" s="319"/>
      <c r="AV321" s="198"/>
      <c r="AW321" s="197"/>
      <c r="AX321" s="703"/>
      <c r="AY321" s="703"/>
      <c r="AZ321" s="703"/>
      <c r="BA321" s="702"/>
      <c r="BB321"/>
      <c r="BC321" s="407" t="str">
        <f t="shared" si="155"/>
        <v>►</v>
      </c>
      <c r="BF321" s="407" t="str">
        <f t="shared" si="156"/>
        <v>►</v>
      </c>
      <c r="BI321" s="9">
        <v>1</v>
      </c>
      <c r="BJ321" s="1"/>
      <c r="BK321" s="1"/>
    </row>
    <row r="322" spans="1:63" s="583" customFormat="1" ht="15.75">
      <c r="A322" s="407" t="str">
        <f t="shared" si="153"/>
        <v>►</v>
      </c>
      <c r="B322" s="147" t="str">
        <f t="shared" si="177"/>
        <v>►</v>
      </c>
      <c r="C322" s="685" t="str">
        <f t="shared" si="178"/>
        <v>►</v>
      </c>
      <c r="D322" s="147" t="str">
        <f t="shared" si="179"/>
        <v>►</v>
      </c>
      <c r="E322" s="147" t="str">
        <f t="shared" si="180"/>
        <v>►</v>
      </c>
      <c r="F322" s="147" t="str">
        <f t="shared" si="181"/>
        <v>►</v>
      </c>
      <c r="G322" s="147" t="str">
        <f t="shared" si="182"/>
        <v>►</v>
      </c>
      <c r="H322"/>
      <c r="I322" s="134"/>
      <c r="J322" s="204"/>
      <c r="K322" s="204"/>
      <c r="L322" s="203"/>
      <c r="M322" s="202"/>
      <c r="N322" s="201"/>
      <c r="O322" s="200"/>
      <c r="P322" s="104"/>
      <c r="Q322" s="320"/>
      <c r="R322" s="320"/>
      <c r="S322" s="199"/>
      <c r="T322" s="319"/>
      <c r="U322" s="198"/>
      <c r="V322" s="197"/>
      <c r="W322" s="703"/>
      <c r="X322" s="703"/>
      <c r="Y322" s="703"/>
      <c r="Z322" s="702"/>
      <c r="AA322" s="686"/>
      <c r="AB322" s="407" t="str">
        <f t="shared" si="154"/>
        <v>►</v>
      </c>
      <c r="AC322" s="147" t="str">
        <f t="shared" si="183"/>
        <v>►</v>
      </c>
      <c r="AD322" s="685" t="str">
        <f t="shared" si="184"/>
        <v>►</v>
      </c>
      <c r="AE322" s="147" t="str">
        <f t="shared" si="185"/>
        <v>►</v>
      </c>
      <c r="AF322" s="147" t="str">
        <f t="shared" si="186"/>
        <v>►</v>
      </c>
      <c r="AG322" s="147" t="str">
        <f t="shared" si="187"/>
        <v>►</v>
      </c>
      <c r="AH322" s="147" t="str">
        <f t="shared" si="188"/>
        <v>►</v>
      </c>
      <c r="AI322" s="686"/>
      <c r="AJ322" s="134"/>
      <c r="AK322" s="204"/>
      <c r="AL322" s="204"/>
      <c r="AM322" s="203"/>
      <c r="AN322" s="202"/>
      <c r="AO322" s="201"/>
      <c r="AP322" s="200"/>
      <c r="AQ322" s="104"/>
      <c r="AR322" s="320"/>
      <c r="AS322" s="320"/>
      <c r="AT322" s="199"/>
      <c r="AU322" s="319"/>
      <c r="AV322" s="198"/>
      <c r="AW322" s="197"/>
      <c r="AX322" s="703"/>
      <c r="AY322" s="703"/>
      <c r="AZ322" s="703"/>
      <c r="BA322" s="702"/>
      <c r="BB322"/>
      <c r="BC322" s="407" t="str">
        <f t="shared" si="155"/>
        <v>►</v>
      </c>
      <c r="BF322" s="407" t="str">
        <f t="shared" si="156"/>
        <v>►</v>
      </c>
      <c r="BI322" s="9">
        <v>1</v>
      </c>
      <c r="BJ322" s="1"/>
      <c r="BK322" s="1"/>
    </row>
    <row r="323" spans="1:63" s="583" customFormat="1" ht="15.75">
      <c r="A323" s="407" t="str">
        <f t="shared" si="153"/>
        <v>►</v>
      </c>
      <c r="B323" s="147" t="str">
        <f t="shared" si="177"/>
        <v>►</v>
      </c>
      <c r="C323" s="685" t="str">
        <f t="shared" si="178"/>
        <v>►</v>
      </c>
      <c r="D323" s="147" t="str">
        <f t="shared" si="179"/>
        <v>►</v>
      </c>
      <c r="E323" s="147" t="str">
        <f t="shared" si="180"/>
        <v>►</v>
      </c>
      <c r="F323" s="147" t="str">
        <f t="shared" si="181"/>
        <v>►</v>
      </c>
      <c r="G323" s="147" t="str">
        <f t="shared" si="182"/>
        <v>►</v>
      </c>
      <c r="H323"/>
      <c r="I323" s="134"/>
      <c r="J323" s="190"/>
      <c r="K323" s="189"/>
      <c r="L323" s="188"/>
      <c r="M323" s="187"/>
      <c r="N323" s="186"/>
      <c r="O323" s="185"/>
      <c r="P323" s="184"/>
      <c r="Q323" s="184"/>
      <c r="R323" s="183"/>
      <c r="S323" s="183"/>
      <c r="T323" s="183"/>
      <c r="U323" s="183"/>
      <c r="V323" s="183"/>
      <c r="W323" s="183"/>
      <c r="X323" s="183"/>
      <c r="Y323" s="183"/>
      <c r="Z323" s="182"/>
      <c r="AA323" s="686"/>
      <c r="AB323" s="407" t="str">
        <f t="shared" si="154"/>
        <v>►</v>
      </c>
      <c r="AC323" s="147" t="str">
        <f t="shared" si="183"/>
        <v>►</v>
      </c>
      <c r="AD323" s="685" t="str">
        <f t="shared" si="184"/>
        <v>►</v>
      </c>
      <c r="AE323" s="147" t="str">
        <f t="shared" si="185"/>
        <v>►</v>
      </c>
      <c r="AF323" s="147" t="str">
        <f t="shared" si="186"/>
        <v>►</v>
      </c>
      <c r="AG323" s="147" t="str">
        <f t="shared" si="187"/>
        <v>►</v>
      </c>
      <c r="AH323" s="147" t="str">
        <f t="shared" si="188"/>
        <v>►</v>
      </c>
      <c r="AI323" s="686"/>
      <c r="AJ323" s="134"/>
      <c r="AK323" s="190"/>
      <c r="AL323" s="189"/>
      <c r="AM323" s="188"/>
      <c r="AN323" s="187"/>
      <c r="AO323" s="186"/>
      <c r="AP323" s="185"/>
      <c r="AQ323" s="184"/>
      <c r="AR323" s="184"/>
      <c r="AS323" s="183"/>
      <c r="AT323" s="183"/>
      <c r="AU323" s="183"/>
      <c r="AV323" s="183"/>
      <c r="AW323" s="183"/>
      <c r="AX323" s="183"/>
      <c r="AY323" s="183"/>
      <c r="AZ323" s="183"/>
      <c r="BA323" s="182"/>
      <c r="BB323"/>
      <c r="BC323" s="407" t="str">
        <f t="shared" si="155"/>
        <v>►</v>
      </c>
      <c r="BF323" s="407" t="str">
        <f t="shared" si="156"/>
        <v>►</v>
      </c>
      <c r="BI323" s="9">
        <v>1</v>
      </c>
      <c r="BJ323" s="1"/>
      <c r="BK323" s="1"/>
    </row>
    <row r="324" spans="1:63" s="583" customFormat="1" ht="15.75">
      <c r="A324" s="407" t="str">
        <f t="shared" si="153"/>
        <v>►</v>
      </c>
      <c r="B324" s="147" t="str">
        <f t="shared" si="177"/>
        <v>►</v>
      </c>
      <c r="C324" s="685" t="str">
        <f t="shared" si="178"/>
        <v>►</v>
      </c>
      <c r="D324" s="147" t="str">
        <f t="shared" si="179"/>
        <v>►</v>
      </c>
      <c r="E324" s="147" t="str">
        <f t="shared" si="180"/>
        <v>►</v>
      </c>
      <c r="F324" s="147" t="str">
        <f t="shared" si="181"/>
        <v>►</v>
      </c>
      <c r="G324" s="147" t="str">
        <f t="shared" si="182"/>
        <v>►</v>
      </c>
      <c r="H324"/>
      <c r="I324" s="134"/>
      <c r="J324" s="119"/>
      <c r="K324" s="119"/>
      <c r="L324" s="118"/>
      <c r="M324" s="117"/>
      <c r="N324" s="116"/>
      <c r="O324" s="701"/>
      <c r="P324" s="701"/>
      <c r="Q324" s="700"/>
      <c r="R324" s="177"/>
      <c r="S324" s="176"/>
      <c r="T324" s="699"/>
      <c r="U324" s="175"/>
      <c r="V324" s="698"/>
      <c r="W324" s="697"/>
      <c r="X324" s="696"/>
      <c r="Y324" s="695"/>
      <c r="Z324" s="174"/>
      <c r="AA324" s="686"/>
      <c r="AB324" s="407" t="str">
        <f t="shared" si="154"/>
        <v>►</v>
      </c>
      <c r="AC324" s="147" t="str">
        <f t="shared" si="183"/>
        <v>►</v>
      </c>
      <c r="AD324" s="685" t="str">
        <f t="shared" si="184"/>
        <v>►</v>
      </c>
      <c r="AE324" s="147" t="str">
        <f t="shared" si="185"/>
        <v>►</v>
      </c>
      <c r="AF324" s="147" t="str">
        <f t="shared" si="186"/>
        <v>►</v>
      </c>
      <c r="AG324" s="147" t="str">
        <f t="shared" si="187"/>
        <v>►</v>
      </c>
      <c r="AH324" s="147" t="str">
        <f t="shared" si="188"/>
        <v>►</v>
      </c>
      <c r="AI324" s="686"/>
      <c r="AJ324" s="134"/>
      <c r="AK324" s="119"/>
      <c r="AL324" s="119"/>
      <c r="AM324" s="118"/>
      <c r="AN324" s="117"/>
      <c r="AO324" s="116"/>
      <c r="AP324" s="701"/>
      <c r="AQ324" s="701"/>
      <c r="AR324" s="700"/>
      <c r="AS324" s="177"/>
      <c r="AT324" s="176"/>
      <c r="AU324" s="699"/>
      <c r="AV324" s="175"/>
      <c r="AW324" s="698"/>
      <c r="AX324" s="697"/>
      <c r="AY324" s="696"/>
      <c r="AZ324" s="695"/>
      <c r="BA324" s="174"/>
      <c r="BB324"/>
      <c r="BC324" s="407" t="str">
        <f t="shared" si="155"/>
        <v>►</v>
      </c>
      <c r="BF324" s="407" t="str">
        <f t="shared" si="156"/>
        <v>►</v>
      </c>
      <c r="BI324" s="9">
        <v>1</v>
      </c>
      <c r="BJ324" s="1"/>
      <c r="BK324" s="1"/>
    </row>
    <row r="325" spans="1:63" s="583" customFormat="1" ht="15.75">
      <c r="A325" s="407" t="str">
        <f t="shared" si="153"/>
        <v>►</v>
      </c>
      <c r="B325" s="147" t="str">
        <f t="shared" si="177"/>
        <v>►</v>
      </c>
      <c r="C325" s="685" t="str">
        <f t="shared" si="178"/>
        <v>►</v>
      </c>
      <c r="D325" s="147" t="str">
        <f t="shared" si="179"/>
        <v>►</v>
      </c>
      <c r="E325" s="147" t="str">
        <f t="shared" si="180"/>
        <v>►</v>
      </c>
      <c r="F325" s="147" t="str">
        <f t="shared" si="181"/>
        <v>►</v>
      </c>
      <c r="G325" s="147" t="str">
        <f t="shared" si="182"/>
        <v>►</v>
      </c>
      <c r="H325"/>
      <c r="I325" s="134"/>
      <c r="J325" s="119"/>
      <c r="K325" s="119"/>
      <c r="L325" s="118"/>
      <c r="M325" s="117"/>
      <c r="N325" s="116"/>
      <c r="O325" s="689"/>
      <c r="P325" s="689"/>
      <c r="Q325" s="688"/>
      <c r="R325" s="165"/>
      <c r="S325" s="164"/>
      <c r="T325" s="694"/>
      <c r="U325" s="163"/>
      <c r="V325" s="693"/>
      <c r="W325" s="692"/>
      <c r="X325" s="691"/>
      <c r="Y325" s="690"/>
      <c r="Z325" s="162"/>
      <c r="AA325" s="686"/>
      <c r="AB325" s="407" t="str">
        <f t="shared" si="154"/>
        <v>►</v>
      </c>
      <c r="AC325" s="147" t="str">
        <f t="shared" si="183"/>
        <v>►</v>
      </c>
      <c r="AD325" s="685" t="str">
        <f t="shared" si="184"/>
        <v>►</v>
      </c>
      <c r="AE325" s="147" t="str">
        <f t="shared" si="185"/>
        <v>►</v>
      </c>
      <c r="AF325" s="147" t="str">
        <f t="shared" si="186"/>
        <v>►</v>
      </c>
      <c r="AG325" s="147" t="str">
        <f t="shared" si="187"/>
        <v>►</v>
      </c>
      <c r="AH325" s="147" t="str">
        <f t="shared" si="188"/>
        <v>►</v>
      </c>
      <c r="AI325" s="686"/>
      <c r="AJ325" s="134"/>
      <c r="AK325" s="119"/>
      <c r="AL325" s="119"/>
      <c r="AM325" s="118"/>
      <c r="AN325" s="117"/>
      <c r="AO325" s="116"/>
      <c r="AP325" s="689"/>
      <c r="AQ325" s="689"/>
      <c r="AR325" s="688"/>
      <c r="AS325" s="165"/>
      <c r="AT325" s="164"/>
      <c r="AU325" s="694"/>
      <c r="AV325" s="163"/>
      <c r="AW325" s="693"/>
      <c r="AX325" s="692"/>
      <c r="AY325" s="691"/>
      <c r="AZ325" s="690"/>
      <c r="BA325" s="162"/>
      <c r="BB325"/>
      <c r="BC325" s="407" t="str">
        <f t="shared" si="155"/>
        <v>►</v>
      </c>
      <c r="BF325" s="407" t="str">
        <f t="shared" si="156"/>
        <v>►</v>
      </c>
      <c r="BI325" s="9">
        <v>1</v>
      </c>
      <c r="BJ325" s="1"/>
      <c r="BK325" s="1"/>
    </row>
    <row r="326" spans="1:63" s="583" customFormat="1" ht="21">
      <c r="A326" s="407" t="str">
        <f t="shared" si="153"/>
        <v>►</v>
      </c>
      <c r="B326" s="147" t="str">
        <f t="shared" si="177"/>
        <v>►</v>
      </c>
      <c r="C326" s="685" t="str">
        <f t="shared" si="178"/>
        <v>►</v>
      </c>
      <c r="D326" s="147" t="str">
        <f t="shared" si="179"/>
        <v>►</v>
      </c>
      <c r="E326" s="147" t="str">
        <f t="shared" si="180"/>
        <v>►</v>
      </c>
      <c r="F326" s="147" t="str">
        <f t="shared" si="181"/>
        <v>►</v>
      </c>
      <c r="G326" s="147" t="str">
        <f t="shared" si="182"/>
        <v>►</v>
      </c>
      <c r="H326"/>
      <c r="I326" s="134"/>
      <c r="J326" s="119"/>
      <c r="K326" s="119"/>
      <c r="L326" s="118"/>
      <c r="M326" s="117"/>
      <c r="N326" s="116"/>
      <c r="O326" s="689"/>
      <c r="P326" s="689"/>
      <c r="Q326" s="688"/>
      <c r="R326" s="145"/>
      <c r="S326" s="296"/>
      <c r="T326" s="295"/>
      <c r="U326" s="144"/>
      <c r="V326" s="294"/>
      <c r="W326" s="293"/>
      <c r="X326" s="292"/>
      <c r="Y326" s="291"/>
      <c r="Z326" s="290"/>
      <c r="AA326" s="686"/>
      <c r="AB326" s="407" t="str">
        <f t="shared" si="154"/>
        <v>►</v>
      </c>
      <c r="AC326" s="147" t="str">
        <f t="shared" si="183"/>
        <v>►</v>
      </c>
      <c r="AD326" s="685" t="str">
        <f t="shared" si="184"/>
        <v>►</v>
      </c>
      <c r="AE326" s="147" t="str">
        <f t="shared" si="185"/>
        <v>►</v>
      </c>
      <c r="AF326" s="147" t="str">
        <f t="shared" si="186"/>
        <v>►</v>
      </c>
      <c r="AG326" s="147" t="str">
        <f t="shared" si="187"/>
        <v>►</v>
      </c>
      <c r="AH326" s="147" t="str">
        <f t="shared" si="188"/>
        <v>►</v>
      </c>
      <c r="AI326" s="686"/>
      <c r="AJ326" s="134"/>
      <c r="AK326" s="119"/>
      <c r="AL326" s="119"/>
      <c r="AM326" s="118"/>
      <c r="AN326" s="117"/>
      <c r="AO326" s="116"/>
      <c r="AP326" s="689"/>
      <c r="AQ326" s="689"/>
      <c r="AR326" s="688"/>
      <c r="AS326" s="145"/>
      <c r="AT326" s="296"/>
      <c r="AU326" s="295"/>
      <c r="AV326" s="144"/>
      <c r="AW326" s="294"/>
      <c r="AX326" s="293"/>
      <c r="AY326" s="292"/>
      <c r="AZ326" s="291"/>
      <c r="BA326" s="290"/>
      <c r="BB326"/>
      <c r="BC326" s="407" t="str">
        <f t="shared" si="155"/>
        <v>►</v>
      </c>
      <c r="BF326" s="407" t="str">
        <f t="shared" si="156"/>
        <v>►</v>
      </c>
      <c r="BI326" s="9">
        <v>1</v>
      </c>
      <c r="BJ326" s="1"/>
      <c r="BK326" s="1"/>
    </row>
    <row r="327" spans="1:63" s="583" customFormat="1" ht="21">
      <c r="A327" s="407" t="str">
        <f t="shared" si="153"/>
        <v>►</v>
      </c>
      <c r="B327" s="147" t="str">
        <f t="shared" si="177"/>
        <v>►</v>
      </c>
      <c r="C327" s="685" t="str">
        <f t="shared" si="178"/>
        <v>►</v>
      </c>
      <c r="D327" s="147" t="str">
        <f t="shared" si="179"/>
        <v>►</v>
      </c>
      <c r="E327" s="147" t="str">
        <f t="shared" si="180"/>
        <v>►</v>
      </c>
      <c r="F327" s="147" t="str">
        <f t="shared" si="181"/>
        <v>►</v>
      </c>
      <c r="G327" s="147" t="str">
        <f t="shared" si="182"/>
        <v>►</v>
      </c>
      <c r="H327"/>
      <c r="I327" s="146"/>
      <c r="J327" s="119"/>
      <c r="K327" s="119"/>
      <c r="L327" s="118"/>
      <c r="M327" s="117"/>
      <c r="N327" s="116"/>
      <c r="O327" s="689"/>
      <c r="P327" s="689"/>
      <c r="Q327" s="688"/>
      <c r="R327" s="150"/>
      <c r="S327" s="296"/>
      <c r="T327" s="295"/>
      <c r="U327" s="144"/>
      <c r="V327" s="294"/>
      <c r="W327" s="293"/>
      <c r="X327" s="292"/>
      <c r="Y327" s="291"/>
      <c r="Z327" s="290"/>
      <c r="AA327" s="686"/>
      <c r="AB327" s="407" t="str">
        <f t="shared" si="154"/>
        <v>►</v>
      </c>
      <c r="AC327" s="147" t="str">
        <f t="shared" si="183"/>
        <v>►</v>
      </c>
      <c r="AD327" s="685" t="str">
        <f t="shared" si="184"/>
        <v>►</v>
      </c>
      <c r="AE327" s="147" t="str">
        <f t="shared" si="185"/>
        <v>►</v>
      </c>
      <c r="AF327" s="147" t="str">
        <f t="shared" si="186"/>
        <v>►</v>
      </c>
      <c r="AG327" s="147" t="str">
        <f t="shared" si="187"/>
        <v>►</v>
      </c>
      <c r="AH327" s="147" t="str">
        <f t="shared" si="188"/>
        <v>►</v>
      </c>
      <c r="AI327" s="686"/>
      <c r="AJ327" s="146"/>
      <c r="AK327" s="119"/>
      <c r="AL327" s="119"/>
      <c r="AM327" s="118"/>
      <c r="AN327" s="117"/>
      <c r="AO327" s="116"/>
      <c r="AP327" s="689"/>
      <c r="AQ327" s="689"/>
      <c r="AR327" s="688"/>
      <c r="AS327" s="150"/>
      <c r="AT327" s="296"/>
      <c r="AU327" s="295"/>
      <c r="AV327" s="144"/>
      <c r="AW327" s="294"/>
      <c r="AX327" s="293"/>
      <c r="AY327" s="292"/>
      <c r="AZ327" s="291"/>
      <c r="BA327" s="290"/>
      <c r="BB327"/>
      <c r="BC327" s="407" t="str">
        <f t="shared" si="155"/>
        <v>►</v>
      </c>
      <c r="BF327" s="407" t="str">
        <f t="shared" si="156"/>
        <v>►</v>
      </c>
      <c r="BI327" s="9">
        <v>1</v>
      </c>
      <c r="BJ327" s="1"/>
      <c r="BK327" s="1"/>
    </row>
    <row r="328" spans="1:63" s="583" customFormat="1" ht="21">
      <c r="A328" s="407" t="str">
        <f t="shared" si="153"/>
        <v>►</v>
      </c>
      <c r="B328" s="147" t="str">
        <f t="shared" si="177"/>
        <v>►</v>
      </c>
      <c r="C328" s="685" t="str">
        <f t="shared" si="178"/>
        <v>►</v>
      </c>
      <c r="D328" s="147" t="str">
        <f t="shared" si="179"/>
        <v>►</v>
      </c>
      <c r="E328" s="147" t="str">
        <f t="shared" si="180"/>
        <v>►</v>
      </c>
      <c r="F328" s="147" t="str">
        <f t="shared" si="181"/>
        <v>►</v>
      </c>
      <c r="G328" s="147" t="str">
        <f t="shared" si="182"/>
        <v>►</v>
      </c>
      <c r="H328"/>
      <c r="I328" s="146"/>
      <c r="J328" s="119"/>
      <c r="K328" s="119"/>
      <c r="L328" s="118"/>
      <c r="M328" s="117"/>
      <c r="N328" s="116"/>
      <c r="O328" s="689"/>
      <c r="P328" s="689"/>
      <c r="Q328" s="688"/>
      <c r="R328" s="145"/>
      <c r="S328" s="296"/>
      <c r="T328" s="295"/>
      <c r="U328" s="144"/>
      <c r="V328" s="294"/>
      <c r="W328" s="293"/>
      <c r="X328" s="292"/>
      <c r="Y328" s="291"/>
      <c r="Z328" s="298"/>
      <c r="AA328" s="686"/>
      <c r="AB328" s="407" t="str">
        <f t="shared" si="154"/>
        <v>►</v>
      </c>
      <c r="AC328" s="147" t="str">
        <f t="shared" si="183"/>
        <v>►</v>
      </c>
      <c r="AD328" s="685" t="str">
        <f t="shared" si="184"/>
        <v>►</v>
      </c>
      <c r="AE328" s="147" t="str">
        <f t="shared" si="185"/>
        <v>►</v>
      </c>
      <c r="AF328" s="147" t="str">
        <f t="shared" si="186"/>
        <v>►</v>
      </c>
      <c r="AG328" s="147" t="str">
        <f t="shared" si="187"/>
        <v>►</v>
      </c>
      <c r="AH328" s="147" t="str">
        <f t="shared" si="188"/>
        <v>►</v>
      </c>
      <c r="AI328" s="686"/>
      <c r="AJ328" s="146"/>
      <c r="AK328" s="119"/>
      <c r="AL328" s="119"/>
      <c r="AM328" s="118"/>
      <c r="AN328" s="117"/>
      <c r="AO328" s="116"/>
      <c r="AP328" s="689"/>
      <c r="AQ328" s="689"/>
      <c r="AR328" s="688"/>
      <c r="AS328" s="145"/>
      <c r="AT328" s="296"/>
      <c r="AU328" s="295"/>
      <c r="AV328" s="144"/>
      <c r="AW328" s="294"/>
      <c r="AX328" s="293"/>
      <c r="AY328" s="292"/>
      <c r="AZ328" s="291"/>
      <c r="BA328" s="298"/>
      <c r="BB328"/>
      <c r="BC328" s="407" t="str">
        <f t="shared" si="155"/>
        <v>►</v>
      </c>
      <c r="BF328" s="407" t="str">
        <f t="shared" si="156"/>
        <v>►</v>
      </c>
      <c r="BI328" s="9">
        <v>1</v>
      </c>
      <c r="BJ328" s="1"/>
      <c r="BK328" s="1"/>
    </row>
    <row r="329" spans="1:63" s="583" customFormat="1" ht="21">
      <c r="A329" s="407" t="str">
        <f t="shared" si="153"/>
        <v>►</v>
      </c>
      <c r="B329" s="147" t="str">
        <f t="shared" si="177"/>
        <v>►</v>
      </c>
      <c r="C329" s="685" t="str">
        <f t="shared" si="178"/>
        <v>►</v>
      </c>
      <c r="D329" s="147" t="str">
        <f t="shared" si="179"/>
        <v>►</v>
      </c>
      <c r="E329" s="147" t="str">
        <f t="shared" si="180"/>
        <v>►</v>
      </c>
      <c r="F329" s="147" t="str">
        <f t="shared" si="181"/>
        <v>►</v>
      </c>
      <c r="G329" s="147" t="str">
        <f t="shared" si="182"/>
        <v>►</v>
      </c>
      <c r="H329"/>
      <c r="I329" s="146"/>
      <c r="J329" s="119"/>
      <c r="K329" s="119"/>
      <c r="L329" s="118"/>
      <c r="M329" s="117"/>
      <c r="N329" s="116"/>
      <c r="O329" s="689"/>
      <c r="P329" s="689"/>
      <c r="Q329" s="688"/>
      <c r="R329" s="150"/>
      <c r="S329" s="296"/>
      <c r="T329" s="295"/>
      <c r="U329" s="144"/>
      <c r="V329" s="294"/>
      <c r="W329" s="293"/>
      <c r="X329" s="292"/>
      <c r="Y329" s="291"/>
      <c r="Z329" s="298"/>
      <c r="AA329" s="686"/>
      <c r="AB329" s="407" t="str">
        <f t="shared" si="154"/>
        <v>►</v>
      </c>
      <c r="AC329" s="147" t="str">
        <f t="shared" si="183"/>
        <v>►</v>
      </c>
      <c r="AD329" s="685" t="str">
        <f t="shared" si="184"/>
        <v>►</v>
      </c>
      <c r="AE329" s="147" t="str">
        <f t="shared" si="185"/>
        <v>►</v>
      </c>
      <c r="AF329" s="147" t="str">
        <f t="shared" si="186"/>
        <v>►</v>
      </c>
      <c r="AG329" s="147" t="str">
        <f t="shared" si="187"/>
        <v>►</v>
      </c>
      <c r="AH329" s="147" t="str">
        <f t="shared" si="188"/>
        <v>►</v>
      </c>
      <c r="AI329" s="686"/>
      <c r="AJ329" s="146"/>
      <c r="AK329" s="119"/>
      <c r="AL329" s="119"/>
      <c r="AM329" s="118"/>
      <c r="AN329" s="117"/>
      <c r="AO329" s="116"/>
      <c r="AP329" s="689"/>
      <c r="AQ329" s="689"/>
      <c r="AR329" s="688"/>
      <c r="AS329" s="150"/>
      <c r="AT329" s="296"/>
      <c r="AU329" s="295"/>
      <c r="AV329" s="144"/>
      <c r="AW329" s="294"/>
      <c r="AX329" s="293"/>
      <c r="AY329" s="292"/>
      <c r="AZ329" s="291"/>
      <c r="BA329" s="298"/>
      <c r="BB329"/>
      <c r="BC329" s="407" t="str">
        <f t="shared" si="155"/>
        <v>►</v>
      </c>
      <c r="BF329" s="407" t="str">
        <f t="shared" si="156"/>
        <v>►</v>
      </c>
      <c r="BI329" s="9">
        <v>1</v>
      </c>
      <c r="BJ329" s="1"/>
      <c r="BK329" s="1"/>
    </row>
    <row r="330" spans="1:63" s="583" customFormat="1" ht="21">
      <c r="A330" s="407" t="str">
        <f t="shared" ref="A330:A393" si="189">IF(ISBLANK(I330),"►",I330)</f>
        <v>►</v>
      </c>
      <c r="B330" s="147" t="str">
        <f t="shared" si="177"/>
        <v>►</v>
      </c>
      <c r="C330" s="685" t="str">
        <f t="shared" si="178"/>
        <v>►</v>
      </c>
      <c r="D330" s="147" t="str">
        <f t="shared" si="179"/>
        <v>►</v>
      </c>
      <c r="E330" s="147" t="str">
        <f t="shared" si="180"/>
        <v>►</v>
      </c>
      <c r="F330" s="147" t="str">
        <f t="shared" si="181"/>
        <v>►</v>
      </c>
      <c r="G330" s="147" t="str">
        <f t="shared" si="182"/>
        <v>►</v>
      </c>
      <c r="H330"/>
      <c r="I330" s="146"/>
      <c r="J330" s="119"/>
      <c r="K330" s="119"/>
      <c r="L330" s="118"/>
      <c r="M330" s="117"/>
      <c r="N330" s="116"/>
      <c r="O330" s="689"/>
      <c r="P330" s="689"/>
      <c r="Q330" s="688"/>
      <c r="R330" s="145"/>
      <c r="S330" s="296"/>
      <c r="T330" s="295"/>
      <c r="U330" s="144"/>
      <c r="V330" s="294"/>
      <c r="W330" s="293"/>
      <c r="X330" s="292"/>
      <c r="Y330" s="291"/>
      <c r="Z330" s="290"/>
      <c r="AA330" s="686"/>
      <c r="AB330" s="407" t="str">
        <f t="shared" ref="AB330:AB393" si="190">IF(ISBLANK(AJ330),"►",AJ330)</f>
        <v>►</v>
      </c>
      <c r="AC330" s="147" t="str">
        <f t="shared" si="183"/>
        <v>►</v>
      </c>
      <c r="AD330" s="685" t="str">
        <f t="shared" si="184"/>
        <v>►</v>
      </c>
      <c r="AE330" s="147" t="str">
        <f t="shared" si="185"/>
        <v>►</v>
      </c>
      <c r="AF330" s="147" t="str">
        <f t="shared" si="186"/>
        <v>►</v>
      </c>
      <c r="AG330" s="147" t="str">
        <f t="shared" si="187"/>
        <v>►</v>
      </c>
      <c r="AH330" s="147" t="str">
        <f t="shared" si="188"/>
        <v>►</v>
      </c>
      <c r="AI330" s="686"/>
      <c r="AJ330" s="146"/>
      <c r="AK330" s="119"/>
      <c r="AL330" s="119"/>
      <c r="AM330" s="118"/>
      <c r="AN330" s="117"/>
      <c r="AO330" s="116"/>
      <c r="AP330" s="689"/>
      <c r="AQ330" s="689"/>
      <c r="AR330" s="688"/>
      <c r="AS330" s="145"/>
      <c r="AT330" s="296"/>
      <c r="AU330" s="295"/>
      <c r="AV330" s="144"/>
      <c r="AW330" s="294"/>
      <c r="AX330" s="293"/>
      <c r="AY330" s="292"/>
      <c r="AZ330" s="291"/>
      <c r="BA330" s="290"/>
      <c r="BB330"/>
      <c r="BC330" s="407" t="str">
        <f t="shared" ref="BC330:BC393" si="191">A330</f>
        <v>►</v>
      </c>
      <c r="BF330" s="407" t="str">
        <f t="shared" ref="BF330:BF393" si="192">AB330</f>
        <v>►</v>
      </c>
      <c r="BI330" s="9">
        <v>1</v>
      </c>
      <c r="BJ330" s="1"/>
      <c r="BK330" s="1"/>
    </row>
    <row r="331" spans="1:63" s="583" customFormat="1" ht="21">
      <c r="A331" s="407" t="str">
        <f t="shared" si="189"/>
        <v>►</v>
      </c>
      <c r="B331" s="147" t="str">
        <f t="shared" si="177"/>
        <v>►</v>
      </c>
      <c r="C331" s="685" t="str">
        <f t="shared" si="178"/>
        <v>►</v>
      </c>
      <c r="D331" s="147" t="str">
        <f t="shared" si="179"/>
        <v>►</v>
      </c>
      <c r="E331" s="147" t="str">
        <f t="shared" si="180"/>
        <v>►</v>
      </c>
      <c r="F331" s="147" t="str">
        <f t="shared" si="181"/>
        <v>►</v>
      </c>
      <c r="G331" s="147" t="str">
        <f t="shared" si="182"/>
        <v>►</v>
      </c>
      <c r="H331"/>
      <c r="I331" s="146"/>
      <c r="J331" s="119"/>
      <c r="K331" s="119"/>
      <c r="L331" s="118"/>
      <c r="M331" s="117"/>
      <c r="N331" s="116"/>
      <c r="O331" s="689"/>
      <c r="P331" s="689"/>
      <c r="Q331" s="688"/>
      <c r="R331" s="150"/>
      <c r="S331" s="296"/>
      <c r="T331" s="295"/>
      <c r="U331" s="144"/>
      <c r="V331" s="294"/>
      <c r="W331" s="293"/>
      <c r="X331" s="292"/>
      <c r="Y331" s="291"/>
      <c r="Z331" s="290"/>
      <c r="AA331" s="686"/>
      <c r="AB331" s="407" t="str">
        <f t="shared" si="190"/>
        <v>►</v>
      </c>
      <c r="AC331" s="147" t="str">
        <f t="shared" si="183"/>
        <v>►</v>
      </c>
      <c r="AD331" s="685" t="str">
        <f t="shared" si="184"/>
        <v>►</v>
      </c>
      <c r="AE331" s="147" t="str">
        <f t="shared" si="185"/>
        <v>►</v>
      </c>
      <c r="AF331" s="147" t="str">
        <f t="shared" si="186"/>
        <v>►</v>
      </c>
      <c r="AG331" s="147" t="str">
        <f t="shared" si="187"/>
        <v>►</v>
      </c>
      <c r="AH331" s="147" t="str">
        <f t="shared" si="188"/>
        <v>►</v>
      </c>
      <c r="AI331" s="686"/>
      <c r="AJ331" s="146"/>
      <c r="AK331" s="119"/>
      <c r="AL331" s="119"/>
      <c r="AM331" s="118"/>
      <c r="AN331" s="117"/>
      <c r="AO331" s="116"/>
      <c r="AP331" s="689"/>
      <c r="AQ331" s="689"/>
      <c r="AR331" s="688"/>
      <c r="AS331" s="150"/>
      <c r="AT331" s="296"/>
      <c r="AU331" s="295"/>
      <c r="AV331" s="144"/>
      <c r="AW331" s="294"/>
      <c r="AX331" s="293"/>
      <c r="AY331" s="292"/>
      <c r="AZ331" s="291"/>
      <c r="BA331" s="290"/>
      <c r="BB331"/>
      <c r="BC331" s="407" t="str">
        <f t="shared" si="191"/>
        <v>►</v>
      </c>
      <c r="BF331" s="407" t="str">
        <f t="shared" si="192"/>
        <v>►</v>
      </c>
      <c r="BI331" s="9">
        <v>1</v>
      </c>
      <c r="BJ331" s="1"/>
      <c r="BK331" s="1"/>
    </row>
    <row r="332" spans="1:63" s="583" customFormat="1" ht="21">
      <c r="A332" s="407" t="str">
        <f t="shared" si="189"/>
        <v>►</v>
      </c>
      <c r="B332" s="147" t="str">
        <f t="shared" si="177"/>
        <v>►</v>
      </c>
      <c r="C332" s="685" t="str">
        <f t="shared" si="178"/>
        <v>►</v>
      </c>
      <c r="D332" s="147" t="str">
        <f t="shared" si="179"/>
        <v>►</v>
      </c>
      <c r="E332" s="147" t="str">
        <f t="shared" si="180"/>
        <v>►</v>
      </c>
      <c r="F332" s="147" t="str">
        <f t="shared" si="181"/>
        <v>►</v>
      </c>
      <c r="G332" s="147" t="str">
        <f t="shared" si="182"/>
        <v>►</v>
      </c>
      <c r="H332"/>
      <c r="I332" s="146"/>
      <c r="J332" s="119"/>
      <c r="K332" s="119"/>
      <c r="L332" s="118"/>
      <c r="M332" s="117"/>
      <c r="N332" s="116"/>
      <c r="O332" s="689"/>
      <c r="P332" s="689"/>
      <c r="Q332" s="688"/>
      <c r="R332" s="145"/>
      <c r="S332" s="296"/>
      <c r="T332" s="295"/>
      <c r="U332" s="144"/>
      <c r="V332" s="294"/>
      <c r="W332" s="293"/>
      <c r="X332" s="292"/>
      <c r="Y332" s="291"/>
      <c r="Z332" s="290"/>
      <c r="AA332" s="686"/>
      <c r="AB332" s="407" t="str">
        <f t="shared" si="190"/>
        <v>►</v>
      </c>
      <c r="AC332" s="147" t="str">
        <f t="shared" si="183"/>
        <v>►</v>
      </c>
      <c r="AD332" s="685" t="str">
        <f t="shared" si="184"/>
        <v>►</v>
      </c>
      <c r="AE332" s="147" t="str">
        <f t="shared" si="185"/>
        <v>►</v>
      </c>
      <c r="AF332" s="147" t="str">
        <f t="shared" si="186"/>
        <v>►</v>
      </c>
      <c r="AG332" s="147" t="str">
        <f t="shared" si="187"/>
        <v>►</v>
      </c>
      <c r="AH332" s="147" t="str">
        <f t="shared" si="188"/>
        <v>►</v>
      </c>
      <c r="AI332" s="686"/>
      <c r="AJ332" s="146"/>
      <c r="AK332" s="119"/>
      <c r="AL332" s="119"/>
      <c r="AM332" s="118"/>
      <c r="AN332" s="117"/>
      <c r="AO332" s="116"/>
      <c r="AP332" s="689"/>
      <c r="AQ332" s="689"/>
      <c r="AR332" s="688"/>
      <c r="AS332" s="145"/>
      <c r="AT332" s="296"/>
      <c r="AU332" s="295"/>
      <c r="AV332" s="144"/>
      <c r="AW332" s="294"/>
      <c r="AX332" s="293"/>
      <c r="AY332" s="292"/>
      <c r="AZ332" s="291"/>
      <c r="BA332" s="290"/>
      <c r="BB332"/>
      <c r="BC332" s="407" t="str">
        <f t="shared" si="191"/>
        <v>►</v>
      </c>
      <c r="BF332" s="407" t="str">
        <f t="shared" si="192"/>
        <v>►</v>
      </c>
      <c r="BI332" s="9">
        <v>1</v>
      </c>
      <c r="BJ332" s="1"/>
      <c r="BK332" s="1"/>
    </row>
    <row r="333" spans="1:63" s="583" customFormat="1" ht="15.75">
      <c r="A333" s="407" t="str">
        <f t="shared" si="189"/>
        <v>►</v>
      </c>
      <c r="B333" s="147" t="str">
        <f t="shared" si="177"/>
        <v>►</v>
      </c>
      <c r="C333" s="685" t="str">
        <f t="shared" si="178"/>
        <v>►</v>
      </c>
      <c r="D333" s="147" t="str">
        <f t="shared" si="179"/>
        <v>►</v>
      </c>
      <c r="E333" s="147" t="str">
        <f t="shared" si="180"/>
        <v>►</v>
      </c>
      <c r="F333" s="147" t="str">
        <f t="shared" si="181"/>
        <v>►</v>
      </c>
      <c r="G333" s="147" t="str">
        <f t="shared" si="182"/>
        <v>►</v>
      </c>
      <c r="H333"/>
      <c r="I333" s="134"/>
      <c r="J333" s="119"/>
      <c r="K333" s="119"/>
      <c r="L333" s="118"/>
      <c r="M333" s="117"/>
      <c r="N333" s="116"/>
      <c r="O333" s="132"/>
      <c r="P333" s="132"/>
      <c r="Q333" s="132"/>
      <c r="R333" s="132"/>
      <c r="S333" s="132"/>
      <c r="T333" s="132"/>
      <c r="U333" s="132"/>
      <c r="V333" s="132"/>
      <c r="W333" s="132"/>
      <c r="X333" s="133"/>
      <c r="Y333" s="132"/>
      <c r="Z333" s="131"/>
      <c r="AA333" s="686"/>
      <c r="AB333" s="407" t="str">
        <f t="shared" si="190"/>
        <v>►</v>
      </c>
      <c r="AC333" s="147" t="str">
        <f t="shared" si="183"/>
        <v>►</v>
      </c>
      <c r="AD333" s="685" t="str">
        <f t="shared" si="184"/>
        <v>►</v>
      </c>
      <c r="AE333" s="147" t="str">
        <f t="shared" si="185"/>
        <v>►</v>
      </c>
      <c r="AF333" s="147" t="str">
        <f t="shared" si="186"/>
        <v>►</v>
      </c>
      <c r="AG333" s="147" t="str">
        <f t="shared" si="187"/>
        <v>►</v>
      </c>
      <c r="AH333" s="147" t="str">
        <f t="shared" si="188"/>
        <v>►</v>
      </c>
      <c r="AI333" s="686"/>
      <c r="AJ333" s="134"/>
      <c r="AK333" s="119"/>
      <c r="AL333" s="119"/>
      <c r="AM333" s="118"/>
      <c r="AN333" s="117"/>
      <c r="AO333" s="116"/>
      <c r="AP333" s="132"/>
      <c r="AQ333" s="132"/>
      <c r="AR333" s="132"/>
      <c r="AS333" s="132"/>
      <c r="AT333" s="132"/>
      <c r="AU333" s="132"/>
      <c r="AV333" s="132"/>
      <c r="AW333" s="132"/>
      <c r="AX333" s="132"/>
      <c r="AY333" s="133"/>
      <c r="AZ333" s="132"/>
      <c r="BA333" s="131"/>
      <c r="BB333"/>
      <c r="BC333" s="407" t="str">
        <f t="shared" si="191"/>
        <v>►</v>
      </c>
      <c r="BF333" s="407" t="str">
        <f t="shared" si="192"/>
        <v>►</v>
      </c>
      <c r="BI333" s="9">
        <v>1</v>
      </c>
      <c r="BJ333" s="1"/>
      <c r="BK333" s="1"/>
    </row>
    <row r="334" spans="1:63" s="583" customFormat="1" ht="21">
      <c r="A334" s="407" t="str">
        <f t="shared" si="189"/>
        <v>►</v>
      </c>
      <c r="B334" s="147" t="str">
        <f t="shared" si="177"/>
        <v>►</v>
      </c>
      <c r="C334" s="685" t="str">
        <f t="shared" si="178"/>
        <v>►</v>
      </c>
      <c r="D334" s="147" t="str">
        <f t="shared" si="179"/>
        <v>►</v>
      </c>
      <c r="E334" s="147" t="str">
        <f t="shared" si="180"/>
        <v>►</v>
      </c>
      <c r="F334" s="147" t="str">
        <f t="shared" si="181"/>
        <v>►</v>
      </c>
      <c r="G334" s="147" t="str">
        <f t="shared" si="182"/>
        <v>►</v>
      </c>
      <c r="H334"/>
      <c r="I334" s="146"/>
      <c r="J334" s="119"/>
      <c r="K334" s="119"/>
      <c r="L334" s="118"/>
      <c r="M334" s="117"/>
      <c r="N334" s="116"/>
      <c r="O334" s="288"/>
      <c r="P334" s="267"/>
      <c r="Q334" s="270"/>
      <c r="R334" s="270"/>
      <c r="S334" s="270"/>
      <c r="T334" s="270"/>
      <c r="U334" s="270"/>
      <c r="V334" s="270"/>
      <c r="W334" s="270"/>
      <c r="X334" s="270"/>
      <c r="Y334" s="270"/>
      <c r="Z334" s="287"/>
      <c r="AA334" s="686"/>
      <c r="AB334" s="407" t="str">
        <f t="shared" si="190"/>
        <v>►</v>
      </c>
      <c r="AC334" s="147" t="str">
        <f t="shared" si="183"/>
        <v>►</v>
      </c>
      <c r="AD334" s="685" t="str">
        <f t="shared" si="184"/>
        <v>►</v>
      </c>
      <c r="AE334" s="147" t="str">
        <f t="shared" si="185"/>
        <v>►</v>
      </c>
      <c r="AF334" s="147" t="str">
        <f t="shared" si="186"/>
        <v>►</v>
      </c>
      <c r="AG334" s="147" t="str">
        <f t="shared" si="187"/>
        <v>►</v>
      </c>
      <c r="AH334" s="147" t="str">
        <f t="shared" si="188"/>
        <v>►</v>
      </c>
      <c r="AI334" s="686"/>
      <c r="AJ334" s="146"/>
      <c r="AK334" s="119"/>
      <c r="AL334" s="119"/>
      <c r="AM334" s="118"/>
      <c r="AN334" s="117"/>
      <c r="AO334" s="116"/>
      <c r="AP334" s="288"/>
      <c r="AQ334" s="267"/>
      <c r="AR334" s="270"/>
      <c r="AS334" s="270"/>
      <c r="AT334" s="270"/>
      <c r="AU334" s="270"/>
      <c r="AV334" s="270"/>
      <c r="AW334" s="270"/>
      <c r="AX334" s="270"/>
      <c r="AY334" s="270"/>
      <c r="AZ334" s="270"/>
      <c r="BA334" s="287"/>
      <c r="BB334"/>
      <c r="BC334" s="407" t="str">
        <f t="shared" si="191"/>
        <v>►</v>
      </c>
      <c r="BF334" s="407" t="str">
        <f t="shared" si="192"/>
        <v>►</v>
      </c>
      <c r="BI334" s="9">
        <v>1</v>
      </c>
      <c r="BJ334" s="1"/>
      <c r="BK334" s="1"/>
    </row>
    <row r="335" spans="1:63" s="583" customFormat="1" ht="21">
      <c r="A335" s="407" t="str">
        <f t="shared" si="189"/>
        <v>►</v>
      </c>
      <c r="B335" s="147" t="str">
        <f t="shared" ref="B335:G335" si="193">B334</f>
        <v>►</v>
      </c>
      <c r="C335" s="685" t="str">
        <f t="shared" si="193"/>
        <v>►</v>
      </c>
      <c r="D335" s="147" t="str">
        <f t="shared" si="193"/>
        <v>►</v>
      </c>
      <c r="E335" s="147" t="str">
        <f t="shared" si="193"/>
        <v>►</v>
      </c>
      <c r="F335" s="147" t="str">
        <f t="shared" si="193"/>
        <v>►</v>
      </c>
      <c r="G335" s="147" t="str">
        <f t="shared" si="193"/>
        <v>►</v>
      </c>
      <c r="H335"/>
      <c r="I335" s="146"/>
      <c r="J335" s="119"/>
      <c r="K335" s="119"/>
      <c r="L335" s="118"/>
      <c r="M335" s="117"/>
      <c r="N335" s="116"/>
      <c r="O335" s="285"/>
      <c r="P335" s="284"/>
      <c r="Q335" s="284"/>
      <c r="R335" s="284"/>
      <c r="S335" s="284"/>
      <c r="T335" s="284"/>
      <c r="U335" s="284"/>
      <c r="V335" s="284"/>
      <c r="W335" s="284"/>
      <c r="X335" s="284"/>
      <c r="Y335" s="284"/>
      <c r="Z335" s="282"/>
      <c r="AA335" s="686"/>
      <c r="AB335" s="407" t="str">
        <f t="shared" si="190"/>
        <v>►</v>
      </c>
      <c r="AC335" s="147" t="str">
        <f t="shared" ref="AC335:AH335" si="194">AC334</f>
        <v>►</v>
      </c>
      <c r="AD335" s="685" t="str">
        <f t="shared" si="194"/>
        <v>►</v>
      </c>
      <c r="AE335" s="147" t="str">
        <f t="shared" si="194"/>
        <v>►</v>
      </c>
      <c r="AF335" s="147" t="str">
        <f t="shared" si="194"/>
        <v>►</v>
      </c>
      <c r="AG335" s="147" t="str">
        <f t="shared" si="194"/>
        <v>►</v>
      </c>
      <c r="AH335" s="147" t="str">
        <f t="shared" si="194"/>
        <v>►</v>
      </c>
      <c r="AI335" s="686"/>
      <c r="AJ335" s="146"/>
      <c r="AK335" s="119"/>
      <c r="AL335" s="119"/>
      <c r="AM335" s="118"/>
      <c r="AN335" s="117"/>
      <c r="AO335" s="116"/>
      <c r="AP335" s="285"/>
      <c r="AQ335" s="284"/>
      <c r="AR335" s="284"/>
      <c r="AS335" s="284"/>
      <c r="AT335" s="284"/>
      <c r="AU335" s="284"/>
      <c r="AV335" s="284"/>
      <c r="AW335" s="284"/>
      <c r="AX335" s="284"/>
      <c r="AY335" s="284"/>
      <c r="AZ335" s="284"/>
      <c r="BA335" s="282"/>
      <c r="BB335"/>
      <c r="BC335" s="407" t="str">
        <f t="shared" si="191"/>
        <v>►</v>
      </c>
      <c r="BF335" s="407" t="str">
        <f t="shared" si="192"/>
        <v>►</v>
      </c>
      <c r="BI335" s="9">
        <v>1</v>
      </c>
      <c r="BJ335" s="1"/>
      <c r="BK335" s="1"/>
    </row>
    <row r="336" spans="1:63" s="583" customFormat="1" ht="21">
      <c r="A336" s="407" t="str">
        <f t="shared" si="189"/>
        <v>►</v>
      </c>
      <c r="B336" s="147" t="str">
        <f t="shared" ref="B336:G348" si="195">B334</f>
        <v>►</v>
      </c>
      <c r="C336" s="685" t="str">
        <f t="shared" si="195"/>
        <v>►</v>
      </c>
      <c r="D336" s="147" t="str">
        <f t="shared" si="195"/>
        <v>►</v>
      </c>
      <c r="E336" s="147" t="str">
        <f t="shared" si="195"/>
        <v>►</v>
      </c>
      <c r="F336" s="147" t="str">
        <f t="shared" si="195"/>
        <v>►</v>
      </c>
      <c r="G336" s="147" t="str">
        <f t="shared" si="195"/>
        <v>►</v>
      </c>
      <c r="H336"/>
      <c r="I336" s="146"/>
      <c r="J336" s="119"/>
      <c r="K336" s="119"/>
      <c r="L336" s="118"/>
      <c r="M336" s="117"/>
      <c r="N336" s="116"/>
      <c r="O336" s="285"/>
      <c r="P336" s="284"/>
      <c r="Q336" s="284"/>
      <c r="R336" s="284"/>
      <c r="S336" s="284"/>
      <c r="T336" s="284"/>
      <c r="U336" s="284"/>
      <c r="V336" s="284"/>
      <c r="W336" s="284"/>
      <c r="X336" s="284"/>
      <c r="Y336" s="284"/>
      <c r="Z336" s="282"/>
      <c r="AA336" s="686"/>
      <c r="AB336" s="407" t="str">
        <f t="shared" si="190"/>
        <v>►</v>
      </c>
      <c r="AC336" s="147" t="str">
        <f t="shared" ref="AC336:AH348" si="196">AC334</f>
        <v>►</v>
      </c>
      <c r="AD336" s="685" t="str">
        <f t="shared" si="196"/>
        <v>►</v>
      </c>
      <c r="AE336" s="147" t="str">
        <f t="shared" si="196"/>
        <v>►</v>
      </c>
      <c r="AF336" s="147" t="str">
        <f t="shared" si="196"/>
        <v>►</v>
      </c>
      <c r="AG336" s="147" t="str">
        <f t="shared" si="196"/>
        <v>►</v>
      </c>
      <c r="AH336" s="147" t="str">
        <f t="shared" si="196"/>
        <v>►</v>
      </c>
      <c r="AI336" s="686"/>
      <c r="AJ336" s="146"/>
      <c r="AK336" s="119"/>
      <c r="AL336" s="119"/>
      <c r="AM336" s="118"/>
      <c r="AN336" s="117"/>
      <c r="AO336" s="116"/>
      <c r="AP336" s="285"/>
      <c r="AQ336" s="284"/>
      <c r="AR336" s="284"/>
      <c r="AS336" s="284"/>
      <c r="AT336" s="284"/>
      <c r="AU336" s="284"/>
      <c r="AV336" s="284"/>
      <c r="AW336" s="284"/>
      <c r="AX336" s="284"/>
      <c r="AY336" s="284"/>
      <c r="AZ336" s="284"/>
      <c r="BA336" s="282"/>
      <c r="BB336"/>
      <c r="BC336" s="407" t="str">
        <f t="shared" si="191"/>
        <v>►</v>
      </c>
      <c r="BF336" s="407" t="str">
        <f t="shared" si="192"/>
        <v>►</v>
      </c>
      <c r="BI336" s="9">
        <v>1</v>
      </c>
      <c r="BJ336" s="1"/>
      <c r="BK336" s="1"/>
    </row>
    <row r="337" spans="1:63" s="583" customFormat="1" ht="21">
      <c r="A337" s="407" t="str">
        <f t="shared" si="189"/>
        <v>►</v>
      </c>
      <c r="B337" s="147" t="str">
        <f t="shared" si="195"/>
        <v>►</v>
      </c>
      <c r="C337" s="685" t="str">
        <f t="shared" si="195"/>
        <v>►</v>
      </c>
      <c r="D337" s="147" t="str">
        <f t="shared" si="195"/>
        <v>►</v>
      </c>
      <c r="E337" s="147" t="str">
        <f t="shared" si="195"/>
        <v>►</v>
      </c>
      <c r="F337" s="147" t="str">
        <f t="shared" si="195"/>
        <v>►</v>
      </c>
      <c r="G337" s="147" t="str">
        <f t="shared" si="195"/>
        <v>►</v>
      </c>
      <c r="H337"/>
      <c r="I337" s="146"/>
      <c r="J337" s="119"/>
      <c r="K337" s="119"/>
      <c r="L337" s="118"/>
      <c r="M337" s="117"/>
      <c r="N337" s="116"/>
      <c r="O337" s="285"/>
      <c r="P337" s="284"/>
      <c r="Q337" s="284"/>
      <c r="R337" s="284"/>
      <c r="S337" s="284"/>
      <c r="T337" s="284"/>
      <c r="U337" s="284"/>
      <c r="V337" s="284"/>
      <c r="W337" s="284"/>
      <c r="X337" s="284"/>
      <c r="Y337" s="284"/>
      <c r="Z337" s="282"/>
      <c r="AA337" s="686"/>
      <c r="AB337" s="407" t="str">
        <f t="shared" si="190"/>
        <v>►</v>
      </c>
      <c r="AC337" s="147" t="str">
        <f t="shared" si="196"/>
        <v>►</v>
      </c>
      <c r="AD337" s="685" t="str">
        <f t="shared" si="196"/>
        <v>►</v>
      </c>
      <c r="AE337" s="147" t="str">
        <f t="shared" si="196"/>
        <v>►</v>
      </c>
      <c r="AF337" s="147" t="str">
        <f t="shared" si="196"/>
        <v>►</v>
      </c>
      <c r="AG337" s="147" t="str">
        <f t="shared" si="196"/>
        <v>►</v>
      </c>
      <c r="AH337" s="147" t="str">
        <f t="shared" si="196"/>
        <v>►</v>
      </c>
      <c r="AI337" s="686"/>
      <c r="AJ337" s="146"/>
      <c r="AK337" s="119"/>
      <c r="AL337" s="119"/>
      <c r="AM337" s="118"/>
      <c r="AN337" s="117"/>
      <c r="AO337" s="116"/>
      <c r="AP337" s="285"/>
      <c r="AQ337" s="284"/>
      <c r="AR337" s="284"/>
      <c r="AS337" s="284"/>
      <c r="AT337" s="284"/>
      <c r="AU337" s="284"/>
      <c r="AV337" s="284"/>
      <c r="AW337" s="284"/>
      <c r="AX337" s="284"/>
      <c r="AY337" s="284"/>
      <c r="AZ337" s="284"/>
      <c r="BA337" s="282"/>
      <c r="BB337"/>
      <c r="BC337" s="407" t="str">
        <f t="shared" si="191"/>
        <v>►</v>
      </c>
      <c r="BF337" s="407" t="str">
        <f t="shared" si="192"/>
        <v>►</v>
      </c>
      <c r="BI337" s="9">
        <v>1</v>
      </c>
      <c r="BJ337" s="1"/>
      <c r="BK337" s="1"/>
    </row>
    <row r="338" spans="1:63" s="583" customFormat="1" ht="21">
      <c r="A338" s="407" t="str">
        <f t="shared" si="189"/>
        <v>►</v>
      </c>
      <c r="B338" s="147" t="str">
        <f t="shared" si="195"/>
        <v>►</v>
      </c>
      <c r="C338" s="685" t="str">
        <f t="shared" si="195"/>
        <v>►</v>
      </c>
      <c r="D338" s="147" t="str">
        <f t="shared" si="195"/>
        <v>►</v>
      </c>
      <c r="E338" s="147" t="str">
        <f t="shared" si="195"/>
        <v>►</v>
      </c>
      <c r="F338" s="147" t="str">
        <f t="shared" si="195"/>
        <v>►</v>
      </c>
      <c r="G338" s="147" t="str">
        <f t="shared" si="195"/>
        <v>►</v>
      </c>
      <c r="H338"/>
      <c r="I338" s="146"/>
      <c r="J338" s="119"/>
      <c r="K338" s="119"/>
      <c r="L338" s="118"/>
      <c r="M338" s="117"/>
      <c r="N338" s="116"/>
      <c r="O338" s="285"/>
      <c r="P338" s="284"/>
      <c r="Q338" s="284"/>
      <c r="R338" s="284"/>
      <c r="S338" s="284"/>
      <c r="T338" s="284"/>
      <c r="U338" s="284"/>
      <c r="V338" s="284"/>
      <c r="W338" s="284"/>
      <c r="X338" s="284"/>
      <c r="Y338" s="284"/>
      <c r="Z338" s="282"/>
      <c r="AA338" s="686"/>
      <c r="AB338" s="407" t="str">
        <f t="shared" si="190"/>
        <v>►</v>
      </c>
      <c r="AC338" s="147" t="str">
        <f t="shared" si="196"/>
        <v>►</v>
      </c>
      <c r="AD338" s="685" t="str">
        <f t="shared" si="196"/>
        <v>►</v>
      </c>
      <c r="AE338" s="147" t="str">
        <f t="shared" si="196"/>
        <v>►</v>
      </c>
      <c r="AF338" s="147" t="str">
        <f t="shared" si="196"/>
        <v>►</v>
      </c>
      <c r="AG338" s="147" t="str">
        <f t="shared" si="196"/>
        <v>►</v>
      </c>
      <c r="AH338" s="147" t="str">
        <f t="shared" si="196"/>
        <v>►</v>
      </c>
      <c r="AI338" s="686"/>
      <c r="AJ338" s="146"/>
      <c r="AK338" s="119"/>
      <c r="AL338" s="119"/>
      <c r="AM338" s="118"/>
      <c r="AN338" s="117"/>
      <c r="AO338" s="116"/>
      <c r="AP338" s="285"/>
      <c r="AQ338" s="284"/>
      <c r="AR338" s="284"/>
      <c r="AS338" s="284"/>
      <c r="AT338" s="284"/>
      <c r="AU338" s="284"/>
      <c r="AV338" s="284"/>
      <c r="AW338" s="284"/>
      <c r="AX338" s="284"/>
      <c r="AY338" s="284"/>
      <c r="AZ338" s="284"/>
      <c r="BA338" s="282"/>
      <c r="BB338"/>
      <c r="BC338" s="407" t="str">
        <f t="shared" si="191"/>
        <v>►</v>
      </c>
      <c r="BF338" s="407" t="str">
        <f t="shared" si="192"/>
        <v>►</v>
      </c>
      <c r="BI338" s="9">
        <v>1</v>
      </c>
      <c r="BJ338" s="1"/>
      <c r="BK338" s="1"/>
    </row>
    <row r="339" spans="1:63" s="583" customFormat="1" ht="21">
      <c r="A339" s="407" t="str">
        <f t="shared" si="189"/>
        <v>►</v>
      </c>
      <c r="B339" s="147" t="str">
        <f t="shared" si="195"/>
        <v>►</v>
      </c>
      <c r="C339" s="685" t="str">
        <f t="shared" si="195"/>
        <v>►</v>
      </c>
      <c r="D339" s="147" t="str">
        <f t="shared" si="195"/>
        <v>►</v>
      </c>
      <c r="E339" s="147" t="str">
        <f t="shared" si="195"/>
        <v>►</v>
      </c>
      <c r="F339" s="147" t="str">
        <f t="shared" si="195"/>
        <v>►</v>
      </c>
      <c r="G339" s="147" t="str">
        <f t="shared" si="195"/>
        <v>►</v>
      </c>
      <c r="H339"/>
      <c r="I339" s="146"/>
      <c r="J339" s="119"/>
      <c r="K339" s="119"/>
      <c r="L339" s="118"/>
      <c r="M339" s="117"/>
      <c r="N339" s="116"/>
      <c r="O339" s="285"/>
      <c r="P339" s="284"/>
      <c r="Q339" s="284"/>
      <c r="R339" s="284"/>
      <c r="S339" s="284"/>
      <c r="T339" s="284"/>
      <c r="U339" s="284"/>
      <c r="V339" s="284"/>
      <c r="W339" s="284"/>
      <c r="X339" s="284"/>
      <c r="Y339" s="284"/>
      <c r="Z339" s="282"/>
      <c r="AA339" s="686"/>
      <c r="AB339" s="407" t="str">
        <f t="shared" si="190"/>
        <v>►</v>
      </c>
      <c r="AC339" s="147" t="str">
        <f t="shared" si="196"/>
        <v>►</v>
      </c>
      <c r="AD339" s="685" t="str">
        <f t="shared" si="196"/>
        <v>►</v>
      </c>
      <c r="AE339" s="147" t="str">
        <f t="shared" si="196"/>
        <v>►</v>
      </c>
      <c r="AF339" s="147" t="str">
        <f t="shared" si="196"/>
        <v>►</v>
      </c>
      <c r="AG339" s="147" t="str">
        <f t="shared" si="196"/>
        <v>►</v>
      </c>
      <c r="AH339" s="147" t="str">
        <f t="shared" si="196"/>
        <v>►</v>
      </c>
      <c r="AI339" s="686"/>
      <c r="AJ339" s="146"/>
      <c r="AK339" s="119"/>
      <c r="AL339" s="119"/>
      <c r="AM339" s="118"/>
      <c r="AN339" s="117"/>
      <c r="AO339" s="116"/>
      <c r="AP339" s="285"/>
      <c r="AQ339" s="284"/>
      <c r="AR339" s="284"/>
      <c r="AS339" s="284"/>
      <c r="AT339" s="284"/>
      <c r="AU339" s="284"/>
      <c r="AV339" s="284"/>
      <c r="AW339" s="284"/>
      <c r="AX339" s="284"/>
      <c r="AY339" s="284"/>
      <c r="AZ339" s="284"/>
      <c r="BA339" s="282"/>
      <c r="BB339"/>
      <c r="BC339" s="407" t="str">
        <f t="shared" si="191"/>
        <v>►</v>
      </c>
      <c r="BF339" s="407" t="str">
        <f t="shared" si="192"/>
        <v>►</v>
      </c>
      <c r="BI339" s="9">
        <v>1</v>
      </c>
      <c r="BJ339" s="1"/>
      <c r="BK339" s="1"/>
    </row>
    <row r="340" spans="1:63" s="583" customFormat="1" ht="21">
      <c r="A340" s="407" t="str">
        <f t="shared" si="189"/>
        <v>►</v>
      </c>
      <c r="B340" s="147" t="str">
        <f t="shared" si="195"/>
        <v>►</v>
      </c>
      <c r="C340" s="685" t="str">
        <f t="shared" si="195"/>
        <v>►</v>
      </c>
      <c r="D340" s="147" t="str">
        <f t="shared" si="195"/>
        <v>►</v>
      </c>
      <c r="E340" s="147" t="str">
        <f t="shared" si="195"/>
        <v>►</v>
      </c>
      <c r="F340" s="147" t="str">
        <f t="shared" si="195"/>
        <v>►</v>
      </c>
      <c r="G340" s="147" t="str">
        <f t="shared" si="195"/>
        <v>►</v>
      </c>
      <c r="H340"/>
      <c r="I340" s="146"/>
      <c r="J340" s="119"/>
      <c r="K340" s="119"/>
      <c r="L340" s="118"/>
      <c r="M340" s="117"/>
      <c r="N340" s="116"/>
      <c r="O340" s="285"/>
      <c r="P340" s="284"/>
      <c r="Q340" s="284"/>
      <c r="R340" s="284"/>
      <c r="S340" s="284"/>
      <c r="T340" s="284"/>
      <c r="U340" s="284"/>
      <c r="V340" s="284"/>
      <c r="W340" s="284"/>
      <c r="X340" s="284"/>
      <c r="Y340" s="284"/>
      <c r="Z340" s="282"/>
      <c r="AA340" s="686"/>
      <c r="AB340" s="407" t="str">
        <f t="shared" si="190"/>
        <v>►</v>
      </c>
      <c r="AC340" s="147" t="str">
        <f t="shared" si="196"/>
        <v>►</v>
      </c>
      <c r="AD340" s="685" t="str">
        <f t="shared" si="196"/>
        <v>►</v>
      </c>
      <c r="AE340" s="147" t="str">
        <f t="shared" si="196"/>
        <v>►</v>
      </c>
      <c r="AF340" s="147" t="str">
        <f t="shared" si="196"/>
        <v>►</v>
      </c>
      <c r="AG340" s="147" t="str">
        <f t="shared" si="196"/>
        <v>►</v>
      </c>
      <c r="AH340" s="147" t="str">
        <f t="shared" si="196"/>
        <v>►</v>
      </c>
      <c r="AI340" s="686"/>
      <c r="AJ340" s="146"/>
      <c r="AK340" s="119"/>
      <c r="AL340" s="119"/>
      <c r="AM340" s="118"/>
      <c r="AN340" s="117"/>
      <c r="AO340" s="116"/>
      <c r="AP340" s="285"/>
      <c r="AQ340" s="284"/>
      <c r="AR340" s="284"/>
      <c r="AS340" s="284"/>
      <c r="AT340" s="284"/>
      <c r="AU340" s="284"/>
      <c r="AV340" s="284"/>
      <c r="AW340" s="284"/>
      <c r="AX340" s="284"/>
      <c r="AY340" s="284"/>
      <c r="AZ340" s="284"/>
      <c r="BA340" s="282"/>
      <c r="BB340"/>
      <c r="BC340" s="407" t="str">
        <f t="shared" si="191"/>
        <v>►</v>
      </c>
      <c r="BF340" s="407" t="str">
        <f t="shared" si="192"/>
        <v>►</v>
      </c>
      <c r="BI340" s="9">
        <v>1</v>
      </c>
      <c r="BJ340" s="1"/>
      <c r="BK340" s="1"/>
    </row>
    <row r="341" spans="1:63" s="583" customFormat="1" ht="21">
      <c r="A341" s="407" t="str">
        <f t="shared" si="189"/>
        <v>►</v>
      </c>
      <c r="B341" s="147" t="str">
        <f t="shared" si="195"/>
        <v>►</v>
      </c>
      <c r="C341" s="685" t="str">
        <f t="shared" si="195"/>
        <v>►</v>
      </c>
      <c r="D341" s="147" t="str">
        <f t="shared" si="195"/>
        <v>►</v>
      </c>
      <c r="E341" s="147" t="str">
        <f t="shared" si="195"/>
        <v>►</v>
      </c>
      <c r="F341" s="147" t="str">
        <f t="shared" si="195"/>
        <v>►</v>
      </c>
      <c r="G341" s="147" t="str">
        <f t="shared" si="195"/>
        <v>►</v>
      </c>
      <c r="H341"/>
      <c r="I341" s="146"/>
      <c r="J341" s="119"/>
      <c r="K341" s="119"/>
      <c r="L341" s="118"/>
      <c r="M341" s="117"/>
      <c r="N341" s="116"/>
      <c r="O341" s="285"/>
      <c r="P341" s="284"/>
      <c r="Q341" s="284"/>
      <c r="R341" s="284"/>
      <c r="S341" s="284"/>
      <c r="T341" s="284"/>
      <c r="U341" s="284"/>
      <c r="V341" s="284"/>
      <c r="W341" s="284"/>
      <c r="X341" s="284"/>
      <c r="Y341" s="284"/>
      <c r="Z341" s="282"/>
      <c r="AA341" s="686"/>
      <c r="AB341" s="407" t="str">
        <f t="shared" si="190"/>
        <v>►</v>
      </c>
      <c r="AC341" s="147" t="str">
        <f t="shared" si="196"/>
        <v>►</v>
      </c>
      <c r="AD341" s="685" t="str">
        <f t="shared" si="196"/>
        <v>►</v>
      </c>
      <c r="AE341" s="147" t="str">
        <f t="shared" si="196"/>
        <v>►</v>
      </c>
      <c r="AF341" s="147" t="str">
        <f t="shared" si="196"/>
        <v>►</v>
      </c>
      <c r="AG341" s="147" t="str">
        <f t="shared" si="196"/>
        <v>►</v>
      </c>
      <c r="AH341" s="147" t="str">
        <f t="shared" si="196"/>
        <v>►</v>
      </c>
      <c r="AI341" s="686"/>
      <c r="AJ341" s="146"/>
      <c r="AK341" s="119"/>
      <c r="AL341" s="119"/>
      <c r="AM341" s="118"/>
      <c r="AN341" s="117"/>
      <c r="AO341" s="116"/>
      <c r="AP341" s="285"/>
      <c r="AQ341" s="284"/>
      <c r="AR341" s="284"/>
      <c r="AS341" s="284"/>
      <c r="AT341" s="284"/>
      <c r="AU341" s="284"/>
      <c r="AV341" s="284"/>
      <c r="AW341" s="284"/>
      <c r="AX341" s="284"/>
      <c r="AY341" s="284"/>
      <c r="AZ341" s="284"/>
      <c r="BA341" s="282"/>
      <c r="BB341"/>
      <c r="BC341" s="407" t="str">
        <f t="shared" si="191"/>
        <v>►</v>
      </c>
      <c r="BF341" s="407" t="str">
        <f t="shared" si="192"/>
        <v>►</v>
      </c>
      <c r="BI341" s="9">
        <v>1</v>
      </c>
      <c r="BJ341" s="1"/>
      <c r="BK341" s="1"/>
    </row>
    <row r="342" spans="1:63" s="583" customFormat="1" ht="21">
      <c r="A342" s="407" t="str">
        <f t="shared" si="189"/>
        <v>►</v>
      </c>
      <c r="B342" s="147" t="str">
        <f t="shared" si="195"/>
        <v>►</v>
      </c>
      <c r="C342" s="685" t="str">
        <f t="shared" si="195"/>
        <v>►</v>
      </c>
      <c r="D342" s="147" t="str">
        <f t="shared" si="195"/>
        <v>►</v>
      </c>
      <c r="E342" s="147" t="str">
        <f t="shared" si="195"/>
        <v>►</v>
      </c>
      <c r="F342" s="147" t="str">
        <f t="shared" si="195"/>
        <v>►</v>
      </c>
      <c r="G342" s="147" t="str">
        <f t="shared" si="195"/>
        <v>►</v>
      </c>
      <c r="H342"/>
      <c r="I342" s="146"/>
      <c r="J342" s="119"/>
      <c r="K342" s="119"/>
      <c r="L342" s="118"/>
      <c r="M342" s="117"/>
      <c r="N342" s="116"/>
      <c r="O342" s="285"/>
      <c r="P342" s="284"/>
      <c r="Q342" s="284"/>
      <c r="R342" s="284"/>
      <c r="S342" s="284"/>
      <c r="T342" s="284"/>
      <c r="U342" s="284"/>
      <c r="V342" s="284"/>
      <c r="W342" s="284"/>
      <c r="X342" s="284"/>
      <c r="Y342" s="284"/>
      <c r="Z342" s="282"/>
      <c r="AA342" s="686"/>
      <c r="AB342" s="407" t="str">
        <f t="shared" si="190"/>
        <v>►</v>
      </c>
      <c r="AC342" s="147" t="str">
        <f t="shared" si="196"/>
        <v>►</v>
      </c>
      <c r="AD342" s="685" t="str">
        <f t="shared" si="196"/>
        <v>►</v>
      </c>
      <c r="AE342" s="147" t="str">
        <f t="shared" si="196"/>
        <v>►</v>
      </c>
      <c r="AF342" s="147" t="str">
        <f t="shared" si="196"/>
        <v>►</v>
      </c>
      <c r="AG342" s="147" t="str">
        <f t="shared" si="196"/>
        <v>►</v>
      </c>
      <c r="AH342" s="147" t="str">
        <f t="shared" si="196"/>
        <v>►</v>
      </c>
      <c r="AI342" s="686"/>
      <c r="AJ342" s="146"/>
      <c r="AK342" s="119"/>
      <c r="AL342" s="119"/>
      <c r="AM342" s="118"/>
      <c r="AN342" s="117"/>
      <c r="AO342" s="116"/>
      <c r="AP342" s="285"/>
      <c r="AQ342" s="284"/>
      <c r="AR342" s="284"/>
      <c r="AS342" s="284"/>
      <c r="AT342" s="284"/>
      <c r="AU342" s="284"/>
      <c r="AV342" s="284"/>
      <c r="AW342" s="284"/>
      <c r="AX342" s="284"/>
      <c r="AY342" s="284"/>
      <c r="AZ342" s="284"/>
      <c r="BA342" s="282"/>
      <c r="BB342"/>
      <c r="BC342" s="407" t="str">
        <f t="shared" si="191"/>
        <v>►</v>
      </c>
      <c r="BF342" s="407" t="str">
        <f t="shared" si="192"/>
        <v>►</v>
      </c>
      <c r="BI342" s="9">
        <v>1</v>
      </c>
      <c r="BJ342" s="1"/>
      <c r="BK342" s="1"/>
    </row>
    <row r="343" spans="1:63" s="583" customFormat="1" ht="21">
      <c r="A343" s="407" t="str">
        <f t="shared" si="189"/>
        <v>►</v>
      </c>
      <c r="B343" s="147" t="str">
        <f t="shared" si="195"/>
        <v>►</v>
      </c>
      <c r="C343" s="685" t="str">
        <f t="shared" si="195"/>
        <v>►</v>
      </c>
      <c r="D343" s="147" t="str">
        <f t="shared" si="195"/>
        <v>►</v>
      </c>
      <c r="E343" s="147" t="str">
        <f t="shared" si="195"/>
        <v>►</v>
      </c>
      <c r="F343" s="147" t="str">
        <f t="shared" si="195"/>
        <v>►</v>
      </c>
      <c r="G343" s="147" t="str">
        <f t="shared" si="195"/>
        <v>►</v>
      </c>
      <c r="H343"/>
      <c r="I343" s="146"/>
      <c r="J343" s="119"/>
      <c r="K343" s="119"/>
      <c r="L343" s="118"/>
      <c r="M343" s="117"/>
      <c r="N343" s="116"/>
      <c r="O343" s="285"/>
      <c r="P343" s="284"/>
      <c r="Q343" s="284"/>
      <c r="R343" s="284"/>
      <c r="S343" s="284"/>
      <c r="T343" s="284"/>
      <c r="U343" s="284"/>
      <c r="V343" s="284"/>
      <c r="W343" s="284"/>
      <c r="X343" s="284"/>
      <c r="Y343" s="284"/>
      <c r="Z343" s="282"/>
      <c r="AA343" s="686"/>
      <c r="AB343" s="407" t="str">
        <f t="shared" si="190"/>
        <v>►</v>
      </c>
      <c r="AC343" s="147" t="str">
        <f t="shared" si="196"/>
        <v>►</v>
      </c>
      <c r="AD343" s="685" t="str">
        <f t="shared" si="196"/>
        <v>►</v>
      </c>
      <c r="AE343" s="147" t="str">
        <f t="shared" si="196"/>
        <v>►</v>
      </c>
      <c r="AF343" s="147" t="str">
        <f t="shared" si="196"/>
        <v>►</v>
      </c>
      <c r="AG343" s="147" t="str">
        <f t="shared" si="196"/>
        <v>►</v>
      </c>
      <c r="AH343" s="147" t="str">
        <f t="shared" si="196"/>
        <v>►</v>
      </c>
      <c r="AI343" s="686"/>
      <c r="AJ343" s="146"/>
      <c r="AK343" s="119"/>
      <c r="AL343" s="119"/>
      <c r="AM343" s="118"/>
      <c r="AN343" s="117"/>
      <c r="AO343" s="116"/>
      <c r="AP343" s="285"/>
      <c r="AQ343" s="284"/>
      <c r="AR343" s="284"/>
      <c r="AS343" s="284"/>
      <c r="AT343" s="284"/>
      <c r="AU343" s="284"/>
      <c r="AV343" s="284"/>
      <c r="AW343" s="284"/>
      <c r="AX343" s="284"/>
      <c r="AY343" s="284"/>
      <c r="AZ343" s="284"/>
      <c r="BA343" s="282"/>
      <c r="BB343"/>
      <c r="BC343" s="407" t="str">
        <f t="shared" si="191"/>
        <v>►</v>
      </c>
      <c r="BF343" s="407" t="str">
        <f t="shared" si="192"/>
        <v>►</v>
      </c>
      <c r="BI343" s="9">
        <v>1</v>
      </c>
      <c r="BJ343" s="1"/>
      <c r="BK343" s="1"/>
    </row>
    <row r="344" spans="1:63" s="583" customFormat="1" ht="18.75">
      <c r="A344" s="407" t="str">
        <f t="shared" si="189"/>
        <v>►</v>
      </c>
      <c r="B344" s="147" t="str">
        <f t="shared" si="195"/>
        <v>►</v>
      </c>
      <c r="C344" s="685" t="str">
        <f t="shared" si="195"/>
        <v>►</v>
      </c>
      <c r="D344" s="147" t="str">
        <f t="shared" si="195"/>
        <v>►</v>
      </c>
      <c r="E344" s="147" t="str">
        <f t="shared" si="195"/>
        <v>►</v>
      </c>
      <c r="F344" s="147" t="str">
        <f t="shared" si="195"/>
        <v>►</v>
      </c>
      <c r="G344" s="147" t="str">
        <f t="shared" si="195"/>
        <v>►</v>
      </c>
      <c r="H344"/>
      <c r="I344" s="146"/>
      <c r="J344" s="119"/>
      <c r="K344" s="119"/>
      <c r="L344" s="118"/>
      <c r="M344" s="117"/>
      <c r="N344" s="116"/>
      <c r="O344" s="687"/>
      <c r="P344" s="280"/>
      <c r="Q344" s="280"/>
      <c r="R344" s="280"/>
      <c r="S344" s="280"/>
      <c r="T344" s="280"/>
      <c r="U344" s="280"/>
      <c r="V344" s="280"/>
      <c r="W344" s="280"/>
      <c r="X344" s="280"/>
      <c r="Y344" s="280"/>
      <c r="Z344" s="279"/>
      <c r="AA344" s="686"/>
      <c r="AB344" s="407" t="str">
        <f t="shared" si="190"/>
        <v>►</v>
      </c>
      <c r="AC344" s="147" t="str">
        <f t="shared" si="196"/>
        <v>►</v>
      </c>
      <c r="AD344" s="685" t="str">
        <f t="shared" si="196"/>
        <v>►</v>
      </c>
      <c r="AE344" s="147" t="str">
        <f t="shared" si="196"/>
        <v>►</v>
      </c>
      <c r="AF344" s="147" t="str">
        <f t="shared" si="196"/>
        <v>►</v>
      </c>
      <c r="AG344" s="147" t="str">
        <f t="shared" si="196"/>
        <v>►</v>
      </c>
      <c r="AH344" s="147" t="str">
        <f t="shared" si="196"/>
        <v>►</v>
      </c>
      <c r="AI344" s="686"/>
      <c r="AJ344" s="146"/>
      <c r="AK344" s="119"/>
      <c r="AL344" s="119"/>
      <c r="AM344" s="118"/>
      <c r="AN344" s="117"/>
      <c r="AO344" s="116"/>
      <c r="AP344" s="687"/>
      <c r="AQ344" s="280"/>
      <c r="AR344" s="280"/>
      <c r="AS344" s="280"/>
      <c r="AT344" s="280"/>
      <c r="AU344" s="280"/>
      <c r="AV344" s="280"/>
      <c r="AW344" s="280"/>
      <c r="AX344" s="280"/>
      <c r="AY344" s="280"/>
      <c r="AZ344" s="280"/>
      <c r="BA344" s="279"/>
      <c r="BB344"/>
      <c r="BC344" s="407" t="str">
        <f t="shared" si="191"/>
        <v>►</v>
      </c>
      <c r="BF344" s="407" t="str">
        <f t="shared" si="192"/>
        <v>►</v>
      </c>
      <c r="BI344" s="9">
        <v>1</v>
      </c>
      <c r="BJ344" s="1"/>
      <c r="BK344" s="1"/>
    </row>
    <row r="345" spans="1:63" s="583" customFormat="1" ht="18.75">
      <c r="A345" s="407" t="str">
        <f t="shared" si="189"/>
        <v>►</v>
      </c>
      <c r="B345" s="147" t="str">
        <f t="shared" si="195"/>
        <v>►</v>
      </c>
      <c r="C345" s="685" t="str">
        <f t="shared" si="195"/>
        <v>►</v>
      </c>
      <c r="D345" s="147" t="str">
        <f t="shared" si="195"/>
        <v>►</v>
      </c>
      <c r="E345" s="147" t="str">
        <f t="shared" si="195"/>
        <v>►</v>
      </c>
      <c r="F345" s="147" t="str">
        <f t="shared" si="195"/>
        <v>►</v>
      </c>
      <c r="G345" s="147" t="str">
        <f t="shared" si="195"/>
        <v>►</v>
      </c>
      <c r="H345"/>
      <c r="I345" s="146"/>
      <c r="J345" s="119"/>
      <c r="K345" s="119"/>
      <c r="L345" s="118"/>
      <c r="M345" s="117"/>
      <c r="N345" s="116"/>
      <c r="O345" s="687"/>
      <c r="P345" s="280"/>
      <c r="Q345" s="280"/>
      <c r="R345" s="280"/>
      <c r="S345" s="280"/>
      <c r="T345" s="280"/>
      <c r="U345" s="280"/>
      <c r="V345" s="280"/>
      <c r="W345" s="280"/>
      <c r="X345" s="280"/>
      <c r="Y345" s="280"/>
      <c r="Z345" s="279"/>
      <c r="AA345" s="686"/>
      <c r="AB345" s="407" t="str">
        <f t="shared" si="190"/>
        <v>►</v>
      </c>
      <c r="AC345" s="147" t="str">
        <f t="shared" si="196"/>
        <v>►</v>
      </c>
      <c r="AD345" s="685" t="str">
        <f t="shared" si="196"/>
        <v>►</v>
      </c>
      <c r="AE345" s="147" t="str">
        <f t="shared" si="196"/>
        <v>►</v>
      </c>
      <c r="AF345" s="147" t="str">
        <f t="shared" si="196"/>
        <v>►</v>
      </c>
      <c r="AG345" s="147" t="str">
        <f t="shared" si="196"/>
        <v>►</v>
      </c>
      <c r="AH345" s="147" t="str">
        <f t="shared" si="196"/>
        <v>►</v>
      </c>
      <c r="AI345" s="686"/>
      <c r="AJ345" s="146"/>
      <c r="AK345" s="119"/>
      <c r="AL345" s="119"/>
      <c r="AM345" s="118"/>
      <c r="AN345" s="117"/>
      <c r="AO345" s="116"/>
      <c r="AP345" s="687"/>
      <c r="AQ345" s="280"/>
      <c r="AR345" s="280"/>
      <c r="AS345" s="280"/>
      <c r="AT345" s="280"/>
      <c r="AU345" s="280"/>
      <c r="AV345" s="280"/>
      <c r="AW345" s="280"/>
      <c r="AX345" s="280"/>
      <c r="AY345" s="280"/>
      <c r="AZ345" s="280"/>
      <c r="BA345" s="279"/>
      <c r="BB345"/>
      <c r="BC345" s="407" t="str">
        <f t="shared" si="191"/>
        <v>►</v>
      </c>
      <c r="BF345" s="407" t="str">
        <f t="shared" si="192"/>
        <v>►</v>
      </c>
      <c r="BI345" s="9">
        <v>1</v>
      </c>
      <c r="BJ345" s="1"/>
      <c r="BK345" s="1"/>
    </row>
    <row r="346" spans="1:63" s="583" customFormat="1" ht="15.75">
      <c r="A346" s="407" t="str">
        <f t="shared" si="189"/>
        <v>►</v>
      </c>
      <c r="B346" s="147" t="str">
        <f t="shared" si="195"/>
        <v>►</v>
      </c>
      <c r="C346" s="685" t="str">
        <f t="shared" si="195"/>
        <v>►</v>
      </c>
      <c r="D346" s="147" t="str">
        <f t="shared" si="195"/>
        <v>►</v>
      </c>
      <c r="E346" s="147" t="str">
        <f t="shared" si="195"/>
        <v>►</v>
      </c>
      <c r="F346" s="147" t="str">
        <f t="shared" si="195"/>
        <v>►</v>
      </c>
      <c r="G346" s="147" t="str">
        <f t="shared" si="195"/>
        <v>►</v>
      </c>
      <c r="H346"/>
      <c r="I346" s="274"/>
      <c r="J346" s="119"/>
      <c r="K346" s="119"/>
      <c r="L346" s="118"/>
      <c r="M346" s="117"/>
      <c r="N346" s="116"/>
      <c r="O346" s="277"/>
      <c r="P346" s="122"/>
      <c r="Q346" s="122"/>
      <c r="R346" s="122"/>
      <c r="S346" s="122"/>
      <c r="T346" s="122"/>
      <c r="U346" s="122"/>
      <c r="V346" s="122"/>
      <c r="W346" s="122"/>
      <c r="X346" s="122"/>
      <c r="Y346" s="122"/>
      <c r="Z346" s="121"/>
      <c r="AA346" s="686"/>
      <c r="AB346" s="407" t="str">
        <f t="shared" si="190"/>
        <v>►</v>
      </c>
      <c r="AC346" s="147" t="str">
        <f t="shared" si="196"/>
        <v>►</v>
      </c>
      <c r="AD346" s="685" t="str">
        <f t="shared" si="196"/>
        <v>►</v>
      </c>
      <c r="AE346" s="147" t="str">
        <f t="shared" si="196"/>
        <v>►</v>
      </c>
      <c r="AF346" s="147" t="str">
        <f t="shared" si="196"/>
        <v>►</v>
      </c>
      <c r="AG346" s="147" t="str">
        <f t="shared" si="196"/>
        <v>►</v>
      </c>
      <c r="AH346" s="147" t="str">
        <f t="shared" si="196"/>
        <v>►</v>
      </c>
      <c r="AI346" s="686"/>
      <c r="AJ346" s="274"/>
      <c r="AK346" s="119"/>
      <c r="AL346" s="119"/>
      <c r="AM346" s="118"/>
      <c r="AN346" s="117"/>
      <c r="AO346" s="116"/>
      <c r="AP346" s="277"/>
      <c r="AQ346" s="122"/>
      <c r="AR346" s="122"/>
      <c r="AS346" s="122"/>
      <c r="AT346" s="122"/>
      <c r="AU346" s="122"/>
      <c r="AV346" s="122"/>
      <c r="AW346" s="122"/>
      <c r="AX346" s="122"/>
      <c r="AY346" s="122"/>
      <c r="AZ346" s="122"/>
      <c r="BA346" s="121"/>
      <c r="BB346"/>
      <c r="BC346" s="407" t="str">
        <f t="shared" si="191"/>
        <v>►</v>
      </c>
      <c r="BF346" s="407" t="str">
        <f t="shared" si="192"/>
        <v>►</v>
      </c>
      <c r="BI346" s="9">
        <v>1</v>
      </c>
      <c r="BJ346" s="1"/>
      <c r="BK346" s="1"/>
    </row>
    <row r="347" spans="1:63" s="583" customFormat="1" ht="15.75">
      <c r="A347" s="407" t="str">
        <f t="shared" si="189"/>
        <v>►</v>
      </c>
      <c r="B347" s="147" t="str">
        <f t="shared" si="195"/>
        <v>►</v>
      </c>
      <c r="C347" s="685" t="str">
        <f t="shared" si="195"/>
        <v>►</v>
      </c>
      <c r="D347" s="147" t="str">
        <f t="shared" si="195"/>
        <v>►</v>
      </c>
      <c r="E347" s="147" t="str">
        <f t="shared" si="195"/>
        <v>►</v>
      </c>
      <c r="F347" s="147" t="str">
        <f t="shared" si="195"/>
        <v>►</v>
      </c>
      <c r="G347" s="147" t="str">
        <f t="shared" si="195"/>
        <v>►</v>
      </c>
      <c r="H347"/>
      <c r="I347" s="274"/>
      <c r="J347" s="113"/>
      <c r="K347" s="113"/>
      <c r="L347" s="113"/>
      <c r="M347" s="113"/>
      <c r="N347" s="113"/>
      <c r="O347" s="113"/>
      <c r="P347" s="113"/>
      <c r="Q347" s="113"/>
      <c r="R347" s="113"/>
      <c r="S347" s="113"/>
      <c r="T347" s="113"/>
      <c r="U347" s="113"/>
      <c r="V347" s="113"/>
      <c r="W347" s="113"/>
      <c r="X347" s="113"/>
      <c r="Y347" s="113"/>
      <c r="Z347" s="115"/>
      <c r="AA347" s="686"/>
      <c r="AB347" s="407" t="str">
        <f t="shared" si="190"/>
        <v>►</v>
      </c>
      <c r="AC347" s="147" t="str">
        <f t="shared" si="196"/>
        <v>►</v>
      </c>
      <c r="AD347" s="685" t="str">
        <f t="shared" si="196"/>
        <v>►</v>
      </c>
      <c r="AE347" s="147" t="str">
        <f t="shared" si="196"/>
        <v>►</v>
      </c>
      <c r="AF347" s="147" t="str">
        <f t="shared" si="196"/>
        <v>►</v>
      </c>
      <c r="AG347" s="147" t="str">
        <f t="shared" si="196"/>
        <v>►</v>
      </c>
      <c r="AH347" s="147" t="str">
        <f t="shared" si="196"/>
        <v>►</v>
      </c>
      <c r="AI347" s="686"/>
      <c r="AJ347" s="274"/>
      <c r="AK347" s="113"/>
      <c r="AL347" s="113"/>
      <c r="AM347" s="113"/>
      <c r="AN347" s="113"/>
      <c r="AO347" s="113"/>
      <c r="AP347" s="113"/>
      <c r="AQ347" s="113"/>
      <c r="AR347" s="113"/>
      <c r="AS347" s="113"/>
      <c r="AT347" s="113"/>
      <c r="AU347" s="113"/>
      <c r="AV347" s="113"/>
      <c r="AW347" s="113"/>
      <c r="AX347" s="113"/>
      <c r="AY347" s="113"/>
      <c r="AZ347" s="113"/>
      <c r="BA347" s="115"/>
      <c r="BB347"/>
      <c r="BC347" s="407" t="str">
        <f t="shared" si="191"/>
        <v>►</v>
      </c>
      <c r="BF347" s="407" t="str">
        <f t="shared" si="192"/>
        <v>►</v>
      </c>
      <c r="BI347" s="9">
        <v>1</v>
      </c>
      <c r="BJ347" s="1"/>
      <c r="BK347" s="1"/>
    </row>
    <row r="348" spans="1:63" s="583" customFormat="1" ht="16.5" thickBot="1">
      <c r="A348" s="407" t="str">
        <f t="shared" si="189"/>
        <v>►</v>
      </c>
      <c r="B348" s="147" t="str">
        <f t="shared" si="195"/>
        <v>►</v>
      </c>
      <c r="C348" s="685" t="str">
        <f t="shared" si="195"/>
        <v>►</v>
      </c>
      <c r="D348" s="147" t="str">
        <f t="shared" si="195"/>
        <v>►</v>
      </c>
      <c r="E348" s="147" t="str">
        <f t="shared" si="195"/>
        <v>►</v>
      </c>
      <c r="F348" s="147" t="str">
        <f t="shared" si="195"/>
        <v>►</v>
      </c>
      <c r="G348" s="147" t="str">
        <f t="shared" si="195"/>
        <v>►</v>
      </c>
      <c r="H348"/>
      <c r="I348" s="273"/>
      <c r="J348" s="272"/>
      <c r="K348" s="272"/>
      <c r="L348" s="272"/>
      <c r="M348" s="272"/>
      <c r="N348" s="272"/>
      <c r="O348" s="272"/>
      <c r="P348" s="272"/>
      <c r="Q348" s="272"/>
      <c r="R348" s="272"/>
      <c r="S348" s="272"/>
      <c r="T348" s="272"/>
      <c r="U348" s="272"/>
      <c r="V348" s="272"/>
      <c r="W348" s="272"/>
      <c r="X348" s="272"/>
      <c r="Y348" s="272"/>
      <c r="Z348" s="271"/>
      <c r="AA348" s="686"/>
      <c r="AB348" s="407" t="str">
        <f t="shared" si="190"/>
        <v>►</v>
      </c>
      <c r="AC348" s="147" t="str">
        <f t="shared" si="196"/>
        <v>►</v>
      </c>
      <c r="AD348" s="685" t="str">
        <f t="shared" si="196"/>
        <v>►</v>
      </c>
      <c r="AE348" s="147" t="str">
        <f t="shared" si="196"/>
        <v>►</v>
      </c>
      <c r="AF348" s="147" t="str">
        <f t="shared" si="196"/>
        <v>►</v>
      </c>
      <c r="AG348" s="147" t="str">
        <f t="shared" si="196"/>
        <v>►</v>
      </c>
      <c r="AH348" s="147" t="str">
        <f t="shared" si="196"/>
        <v>►</v>
      </c>
      <c r="AI348" s="686"/>
      <c r="AJ348" s="273"/>
      <c r="AK348" s="272"/>
      <c r="AL348" s="272"/>
      <c r="AM348" s="272"/>
      <c r="AN348" s="272"/>
      <c r="AO348" s="272"/>
      <c r="AP348" s="272"/>
      <c r="AQ348" s="272"/>
      <c r="AR348" s="272"/>
      <c r="AS348" s="272"/>
      <c r="AT348" s="272"/>
      <c r="AU348" s="272"/>
      <c r="AV348" s="272"/>
      <c r="AW348" s="272"/>
      <c r="AX348" s="272"/>
      <c r="AY348" s="272"/>
      <c r="AZ348" s="272"/>
      <c r="BA348" s="271"/>
      <c r="BB348"/>
      <c r="BC348" s="407" t="str">
        <f t="shared" si="191"/>
        <v>►</v>
      </c>
      <c r="BF348" s="407" t="str">
        <f t="shared" si="192"/>
        <v>►</v>
      </c>
      <c r="BI348" s="9">
        <v>1</v>
      </c>
      <c r="BJ348" s="1"/>
      <c r="BK348" s="1"/>
    </row>
    <row r="349" spans="1:63" s="583" customFormat="1" ht="16.5" thickBot="1">
      <c r="A349" s="407" t="str">
        <f t="shared" si="189"/>
        <v>A</v>
      </c>
      <c r="B349" s="681" t="s">
        <v>956</v>
      </c>
      <c r="C349" s="681" t="s">
        <v>956</v>
      </c>
      <c r="D349" s="681" t="s">
        <v>956</v>
      </c>
      <c r="E349" s="681" t="s">
        <v>956</v>
      </c>
      <c r="F349" s="681" t="s">
        <v>956</v>
      </c>
      <c r="G349" s="681" t="s">
        <v>956</v>
      </c>
      <c r="H349"/>
      <c r="I349" s="684" t="s">
        <v>338</v>
      </c>
      <c r="J349" s="683" t="s">
        <v>956</v>
      </c>
      <c r="K349" s="683" t="s">
        <v>956</v>
      </c>
      <c r="L349" s="683" t="s">
        <v>956</v>
      </c>
      <c r="M349" s="683" t="s">
        <v>956</v>
      </c>
      <c r="N349" s="683" t="s">
        <v>956</v>
      </c>
      <c r="O349" s="683" t="s">
        <v>956</v>
      </c>
      <c r="P349" s="683" t="s">
        <v>956</v>
      </c>
      <c r="Q349" s="683" t="s">
        <v>956</v>
      </c>
      <c r="R349" s="683" t="s">
        <v>956</v>
      </c>
      <c r="S349" s="683" t="s">
        <v>956</v>
      </c>
      <c r="T349" s="683" t="s">
        <v>956</v>
      </c>
      <c r="U349" s="683" t="s">
        <v>956</v>
      </c>
      <c r="V349" s="683" t="s">
        <v>956</v>
      </c>
      <c r="W349" s="683" t="s">
        <v>956</v>
      </c>
      <c r="X349" s="683" t="s">
        <v>956</v>
      </c>
      <c r="Y349" s="683" t="s">
        <v>956</v>
      </c>
      <c r="Z349" s="683" t="s">
        <v>956</v>
      </c>
      <c r="AA349" s="686"/>
      <c r="AB349" s="407" t="str">
        <f t="shared" si="190"/>
        <v>A</v>
      </c>
      <c r="AC349" s="681" t="s">
        <v>956</v>
      </c>
      <c r="AD349" s="681" t="s">
        <v>956</v>
      </c>
      <c r="AE349" s="681" t="s">
        <v>956</v>
      </c>
      <c r="AF349" s="681" t="s">
        <v>956</v>
      </c>
      <c r="AG349" s="681" t="s">
        <v>956</v>
      </c>
      <c r="AH349" s="681" t="s">
        <v>956</v>
      </c>
      <c r="AI349" s="686"/>
      <c r="AJ349" s="684" t="s">
        <v>338</v>
      </c>
      <c r="AK349" s="683" t="s">
        <v>956</v>
      </c>
      <c r="AL349" s="683" t="s">
        <v>956</v>
      </c>
      <c r="AM349" s="683" t="s">
        <v>956</v>
      </c>
      <c r="AN349" s="683" t="s">
        <v>956</v>
      </c>
      <c r="AO349" s="683" t="s">
        <v>956</v>
      </c>
      <c r="AP349" s="683" t="s">
        <v>956</v>
      </c>
      <c r="AQ349" s="683" t="s">
        <v>956</v>
      </c>
      <c r="AR349" s="683" t="s">
        <v>956</v>
      </c>
      <c r="AS349" s="683" t="s">
        <v>956</v>
      </c>
      <c r="AT349" s="683" t="s">
        <v>956</v>
      </c>
      <c r="AU349" s="683" t="s">
        <v>956</v>
      </c>
      <c r="AV349" s="683" t="s">
        <v>956</v>
      </c>
      <c r="AW349" s="683" t="s">
        <v>956</v>
      </c>
      <c r="AX349" s="683" t="s">
        <v>956</v>
      </c>
      <c r="AY349" s="683" t="s">
        <v>956</v>
      </c>
      <c r="AZ349" s="683" t="s">
        <v>956</v>
      </c>
      <c r="BA349" s="683" t="s">
        <v>956</v>
      </c>
      <c r="BB349"/>
      <c r="BC349" s="407" t="str">
        <f t="shared" si="191"/>
        <v>A</v>
      </c>
      <c r="BF349" s="407" t="str">
        <f t="shared" si="192"/>
        <v>A</v>
      </c>
      <c r="BI349" s="9">
        <v>1</v>
      </c>
      <c r="BJ349" s="1"/>
      <c r="BK349" s="1"/>
    </row>
    <row r="350" spans="1:63" s="583" customFormat="1" ht="28.5">
      <c r="A350" s="407" t="str">
        <f t="shared" si="189"/>
        <v>►</v>
      </c>
      <c r="B350" s="408" t="str">
        <f t="shared" ref="B350:B368" si="197">IF(A350="►","►",IF(A350="A",IF(AND(ISTEXT(J350),ISTEXT(J350)),J350,IF(ISTEXT(J350),J350,IF(ISBLANK(J350),J350,J350)))))</f>
        <v>►</v>
      </c>
      <c r="C350" s="715" t="str">
        <f t="shared" ref="C350:C368" si="198">IF(B350="►","►",IFERROR(LEFT(B350,SEARCH(".",B350)-1),0))</f>
        <v>►</v>
      </c>
      <c r="D350" s="408" t="str">
        <f t="shared" ref="D350:D368" si="199">IF(B350="►","►",IFERROR(MID(B350,SEARCH(".",B350)+1,SEARCH(".",B350,SEARCH(".",B350)+1)-SEARCH(".",B350)-1),0))</f>
        <v>►</v>
      </c>
      <c r="E350" s="408" t="str">
        <f t="shared" ref="E350:E368" si="200">IF(B350="►","►",IFERROR(MID(B350,SEARCH(".",B350,SEARCH(".",B350)+1)+1,SEARCH(".",B350,SEARCH(".",B350,SEARCH(".",B350)+1)+1)-SEARCH(".",B350,SEARCH(".",B350)+1)-1),0))</f>
        <v>►</v>
      </c>
      <c r="F350" s="408" t="str">
        <f t="shared" ref="F350:F368" si="201">IF(B350="►","►",IFERROR(MID(J350,SEARCH(".",B350,SEARCH(".",B350,SEARCH(".",B350)+1)+1)+1,SEARCH(".",B350,SEARCH(".",B350,SEARCH(".",B350,SEARCH(".",B350)+1)+1)+1)-SEARCH(".",B350,SEARCH(".",B350,SEARCH(".",B350)+1)+1)-1),0))</f>
        <v>►</v>
      </c>
      <c r="G350" s="408" t="str">
        <f t="shared" ref="G350:G368" si="202">IF(B350="►","►",IFERROR(MID(B350,SEARCH("♦",SUBSTITUTE(B350,".","♦",LEN(B350)-LEN(SUBSTITUTE(B350,".",""))))+1,999),""))</f>
        <v>►</v>
      </c>
      <c r="H350"/>
      <c r="I350" s="259"/>
      <c r="J350" s="258"/>
      <c r="K350" s="258"/>
      <c r="L350" s="257"/>
      <c r="M350" s="256"/>
      <c r="N350" s="255"/>
      <c r="O350" s="714"/>
      <c r="P350" s="713"/>
      <c r="Q350" s="712"/>
      <c r="R350" s="712"/>
      <c r="S350" s="712"/>
      <c r="T350" s="712"/>
      <c r="U350" s="712"/>
      <c r="V350" s="712"/>
      <c r="W350" s="712"/>
      <c r="X350" s="712"/>
      <c r="Y350" s="712"/>
      <c r="Z350" s="711"/>
      <c r="AA350" s="686"/>
      <c r="AB350" s="407" t="str">
        <f t="shared" si="190"/>
        <v>►</v>
      </c>
      <c r="AC350" s="408" t="str">
        <f t="shared" ref="AC350:AC368" si="203">IF(AB350="►","►",IF(AB350="A",IF(AND(ISTEXT(AK350),ISTEXT(AK350)),AK350,IF(ISTEXT(AK350),AK350,IF(ISBLANK(AK350),AK350,AK350)))))</f>
        <v>►</v>
      </c>
      <c r="AD350" s="715" t="str">
        <f t="shared" ref="AD350:AD368" si="204">IF(AC350="►","►",IFERROR(LEFT(AC350,SEARCH(".",AC350)-1),0))</f>
        <v>►</v>
      </c>
      <c r="AE350" s="408" t="str">
        <f t="shared" ref="AE350:AE368" si="205">IF(AC350="►","►",IFERROR(MID(AC350,SEARCH(".",AC350)+1,SEARCH(".",AC350,SEARCH(".",AC350)+1)-SEARCH(".",AC350)-1),0))</f>
        <v>►</v>
      </c>
      <c r="AF350" s="408" t="str">
        <f t="shared" ref="AF350:AF368" si="206">IF(AC350="►","►",IFERROR(MID(AC350,SEARCH(".",AC350,SEARCH(".",AC350)+1)+1,SEARCH(".",AC350,SEARCH(".",AC350,SEARCH(".",AC350)+1)+1)-SEARCH(".",AC350,SEARCH(".",AC350)+1)-1),0))</f>
        <v>►</v>
      </c>
      <c r="AG350" s="408" t="str">
        <f t="shared" ref="AG350:AG368" si="207">IF(AC350="►","►",IFERROR(MID(AK350,SEARCH(".",AC350,SEARCH(".",AC350,SEARCH(".",AC350)+1)+1)+1,SEARCH(".",AC350,SEARCH(".",AC350,SEARCH(".",AC350,SEARCH(".",AC350)+1)+1)+1)-SEARCH(".",AC350,SEARCH(".",AC350,SEARCH(".",AC350)+1)+1)-1),0))</f>
        <v>►</v>
      </c>
      <c r="AH350" s="408" t="str">
        <f t="shared" ref="AH350:AH368" si="208">IF(AC350="►","►",IFERROR(MID(AC350,SEARCH("♦",SUBSTITUTE(AC350,".","♦",LEN(AC350)-LEN(SUBSTITUTE(AC350,".",""))))+1,999),""))</f>
        <v>►</v>
      </c>
      <c r="AI350" s="686"/>
      <c r="AJ350" s="259"/>
      <c r="AK350" s="258"/>
      <c r="AL350" s="258"/>
      <c r="AM350" s="257"/>
      <c r="AN350" s="256"/>
      <c r="AO350" s="255"/>
      <c r="AP350" s="714"/>
      <c r="AQ350" s="713"/>
      <c r="AR350" s="712"/>
      <c r="AS350" s="712"/>
      <c r="AT350" s="712"/>
      <c r="AU350" s="712"/>
      <c r="AV350" s="712"/>
      <c r="AW350" s="712"/>
      <c r="AX350" s="712"/>
      <c r="AY350" s="712"/>
      <c r="AZ350" s="712"/>
      <c r="BA350" s="711"/>
      <c r="BB350"/>
      <c r="BC350" s="407" t="str">
        <f t="shared" si="191"/>
        <v>►</v>
      </c>
      <c r="BF350" s="407" t="str">
        <f t="shared" si="192"/>
        <v>►</v>
      </c>
      <c r="BI350" s="9">
        <v>1</v>
      </c>
      <c r="BJ350" s="1"/>
      <c r="BK350" s="1"/>
    </row>
    <row r="351" spans="1:63" s="583" customFormat="1" ht="28.5">
      <c r="A351" s="407" t="str">
        <f t="shared" si="189"/>
        <v>►</v>
      </c>
      <c r="B351" s="147" t="str">
        <f t="shared" si="197"/>
        <v>►</v>
      </c>
      <c r="C351" s="685" t="str">
        <f t="shared" si="198"/>
        <v>►</v>
      </c>
      <c r="D351" s="147" t="str">
        <f t="shared" si="199"/>
        <v>►</v>
      </c>
      <c r="E351" s="147" t="str">
        <f t="shared" si="200"/>
        <v>►</v>
      </c>
      <c r="F351" s="147" t="str">
        <f t="shared" si="201"/>
        <v>►</v>
      </c>
      <c r="G351" s="147" t="str">
        <f t="shared" si="202"/>
        <v>►</v>
      </c>
      <c r="H351"/>
      <c r="I351" s="342"/>
      <c r="J351" s="204"/>
      <c r="K351" s="204"/>
      <c r="L351" s="203"/>
      <c r="M351" s="202"/>
      <c r="N351" s="201"/>
      <c r="O351" s="710"/>
      <c r="P351" s="709"/>
      <c r="Q351" s="708"/>
      <c r="R351" s="708"/>
      <c r="S351" s="708"/>
      <c r="T351" s="708"/>
      <c r="U351" s="708"/>
      <c r="V351" s="708"/>
      <c r="W351" s="708"/>
      <c r="X351" s="708"/>
      <c r="Y351" s="708"/>
      <c r="Z351" s="707"/>
      <c r="AA351" s="686"/>
      <c r="AB351" s="407" t="str">
        <f t="shared" si="190"/>
        <v>►</v>
      </c>
      <c r="AC351" s="147" t="str">
        <f t="shared" si="203"/>
        <v>►</v>
      </c>
      <c r="AD351" s="685" t="str">
        <f t="shared" si="204"/>
        <v>►</v>
      </c>
      <c r="AE351" s="147" t="str">
        <f t="shared" si="205"/>
        <v>►</v>
      </c>
      <c r="AF351" s="147" t="str">
        <f t="shared" si="206"/>
        <v>►</v>
      </c>
      <c r="AG351" s="147" t="str">
        <f t="shared" si="207"/>
        <v>►</v>
      </c>
      <c r="AH351" s="147" t="str">
        <f t="shared" si="208"/>
        <v>►</v>
      </c>
      <c r="AI351" s="686"/>
      <c r="AJ351" s="342"/>
      <c r="AK351" s="204"/>
      <c r="AL351" s="204"/>
      <c r="AM351" s="203"/>
      <c r="AN351" s="202"/>
      <c r="AO351" s="201"/>
      <c r="AP351" s="710"/>
      <c r="AQ351" s="709"/>
      <c r="AR351" s="708"/>
      <c r="AS351" s="708"/>
      <c r="AT351" s="708"/>
      <c r="AU351" s="708"/>
      <c r="AV351" s="708"/>
      <c r="AW351" s="708"/>
      <c r="AX351" s="708"/>
      <c r="AY351" s="708"/>
      <c r="AZ351" s="708"/>
      <c r="BA351" s="707"/>
      <c r="BB351"/>
      <c r="BC351" s="407" t="str">
        <f t="shared" si="191"/>
        <v>►</v>
      </c>
      <c r="BF351" s="407" t="str">
        <f t="shared" si="192"/>
        <v>►</v>
      </c>
      <c r="BI351" s="9">
        <v>1</v>
      </c>
      <c r="BJ351" s="1"/>
      <c r="BK351" s="1"/>
    </row>
    <row r="352" spans="1:63" s="583" customFormat="1" ht="15.75">
      <c r="A352" s="407" t="str">
        <f t="shared" si="189"/>
        <v>►</v>
      </c>
      <c r="B352" s="147" t="str">
        <f t="shared" si="197"/>
        <v>►</v>
      </c>
      <c r="C352" s="685" t="str">
        <f t="shared" si="198"/>
        <v>►</v>
      </c>
      <c r="D352" s="147" t="str">
        <f t="shared" si="199"/>
        <v>►</v>
      </c>
      <c r="E352" s="147" t="str">
        <f t="shared" si="200"/>
        <v>►</v>
      </c>
      <c r="F352" s="147" t="str">
        <f t="shared" si="201"/>
        <v>►</v>
      </c>
      <c r="G352" s="147" t="str">
        <f t="shared" si="202"/>
        <v>►</v>
      </c>
      <c r="H352"/>
      <c r="I352" s="134"/>
      <c r="J352" s="204"/>
      <c r="K352" s="204"/>
      <c r="L352" s="203"/>
      <c r="M352" s="202"/>
      <c r="N352" s="201"/>
      <c r="O352" s="706"/>
      <c r="P352" s="706"/>
      <c r="Q352" s="337"/>
      <c r="R352" s="336"/>
      <c r="S352" s="232"/>
      <c r="T352" s="232"/>
      <c r="U352" s="232"/>
      <c r="V352" s="232"/>
      <c r="W352" s="232"/>
      <c r="X352" s="232"/>
      <c r="Y352" s="232"/>
      <c r="Z352" s="231"/>
      <c r="AA352" s="686"/>
      <c r="AB352" s="407" t="str">
        <f t="shared" si="190"/>
        <v>►</v>
      </c>
      <c r="AC352" s="147" t="str">
        <f t="shared" si="203"/>
        <v>►</v>
      </c>
      <c r="AD352" s="685" t="str">
        <f t="shared" si="204"/>
        <v>►</v>
      </c>
      <c r="AE352" s="147" t="str">
        <f t="shared" si="205"/>
        <v>►</v>
      </c>
      <c r="AF352" s="147" t="str">
        <f t="shared" si="206"/>
        <v>►</v>
      </c>
      <c r="AG352" s="147" t="str">
        <f t="shared" si="207"/>
        <v>►</v>
      </c>
      <c r="AH352" s="147" t="str">
        <f t="shared" si="208"/>
        <v>►</v>
      </c>
      <c r="AI352" s="686"/>
      <c r="AJ352" s="134"/>
      <c r="AK352" s="204"/>
      <c r="AL352" s="204"/>
      <c r="AM352" s="203"/>
      <c r="AN352" s="202"/>
      <c r="AO352" s="201"/>
      <c r="AP352" s="706"/>
      <c r="AQ352" s="706"/>
      <c r="AR352" s="337"/>
      <c r="AS352" s="336"/>
      <c r="AT352" s="232"/>
      <c r="AU352" s="232"/>
      <c r="AV352" s="232"/>
      <c r="AW352" s="232"/>
      <c r="AX352" s="232"/>
      <c r="AY352" s="232"/>
      <c r="AZ352" s="232"/>
      <c r="BA352" s="231"/>
      <c r="BB352"/>
      <c r="BC352" s="407" t="str">
        <f t="shared" si="191"/>
        <v>►</v>
      </c>
      <c r="BF352" s="407" t="str">
        <f t="shared" si="192"/>
        <v>►</v>
      </c>
      <c r="BI352" s="9">
        <v>1</v>
      </c>
      <c r="BJ352" s="1"/>
      <c r="BK352" s="1"/>
    </row>
    <row r="353" spans="1:63" s="583" customFormat="1" ht="18.75">
      <c r="A353" s="407" t="str">
        <f t="shared" si="189"/>
        <v>►</v>
      </c>
      <c r="B353" s="147" t="str">
        <f t="shared" si="197"/>
        <v>►</v>
      </c>
      <c r="C353" s="685" t="str">
        <f t="shared" si="198"/>
        <v>►</v>
      </c>
      <c r="D353" s="147" t="str">
        <f t="shared" si="199"/>
        <v>►</v>
      </c>
      <c r="E353" s="147" t="str">
        <f t="shared" si="200"/>
        <v>►</v>
      </c>
      <c r="F353" s="147" t="str">
        <f t="shared" si="201"/>
        <v>►</v>
      </c>
      <c r="G353" s="147" t="str">
        <f t="shared" si="202"/>
        <v>►</v>
      </c>
      <c r="H353"/>
      <c r="I353" s="134"/>
      <c r="J353" s="204"/>
      <c r="K353" s="204"/>
      <c r="L353" s="203"/>
      <c r="M353" s="202"/>
      <c r="N353" s="201"/>
      <c r="O353" s="224"/>
      <c r="P353" s="334"/>
      <c r="Q353" s="323"/>
      <c r="R353" s="323"/>
      <c r="S353" s="323"/>
      <c r="T353" s="323"/>
      <c r="U353" s="211"/>
      <c r="V353" s="223"/>
      <c r="W353" s="705"/>
      <c r="X353" s="705"/>
      <c r="Y353" s="705"/>
      <c r="Z353" s="704"/>
      <c r="AA353" s="686"/>
      <c r="AB353" s="407" t="str">
        <f t="shared" si="190"/>
        <v>►</v>
      </c>
      <c r="AC353" s="147" t="str">
        <f t="shared" si="203"/>
        <v>►</v>
      </c>
      <c r="AD353" s="685" t="str">
        <f t="shared" si="204"/>
        <v>►</v>
      </c>
      <c r="AE353" s="147" t="str">
        <f t="shared" si="205"/>
        <v>►</v>
      </c>
      <c r="AF353" s="147" t="str">
        <f t="shared" si="206"/>
        <v>►</v>
      </c>
      <c r="AG353" s="147" t="str">
        <f t="shared" si="207"/>
        <v>►</v>
      </c>
      <c r="AH353" s="147" t="str">
        <f t="shared" si="208"/>
        <v>►</v>
      </c>
      <c r="AI353" s="686"/>
      <c r="AJ353" s="134"/>
      <c r="AK353" s="204"/>
      <c r="AL353" s="204"/>
      <c r="AM353" s="203"/>
      <c r="AN353" s="202"/>
      <c r="AO353" s="201"/>
      <c r="AP353" s="224"/>
      <c r="AQ353" s="334"/>
      <c r="AR353" s="323"/>
      <c r="AS353" s="323"/>
      <c r="AT353" s="323"/>
      <c r="AU353" s="323"/>
      <c r="AV353" s="211"/>
      <c r="AW353" s="223"/>
      <c r="AX353" s="705"/>
      <c r="AY353" s="705"/>
      <c r="AZ353" s="705"/>
      <c r="BA353" s="704"/>
      <c r="BB353"/>
      <c r="BC353" s="407" t="str">
        <f t="shared" si="191"/>
        <v>►</v>
      </c>
      <c r="BF353" s="407" t="str">
        <f t="shared" si="192"/>
        <v>►</v>
      </c>
      <c r="BI353" s="9">
        <v>1</v>
      </c>
    </row>
    <row r="354" spans="1:63" s="583" customFormat="1" ht="18.75">
      <c r="A354" s="407" t="str">
        <f t="shared" si="189"/>
        <v>►</v>
      </c>
      <c r="B354" s="147" t="str">
        <f t="shared" si="197"/>
        <v>►</v>
      </c>
      <c r="C354" s="685" t="str">
        <f t="shared" si="198"/>
        <v>►</v>
      </c>
      <c r="D354" s="147" t="str">
        <f t="shared" si="199"/>
        <v>►</v>
      </c>
      <c r="E354" s="147" t="str">
        <f t="shared" si="200"/>
        <v>►</v>
      </c>
      <c r="F354" s="147" t="str">
        <f t="shared" si="201"/>
        <v>►</v>
      </c>
      <c r="G354" s="147" t="str">
        <f t="shared" si="202"/>
        <v>►</v>
      </c>
      <c r="H354"/>
      <c r="I354" s="134"/>
      <c r="J354" s="204"/>
      <c r="K354" s="204"/>
      <c r="L354" s="203"/>
      <c r="M354" s="202"/>
      <c r="N354" s="201"/>
      <c r="O354" s="216"/>
      <c r="P354" s="327"/>
      <c r="Q354" s="324"/>
      <c r="R354" s="324"/>
      <c r="S354" s="324"/>
      <c r="T354" s="324"/>
      <c r="U354" s="215"/>
      <c r="V354" s="28"/>
      <c r="W354" s="705"/>
      <c r="X354" s="705"/>
      <c r="Y354" s="705"/>
      <c r="Z354" s="704"/>
      <c r="AA354" s="686"/>
      <c r="AB354" s="407" t="str">
        <f t="shared" si="190"/>
        <v>►</v>
      </c>
      <c r="AC354" s="147" t="str">
        <f t="shared" si="203"/>
        <v>►</v>
      </c>
      <c r="AD354" s="685" t="str">
        <f t="shared" si="204"/>
        <v>►</v>
      </c>
      <c r="AE354" s="147" t="str">
        <f t="shared" si="205"/>
        <v>►</v>
      </c>
      <c r="AF354" s="147" t="str">
        <f t="shared" si="206"/>
        <v>►</v>
      </c>
      <c r="AG354" s="147" t="str">
        <f t="shared" si="207"/>
        <v>►</v>
      </c>
      <c r="AH354" s="147" t="str">
        <f t="shared" si="208"/>
        <v>►</v>
      </c>
      <c r="AI354" s="686"/>
      <c r="AJ354" s="134"/>
      <c r="AK354" s="204"/>
      <c r="AL354" s="204"/>
      <c r="AM354" s="203"/>
      <c r="AN354" s="202"/>
      <c r="AO354" s="201"/>
      <c r="AP354" s="216"/>
      <c r="AQ354" s="327"/>
      <c r="AR354" s="324"/>
      <c r="AS354" s="324"/>
      <c r="AT354" s="324"/>
      <c r="AU354" s="324"/>
      <c r="AV354" s="215"/>
      <c r="AW354" s="28"/>
      <c r="AX354" s="705"/>
      <c r="AY354" s="705"/>
      <c r="AZ354" s="705"/>
      <c r="BA354" s="704"/>
      <c r="BB354"/>
      <c r="BC354" s="407" t="str">
        <f t="shared" si="191"/>
        <v>►</v>
      </c>
      <c r="BF354" s="407" t="str">
        <f t="shared" si="192"/>
        <v>►</v>
      </c>
      <c r="BI354" s="9">
        <v>1</v>
      </c>
    </row>
    <row r="355" spans="1:63" s="583" customFormat="1" ht="15.75">
      <c r="A355" s="407" t="str">
        <f t="shared" si="189"/>
        <v>►</v>
      </c>
      <c r="B355" s="147" t="str">
        <f t="shared" si="197"/>
        <v>►</v>
      </c>
      <c r="C355" s="685" t="str">
        <f t="shared" si="198"/>
        <v>►</v>
      </c>
      <c r="D355" s="147" t="str">
        <f t="shared" si="199"/>
        <v>►</v>
      </c>
      <c r="E355" s="147" t="str">
        <f t="shared" si="200"/>
        <v>►</v>
      </c>
      <c r="F355" s="147" t="str">
        <f t="shared" si="201"/>
        <v>►</v>
      </c>
      <c r="G355" s="147" t="str">
        <f t="shared" si="202"/>
        <v>►</v>
      </c>
      <c r="H355"/>
      <c r="I355" s="134"/>
      <c r="J355" s="204"/>
      <c r="K355" s="204"/>
      <c r="L355" s="203"/>
      <c r="M355" s="202"/>
      <c r="N355" s="201"/>
      <c r="O355" s="325"/>
      <c r="P355" s="324"/>
      <c r="Q355" s="323"/>
      <c r="R355" s="320"/>
      <c r="S355" s="199"/>
      <c r="T355" s="319"/>
      <c r="U355" s="198"/>
      <c r="V355" s="197"/>
      <c r="W355" s="703"/>
      <c r="X355" s="703"/>
      <c r="Y355" s="703"/>
      <c r="Z355" s="702"/>
      <c r="AA355" s="686"/>
      <c r="AB355" s="407" t="str">
        <f t="shared" si="190"/>
        <v>►</v>
      </c>
      <c r="AC355" s="147" t="str">
        <f t="shared" si="203"/>
        <v>►</v>
      </c>
      <c r="AD355" s="685" t="str">
        <f t="shared" si="204"/>
        <v>►</v>
      </c>
      <c r="AE355" s="147" t="str">
        <f t="shared" si="205"/>
        <v>►</v>
      </c>
      <c r="AF355" s="147" t="str">
        <f t="shared" si="206"/>
        <v>►</v>
      </c>
      <c r="AG355" s="147" t="str">
        <f t="shared" si="207"/>
        <v>►</v>
      </c>
      <c r="AH355" s="147" t="str">
        <f t="shared" si="208"/>
        <v>►</v>
      </c>
      <c r="AI355" s="686"/>
      <c r="AJ355" s="134"/>
      <c r="AK355" s="204"/>
      <c r="AL355" s="204"/>
      <c r="AM355" s="203"/>
      <c r="AN355" s="202"/>
      <c r="AO355" s="201"/>
      <c r="AP355" s="325"/>
      <c r="AQ355" s="324"/>
      <c r="AR355" s="323"/>
      <c r="AS355" s="320"/>
      <c r="AT355" s="199"/>
      <c r="AU355" s="319"/>
      <c r="AV355" s="198"/>
      <c r="AW355" s="197"/>
      <c r="AX355" s="703"/>
      <c r="AY355" s="703"/>
      <c r="AZ355" s="703"/>
      <c r="BA355" s="702"/>
      <c r="BB355"/>
      <c r="BC355" s="407" t="str">
        <f t="shared" si="191"/>
        <v>►</v>
      </c>
      <c r="BF355" s="407" t="str">
        <f t="shared" si="192"/>
        <v>►</v>
      </c>
      <c r="BI355" s="9">
        <v>1</v>
      </c>
      <c r="BJ355" s="1"/>
      <c r="BK355" s="1"/>
    </row>
    <row r="356" spans="1:63" s="583" customFormat="1" ht="15.75">
      <c r="A356" s="407" t="str">
        <f t="shared" si="189"/>
        <v>►</v>
      </c>
      <c r="B356" s="147" t="str">
        <f t="shared" si="197"/>
        <v>►</v>
      </c>
      <c r="C356" s="685" t="str">
        <f t="shared" si="198"/>
        <v>►</v>
      </c>
      <c r="D356" s="147" t="str">
        <f t="shared" si="199"/>
        <v>►</v>
      </c>
      <c r="E356" s="147" t="str">
        <f t="shared" si="200"/>
        <v>►</v>
      </c>
      <c r="F356" s="147" t="str">
        <f t="shared" si="201"/>
        <v>►</v>
      </c>
      <c r="G356" s="147" t="str">
        <f t="shared" si="202"/>
        <v>►</v>
      </c>
      <c r="H356"/>
      <c r="I356" s="134"/>
      <c r="J356" s="204"/>
      <c r="K356" s="204"/>
      <c r="L356" s="203"/>
      <c r="M356" s="202"/>
      <c r="N356" s="201"/>
      <c r="O356" s="200"/>
      <c r="P356" s="104"/>
      <c r="Q356" s="320"/>
      <c r="R356" s="320"/>
      <c r="S356" s="199"/>
      <c r="T356" s="319"/>
      <c r="U356" s="198"/>
      <c r="V356" s="197"/>
      <c r="W356" s="703"/>
      <c r="X356" s="703"/>
      <c r="Y356" s="703"/>
      <c r="Z356" s="702"/>
      <c r="AA356" s="686"/>
      <c r="AB356" s="407" t="str">
        <f t="shared" si="190"/>
        <v>►</v>
      </c>
      <c r="AC356" s="147" t="str">
        <f t="shared" si="203"/>
        <v>►</v>
      </c>
      <c r="AD356" s="685" t="str">
        <f t="shared" si="204"/>
        <v>►</v>
      </c>
      <c r="AE356" s="147" t="str">
        <f t="shared" si="205"/>
        <v>►</v>
      </c>
      <c r="AF356" s="147" t="str">
        <f t="shared" si="206"/>
        <v>►</v>
      </c>
      <c r="AG356" s="147" t="str">
        <f t="shared" si="207"/>
        <v>►</v>
      </c>
      <c r="AH356" s="147" t="str">
        <f t="shared" si="208"/>
        <v>►</v>
      </c>
      <c r="AI356" s="686"/>
      <c r="AJ356" s="134"/>
      <c r="AK356" s="204"/>
      <c r="AL356" s="204"/>
      <c r="AM356" s="203"/>
      <c r="AN356" s="202"/>
      <c r="AO356" s="201"/>
      <c r="AP356" s="200"/>
      <c r="AQ356" s="104"/>
      <c r="AR356" s="320"/>
      <c r="AS356" s="320"/>
      <c r="AT356" s="199"/>
      <c r="AU356" s="319"/>
      <c r="AV356" s="198"/>
      <c r="AW356" s="197"/>
      <c r="AX356" s="703"/>
      <c r="AY356" s="703"/>
      <c r="AZ356" s="703"/>
      <c r="BA356" s="702"/>
      <c r="BB356"/>
      <c r="BC356" s="407" t="str">
        <f t="shared" si="191"/>
        <v>►</v>
      </c>
      <c r="BF356" s="407" t="str">
        <f t="shared" si="192"/>
        <v>►</v>
      </c>
      <c r="BI356" s="9">
        <v>1</v>
      </c>
      <c r="BJ356" s="1"/>
      <c r="BK356" s="1"/>
    </row>
    <row r="357" spans="1:63" s="583" customFormat="1" ht="15.75">
      <c r="A357" s="407" t="str">
        <f t="shared" si="189"/>
        <v>►</v>
      </c>
      <c r="B357" s="147" t="str">
        <f t="shared" si="197"/>
        <v>►</v>
      </c>
      <c r="C357" s="685" t="str">
        <f t="shared" si="198"/>
        <v>►</v>
      </c>
      <c r="D357" s="147" t="str">
        <f t="shared" si="199"/>
        <v>►</v>
      </c>
      <c r="E357" s="147" t="str">
        <f t="shared" si="200"/>
        <v>►</v>
      </c>
      <c r="F357" s="147" t="str">
        <f t="shared" si="201"/>
        <v>►</v>
      </c>
      <c r="G357" s="147" t="str">
        <f t="shared" si="202"/>
        <v>►</v>
      </c>
      <c r="H357"/>
      <c r="I357" s="134"/>
      <c r="J357" s="190"/>
      <c r="K357" s="189"/>
      <c r="L357" s="188"/>
      <c r="M357" s="187"/>
      <c r="N357" s="186"/>
      <c r="O357" s="185"/>
      <c r="P357" s="184"/>
      <c r="Q357" s="184"/>
      <c r="R357" s="183"/>
      <c r="S357" s="183"/>
      <c r="T357" s="183"/>
      <c r="U357" s="183"/>
      <c r="V357" s="183"/>
      <c r="W357" s="183"/>
      <c r="X357" s="183"/>
      <c r="Y357" s="183"/>
      <c r="Z357" s="182"/>
      <c r="AA357" s="686"/>
      <c r="AB357" s="407" t="str">
        <f t="shared" si="190"/>
        <v>►</v>
      </c>
      <c r="AC357" s="147" t="str">
        <f t="shared" si="203"/>
        <v>►</v>
      </c>
      <c r="AD357" s="685" t="str">
        <f t="shared" si="204"/>
        <v>►</v>
      </c>
      <c r="AE357" s="147" t="str">
        <f t="shared" si="205"/>
        <v>►</v>
      </c>
      <c r="AF357" s="147" t="str">
        <f t="shared" si="206"/>
        <v>►</v>
      </c>
      <c r="AG357" s="147" t="str">
        <f t="shared" si="207"/>
        <v>►</v>
      </c>
      <c r="AH357" s="147" t="str">
        <f t="shared" si="208"/>
        <v>►</v>
      </c>
      <c r="AI357" s="686"/>
      <c r="AJ357" s="134"/>
      <c r="AK357" s="190"/>
      <c r="AL357" s="189"/>
      <c r="AM357" s="188"/>
      <c r="AN357" s="187"/>
      <c r="AO357" s="186"/>
      <c r="AP357" s="185"/>
      <c r="AQ357" s="184"/>
      <c r="AR357" s="184"/>
      <c r="AS357" s="183"/>
      <c r="AT357" s="183"/>
      <c r="AU357" s="183"/>
      <c r="AV357" s="183"/>
      <c r="AW357" s="183"/>
      <c r="AX357" s="183"/>
      <c r="AY357" s="183"/>
      <c r="AZ357" s="183"/>
      <c r="BA357" s="182"/>
      <c r="BB357"/>
      <c r="BC357" s="407" t="str">
        <f t="shared" si="191"/>
        <v>►</v>
      </c>
      <c r="BF357" s="407" t="str">
        <f t="shared" si="192"/>
        <v>►</v>
      </c>
      <c r="BI357" s="9">
        <v>1</v>
      </c>
      <c r="BJ357" s="1"/>
      <c r="BK357" s="1"/>
    </row>
    <row r="358" spans="1:63" s="583" customFormat="1" ht="15.75">
      <c r="A358" s="407" t="str">
        <f t="shared" si="189"/>
        <v>►</v>
      </c>
      <c r="B358" s="147" t="str">
        <f t="shared" si="197"/>
        <v>►</v>
      </c>
      <c r="C358" s="685" t="str">
        <f t="shared" si="198"/>
        <v>►</v>
      </c>
      <c r="D358" s="147" t="str">
        <f t="shared" si="199"/>
        <v>►</v>
      </c>
      <c r="E358" s="147" t="str">
        <f t="shared" si="200"/>
        <v>►</v>
      </c>
      <c r="F358" s="147" t="str">
        <f t="shared" si="201"/>
        <v>►</v>
      </c>
      <c r="G358" s="147" t="str">
        <f t="shared" si="202"/>
        <v>►</v>
      </c>
      <c r="H358"/>
      <c r="I358" s="134"/>
      <c r="J358" s="119"/>
      <c r="K358" s="119"/>
      <c r="L358" s="118"/>
      <c r="M358" s="117"/>
      <c r="N358" s="116"/>
      <c r="O358" s="701"/>
      <c r="P358" s="701"/>
      <c r="Q358" s="700"/>
      <c r="R358" s="177"/>
      <c r="S358" s="176"/>
      <c r="T358" s="699"/>
      <c r="U358" s="175"/>
      <c r="V358" s="698"/>
      <c r="W358" s="697"/>
      <c r="X358" s="696"/>
      <c r="Y358" s="695"/>
      <c r="Z358" s="174"/>
      <c r="AA358" s="686"/>
      <c r="AB358" s="407" t="str">
        <f t="shared" si="190"/>
        <v>►</v>
      </c>
      <c r="AC358" s="147" t="str">
        <f t="shared" si="203"/>
        <v>►</v>
      </c>
      <c r="AD358" s="685" t="str">
        <f t="shared" si="204"/>
        <v>►</v>
      </c>
      <c r="AE358" s="147" t="str">
        <f t="shared" si="205"/>
        <v>►</v>
      </c>
      <c r="AF358" s="147" t="str">
        <f t="shared" si="206"/>
        <v>►</v>
      </c>
      <c r="AG358" s="147" t="str">
        <f t="shared" si="207"/>
        <v>►</v>
      </c>
      <c r="AH358" s="147" t="str">
        <f t="shared" si="208"/>
        <v>►</v>
      </c>
      <c r="AI358" s="686"/>
      <c r="AJ358" s="134"/>
      <c r="AK358" s="119"/>
      <c r="AL358" s="119"/>
      <c r="AM358" s="118"/>
      <c r="AN358" s="117"/>
      <c r="AO358" s="116"/>
      <c r="AP358" s="701"/>
      <c r="AQ358" s="701"/>
      <c r="AR358" s="700"/>
      <c r="AS358" s="177"/>
      <c r="AT358" s="176"/>
      <c r="AU358" s="699"/>
      <c r="AV358" s="175"/>
      <c r="AW358" s="698"/>
      <c r="AX358" s="697"/>
      <c r="AY358" s="696"/>
      <c r="AZ358" s="695"/>
      <c r="BA358" s="174"/>
      <c r="BB358"/>
      <c r="BC358" s="407" t="str">
        <f t="shared" si="191"/>
        <v>►</v>
      </c>
      <c r="BF358" s="407" t="str">
        <f t="shared" si="192"/>
        <v>►</v>
      </c>
      <c r="BI358" s="9">
        <v>1</v>
      </c>
      <c r="BJ358" s="1"/>
      <c r="BK358" s="1"/>
    </row>
    <row r="359" spans="1:63" s="583" customFormat="1" ht="15.75">
      <c r="A359" s="407" t="str">
        <f t="shared" si="189"/>
        <v>►</v>
      </c>
      <c r="B359" s="147" t="str">
        <f t="shared" si="197"/>
        <v>►</v>
      </c>
      <c r="C359" s="685" t="str">
        <f t="shared" si="198"/>
        <v>►</v>
      </c>
      <c r="D359" s="147" t="str">
        <f t="shared" si="199"/>
        <v>►</v>
      </c>
      <c r="E359" s="147" t="str">
        <f t="shared" si="200"/>
        <v>►</v>
      </c>
      <c r="F359" s="147" t="str">
        <f t="shared" si="201"/>
        <v>►</v>
      </c>
      <c r="G359" s="147" t="str">
        <f t="shared" si="202"/>
        <v>►</v>
      </c>
      <c r="H359"/>
      <c r="I359" s="134"/>
      <c r="J359" s="119"/>
      <c r="K359" s="119"/>
      <c r="L359" s="118"/>
      <c r="M359" s="117"/>
      <c r="N359" s="116"/>
      <c r="O359" s="689"/>
      <c r="P359" s="689"/>
      <c r="Q359" s="688"/>
      <c r="R359" s="165"/>
      <c r="S359" s="164"/>
      <c r="T359" s="694"/>
      <c r="U359" s="163"/>
      <c r="V359" s="693"/>
      <c r="W359" s="692"/>
      <c r="X359" s="691"/>
      <c r="Y359" s="690"/>
      <c r="Z359" s="162"/>
      <c r="AA359" s="686"/>
      <c r="AB359" s="407" t="str">
        <f t="shared" si="190"/>
        <v>►</v>
      </c>
      <c r="AC359" s="147" t="str">
        <f t="shared" si="203"/>
        <v>►</v>
      </c>
      <c r="AD359" s="685" t="str">
        <f t="shared" si="204"/>
        <v>►</v>
      </c>
      <c r="AE359" s="147" t="str">
        <f t="shared" si="205"/>
        <v>►</v>
      </c>
      <c r="AF359" s="147" t="str">
        <f t="shared" si="206"/>
        <v>►</v>
      </c>
      <c r="AG359" s="147" t="str">
        <f t="shared" si="207"/>
        <v>►</v>
      </c>
      <c r="AH359" s="147" t="str">
        <f t="shared" si="208"/>
        <v>►</v>
      </c>
      <c r="AI359" s="686"/>
      <c r="AJ359" s="134"/>
      <c r="AK359" s="119"/>
      <c r="AL359" s="119"/>
      <c r="AM359" s="118"/>
      <c r="AN359" s="117"/>
      <c r="AO359" s="116"/>
      <c r="AP359" s="689"/>
      <c r="AQ359" s="689"/>
      <c r="AR359" s="688"/>
      <c r="AS359" s="165"/>
      <c r="AT359" s="164"/>
      <c r="AU359" s="694"/>
      <c r="AV359" s="163"/>
      <c r="AW359" s="693"/>
      <c r="AX359" s="692"/>
      <c r="AY359" s="691"/>
      <c r="AZ359" s="690"/>
      <c r="BA359" s="162"/>
      <c r="BB359"/>
      <c r="BC359" s="407" t="str">
        <f t="shared" si="191"/>
        <v>►</v>
      </c>
      <c r="BF359" s="407" t="str">
        <f t="shared" si="192"/>
        <v>►</v>
      </c>
      <c r="BI359" s="9">
        <v>1</v>
      </c>
      <c r="BJ359" s="1"/>
      <c r="BK359" s="1"/>
    </row>
    <row r="360" spans="1:63" s="583" customFormat="1" ht="21">
      <c r="A360" s="407" t="str">
        <f t="shared" si="189"/>
        <v>►</v>
      </c>
      <c r="B360" s="147" t="str">
        <f t="shared" si="197"/>
        <v>►</v>
      </c>
      <c r="C360" s="685" t="str">
        <f t="shared" si="198"/>
        <v>►</v>
      </c>
      <c r="D360" s="147" t="str">
        <f t="shared" si="199"/>
        <v>►</v>
      </c>
      <c r="E360" s="147" t="str">
        <f t="shared" si="200"/>
        <v>►</v>
      </c>
      <c r="F360" s="147" t="str">
        <f t="shared" si="201"/>
        <v>►</v>
      </c>
      <c r="G360" s="147" t="str">
        <f t="shared" si="202"/>
        <v>►</v>
      </c>
      <c r="H360"/>
      <c r="I360" s="134"/>
      <c r="J360" s="119"/>
      <c r="K360" s="119"/>
      <c r="L360" s="118"/>
      <c r="M360" s="117"/>
      <c r="N360" s="116"/>
      <c r="O360" s="689"/>
      <c r="P360" s="689"/>
      <c r="Q360" s="688"/>
      <c r="R360" s="145"/>
      <c r="S360" s="296"/>
      <c r="T360" s="295"/>
      <c r="U360" s="144"/>
      <c r="V360" s="294"/>
      <c r="W360" s="293"/>
      <c r="X360" s="292"/>
      <c r="Y360" s="291"/>
      <c r="Z360" s="290"/>
      <c r="AA360" s="686"/>
      <c r="AB360" s="407" t="str">
        <f t="shared" si="190"/>
        <v>►</v>
      </c>
      <c r="AC360" s="147" t="str">
        <f t="shared" si="203"/>
        <v>►</v>
      </c>
      <c r="AD360" s="685" t="str">
        <f t="shared" si="204"/>
        <v>►</v>
      </c>
      <c r="AE360" s="147" t="str">
        <f t="shared" si="205"/>
        <v>►</v>
      </c>
      <c r="AF360" s="147" t="str">
        <f t="shared" si="206"/>
        <v>►</v>
      </c>
      <c r="AG360" s="147" t="str">
        <f t="shared" si="207"/>
        <v>►</v>
      </c>
      <c r="AH360" s="147" t="str">
        <f t="shared" si="208"/>
        <v>►</v>
      </c>
      <c r="AI360" s="686"/>
      <c r="AJ360" s="134"/>
      <c r="AK360" s="119"/>
      <c r="AL360" s="119"/>
      <c r="AM360" s="118"/>
      <c r="AN360" s="117"/>
      <c r="AO360" s="116"/>
      <c r="AP360" s="689"/>
      <c r="AQ360" s="689"/>
      <c r="AR360" s="688"/>
      <c r="AS360" s="145"/>
      <c r="AT360" s="296"/>
      <c r="AU360" s="295"/>
      <c r="AV360" s="144"/>
      <c r="AW360" s="294"/>
      <c r="AX360" s="293"/>
      <c r="AY360" s="292"/>
      <c r="AZ360" s="291"/>
      <c r="BA360" s="290"/>
      <c r="BB360"/>
      <c r="BC360" s="407" t="str">
        <f t="shared" si="191"/>
        <v>►</v>
      </c>
      <c r="BF360" s="407" t="str">
        <f t="shared" si="192"/>
        <v>►</v>
      </c>
      <c r="BI360" s="9">
        <v>1</v>
      </c>
      <c r="BJ360" s="1"/>
      <c r="BK360" s="1"/>
    </row>
    <row r="361" spans="1:63" s="583" customFormat="1" ht="21">
      <c r="A361" s="407" t="str">
        <f t="shared" si="189"/>
        <v>►</v>
      </c>
      <c r="B361" s="147" t="str">
        <f t="shared" si="197"/>
        <v>►</v>
      </c>
      <c r="C361" s="685" t="str">
        <f t="shared" si="198"/>
        <v>►</v>
      </c>
      <c r="D361" s="147" t="str">
        <f t="shared" si="199"/>
        <v>►</v>
      </c>
      <c r="E361" s="147" t="str">
        <f t="shared" si="200"/>
        <v>►</v>
      </c>
      <c r="F361" s="147" t="str">
        <f t="shared" si="201"/>
        <v>►</v>
      </c>
      <c r="G361" s="147" t="str">
        <f t="shared" si="202"/>
        <v>►</v>
      </c>
      <c r="H361"/>
      <c r="I361" s="146"/>
      <c r="J361" s="119"/>
      <c r="K361" s="119"/>
      <c r="L361" s="118"/>
      <c r="M361" s="117"/>
      <c r="N361" s="116"/>
      <c r="O361" s="689"/>
      <c r="P361" s="689"/>
      <c r="Q361" s="688"/>
      <c r="R361" s="150"/>
      <c r="S361" s="296"/>
      <c r="T361" s="295"/>
      <c r="U361" s="144"/>
      <c r="V361" s="294"/>
      <c r="W361" s="293"/>
      <c r="X361" s="292"/>
      <c r="Y361" s="291"/>
      <c r="Z361" s="290"/>
      <c r="AA361" s="686"/>
      <c r="AB361" s="407" t="str">
        <f t="shared" si="190"/>
        <v>►</v>
      </c>
      <c r="AC361" s="147" t="str">
        <f t="shared" si="203"/>
        <v>►</v>
      </c>
      <c r="AD361" s="685" t="str">
        <f t="shared" si="204"/>
        <v>►</v>
      </c>
      <c r="AE361" s="147" t="str">
        <f t="shared" si="205"/>
        <v>►</v>
      </c>
      <c r="AF361" s="147" t="str">
        <f t="shared" si="206"/>
        <v>►</v>
      </c>
      <c r="AG361" s="147" t="str">
        <f t="shared" si="207"/>
        <v>►</v>
      </c>
      <c r="AH361" s="147" t="str">
        <f t="shared" si="208"/>
        <v>►</v>
      </c>
      <c r="AI361" s="686"/>
      <c r="AJ361" s="146"/>
      <c r="AK361" s="119"/>
      <c r="AL361" s="119"/>
      <c r="AM361" s="118"/>
      <c r="AN361" s="117"/>
      <c r="AO361" s="116"/>
      <c r="AP361" s="689"/>
      <c r="AQ361" s="689"/>
      <c r="AR361" s="688"/>
      <c r="AS361" s="150"/>
      <c r="AT361" s="296"/>
      <c r="AU361" s="295"/>
      <c r="AV361" s="144"/>
      <c r="AW361" s="294"/>
      <c r="AX361" s="293"/>
      <c r="AY361" s="292"/>
      <c r="AZ361" s="291"/>
      <c r="BA361" s="290"/>
      <c r="BB361"/>
      <c r="BC361" s="407" t="str">
        <f t="shared" si="191"/>
        <v>►</v>
      </c>
      <c r="BF361" s="407" t="str">
        <f t="shared" si="192"/>
        <v>►</v>
      </c>
      <c r="BI361" s="9">
        <v>1</v>
      </c>
      <c r="BJ361" s="1"/>
      <c r="BK361" s="1"/>
    </row>
    <row r="362" spans="1:63" s="583" customFormat="1" ht="21">
      <c r="A362" s="407" t="str">
        <f t="shared" si="189"/>
        <v>►</v>
      </c>
      <c r="B362" s="147" t="str">
        <f t="shared" si="197"/>
        <v>►</v>
      </c>
      <c r="C362" s="685" t="str">
        <f t="shared" si="198"/>
        <v>►</v>
      </c>
      <c r="D362" s="147" t="str">
        <f t="shared" si="199"/>
        <v>►</v>
      </c>
      <c r="E362" s="147" t="str">
        <f t="shared" si="200"/>
        <v>►</v>
      </c>
      <c r="F362" s="147" t="str">
        <f t="shared" si="201"/>
        <v>►</v>
      </c>
      <c r="G362" s="147" t="str">
        <f t="shared" si="202"/>
        <v>►</v>
      </c>
      <c r="H362"/>
      <c r="I362" s="146"/>
      <c r="J362" s="119"/>
      <c r="K362" s="119"/>
      <c r="L362" s="118"/>
      <c r="M362" s="117"/>
      <c r="N362" s="116"/>
      <c r="O362" s="689"/>
      <c r="P362" s="689"/>
      <c r="Q362" s="688"/>
      <c r="R362" s="145"/>
      <c r="S362" s="296"/>
      <c r="T362" s="295"/>
      <c r="U362" s="144"/>
      <c r="V362" s="294"/>
      <c r="W362" s="293"/>
      <c r="X362" s="292"/>
      <c r="Y362" s="291"/>
      <c r="Z362" s="298"/>
      <c r="AA362" s="686"/>
      <c r="AB362" s="407" t="str">
        <f t="shared" si="190"/>
        <v>►</v>
      </c>
      <c r="AC362" s="147" t="str">
        <f t="shared" si="203"/>
        <v>►</v>
      </c>
      <c r="AD362" s="685" t="str">
        <f t="shared" si="204"/>
        <v>►</v>
      </c>
      <c r="AE362" s="147" t="str">
        <f t="shared" si="205"/>
        <v>►</v>
      </c>
      <c r="AF362" s="147" t="str">
        <f t="shared" si="206"/>
        <v>►</v>
      </c>
      <c r="AG362" s="147" t="str">
        <f t="shared" si="207"/>
        <v>►</v>
      </c>
      <c r="AH362" s="147" t="str">
        <f t="shared" si="208"/>
        <v>►</v>
      </c>
      <c r="AI362" s="686"/>
      <c r="AJ362" s="146"/>
      <c r="AK362" s="119"/>
      <c r="AL362" s="119"/>
      <c r="AM362" s="118"/>
      <c r="AN362" s="117"/>
      <c r="AO362" s="116"/>
      <c r="AP362" s="689"/>
      <c r="AQ362" s="689"/>
      <c r="AR362" s="688"/>
      <c r="AS362" s="145"/>
      <c r="AT362" s="296"/>
      <c r="AU362" s="295"/>
      <c r="AV362" s="144"/>
      <c r="AW362" s="294"/>
      <c r="AX362" s="293"/>
      <c r="AY362" s="292"/>
      <c r="AZ362" s="291"/>
      <c r="BA362" s="298"/>
      <c r="BB362"/>
      <c r="BC362" s="407" t="str">
        <f t="shared" si="191"/>
        <v>►</v>
      </c>
      <c r="BF362" s="407" t="str">
        <f t="shared" si="192"/>
        <v>►</v>
      </c>
      <c r="BI362" s="9">
        <v>1</v>
      </c>
      <c r="BJ362" s="1"/>
      <c r="BK362" s="1"/>
    </row>
    <row r="363" spans="1:63" s="583" customFormat="1" ht="21">
      <c r="A363" s="407" t="str">
        <f t="shared" si="189"/>
        <v>►</v>
      </c>
      <c r="B363" s="147" t="str">
        <f t="shared" si="197"/>
        <v>►</v>
      </c>
      <c r="C363" s="685" t="str">
        <f t="shared" si="198"/>
        <v>►</v>
      </c>
      <c r="D363" s="147" t="str">
        <f t="shared" si="199"/>
        <v>►</v>
      </c>
      <c r="E363" s="147" t="str">
        <f t="shared" si="200"/>
        <v>►</v>
      </c>
      <c r="F363" s="147" t="str">
        <f t="shared" si="201"/>
        <v>►</v>
      </c>
      <c r="G363" s="147" t="str">
        <f t="shared" si="202"/>
        <v>►</v>
      </c>
      <c r="H363"/>
      <c r="I363" s="146"/>
      <c r="J363" s="119"/>
      <c r="K363" s="119"/>
      <c r="L363" s="118"/>
      <c r="M363" s="117"/>
      <c r="N363" s="116"/>
      <c r="O363" s="689"/>
      <c r="P363" s="689"/>
      <c r="Q363" s="688"/>
      <c r="R363" s="150"/>
      <c r="S363" s="296"/>
      <c r="T363" s="295"/>
      <c r="U363" s="144"/>
      <c r="V363" s="294"/>
      <c r="W363" s="293"/>
      <c r="X363" s="292"/>
      <c r="Y363" s="291"/>
      <c r="Z363" s="298"/>
      <c r="AA363" s="686"/>
      <c r="AB363" s="407" t="str">
        <f t="shared" si="190"/>
        <v>►</v>
      </c>
      <c r="AC363" s="147" t="str">
        <f t="shared" si="203"/>
        <v>►</v>
      </c>
      <c r="AD363" s="685" t="str">
        <f t="shared" si="204"/>
        <v>►</v>
      </c>
      <c r="AE363" s="147" t="str">
        <f t="shared" si="205"/>
        <v>►</v>
      </c>
      <c r="AF363" s="147" t="str">
        <f t="shared" si="206"/>
        <v>►</v>
      </c>
      <c r="AG363" s="147" t="str">
        <f t="shared" si="207"/>
        <v>►</v>
      </c>
      <c r="AH363" s="147" t="str">
        <f t="shared" si="208"/>
        <v>►</v>
      </c>
      <c r="AI363" s="686"/>
      <c r="AJ363" s="146"/>
      <c r="AK363" s="119"/>
      <c r="AL363" s="119"/>
      <c r="AM363" s="118"/>
      <c r="AN363" s="117"/>
      <c r="AO363" s="116"/>
      <c r="AP363" s="689"/>
      <c r="AQ363" s="689"/>
      <c r="AR363" s="688"/>
      <c r="AS363" s="150"/>
      <c r="AT363" s="296"/>
      <c r="AU363" s="295"/>
      <c r="AV363" s="144"/>
      <c r="AW363" s="294"/>
      <c r="AX363" s="293"/>
      <c r="AY363" s="292"/>
      <c r="AZ363" s="291"/>
      <c r="BA363" s="298"/>
      <c r="BB363"/>
      <c r="BC363" s="407" t="str">
        <f t="shared" si="191"/>
        <v>►</v>
      </c>
      <c r="BF363" s="407" t="str">
        <f t="shared" si="192"/>
        <v>►</v>
      </c>
      <c r="BI363" s="9">
        <v>1</v>
      </c>
      <c r="BJ363" s="1"/>
      <c r="BK363" s="1"/>
    </row>
    <row r="364" spans="1:63" s="583" customFormat="1" ht="21">
      <c r="A364" s="407" t="str">
        <f t="shared" si="189"/>
        <v>►</v>
      </c>
      <c r="B364" s="147" t="str">
        <f t="shared" si="197"/>
        <v>►</v>
      </c>
      <c r="C364" s="685" t="str">
        <f t="shared" si="198"/>
        <v>►</v>
      </c>
      <c r="D364" s="147" t="str">
        <f t="shared" si="199"/>
        <v>►</v>
      </c>
      <c r="E364" s="147" t="str">
        <f t="shared" si="200"/>
        <v>►</v>
      </c>
      <c r="F364" s="147" t="str">
        <f t="shared" si="201"/>
        <v>►</v>
      </c>
      <c r="G364" s="147" t="str">
        <f t="shared" si="202"/>
        <v>►</v>
      </c>
      <c r="H364"/>
      <c r="I364" s="146"/>
      <c r="J364" s="119"/>
      <c r="K364" s="119"/>
      <c r="L364" s="118"/>
      <c r="M364" s="117"/>
      <c r="N364" s="116"/>
      <c r="O364" s="689"/>
      <c r="P364" s="689"/>
      <c r="Q364" s="688"/>
      <c r="R364" s="145"/>
      <c r="S364" s="296"/>
      <c r="T364" s="295"/>
      <c r="U364" s="144"/>
      <c r="V364" s="294"/>
      <c r="W364" s="293"/>
      <c r="X364" s="292"/>
      <c r="Y364" s="291"/>
      <c r="Z364" s="290"/>
      <c r="AA364" s="686"/>
      <c r="AB364" s="407" t="str">
        <f t="shared" si="190"/>
        <v>►</v>
      </c>
      <c r="AC364" s="147" t="str">
        <f t="shared" si="203"/>
        <v>►</v>
      </c>
      <c r="AD364" s="685" t="str">
        <f t="shared" si="204"/>
        <v>►</v>
      </c>
      <c r="AE364" s="147" t="str">
        <f t="shared" si="205"/>
        <v>►</v>
      </c>
      <c r="AF364" s="147" t="str">
        <f t="shared" si="206"/>
        <v>►</v>
      </c>
      <c r="AG364" s="147" t="str">
        <f t="shared" si="207"/>
        <v>►</v>
      </c>
      <c r="AH364" s="147" t="str">
        <f t="shared" si="208"/>
        <v>►</v>
      </c>
      <c r="AI364" s="686"/>
      <c r="AJ364" s="146"/>
      <c r="AK364" s="119"/>
      <c r="AL364" s="119"/>
      <c r="AM364" s="118"/>
      <c r="AN364" s="117"/>
      <c r="AO364" s="116"/>
      <c r="AP364" s="689"/>
      <c r="AQ364" s="689"/>
      <c r="AR364" s="688"/>
      <c r="AS364" s="145"/>
      <c r="AT364" s="296"/>
      <c r="AU364" s="295"/>
      <c r="AV364" s="144"/>
      <c r="AW364" s="294"/>
      <c r="AX364" s="293"/>
      <c r="AY364" s="292"/>
      <c r="AZ364" s="291"/>
      <c r="BA364" s="290"/>
      <c r="BB364"/>
      <c r="BC364" s="407" t="str">
        <f t="shared" si="191"/>
        <v>►</v>
      </c>
      <c r="BF364" s="407" t="str">
        <f t="shared" si="192"/>
        <v>►</v>
      </c>
      <c r="BI364" s="9">
        <v>1</v>
      </c>
      <c r="BJ364" s="1"/>
      <c r="BK364" s="1"/>
    </row>
    <row r="365" spans="1:63" s="583" customFormat="1" ht="21">
      <c r="A365" s="407" t="str">
        <f t="shared" si="189"/>
        <v>►</v>
      </c>
      <c r="B365" s="147" t="str">
        <f t="shared" si="197"/>
        <v>►</v>
      </c>
      <c r="C365" s="685" t="str">
        <f t="shared" si="198"/>
        <v>►</v>
      </c>
      <c r="D365" s="147" t="str">
        <f t="shared" si="199"/>
        <v>►</v>
      </c>
      <c r="E365" s="147" t="str">
        <f t="shared" si="200"/>
        <v>►</v>
      </c>
      <c r="F365" s="147" t="str">
        <f t="shared" si="201"/>
        <v>►</v>
      </c>
      <c r="G365" s="147" t="str">
        <f t="shared" si="202"/>
        <v>►</v>
      </c>
      <c r="H365"/>
      <c r="I365" s="146"/>
      <c r="J365" s="119"/>
      <c r="K365" s="119"/>
      <c r="L365" s="118"/>
      <c r="M365" s="117"/>
      <c r="N365" s="116"/>
      <c r="O365" s="689"/>
      <c r="P365" s="689"/>
      <c r="Q365" s="688"/>
      <c r="R365" s="150"/>
      <c r="S365" s="296"/>
      <c r="T365" s="295"/>
      <c r="U365" s="144"/>
      <c r="V365" s="294"/>
      <c r="W365" s="293"/>
      <c r="X365" s="292"/>
      <c r="Y365" s="291"/>
      <c r="Z365" s="290"/>
      <c r="AA365" s="686"/>
      <c r="AB365" s="407" t="str">
        <f t="shared" si="190"/>
        <v>►</v>
      </c>
      <c r="AC365" s="147" t="str">
        <f t="shared" si="203"/>
        <v>►</v>
      </c>
      <c r="AD365" s="685" t="str">
        <f t="shared" si="204"/>
        <v>►</v>
      </c>
      <c r="AE365" s="147" t="str">
        <f t="shared" si="205"/>
        <v>►</v>
      </c>
      <c r="AF365" s="147" t="str">
        <f t="shared" si="206"/>
        <v>►</v>
      </c>
      <c r="AG365" s="147" t="str">
        <f t="shared" si="207"/>
        <v>►</v>
      </c>
      <c r="AH365" s="147" t="str">
        <f t="shared" si="208"/>
        <v>►</v>
      </c>
      <c r="AI365" s="686"/>
      <c r="AJ365" s="146"/>
      <c r="AK365" s="119"/>
      <c r="AL365" s="119"/>
      <c r="AM365" s="118"/>
      <c r="AN365" s="117"/>
      <c r="AO365" s="116"/>
      <c r="AP365" s="689"/>
      <c r="AQ365" s="689"/>
      <c r="AR365" s="688"/>
      <c r="AS365" s="150"/>
      <c r="AT365" s="296"/>
      <c r="AU365" s="295"/>
      <c r="AV365" s="144"/>
      <c r="AW365" s="294"/>
      <c r="AX365" s="293"/>
      <c r="AY365" s="292"/>
      <c r="AZ365" s="291"/>
      <c r="BA365" s="290"/>
      <c r="BB365"/>
      <c r="BC365" s="407" t="str">
        <f t="shared" si="191"/>
        <v>►</v>
      </c>
      <c r="BF365" s="407" t="str">
        <f t="shared" si="192"/>
        <v>►</v>
      </c>
      <c r="BI365" s="9">
        <v>1</v>
      </c>
      <c r="BJ365" s="1"/>
      <c r="BK365" s="1"/>
    </row>
    <row r="366" spans="1:63" s="583" customFormat="1" ht="21">
      <c r="A366" s="407" t="str">
        <f t="shared" si="189"/>
        <v>►</v>
      </c>
      <c r="B366" s="147" t="str">
        <f t="shared" si="197"/>
        <v>►</v>
      </c>
      <c r="C366" s="685" t="str">
        <f t="shared" si="198"/>
        <v>►</v>
      </c>
      <c r="D366" s="147" t="str">
        <f t="shared" si="199"/>
        <v>►</v>
      </c>
      <c r="E366" s="147" t="str">
        <f t="shared" si="200"/>
        <v>►</v>
      </c>
      <c r="F366" s="147" t="str">
        <f t="shared" si="201"/>
        <v>►</v>
      </c>
      <c r="G366" s="147" t="str">
        <f t="shared" si="202"/>
        <v>►</v>
      </c>
      <c r="H366"/>
      <c r="I366" s="146"/>
      <c r="J366" s="119"/>
      <c r="K366" s="119"/>
      <c r="L366" s="118"/>
      <c r="M366" s="117"/>
      <c r="N366" s="116"/>
      <c r="O366" s="689"/>
      <c r="P366" s="689"/>
      <c r="Q366" s="688"/>
      <c r="R366" s="145"/>
      <c r="S366" s="296"/>
      <c r="T366" s="295"/>
      <c r="U366" s="144"/>
      <c r="V366" s="294"/>
      <c r="W366" s="293"/>
      <c r="X366" s="292"/>
      <c r="Y366" s="291"/>
      <c r="Z366" s="290"/>
      <c r="AA366" s="686"/>
      <c r="AB366" s="407" t="str">
        <f t="shared" si="190"/>
        <v>►</v>
      </c>
      <c r="AC366" s="147" t="str">
        <f t="shared" si="203"/>
        <v>►</v>
      </c>
      <c r="AD366" s="685" t="str">
        <f t="shared" si="204"/>
        <v>►</v>
      </c>
      <c r="AE366" s="147" t="str">
        <f t="shared" si="205"/>
        <v>►</v>
      </c>
      <c r="AF366" s="147" t="str">
        <f t="shared" si="206"/>
        <v>►</v>
      </c>
      <c r="AG366" s="147" t="str">
        <f t="shared" si="207"/>
        <v>►</v>
      </c>
      <c r="AH366" s="147" t="str">
        <f t="shared" si="208"/>
        <v>►</v>
      </c>
      <c r="AI366" s="686"/>
      <c r="AJ366" s="146"/>
      <c r="AK366" s="119"/>
      <c r="AL366" s="119"/>
      <c r="AM366" s="118"/>
      <c r="AN366" s="117"/>
      <c r="AO366" s="116"/>
      <c r="AP366" s="689"/>
      <c r="AQ366" s="689"/>
      <c r="AR366" s="688"/>
      <c r="AS366" s="145"/>
      <c r="AT366" s="296"/>
      <c r="AU366" s="295"/>
      <c r="AV366" s="144"/>
      <c r="AW366" s="294"/>
      <c r="AX366" s="293"/>
      <c r="AY366" s="292"/>
      <c r="AZ366" s="291"/>
      <c r="BA366" s="290"/>
      <c r="BB366"/>
      <c r="BC366" s="407" t="str">
        <f t="shared" si="191"/>
        <v>►</v>
      </c>
      <c r="BF366" s="407" t="str">
        <f t="shared" si="192"/>
        <v>►</v>
      </c>
      <c r="BI366" s="9">
        <v>1</v>
      </c>
      <c r="BJ366" s="1"/>
      <c r="BK366" s="1"/>
    </row>
    <row r="367" spans="1:63" s="583" customFormat="1" ht="15.75">
      <c r="A367" s="407" t="str">
        <f t="shared" si="189"/>
        <v>►</v>
      </c>
      <c r="B367" s="147" t="str">
        <f t="shared" si="197"/>
        <v>►</v>
      </c>
      <c r="C367" s="685" t="str">
        <f t="shared" si="198"/>
        <v>►</v>
      </c>
      <c r="D367" s="147" t="str">
        <f t="shared" si="199"/>
        <v>►</v>
      </c>
      <c r="E367" s="147" t="str">
        <f t="shared" si="200"/>
        <v>►</v>
      </c>
      <c r="F367" s="147" t="str">
        <f t="shared" si="201"/>
        <v>►</v>
      </c>
      <c r="G367" s="147" t="str">
        <f t="shared" si="202"/>
        <v>►</v>
      </c>
      <c r="H367"/>
      <c r="I367" s="134"/>
      <c r="J367" s="119"/>
      <c r="K367" s="119"/>
      <c r="L367" s="118"/>
      <c r="M367" s="117"/>
      <c r="N367" s="116"/>
      <c r="O367" s="132"/>
      <c r="P367" s="132"/>
      <c r="Q367" s="132"/>
      <c r="R367" s="132"/>
      <c r="S367" s="132"/>
      <c r="T367" s="132"/>
      <c r="U367" s="132"/>
      <c r="V367" s="132"/>
      <c r="W367" s="132"/>
      <c r="X367" s="133"/>
      <c r="Y367" s="132"/>
      <c r="Z367" s="131"/>
      <c r="AA367" s="686"/>
      <c r="AB367" s="407" t="str">
        <f t="shared" si="190"/>
        <v>►</v>
      </c>
      <c r="AC367" s="147" t="str">
        <f t="shared" si="203"/>
        <v>►</v>
      </c>
      <c r="AD367" s="685" t="str">
        <f t="shared" si="204"/>
        <v>►</v>
      </c>
      <c r="AE367" s="147" t="str">
        <f t="shared" si="205"/>
        <v>►</v>
      </c>
      <c r="AF367" s="147" t="str">
        <f t="shared" si="206"/>
        <v>►</v>
      </c>
      <c r="AG367" s="147" t="str">
        <f t="shared" si="207"/>
        <v>►</v>
      </c>
      <c r="AH367" s="147" t="str">
        <f t="shared" si="208"/>
        <v>►</v>
      </c>
      <c r="AI367" s="686"/>
      <c r="AJ367" s="134"/>
      <c r="AK367" s="119"/>
      <c r="AL367" s="119"/>
      <c r="AM367" s="118"/>
      <c r="AN367" s="117"/>
      <c r="AO367" s="116"/>
      <c r="AP367" s="132"/>
      <c r="AQ367" s="132"/>
      <c r="AR367" s="132"/>
      <c r="AS367" s="132"/>
      <c r="AT367" s="132"/>
      <c r="AU367" s="132"/>
      <c r="AV367" s="132"/>
      <c r="AW367" s="132"/>
      <c r="AX367" s="132"/>
      <c r="AY367" s="133"/>
      <c r="AZ367" s="132"/>
      <c r="BA367" s="131"/>
      <c r="BB367"/>
      <c r="BC367" s="407" t="str">
        <f t="shared" si="191"/>
        <v>►</v>
      </c>
      <c r="BF367" s="407" t="str">
        <f t="shared" si="192"/>
        <v>►</v>
      </c>
      <c r="BI367" s="9">
        <v>1</v>
      </c>
      <c r="BJ367" s="1"/>
      <c r="BK367" s="1"/>
    </row>
    <row r="368" spans="1:63" s="583" customFormat="1" ht="21">
      <c r="A368" s="407" t="str">
        <f t="shared" si="189"/>
        <v>►</v>
      </c>
      <c r="B368" s="147" t="str">
        <f t="shared" si="197"/>
        <v>►</v>
      </c>
      <c r="C368" s="685" t="str">
        <f t="shared" si="198"/>
        <v>►</v>
      </c>
      <c r="D368" s="147" t="str">
        <f t="shared" si="199"/>
        <v>►</v>
      </c>
      <c r="E368" s="147" t="str">
        <f t="shared" si="200"/>
        <v>►</v>
      </c>
      <c r="F368" s="147" t="str">
        <f t="shared" si="201"/>
        <v>►</v>
      </c>
      <c r="G368" s="147" t="str">
        <f t="shared" si="202"/>
        <v>►</v>
      </c>
      <c r="H368"/>
      <c r="I368" s="146"/>
      <c r="J368" s="119"/>
      <c r="K368" s="119"/>
      <c r="L368" s="118"/>
      <c r="M368" s="117"/>
      <c r="N368" s="116"/>
      <c r="O368" s="288"/>
      <c r="P368" s="267"/>
      <c r="Q368" s="270"/>
      <c r="R368" s="270"/>
      <c r="S368" s="270"/>
      <c r="T368" s="270"/>
      <c r="U368" s="270"/>
      <c r="V368" s="270"/>
      <c r="W368" s="270"/>
      <c r="X368" s="270"/>
      <c r="Y368" s="270"/>
      <c r="Z368" s="287"/>
      <c r="AA368" s="686"/>
      <c r="AB368" s="407" t="str">
        <f t="shared" si="190"/>
        <v>►</v>
      </c>
      <c r="AC368" s="147" t="str">
        <f t="shared" si="203"/>
        <v>►</v>
      </c>
      <c r="AD368" s="685" t="str">
        <f t="shared" si="204"/>
        <v>►</v>
      </c>
      <c r="AE368" s="147" t="str">
        <f t="shared" si="205"/>
        <v>►</v>
      </c>
      <c r="AF368" s="147" t="str">
        <f t="shared" si="206"/>
        <v>►</v>
      </c>
      <c r="AG368" s="147" t="str">
        <f t="shared" si="207"/>
        <v>►</v>
      </c>
      <c r="AH368" s="147" t="str">
        <f t="shared" si="208"/>
        <v>►</v>
      </c>
      <c r="AI368" s="686"/>
      <c r="AJ368" s="146"/>
      <c r="AK368" s="119"/>
      <c r="AL368" s="119"/>
      <c r="AM368" s="118"/>
      <c r="AN368" s="117"/>
      <c r="AO368" s="116"/>
      <c r="AP368" s="288"/>
      <c r="AQ368" s="267"/>
      <c r="AR368" s="270"/>
      <c r="AS368" s="270"/>
      <c r="AT368" s="270"/>
      <c r="AU368" s="270"/>
      <c r="AV368" s="270"/>
      <c r="AW368" s="270"/>
      <c r="AX368" s="270"/>
      <c r="AY368" s="270"/>
      <c r="AZ368" s="270"/>
      <c r="BA368" s="287"/>
      <c r="BB368"/>
      <c r="BC368" s="407" t="str">
        <f t="shared" si="191"/>
        <v>►</v>
      </c>
      <c r="BF368" s="407" t="str">
        <f t="shared" si="192"/>
        <v>►</v>
      </c>
      <c r="BI368" s="9">
        <v>1</v>
      </c>
      <c r="BJ368" s="1"/>
      <c r="BK368" s="1"/>
    </row>
    <row r="369" spans="1:63" s="583" customFormat="1" ht="21">
      <c r="A369" s="407" t="str">
        <f t="shared" si="189"/>
        <v>►</v>
      </c>
      <c r="B369" s="147" t="str">
        <f t="shared" ref="B369:G369" si="209">B368</f>
        <v>►</v>
      </c>
      <c r="C369" s="685" t="str">
        <f t="shared" si="209"/>
        <v>►</v>
      </c>
      <c r="D369" s="147" t="str">
        <f t="shared" si="209"/>
        <v>►</v>
      </c>
      <c r="E369" s="147" t="str">
        <f t="shared" si="209"/>
        <v>►</v>
      </c>
      <c r="F369" s="147" t="str">
        <f t="shared" si="209"/>
        <v>►</v>
      </c>
      <c r="G369" s="147" t="str">
        <f t="shared" si="209"/>
        <v>►</v>
      </c>
      <c r="H369"/>
      <c r="I369" s="146"/>
      <c r="J369" s="119"/>
      <c r="K369" s="119"/>
      <c r="L369" s="118"/>
      <c r="M369" s="117"/>
      <c r="N369" s="116"/>
      <c r="O369" s="285"/>
      <c r="P369" s="284"/>
      <c r="Q369" s="284"/>
      <c r="R369" s="284"/>
      <c r="S369" s="284"/>
      <c r="T369" s="284"/>
      <c r="U369" s="284"/>
      <c r="V369" s="284"/>
      <c r="W369" s="284"/>
      <c r="X369" s="284"/>
      <c r="Y369" s="284"/>
      <c r="Z369" s="282"/>
      <c r="AA369" s="686"/>
      <c r="AB369" s="407" t="str">
        <f t="shared" si="190"/>
        <v>►</v>
      </c>
      <c r="AC369" s="147" t="str">
        <f t="shared" ref="AC369:AH369" si="210">AC368</f>
        <v>►</v>
      </c>
      <c r="AD369" s="685" t="str">
        <f t="shared" si="210"/>
        <v>►</v>
      </c>
      <c r="AE369" s="147" t="str">
        <f t="shared" si="210"/>
        <v>►</v>
      </c>
      <c r="AF369" s="147" t="str">
        <f t="shared" si="210"/>
        <v>►</v>
      </c>
      <c r="AG369" s="147" t="str">
        <f t="shared" si="210"/>
        <v>►</v>
      </c>
      <c r="AH369" s="147" t="str">
        <f t="shared" si="210"/>
        <v>►</v>
      </c>
      <c r="AI369" s="686"/>
      <c r="AJ369" s="146"/>
      <c r="AK369" s="119"/>
      <c r="AL369" s="119"/>
      <c r="AM369" s="118"/>
      <c r="AN369" s="117"/>
      <c r="AO369" s="116"/>
      <c r="AP369" s="285"/>
      <c r="AQ369" s="284"/>
      <c r="AR369" s="284"/>
      <c r="AS369" s="284"/>
      <c r="AT369" s="284"/>
      <c r="AU369" s="284"/>
      <c r="AV369" s="284"/>
      <c r="AW369" s="284"/>
      <c r="AX369" s="284"/>
      <c r="AY369" s="284"/>
      <c r="AZ369" s="284"/>
      <c r="BA369" s="282"/>
      <c r="BB369"/>
      <c r="BC369" s="407" t="str">
        <f t="shared" si="191"/>
        <v>►</v>
      </c>
      <c r="BF369" s="407" t="str">
        <f t="shared" si="192"/>
        <v>►</v>
      </c>
      <c r="BI369" s="9">
        <v>1</v>
      </c>
      <c r="BJ369" s="1"/>
      <c r="BK369" s="1"/>
    </row>
    <row r="370" spans="1:63" s="583" customFormat="1" ht="21">
      <c r="A370" s="407" t="str">
        <f t="shared" si="189"/>
        <v>►</v>
      </c>
      <c r="B370" s="147" t="str">
        <f t="shared" ref="B370:G382" si="211">B368</f>
        <v>►</v>
      </c>
      <c r="C370" s="685" t="str">
        <f t="shared" si="211"/>
        <v>►</v>
      </c>
      <c r="D370" s="147" t="str">
        <f t="shared" si="211"/>
        <v>►</v>
      </c>
      <c r="E370" s="147" t="str">
        <f t="shared" si="211"/>
        <v>►</v>
      </c>
      <c r="F370" s="147" t="str">
        <f t="shared" si="211"/>
        <v>►</v>
      </c>
      <c r="G370" s="147" t="str">
        <f t="shared" si="211"/>
        <v>►</v>
      </c>
      <c r="H370"/>
      <c r="I370" s="146"/>
      <c r="J370" s="119"/>
      <c r="K370" s="119"/>
      <c r="L370" s="118"/>
      <c r="M370" s="117"/>
      <c r="N370" s="116"/>
      <c r="O370" s="285"/>
      <c r="P370" s="284"/>
      <c r="Q370" s="284"/>
      <c r="R370" s="284"/>
      <c r="S370" s="284"/>
      <c r="T370" s="284"/>
      <c r="U370" s="284"/>
      <c r="V370" s="284"/>
      <c r="W370" s="284"/>
      <c r="X370" s="284"/>
      <c r="Y370" s="284"/>
      <c r="Z370" s="282"/>
      <c r="AA370" s="686"/>
      <c r="AB370" s="407" t="str">
        <f t="shared" si="190"/>
        <v>►</v>
      </c>
      <c r="AC370" s="147" t="str">
        <f t="shared" ref="AC370:AH382" si="212">AC368</f>
        <v>►</v>
      </c>
      <c r="AD370" s="685" t="str">
        <f t="shared" si="212"/>
        <v>►</v>
      </c>
      <c r="AE370" s="147" t="str">
        <f t="shared" si="212"/>
        <v>►</v>
      </c>
      <c r="AF370" s="147" t="str">
        <f t="shared" si="212"/>
        <v>►</v>
      </c>
      <c r="AG370" s="147" t="str">
        <f t="shared" si="212"/>
        <v>►</v>
      </c>
      <c r="AH370" s="147" t="str">
        <f t="shared" si="212"/>
        <v>►</v>
      </c>
      <c r="AI370" s="686"/>
      <c r="AJ370" s="146"/>
      <c r="AK370" s="119"/>
      <c r="AL370" s="119"/>
      <c r="AM370" s="118"/>
      <c r="AN370" s="117"/>
      <c r="AO370" s="116"/>
      <c r="AP370" s="285"/>
      <c r="AQ370" s="284"/>
      <c r="AR370" s="284"/>
      <c r="AS370" s="284"/>
      <c r="AT370" s="284"/>
      <c r="AU370" s="284"/>
      <c r="AV370" s="284"/>
      <c r="AW370" s="284"/>
      <c r="AX370" s="284"/>
      <c r="AY370" s="284"/>
      <c r="AZ370" s="284"/>
      <c r="BA370" s="282"/>
      <c r="BB370"/>
      <c r="BC370" s="407" t="str">
        <f t="shared" si="191"/>
        <v>►</v>
      </c>
      <c r="BF370" s="407" t="str">
        <f t="shared" si="192"/>
        <v>►</v>
      </c>
      <c r="BI370" s="9">
        <v>1</v>
      </c>
      <c r="BJ370" s="1"/>
      <c r="BK370" s="1"/>
    </row>
    <row r="371" spans="1:63" s="583" customFormat="1" ht="21">
      <c r="A371" s="407" t="str">
        <f t="shared" si="189"/>
        <v>►</v>
      </c>
      <c r="B371" s="147" t="str">
        <f t="shared" si="211"/>
        <v>►</v>
      </c>
      <c r="C371" s="685" t="str">
        <f t="shared" si="211"/>
        <v>►</v>
      </c>
      <c r="D371" s="147" t="str">
        <f t="shared" si="211"/>
        <v>►</v>
      </c>
      <c r="E371" s="147" t="str">
        <f t="shared" si="211"/>
        <v>►</v>
      </c>
      <c r="F371" s="147" t="str">
        <f t="shared" si="211"/>
        <v>►</v>
      </c>
      <c r="G371" s="147" t="str">
        <f t="shared" si="211"/>
        <v>►</v>
      </c>
      <c r="H371"/>
      <c r="I371" s="146"/>
      <c r="J371" s="119"/>
      <c r="K371" s="119"/>
      <c r="L371" s="118"/>
      <c r="M371" s="117"/>
      <c r="N371" s="116"/>
      <c r="O371" s="285"/>
      <c r="P371" s="284"/>
      <c r="Q371" s="284"/>
      <c r="R371" s="284"/>
      <c r="S371" s="284"/>
      <c r="T371" s="284"/>
      <c r="U371" s="284"/>
      <c r="V371" s="284"/>
      <c r="W371" s="284"/>
      <c r="X371" s="284"/>
      <c r="Y371" s="284"/>
      <c r="Z371" s="282"/>
      <c r="AA371" s="686"/>
      <c r="AB371" s="407" t="str">
        <f t="shared" si="190"/>
        <v>►</v>
      </c>
      <c r="AC371" s="147" t="str">
        <f t="shared" si="212"/>
        <v>►</v>
      </c>
      <c r="AD371" s="685" t="str">
        <f t="shared" si="212"/>
        <v>►</v>
      </c>
      <c r="AE371" s="147" t="str">
        <f t="shared" si="212"/>
        <v>►</v>
      </c>
      <c r="AF371" s="147" t="str">
        <f t="shared" si="212"/>
        <v>►</v>
      </c>
      <c r="AG371" s="147" t="str">
        <f t="shared" si="212"/>
        <v>►</v>
      </c>
      <c r="AH371" s="147" t="str">
        <f t="shared" si="212"/>
        <v>►</v>
      </c>
      <c r="AI371" s="686"/>
      <c r="AJ371" s="146"/>
      <c r="AK371" s="119"/>
      <c r="AL371" s="119"/>
      <c r="AM371" s="118"/>
      <c r="AN371" s="117"/>
      <c r="AO371" s="116"/>
      <c r="AP371" s="285"/>
      <c r="AQ371" s="284"/>
      <c r="AR371" s="284"/>
      <c r="AS371" s="284"/>
      <c r="AT371" s="284"/>
      <c r="AU371" s="284"/>
      <c r="AV371" s="284"/>
      <c r="AW371" s="284"/>
      <c r="AX371" s="284"/>
      <c r="AY371" s="284"/>
      <c r="AZ371" s="284"/>
      <c r="BA371" s="282"/>
      <c r="BB371"/>
      <c r="BC371" s="407" t="str">
        <f t="shared" si="191"/>
        <v>►</v>
      </c>
      <c r="BF371" s="407" t="str">
        <f t="shared" si="192"/>
        <v>►</v>
      </c>
      <c r="BI371" s="9">
        <v>1</v>
      </c>
      <c r="BJ371" s="1"/>
      <c r="BK371" s="1"/>
    </row>
    <row r="372" spans="1:63" s="583" customFormat="1" ht="21">
      <c r="A372" s="407" t="str">
        <f t="shared" si="189"/>
        <v>►</v>
      </c>
      <c r="B372" s="147" t="str">
        <f t="shared" si="211"/>
        <v>►</v>
      </c>
      <c r="C372" s="685" t="str">
        <f t="shared" si="211"/>
        <v>►</v>
      </c>
      <c r="D372" s="147" t="str">
        <f t="shared" si="211"/>
        <v>►</v>
      </c>
      <c r="E372" s="147" t="str">
        <f t="shared" si="211"/>
        <v>►</v>
      </c>
      <c r="F372" s="147" t="str">
        <f t="shared" si="211"/>
        <v>►</v>
      </c>
      <c r="G372" s="147" t="str">
        <f t="shared" si="211"/>
        <v>►</v>
      </c>
      <c r="H372"/>
      <c r="I372" s="146"/>
      <c r="J372" s="119"/>
      <c r="K372" s="119"/>
      <c r="L372" s="118"/>
      <c r="M372" s="117"/>
      <c r="N372" s="116"/>
      <c r="O372" s="285"/>
      <c r="P372" s="284"/>
      <c r="Q372" s="284"/>
      <c r="R372" s="284"/>
      <c r="S372" s="284"/>
      <c r="T372" s="284"/>
      <c r="U372" s="284"/>
      <c r="V372" s="284"/>
      <c r="W372" s="284"/>
      <c r="X372" s="284"/>
      <c r="Y372" s="284"/>
      <c r="Z372" s="282"/>
      <c r="AA372" s="686"/>
      <c r="AB372" s="407" t="str">
        <f t="shared" si="190"/>
        <v>►</v>
      </c>
      <c r="AC372" s="147" t="str">
        <f t="shared" si="212"/>
        <v>►</v>
      </c>
      <c r="AD372" s="685" t="str">
        <f t="shared" si="212"/>
        <v>►</v>
      </c>
      <c r="AE372" s="147" t="str">
        <f t="shared" si="212"/>
        <v>►</v>
      </c>
      <c r="AF372" s="147" t="str">
        <f t="shared" si="212"/>
        <v>►</v>
      </c>
      <c r="AG372" s="147" t="str">
        <f t="shared" si="212"/>
        <v>►</v>
      </c>
      <c r="AH372" s="147" t="str">
        <f t="shared" si="212"/>
        <v>►</v>
      </c>
      <c r="AI372" s="686"/>
      <c r="AJ372" s="146"/>
      <c r="AK372" s="119"/>
      <c r="AL372" s="119"/>
      <c r="AM372" s="118"/>
      <c r="AN372" s="117"/>
      <c r="AO372" s="116"/>
      <c r="AP372" s="285"/>
      <c r="AQ372" s="284"/>
      <c r="AR372" s="284"/>
      <c r="AS372" s="284"/>
      <c r="AT372" s="284"/>
      <c r="AU372" s="284"/>
      <c r="AV372" s="284"/>
      <c r="AW372" s="284"/>
      <c r="AX372" s="284"/>
      <c r="AY372" s="284"/>
      <c r="AZ372" s="284"/>
      <c r="BA372" s="282"/>
      <c r="BB372"/>
      <c r="BC372" s="407" t="str">
        <f t="shared" si="191"/>
        <v>►</v>
      </c>
      <c r="BF372" s="407" t="str">
        <f t="shared" si="192"/>
        <v>►</v>
      </c>
      <c r="BI372" s="9">
        <v>1</v>
      </c>
      <c r="BJ372" s="1"/>
      <c r="BK372" s="1"/>
    </row>
    <row r="373" spans="1:63" s="583" customFormat="1" ht="21">
      <c r="A373" s="407" t="str">
        <f t="shared" si="189"/>
        <v>►</v>
      </c>
      <c r="B373" s="147" t="str">
        <f t="shared" si="211"/>
        <v>►</v>
      </c>
      <c r="C373" s="685" t="str">
        <f t="shared" si="211"/>
        <v>►</v>
      </c>
      <c r="D373" s="147" t="str">
        <f t="shared" si="211"/>
        <v>►</v>
      </c>
      <c r="E373" s="147" t="str">
        <f t="shared" si="211"/>
        <v>►</v>
      </c>
      <c r="F373" s="147" t="str">
        <f t="shared" si="211"/>
        <v>►</v>
      </c>
      <c r="G373" s="147" t="str">
        <f t="shared" si="211"/>
        <v>►</v>
      </c>
      <c r="H373"/>
      <c r="I373" s="146"/>
      <c r="J373" s="119"/>
      <c r="K373" s="119"/>
      <c r="L373" s="118"/>
      <c r="M373" s="117"/>
      <c r="N373" s="116"/>
      <c r="O373" s="285"/>
      <c r="P373" s="284"/>
      <c r="Q373" s="284"/>
      <c r="R373" s="284"/>
      <c r="S373" s="284"/>
      <c r="T373" s="284"/>
      <c r="U373" s="284"/>
      <c r="V373" s="284"/>
      <c r="W373" s="284"/>
      <c r="X373" s="284"/>
      <c r="Y373" s="284"/>
      <c r="Z373" s="282"/>
      <c r="AA373" s="686"/>
      <c r="AB373" s="407" t="str">
        <f t="shared" si="190"/>
        <v>►</v>
      </c>
      <c r="AC373" s="147" t="str">
        <f t="shared" si="212"/>
        <v>►</v>
      </c>
      <c r="AD373" s="685" t="str">
        <f t="shared" si="212"/>
        <v>►</v>
      </c>
      <c r="AE373" s="147" t="str">
        <f t="shared" si="212"/>
        <v>►</v>
      </c>
      <c r="AF373" s="147" t="str">
        <f t="shared" si="212"/>
        <v>►</v>
      </c>
      <c r="AG373" s="147" t="str">
        <f t="shared" si="212"/>
        <v>►</v>
      </c>
      <c r="AH373" s="147" t="str">
        <f t="shared" si="212"/>
        <v>►</v>
      </c>
      <c r="AI373" s="686"/>
      <c r="AJ373" s="146"/>
      <c r="AK373" s="119"/>
      <c r="AL373" s="119"/>
      <c r="AM373" s="118"/>
      <c r="AN373" s="117"/>
      <c r="AO373" s="116"/>
      <c r="AP373" s="285"/>
      <c r="AQ373" s="284"/>
      <c r="AR373" s="284"/>
      <c r="AS373" s="284"/>
      <c r="AT373" s="284"/>
      <c r="AU373" s="284"/>
      <c r="AV373" s="284"/>
      <c r="AW373" s="284"/>
      <c r="AX373" s="284"/>
      <c r="AY373" s="284"/>
      <c r="AZ373" s="284"/>
      <c r="BA373" s="282"/>
      <c r="BB373"/>
      <c r="BC373" s="407" t="str">
        <f t="shared" si="191"/>
        <v>►</v>
      </c>
      <c r="BF373" s="407" t="str">
        <f t="shared" si="192"/>
        <v>►</v>
      </c>
      <c r="BI373" s="9">
        <v>1</v>
      </c>
      <c r="BJ373" s="1"/>
      <c r="BK373" s="1"/>
    </row>
    <row r="374" spans="1:63" s="583" customFormat="1" ht="21">
      <c r="A374" s="407" t="str">
        <f t="shared" si="189"/>
        <v>►</v>
      </c>
      <c r="B374" s="147" t="str">
        <f t="shared" si="211"/>
        <v>►</v>
      </c>
      <c r="C374" s="685" t="str">
        <f t="shared" si="211"/>
        <v>►</v>
      </c>
      <c r="D374" s="147" t="str">
        <f t="shared" si="211"/>
        <v>►</v>
      </c>
      <c r="E374" s="147" t="str">
        <f t="shared" si="211"/>
        <v>►</v>
      </c>
      <c r="F374" s="147" t="str">
        <f t="shared" si="211"/>
        <v>►</v>
      </c>
      <c r="G374" s="147" t="str">
        <f t="shared" si="211"/>
        <v>►</v>
      </c>
      <c r="H374"/>
      <c r="I374" s="146"/>
      <c r="J374" s="119"/>
      <c r="K374" s="119"/>
      <c r="L374" s="118"/>
      <c r="M374" s="117"/>
      <c r="N374" s="116"/>
      <c r="O374" s="285"/>
      <c r="P374" s="284"/>
      <c r="Q374" s="284"/>
      <c r="R374" s="284"/>
      <c r="S374" s="284"/>
      <c r="T374" s="284"/>
      <c r="U374" s="284"/>
      <c r="V374" s="284"/>
      <c r="W374" s="284"/>
      <c r="X374" s="284"/>
      <c r="Y374" s="284"/>
      <c r="Z374" s="282"/>
      <c r="AA374" s="686"/>
      <c r="AB374" s="407" t="str">
        <f t="shared" si="190"/>
        <v>►</v>
      </c>
      <c r="AC374" s="147" t="str">
        <f t="shared" si="212"/>
        <v>►</v>
      </c>
      <c r="AD374" s="685" t="str">
        <f t="shared" si="212"/>
        <v>►</v>
      </c>
      <c r="AE374" s="147" t="str">
        <f t="shared" si="212"/>
        <v>►</v>
      </c>
      <c r="AF374" s="147" t="str">
        <f t="shared" si="212"/>
        <v>►</v>
      </c>
      <c r="AG374" s="147" t="str">
        <f t="shared" si="212"/>
        <v>►</v>
      </c>
      <c r="AH374" s="147" t="str">
        <f t="shared" si="212"/>
        <v>►</v>
      </c>
      <c r="AI374" s="686"/>
      <c r="AJ374" s="146"/>
      <c r="AK374" s="119"/>
      <c r="AL374" s="119"/>
      <c r="AM374" s="118"/>
      <c r="AN374" s="117"/>
      <c r="AO374" s="116"/>
      <c r="AP374" s="285"/>
      <c r="AQ374" s="284"/>
      <c r="AR374" s="284"/>
      <c r="AS374" s="284"/>
      <c r="AT374" s="284"/>
      <c r="AU374" s="284"/>
      <c r="AV374" s="284"/>
      <c r="AW374" s="284"/>
      <c r="AX374" s="284"/>
      <c r="AY374" s="284"/>
      <c r="AZ374" s="284"/>
      <c r="BA374" s="282"/>
      <c r="BB374"/>
      <c r="BC374" s="407" t="str">
        <f t="shared" si="191"/>
        <v>►</v>
      </c>
      <c r="BF374" s="407" t="str">
        <f t="shared" si="192"/>
        <v>►</v>
      </c>
      <c r="BI374" s="9">
        <v>1</v>
      </c>
      <c r="BJ374" s="1"/>
      <c r="BK374" s="1"/>
    </row>
    <row r="375" spans="1:63" s="583" customFormat="1" ht="21">
      <c r="A375" s="407" t="str">
        <f t="shared" si="189"/>
        <v>►</v>
      </c>
      <c r="B375" s="147" t="str">
        <f t="shared" si="211"/>
        <v>►</v>
      </c>
      <c r="C375" s="685" t="str">
        <f t="shared" si="211"/>
        <v>►</v>
      </c>
      <c r="D375" s="147" t="str">
        <f t="shared" si="211"/>
        <v>►</v>
      </c>
      <c r="E375" s="147" t="str">
        <f t="shared" si="211"/>
        <v>►</v>
      </c>
      <c r="F375" s="147" t="str">
        <f t="shared" si="211"/>
        <v>►</v>
      </c>
      <c r="G375" s="147" t="str">
        <f t="shared" si="211"/>
        <v>►</v>
      </c>
      <c r="H375"/>
      <c r="I375" s="146"/>
      <c r="J375" s="119"/>
      <c r="K375" s="119"/>
      <c r="L375" s="118"/>
      <c r="M375" s="117"/>
      <c r="N375" s="116"/>
      <c r="O375" s="285"/>
      <c r="P375" s="284"/>
      <c r="Q375" s="284"/>
      <c r="R375" s="284"/>
      <c r="S375" s="284"/>
      <c r="T375" s="284"/>
      <c r="U375" s="284"/>
      <c r="V375" s="284"/>
      <c r="W375" s="284"/>
      <c r="X375" s="284"/>
      <c r="Y375" s="284"/>
      <c r="Z375" s="282"/>
      <c r="AA375" s="686"/>
      <c r="AB375" s="407" t="str">
        <f t="shared" si="190"/>
        <v>►</v>
      </c>
      <c r="AC375" s="147" t="str">
        <f t="shared" si="212"/>
        <v>►</v>
      </c>
      <c r="AD375" s="685" t="str">
        <f t="shared" si="212"/>
        <v>►</v>
      </c>
      <c r="AE375" s="147" t="str">
        <f t="shared" si="212"/>
        <v>►</v>
      </c>
      <c r="AF375" s="147" t="str">
        <f t="shared" si="212"/>
        <v>►</v>
      </c>
      <c r="AG375" s="147" t="str">
        <f t="shared" si="212"/>
        <v>►</v>
      </c>
      <c r="AH375" s="147" t="str">
        <f t="shared" si="212"/>
        <v>►</v>
      </c>
      <c r="AI375" s="686"/>
      <c r="AJ375" s="146"/>
      <c r="AK375" s="119"/>
      <c r="AL375" s="119"/>
      <c r="AM375" s="118"/>
      <c r="AN375" s="117"/>
      <c r="AO375" s="116"/>
      <c r="AP375" s="285"/>
      <c r="AQ375" s="284"/>
      <c r="AR375" s="284"/>
      <c r="AS375" s="284"/>
      <c r="AT375" s="284"/>
      <c r="AU375" s="284"/>
      <c r="AV375" s="284"/>
      <c r="AW375" s="284"/>
      <c r="AX375" s="284"/>
      <c r="AY375" s="284"/>
      <c r="AZ375" s="284"/>
      <c r="BA375" s="282"/>
      <c r="BB375"/>
      <c r="BC375" s="407" t="str">
        <f t="shared" si="191"/>
        <v>►</v>
      </c>
      <c r="BF375" s="407" t="str">
        <f t="shared" si="192"/>
        <v>►</v>
      </c>
      <c r="BI375" s="9">
        <v>1</v>
      </c>
      <c r="BJ375" s="1"/>
      <c r="BK375" s="1"/>
    </row>
    <row r="376" spans="1:63" s="583" customFormat="1" ht="21">
      <c r="A376" s="407" t="str">
        <f t="shared" si="189"/>
        <v>►</v>
      </c>
      <c r="B376" s="147" t="str">
        <f t="shared" si="211"/>
        <v>►</v>
      </c>
      <c r="C376" s="685" t="str">
        <f t="shared" si="211"/>
        <v>►</v>
      </c>
      <c r="D376" s="147" t="str">
        <f t="shared" si="211"/>
        <v>►</v>
      </c>
      <c r="E376" s="147" t="str">
        <f t="shared" si="211"/>
        <v>►</v>
      </c>
      <c r="F376" s="147" t="str">
        <f t="shared" si="211"/>
        <v>►</v>
      </c>
      <c r="G376" s="147" t="str">
        <f t="shared" si="211"/>
        <v>►</v>
      </c>
      <c r="H376"/>
      <c r="I376" s="146"/>
      <c r="J376" s="119"/>
      <c r="K376" s="119"/>
      <c r="L376" s="118"/>
      <c r="M376" s="117"/>
      <c r="N376" s="116"/>
      <c r="O376" s="285"/>
      <c r="P376" s="284"/>
      <c r="Q376" s="284"/>
      <c r="R376" s="284"/>
      <c r="S376" s="284"/>
      <c r="T376" s="284"/>
      <c r="U376" s="284"/>
      <c r="V376" s="284"/>
      <c r="W376" s="284"/>
      <c r="X376" s="284"/>
      <c r="Y376" s="284"/>
      <c r="Z376" s="282"/>
      <c r="AA376" s="686"/>
      <c r="AB376" s="407" t="str">
        <f t="shared" si="190"/>
        <v>►</v>
      </c>
      <c r="AC376" s="147" t="str">
        <f t="shared" si="212"/>
        <v>►</v>
      </c>
      <c r="AD376" s="685" t="str">
        <f t="shared" si="212"/>
        <v>►</v>
      </c>
      <c r="AE376" s="147" t="str">
        <f t="shared" si="212"/>
        <v>►</v>
      </c>
      <c r="AF376" s="147" t="str">
        <f t="shared" si="212"/>
        <v>►</v>
      </c>
      <c r="AG376" s="147" t="str">
        <f t="shared" si="212"/>
        <v>►</v>
      </c>
      <c r="AH376" s="147" t="str">
        <f t="shared" si="212"/>
        <v>►</v>
      </c>
      <c r="AI376" s="686"/>
      <c r="AJ376" s="146"/>
      <c r="AK376" s="119"/>
      <c r="AL376" s="119"/>
      <c r="AM376" s="118"/>
      <c r="AN376" s="117"/>
      <c r="AO376" s="116"/>
      <c r="AP376" s="285"/>
      <c r="AQ376" s="284"/>
      <c r="AR376" s="284"/>
      <c r="AS376" s="284"/>
      <c r="AT376" s="284"/>
      <c r="AU376" s="284"/>
      <c r="AV376" s="284"/>
      <c r="AW376" s="284"/>
      <c r="AX376" s="284"/>
      <c r="AY376" s="284"/>
      <c r="AZ376" s="284"/>
      <c r="BA376" s="282"/>
      <c r="BB376"/>
      <c r="BC376" s="407" t="str">
        <f t="shared" si="191"/>
        <v>►</v>
      </c>
      <c r="BF376" s="407" t="str">
        <f t="shared" si="192"/>
        <v>►</v>
      </c>
      <c r="BI376" s="9">
        <v>1</v>
      </c>
      <c r="BJ376" s="1"/>
      <c r="BK376" s="1"/>
    </row>
    <row r="377" spans="1:63" s="583" customFormat="1" ht="21">
      <c r="A377" s="407" t="str">
        <f t="shared" si="189"/>
        <v>►</v>
      </c>
      <c r="B377" s="147" t="str">
        <f t="shared" si="211"/>
        <v>►</v>
      </c>
      <c r="C377" s="685" t="str">
        <f t="shared" si="211"/>
        <v>►</v>
      </c>
      <c r="D377" s="147" t="str">
        <f t="shared" si="211"/>
        <v>►</v>
      </c>
      <c r="E377" s="147" t="str">
        <f t="shared" si="211"/>
        <v>►</v>
      </c>
      <c r="F377" s="147" t="str">
        <f t="shared" si="211"/>
        <v>►</v>
      </c>
      <c r="G377" s="147" t="str">
        <f t="shared" si="211"/>
        <v>►</v>
      </c>
      <c r="H377"/>
      <c r="I377" s="146"/>
      <c r="J377" s="119"/>
      <c r="K377" s="119"/>
      <c r="L377" s="118"/>
      <c r="M377" s="117"/>
      <c r="N377" s="116"/>
      <c r="O377" s="285"/>
      <c r="P377" s="284"/>
      <c r="Q377" s="284"/>
      <c r="R377" s="284"/>
      <c r="S377" s="284"/>
      <c r="T377" s="284"/>
      <c r="U377" s="284"/>
      <c r="V377" s="284"/>
      <c r="W377" s="284"/>
      <c r="X377" s="284"/>
      <c r="Y377" s="284"/>
      <c r="Z377" s="282"/>
      <c r="AA377" s="686"/>
      <c r="AB377" s="407" t="str">
        <f t="shared" si="190"/>
        <v>►</v>
      </c>
      <c r="AC377" s="147" t="str">
        <f t="shared" si="212"/>
        <v>►</v>
      </c>
      <c r="AD377" s="685" t="str">
        <f t="shared" si="212"/>
        <v>►</v>
      </c>
      <c r="AE377" s="147" t="str">
        <f t="shared" si="212"/>
        <v>►</v>
      </c>
      <c r="AF377" s="147" t="str">
        <f t="shared" si="212"/>
        <v>►</v>
      </c>
      <c r="AG377" s="147" t="str">
        <f t="shared" si="212"/>
        <v>►</v>
      </c>
      <c r="AH377" s="147" t="str">
        <f t="shared" si="212"/>
        <v>►</v>
      </c>
      <c r="AI377" s="686"/>
      <c r="AJ377" s="146"/>
      <c r="AK377" s="119"/>
      <c r="AL377" s="119"/>
      <c r="AM377" s="118"/>
      <c r="AN377" s="117"/>
      <c r="AO377" s="116"/>
      <c r="AP377" s="285"/>
      <c r="AQ377" s="284"/>
      <c r="AR377" s="284"/>
      <c r="AS377" s="284"/>
      <c r="AT377" s="284"/>
      <c r="AU377" s="284"/>
      <c r="AV377" s="284"/>
      <c r="AW377" s="284"/>
      <c r="AX377" s="284"/>
      <c r="AY377" s="284"/>
      <c r="AZ377" s="284"/>
      <c r="BA377" s="282"/>
      <c r="BB377"/>
      <c r="BC377" s="407" t="str">
        <f t="shared" si="191"/>
        <v>►</v>
      </c>
      <c r="BF377" s="407" t="str">
        <f t="shared" si="192"/>
        <v>►</v>
      </c>
      <c r="BI377" s="9">
        <v>1</v>
      </c>
      <c r="BJ377" s="1"/>
      <c r="BK377" s="1"/>
    </row>
    <row r="378" spans="1:63" s="583" customFormat="1" ht="18.75">
      <c r="A378" s="407" t="str">
        <f t="shared" si="189"/>
        <v>►</v>
      </c>
      <c r="B378" s="147" t="str">
        <f t="shared" si="211"/>
        <v>►</v>
      </c>
      <c r="C378" s="685" t="str">
        <f t="shared" si="211"/>
        <v>►</v>
      </c>
      <c r="D378" s="147" t="str">
        <f t="shared" si="211"/>
        <v>►</v>
      </c>
      <c r="E378" s="147" t="str">
        <f t="shared" si="211"/>
        <v>►</v>
      </c>
      <c r="F378" s="147" t="str">
        <f t="shared" si="211"/>
        <v>►</v>
      </c>
      <c r="G378" s="147" t="str">
        <f t="shared" si="211"/>
        <v>►</v>
      </c>
      <c r="H378"/>
      <c r="I378" s="146"/>
      <c r="J378" s="119"/>
      <c r="K378" s="119"/>
      <c r="L378" s="118"/>
      <c r="M378" s="117"/>
      <c r="N378" s="116"/>
      <c r="O378" s="687"/>
      <c r="P378" s="280"/>
      <c r="Q378" s="280"/>
      <c r="R378" s="280"/>
      <c r="S378" s="280"/>
      <c r="T378" s="280"/>
      <c r="U378" s="280"/>
      <c r="V378" s="280"/>
      <c r="W378" s="280"/>
      <c r="X378" s="280"/>
      <c r="Y378" s="280"/>
      <c r="Z378" s="279"/>
      <c r="AA378" s="686"/>
      <c r="AB378" s="407" t="str">
        <f t="shared" si="190"/>
        <v>►</v>
      </c>
      <c r="AC378" s="147" t="str">
        <f t="shared" si="212"/>
        <v>►</v>
      </c>
      <c r="AD378" s="685" t="str">
        <f t="shared" si="212"/>
        <v>►</v>
      </c>
      <c r="AE378" s="147" t="str">
        <f t="shared" si="212"/>
        <v>►</v>
      </c>
      <c r="AF378" s="147" t="str">
        <f t="shared" si="212"/>
        <v>►</v>
      </c>
      <c r="AG378" s="147" t="str">
        <f t="shared" si="212"/>
        <v>►</v>
      </c>
      <c r="AH378" s="147" t="str">
        <f t="shared" si="212"/>
        <v>►</v>
      </c>
      <c r="AI378" s="686"/>
      <c r="AJ378" s="146"/>
      <c r="AK378" s="119"/>
      <c r="AL378" s="119"/>
      <c r="AM378" s="118"/>
      <c r="AN378" s="117"/>
      <c r="AO378" s="116"/>
      <c r="AP378" s="687"/>
      <c r="AQ378" s="280"/>
      <c r="AR378" s="280"/>
      <c r="AS378" s="280"/>
      <c r="AT378" s="280"/>
      <c r="AU378" s="280"/>
      <c r="AV378" s="280"/>
      <c r="AW378" s="280"/>
      <c r="AX378" s="280"/>
      <c r="AY378" s="280"/>
      <c r="AZ378" s="280"/>
      <c r="BA378" s="279"/>
      <c r="BB378"/>
      <c r="BC378" s="407" t="str">
        <f t="shared" si="191"/>
        <v>►</v>
      </c>
      <c r="BF378" s="407" t="str">
        <f t="shared" si="192"/>
        <v>►</v>
      </c>
      <c r="BI378" s="9">
        <v>1</v>
      </c>
      <c r="BJ378" s="1"/>
      <c r="BK378" s="1"/>
    </row>
    <row r="379" spans="1:63" s="583" customFormat="1" ht="18.75">
      <c r="A379" s="407" t="str">
        <f t="shared" si="189"/>
        <v>►</v>
      </c>
      <c r="B379" s="147" t="str">
        <f t="shared" si="211"/>
        <v>►</v>
      </c>
      <c r="C379" s="685" t="str">
        <f t="shared" si="211"/>
        <v>►</v>
      </c>
      <c r="D379" s="147" t="str">
        <f t="shared" si="211"/>
        <v>►</v>
      </c>
      <c r="E379" s="147" t="str">
        <f t="shared" si="211"/>
        <v>►</v>
      </c>
      <c r="F379" s="147" t="str">
        <f t="shared" si="211"/>
        <v>►</v>
      </c>
      <c r="G379" s="147" t="str">
        <f t="shared" si="211"/>
        <v>►</v>
      </c>
      <c r="H379"/>
      <c r="I379" s="146"/>
      <c r="J379" s="119"/>
      <c r="K379" s="119"/>
      <c r="L379" s="118"/>
      <c r="M379" s="117"/>
      <c r="N379" s="116"/>
      <c r="O379" s="687"/>
      <c r="P379" s="280"/>
      <c r="Q379" s="280"/>
      <c r="R379" s="280"/>
      <c r="S379" s="280"/>
      <c r="T379" s="280"/>
      <c r="U379" s="280"/>
      <c r="V379" s="280"/>
      <c r="W379" s="280"/>
      <c r="X379" s="280"/>
      <c r="Y379" s="280"/>
      <c r="Z379" s="279"/>
      <c r="AA379" s="686"/>
      <c r="AB379" s="407" t="str">
        <f t="shared" si="190"/>
        <v>►</v>
      </c>
      <c r="AC379" s="147" t="str">
        <f t="shared" si="212"/>
        <v>►</v>
      </c>
      <c r="AD379" s="685" t="str">
        <f t="shared" si="212"/>
        <v>►</v>
      </c>
      <c r="AE379" s="147" t="str">
        <f t="shared" si="212"/>
        <v>►</v>
      </c>
      <c r="AF379" s="147" t="str">
        <f t="shared" si="212"/>
        <v>►</v>
      </c>
      <c r="AG379" s="147" t="str">
        <f t="shared" si="212"/>
        <v>►</v>
      </c>
      <c r="AH379" s="147" t="str">
        <f t="shared" si="212"/>
        <v>►</v>
      </c>
      <c r="AI379" s="686"/>
      <c r="AJ379" s="146"/>
      <c r="AK379" s="119"/>
      <c r="AL379" s="119"/>
      <c r="AM379" s="118"/>
      <c r="AN379" s="117"/>
      <c r="AO379" s="116"/>
      <c r="AP379" s="687"/>
      <c r="AQ379" s="280"/>
      <c r="AR379" s="280"/>
      <c r="AS379" s="280"/>
      <c r="AT379" s="280"/>
      <c r="AU379" s="280"/>
      <c r="AV379" s="280"/>
      <c r="AW379" s="280"/>
      <c r="AX379" s="280"/>
      <c r="AY379" s="280"/>
      <c r="AZ379" s="280"/>
      <c r="BA379" s="279"/>
      <c r="BB379"/>
      <c r="BC379" s="407" t="str">
        <f t="shared" si="191"/>
        <v>►</v>
      </c>
      <c r="BF379" s="407" t="str">
        <f t="shared" si="192"/>
        <v>►</v>
      </c>
      <c r="BI379" s="9">
        <v>1</v>
      </c>
      <c r="BJ379" s="1"/>
      <c r="BK379" s="1"/>
    </row>
    <row r="380" spans="1:63" s="583" customFormat="1" ht="15.75">
      <c r="A380" s="407" t="str">
        <f t="shared" si="189"/>
        <v>►</v>
      </c>
      <c r="B380" s="147" t="str">
        <f t="shared" si="211"/>
        <v>►</v>
      </c>
      <c r="C380" s="685" t="str">
        <f t="shared" si="211"/>
        <v>►</v>
      </c>
      <c r="D380" s="147" t="str">
        <f t="shared" si="211"/>
        <v>►</v>
      </c>
      <c r="E380" s="147" t="str">
        <f t="shared" si="211"/>
        <v>►</v>
      </c>
      <c r="F380" s="147" t="str">
        <f t="shared" si="211"/>
        <v>►</v>
      </c>
      <c r="G380" s="147" t="str">
        <f t="shared" si="211"/>
        <v>►</v>
      </c>
      <c r="H380"/>
      <c r="I380" s="274"/>
      <c r="J380" s="119"/>
      <c r="K380" s="119"/>
      <c r="L380" s="118"/>
      <c r="M380" s="117"/>
      <c r="N380" s="116"/>
      <c r="O380" s="277"/>
      <c r="P380" s="122"/>
      <c r="Q380" s="122"/>
      <c r="R380" s="122"/>
      <c r="S380" s="122"/>
      <c r="T380" s="122"/>
      <c r="U380" s="122"/>
      <c r="V380" s="122"/>
      <c r="W380" s="122"/>
      <c r="X380" s="122"/>
      <c r="Y380" s="122"/>
      <c r="Z380" s="121"/>
      <c r="AA380" s="686"/>
      <c r="AB380" s="407" t="str">
        <f t="shared" si="190"/>
        <v>►</v>
      </c>
      <c r="AC380" s="147" t="str">
        <f t="shared" si="212"/>
        <v>►</v>
      </c>
      <c r="AD380" s="685" t="str">
        <f t="shared" si="212"/>
        <v>►</v>
      </c>
      <c r="AE380" s="147" t="str">
        <f t="shared" si="212"/>
        <v>►</v>
      </c>
      <c r="AF380" s="147" t="str">
        <f t="shared" si="212"/>
        <v>►</v>
      </c>
      <c r="AG380" s="147" t="str">
        <f t="shared" si="212"/>
        <v>►</v>
      </c>
      <c r="AH380" s="147" t="str">
        <f t="shared" si="212"/>
        <v>►</v>
      </c>
      <c r="AI380" s="686"/>
      <c r="AJ380" s="274"/>
      <c r="AK380" s="119"/>
      <c r="AL380" s="119"/>
      <c r="AM380" s="118"/>
      <c r="AN380" s="117"/>
      <c r="AO380" s="116"/>
      <c r="AP380" s="277"/>
      <c r="AQ380" s="122"/>
      <c r="AR380" s="122"/>
      <c r="AS380" s="122"/>
      <c r="AT380" s="122"/>
      <c r="AU380" s="122"/>
      <c r="AV380" s="122"/>
      <c r="AW380" s="122"/>
      <c r="AX380" s="122"/>
      <c r="AY380" s="122"/>
      <c r="AZ380" s="122"/>
      <c r="BA380" s="121"/>
      <c r="BB380"/>
      <c r="BC380" s="407" t="str">
        <f t="shared" si="191"/>
        <v>►</v>
      </c>
      <c r="BF380" s="407" t="str">
        <f t="shared" si="192"/>
        <v>►</v>
      </c>
      <c r="BI380" s="9">
        <v>1</v>
      </c>
      <c r="BJ380" s="1"/>
      <c r="BK380" s="1"/>
    </row>
    <row r="381" spans="1:63" s="583" customFormat="1" ht="15.75">
      <c r="A381" s="407" t="str">
        <f t="shared" si="189"/>
        <v>►</v>
      </c>
      <c r="B381" s="147" t="str">
        <f t="shared" si="211"/>
        <v>►</v>
      </c>
      <c r="C381" s="685" t="str">
        <f t="shared" si="211"/>
        <v>►</v>
      </c>
      <c r="D381" s="147" t="str">
        <f t="shared" si="211"/>
        <v>►</v>
      </c>
      <c r="E381" s="147" t="str">
        <f t="shared" si="211"/>
        <v>►</v>
      </c>
      <c r="F381" s="147" t="str">
        <f t="shared" si="211"/>
        <v>►</v>
      </c>
      <c r="G381" s="147" t="str">
        <f t="shared" si="211"/>
        <v>►</v>
      </c>
      <c r="H381"/>
      <c r="I381" s="274"/>
      <c r="J381" s="113"/>
      <c r="K381" s="113"/>
      <c r="L381" s="113"/>
      <c r="M381" s="113"/>
      <c r="N381" s="113"/>
      <c r="O381" s="113"/>
      <c r="P381" s="113"/>
      <c r="Q381" s="113"/>
      <c r="R381" s="113"/>
      <c r="S381" s="113"/>
      <c r="T381" s="113"/>
      <c r="U381" s="113"/>
      <c r="V381" s="113"/>
      <c r="W381" s="113"/>
      <c r="X381" s="113"/>
      <c r="Y381" s="113"/>
      <c r="Z381" s="115"/>
      <c r="AA381" s="686"/>
      <c r="AB381" s="407" t="str">
        <f t="shared" si="190"/>
        <v>►</v>
      </c>
      <c r="AC381" s="147" t="str">
        <f t="shared" si="212"/>
        <v>►</v>
      </c>
      <c r="AD381" s="685" t="str">
        <f t="shared" si="212"/>
        <v>►</v>
      </c>
      <c r="AE381" s="147" t="str">
        <f t="shared" si="212"/>
        <v>►</v>
      </c>
      <c r="AF381" s="147" t="str">
        <f t="shared" si="212"/>
        <v>►</v>
      </c>
      <c r="AG381" s="147" t="str">
        <f t="shared" si="212"/>
        <v>►</v>
      </c>
      <c r="AH381" s="147" t="str">
        <f t="shared" si="212"/>
        <v>►</v>
      </c>
      <c r="AI381" s="686"/>
      <c r="AJ381" s="274"/>
      <c r="AK381" s="113"/>
      <c r="AL381" s="113"/>
      <c r="AM381" s="113"/>
      <c r="AN381" s="113"/>
      <c r="AO381" s="113"/>
      <c r="AP381" s="113"/>
      <c r="AQ381" s="113"/>
      <c r="AR381" s="113"/>
      <c r="AS381" s="113"/>
      <c r="AT381" s="113"/>
      <c r="AU381" s="113"/>
      <c r="AV381" s="113"/>
      <c r="AW381" s="113"/>
      <c r="AX381" s="113"/>
      <c r="AY381" s="113"/>
      <c r="AZ381" s="113"/>
      <c r="BA381" s="115"/>
      <c r="BB381"/>
      <c r="BC381" s="407" t="str">
        <f t="shared" si="191"/>
        <v>►</v>
      </c>
      <c r="BF381" s="407" t="str">
        <f t="shared" si="192"/>
        <v>►</v>
      </c>
      <c r="BI381" s="9">
        <v>1</v>
      </c>
      <c r="BJ381" s="1"/>
      <c r="BK381" s="1"/>
    </row>
    <row r="382" spans="1:63" s="583" customFormat="1" ht="16.5" thickBot="1">
      <c r="A382" s="407" t="str">
        <f t="shared" si="189"/>
        <v>►</v>
      </c>
      <c r="B382" s="147" t="str">
        <f t="shared" si="211"/>
        <v>►</v>
      </c>
      <c r="C382" s="685" t="str">
        <f t="shared" si="211"/>
        <v>►</v>
      </c>
      <c r="D382" s="147" t="str">
        <f t="shared" si="211"/>
        <v>►</v>
      </c>
      <c r="E382" s="147" t="str">
        <f t="shared" si="211"/>
        <v>►</v>
      </c>
      <c r="F382" s="147" t="str">
        <f t="shared" si="211"/>
        <v>►</v>
      </c>
      <c r="G382" s="147" t="str">
        <f t="shared" si="211"/>
        <v>►</v>
      </c>
      <c r="H382"/>
      <c r="I382" s="273"/>
      <c r="J382" s="272"/>
      <c r="K382" s="272"/>
      <c r="L382" s="272"/>
      <c r="M382" s="272"/>
      <c r="N382" s="272"/>
      <c r="O382" s="272"/>
      <c r="P382" s="272"/>
      <c r="Q382" s="272"/>
      <c r="R382" s="272"/>
      <c r="S382" s="272"/>
      <c r="T382" s="272"/>
      <c r="U382" s="272"/>
      <c r="V382" s="272"/>
      <c r="W382" s="272"/>
      <c r="X382" s="272"/>
      <c r="Y382" s="272"/>
      <c r="Z382" s="271"/>
      <c r="AA382" s="686"/>
      <c r="AB382" s="407" t="str">
        <f t="shared" si="190"/>
        <v>►</v>
      </c>
      <c r="AC382" s="147" t="str">
        <f t="shared" si="212"/>
        <v>►</v>
      </c>
      <c r="AD382" s="685" t="str">
        <f t="shared" si="212"/>
        <v>►</v>
      </c>
      <c r="AE382" s="147" t="str">
        <f t="shared" si="212"/>
        <v>►</v>
      </c>
      <c r="AF382" s="147" t="str">
        <f t="shared" si="212"/>
        <v>►</v>
      </c>
      <c r="AG382" s="147" t="str">
        <f t="shared" si="212"/>
        <v>►</v>
      </c>
      <c r="AH382" s="147" t="str">
        <f t="shared" si="212"/>
        <v>►</v>
      </c>
      <c r="AI382" s="686"/>
      <c r="AJ382" s="273"/>
      <c r="AK382" s="272"/>
      <c r="AL382" s="272"/>
      <c r="AM382" s="272"/>
      <c r="AN382" s="272"/>
      <c r="AO382" s="272"/>
      <c r="AP382" s="272"/>
      <c r="AQ382" s="272"/>
      <c r="AR382" s="272"/>
      <c r="AS382" s="272"/>
      <c r="AT382" s="272"/>
      <c r="AU382" s="272"/>
      <c r="AV382" s="272"/>
      <c r="AW382" s="272"/>
      <c r="AX382" s="272"/>
      <c r="AY382" s="272"/>
      <c r="AZ382" s="272"/>
      <c r="BA382" s="271"/>
      <c r="BB382"/>
      <c r="BC382" s="407" t="str">
        <f t="shared" si="191"/>
        <v>►</v>
      </c>
      <c r="BF382" s="407" t="str">
        <f t="shared" si="192"/>
        <v>►</v>
      </c>
      <c r="BI382" s="9">
        <v>1</v>
      </c>
      <c r="BJ382" s="1"/>
      <c r="BK382" s="1"/>
    </row>
    <row r="383" spans="1:63" s="583" customFormat="1" ht="16.5" thickBot="1">
      <c r="A383" s="407" t="str">
        <f t="shared" si="189"/>
        <v>A</v>
      </c>
      <c r="B383" s="681" t="s">
        <v>956</v>
      </c>
      <c r="C383" s="681" t="s">
        <v>956</v>
      </c>
      <c r="D383" s="681" t="s">
        <v>956</v>
      </c>
      <c r="E383" s="681" t="s">
        <v>956</v>
      </c>
      <c r="F383" s="681" t="s">
        <v>956</v>
      </c>
      <c r="G383" s="681" t="s">
        <v>956</v>
      </c>
      <c r="H383"/>
      <c r="I383" s="684" t="s">
        <v>338</v>
      </c>
      <c r="J383" s="683" t="s">
        <v>956</v>
      </c>
      <c r="K383" s="683" t="s">
        <v>956</v>
      </c>
      <c r="L383" s="683" t="s">
        <v>956</v>
      </c>
      <c r="M383" s="683" t="s">
        <v>956</v>
      </c>
      <c r="N383" s="683" t="s">
        <v>956</v>
      </c>
      <c r="O383" s="683" t="s">
        <v>956</v>
      </c>
      <c r="P383" s="683" t="s">
        <v>956</v>
      </c>
      <c r="Q383" s="683" t="s">
        <v>956</v>
      </c>
      <c r="R383" s="683" t="s">
        <v>956</v>
      </c>
      <c r="S383" s="683" t="s">
        <v>956</v>
      </c>
      <c r="T383" s="683" t="s">
        <v>956</v>
      </c>
      <c r="U383" s="683" t="s">
        <v>956</v>
      </c>
      <c r="V383" s="683" t="s">
        <v>956</v>
      </c>
      <c r="W383" s="683" t="s">
        <v>956</v>
      </c>
      <c r="X383" s="683" t="s">
        <v>956</v>
      </c>
      <c r="Y383" s="683" t="s">
        <v>956</v>
      </c>
      <c r="Z383" s="683" t="s">
        <v>956</v>
      </c>
      <c r="AA383" s="686"/>
      <c r="AB383" s="407" t="str">
        <f t="shared" si="190"/>
        <v>A</v>
      </c>
      <c r="AC383" s="681" t="s">
        <v>956</v>
      </c>
      <c r="AD383" s="681" t="s">
        <v>956</v>
      </c>
      <c r="AE383" s="681" t="s">
        <v>956</v>
      </c>
      <c r="AF383" s="681" t="s">
        <v>956</v>
      </c>
      <c r="AG383" s="681" t="s">
        <v>956</v>
      </c>
      <c r="AH383" s="681" t="s">
        <v>956</v>
      </c>
      <c r="AI383" s="686"/>
      <c r="AJ383" s="684" t="s">
        <v>338</v>
      </c>
      <c r="AK383" s="683" t="s">
        <v>956</v>
      </c>
      <c r="AL383" s="683" t="s">
        <v>956</v>
      </c>
      <c r="AM383" s="683" t="s">
        <v>956</v>
      </c>
      <c r="AN383" s="683" t="s">
        <v>956</v>
      </c>
      <c r="AO383" s="683" t="s">
        <v>956</v>
      </c>
      <c r="AP383" s="683" t="s">
        <v>956</v>
      </c>
      <c r="AQ383" s="683" t="s">
        <v>956</v>
      </c>
      <c r="AR383" s="683" t="s">
        <v>956</v>
      </c>
      <c r="AS383" s="683" t="s">
        <v>956</v>
      </c>
      <c r="AT383" s="683" t="s">
        <v>956</v>
      </c>
      <c r="AU383" s="683" t="s">
        <v>956</v>
      </c>
      <c r="AV383" s="683" t="s">
        <v>956</v>
      </c>
      <c r="AW383" s="683" t="s">
        <v>956</v>
      </c>
      <c r="AX383" s="683" t="s">
        <v>956</v>
      </c>
      <c r="AY383" s="683" t="s">
        <v>956</v>
      </c>
      <c r="AZ383" s="683" t="s">
        <v>956</v>
      </c>
      <c r="BA383" s="683" t="s">
        <v>956</v>
      </c>
      <c r="BB383"/>
      <c r="BC383" s="407" t="str">
        <f t="shared" si="191"/>
        <v>A</v>
      </c>
      <c r="BF383" s="407" t="str">
        <f t="shared" si="192"/>
        <v>A</v>
      </c>
      <c r="BI383" s="9">
        <v>1</v>
      </c>
      <c r="BJ383" s="1"/>
      <c r="BK383" s="1"/>
    </row>
    <row r="384" spans="1:63" s="583" customFormat="1" ht="28.5">
      <c r="A384" s="407" t="str">
        <f t="shared" si="189"/>
        <v>►</v>
      </c>
      <c r="B384" s="408" t="str">
        <f t="shared" ref="B384:B402" si="213">IF(A384="►","►",IF(A384="A",IF(AND(ISTEXT(J384),ISTEXT(J384)),J384,IF(ISTEXT(J384),J384,IF(ISBLANK(J384),J384,J384)))))</f>
        <v>►</v>
      </c>
      <c r="C384" s="715" t="str">
        <f t="shared" ref="C384:C402" si="214">IF(B384="►","►",IFERROR(LEFT(B384,SEARCH(".",B384)-1),0))</f>
        <v>►</v>
      </c>
      <c r="D384" s="408" t="str">
        <f t="shared" ref="D384:D402" si="215">IF(B384="►","►",IFERROR(MID(B384,SEARCH(".",B384)+1,SEARCH(".",B384,SEARCH(".",B384)+1)-SEARCH(".",B384)-1),0))</f>
        <v>►</v>
      </c>
      <c r="E384" s="408" t="str">
        <f t="shared" ref="E384:E402" si="216">IF(B384="►","►",IFERROR(MID(B384,SEARCH(".",B384,SEARCH(".",B384)+1)+1,SEARCH(".",B384,SEARCH(".",B384,SEARCH(".",B384)+1)+1)-SEARCH(".",B384,SEARCH(".",B384)+1)-1),0))</f>
        <v>►</v>
      </c>
      <c r="F384" s="408" t="str">
        <f t="shared" ref="F384:F402" si="217">IF(B384="►","►",IFERROR(MID(J384,SEARCH(".",B384,SEARCH(".",B384,SEARCH(".",B384)+1)+1)+1,SEARCH(".",B384,SEARCH(".",B384,SEARCH(".",B384,SEARCH(".",B384)+1)+1)+1)-SEARCH(".",B384,SEARCH(".",B384,SEARCH(".",B384)+1)+1)-1),0))</f>
        <v>►</v>
      </c>
      <c r="G384" s="408" t="str">
        <f t="shared" ref="G384:G402" si="218">IF(B384="►","►",IFERROR(MID(B384,SEARCH("♦",SUBSTITUTE(B384,".","♦",LEN(B384)-LEN(SUBSTITUTE(B384,".",""))))+1,999),""))</f>
        <v>►</v>
      </c>
      <c r="H384"/>
      <c r="I384" s="259"/>
      <c r="J384" s="258"/>
      <c r="K384" s="258"/>
      <c r="L384" s="257"/>
      <c r="M384" s="256"/>
      <c r="N384" s="255"/>
      <c r="O384" s="714"/>
      <c r="P384" s="713"/>
      <c r="Q384" s="712"/>
      <c r="R384" s="712"/>
      <c r="S384" s="712"/>
      <c r="T384" s="712"/>
      <c r="U384" s="712"/>
      <c r="V384" s="712"/>
      <c r="W384" s="712"/>
      <c r="X384" s="712"/>
      <c r="Y384" s="712"/>
      <c r="Z384" s="711"/>
      <c r="AA384" s="686"/>
      <c r="AB384" s="407" t="str">
        <f t="shared" si="190"/>
        <v>►</v>
      </c>
      <c r="AC384" s="408" t="str">
        <f t="shared" ref="AC384:AC402" si="219">IF(AB384="►","►",IF(AB384="A",IF(AND(ISTEXT(AK384),ISTEXT(AK384)),AK384,IF(ISTEXT(AK384),AK384,IF(ISBLANK(AK384),AK384,AK384)))))</f>
        <v>►</v>
      </c>
      <c r="AD384" s="715" t="str">
        <f t="shared" ref="AD384:AD402" si="220">IF(AC384="►","►",IFERROR(LEFT(AC384,SEARCH(".",AC384)-1),0))</f>
        <v>►</v>
      </c>
      <c r="AE384" s="408" t="str">
        <f t="shared" ref="AE384:AE402" si="221">IF(AC384="►","►",IFERROR(MID(AC384,SEARCH(".",AC384)+1,SEARCH(".",AC384,SEARCH(".",AC384)+1)-SEARCH(".",AC384)-1),0))</f>
        <v>►</v>
      </c>
      <c r="AF384" s="408" t="str">
        <f t="shared" ref="AF384:AF402" si="222">IF(AC384="►","►",IFERROR(MID(AC384,SEARCH(".",AC384,SEARCH(".",AC384)+1)+1,SEARCH(".",AC384,SEARCH(".",AC384,SEARCH(".",AC384)+1)+1)-SEARCH(".",AC384,SEARCH(".",AC384)+1)-1),0))</f>
        <v>►</v>
      </c>
      <c r="AG384" s="408" t="str">
        <f t="shared" ref="AG384:AG402" si="223">IF(AC384="►","►",IFERROR(MID(AK384,SEARCH(".",AC384,SEARCH(".",AC384,SEARCH(".",AC384)+1)+1)+1,SEARCH(".",AC384,SEARCH(".",AC384,SEARCH(".",AC384,SEARCH(".",AC384)+1)+1)+1)-SEARCH(".",AC384,SEARCH(".",AC384,SEARCH(".",AC384)+1)+1)-1),0))</f>
        <v>►</v>
      </c>
      <c r="AH384" s="408" t="str">
        <f t="shared" ref="AH384:AH402" si="224">IF(AC384="►","►",IFERROR(MID(AC384,SEARCH("♦",SUBSTITUTE(AC384,".","♦",LEN(AC384)-LEN(SUBSTITUTE(AC384,".",""))))+1,999),""))</f>
        <v>►</v>
      </c>
      <c r="AI384" s="686"/>
      <c r="AJ384" s="259"/>
      <c r="AK384" s="258"/>
      <c r="AL384" s="258"/>
      <c r="AM384" s="257"/>
      <c r="AN384" s="256"/>
      <c r="AO384" s="255"/>
      <c r="AP384" s="714"/>
      <c r="AQ384" s="713"/>
      <c r="AR384" s="712"/>
      <c r="AS384" s="712"/>
      <c r="AT384" s="712"/>
      <c r="AU384" s="712"/>
      <c r="AV384" s="712"/>
      <c r="AW384" s="712"/>
      <c r="AX384" s="712"/>
      <c r="AY384" s="712"/>
      <c r="AZ384" s="712"/>
      <c r="BA384" s="711"/>
      <c r="BB384"/>
      <c r="BC384" s="407" t="str">
        <f t="shared" si="191"/>
        <v>►</v>
      </c>
      <c r="BF384" s="407" t="str">
        <f t="shared" si="192"/>
        <v>►</v>
      </c>
      <c r="BI384" s="9">
        <v>1</v>
      </c>
      <c r="BJ384" s="1"/>
      <c r="BK384" s="1"/>
    </row>
    <row r="385" spans="1:63" s="583" customFormat="1" ht="28.5">
      <c r="A385" s="407" t="str">
        <f t="shared" si="189"/>
        <v>►</v>
      </c>
      <c r="B385" s="147" t="str">
        <f t="shared" si="213"/>
        <v>►</v>
      </c>
      <c r="C385" s="685" t="str">
        <f t="shared" si="214"/>
        <v>►</v>
      </c>
      <c r="D385" s="147" t="str">
        <f t="shared" si="215"/>
        <v>►</v>
      </c>
      <c r="E385" s="147" t="str">
        <f t="shared" si="216"/>
        <v>►</v>
      </c>
      <c r="F385" s="147" t="str">
        <f t="shared" si="217"/>
        <v>►</v>
      </c>
      <c r="G385" s="147" t="str">
        <f t="shared" si="218"/>
        <v>►</v>
      </c>
      <c r="H385"/>
      <c r="I385" s="342"/>
      <c r="J385" s="204"/>
      <c r="K385" s="204"/>
      <c r="L385" s="203"/>
      <c r="M385" s="202"/>
      <c r="N385" s="201"/>
      <c r="O385" s="710"/>
      <c r="P385" s="709"/>
      <c r="Q385" s="708"/>
      <c r="R385" s="708"/>
      <c r="S385" s="708"/>
      <c r="T385" s="708"/>
      <c r="U385" s="708"/>
      <c r="V385" s="708"/>
      <c r="W385" s="708"/>
      <c r="X385" s="708"/>
      <c r="Y385" s="708"/>
      <c r="Z385" s="707"/>
      <c r="AA385" s="686"/>
      <c r="AB385" s="407" t="str">
        <f t="shared" si="190"/>
        <v>►</v>
      </c>
      <c r="AC385" s="147" t="str">
        <f t="shared" si="219"/>
        <v>►</v>
      </c>
      <c r="AD385" s="685" t="str">
        <f t="shared" si="220"/>
        <v>►</v>
      </c>
      <c r="AE385" s="147" t="str">
        <f t="shared" si="221"/>
        <v>►</v>
      </c>
      <c r="AF385" s="147" t="str">
        <f t="shared" si="222"/>
        <v>►</v>
      </c>
      <c r="AG385" s="147" t="str">
        <f t="shared" si="223"/>
        <v>►</v>
      </c>
      <c r="AH385" s="147" t="str">
        <f t="shared" si="224"/>
        <v>►</v>
      </c>
      <c r="AI385" s="686"/>
      <c r="AJ385" s="342"/>
      <c r="AK385" s="204"/>
      <c r="AL385" s="204"/>
      <c r="AM385" s="203"/>
      <c r="AN385" s="202"/>
      <c r="AO385" s="201"/>
      <c r="AP385" s="710"/>
      <c r="AQ385" s="709"/>
      <c r="AR385" s="708"/>
      <c r="AS385" s="708"/>
      <c r="AT385" s="708"/>
      <c r="AU385" s="708"/>
      <c r="AV385" s="708"/>
      <c r="AW385" s="708"/>
      <c r="AX385" s="708"/>
      <c r="AY385" s="708"/>
      <c r="AZ385" s="708"/>
      <c r="BA385" s="707"/>
      <c r="BB385"/>
      <c r="BC385" s="407" t="str">
        <f t="shared" si="191"/>
        <v>►</v>
      </c>
      <c r="BF385" s="407" t="str">
        <f t="shared" si="192"/>
        <v>►</v>
      </c>
      <c r="BI385" s="9">
        <v>1</v>
      </c>
      <c r="BJ385" s="1"/>
      <c r="BK385" s="1"/>
    </row>
    <row r="386" spans="1:63" s="583" customFormat="1" ht="15.75">
      <c r="A386" s="407" t="str">
        <f t="shared" si="189"/>
        <v>►</v>
      </c>
      <c r="B386" s="147" t="str">
        <f t="shared" si="213"/>
        <v>►</v>
      </c>
      <c r="C386" s="685" t="str">
        <f t="shared" si="214"/>
        <v>►</v>
      </c>
      <c r="D386" s="147" t="str">
        <f t="shared" si="215"/>
        <v>►</v>
      </c>
      <c r="E386" s="147" t="str">
        <f t="shared" si="216"/>
        <v>►</v>
      </c>
      <c r="F386" s="147" t="str">
        <f t="shared" si="217"/>
        <v>►</v>
      </c>
      <c r="G386" s="147" t="str">
        <f t="shared" si="218"/>
        <v>►</v>
      </c>
      <c r="H386"/>
      <c r="I386" s="134"/>
      <c r="J386" s="204"/>
      <c r="K386" s="204"/>
      <c r="L386" s="203"/>
      <c r="M386" s="202"/>
      <c r="N386" s="201"/>
      <c r="O386" s="706"/>
      <c r="P386" s="706"/>
      <c r="Q386" s="337"/>
      <c r="R386" s="336"/>
      <c r="S386" s="232"/>
      <c r="T386" s="232"/>
      <c r="U386" s="232"/>
      <c r="V386" s="232"/>
      <c r="W386" s="232"/>
      <c r="X386" s="232"/>
      <c r="Y386" s="232"/>
      <c r="Z386" s="231"/>
      <c r="AA386" s="686"/>
      <c r="AB386" s="407" t="str">
        <f t="shared" si="190"/>
        <v>►</v>
      </c>
      <c r="AC386" s="147" t="str">
        <f t="shared" si="219"/>
        <v>►</v>
      </c>
      <c r="AD386" s="685" t="str">
        <f t="shared" si="220"/>
        <v>►</v>
      </c>
      <c r="AE386" s="147" t="str">
        <f t="shared" si="221"/>
        <v>►</v>
      </c>
      <c r="AF386" s="147" t="str">
        <f t="shared" si="222"/>
        <v>►</v>
      </c>
      <c r="AG386" s="147" t="str">
        <f t="shared" si="223"/>
        <v>►</v>
      </c>
      <c r="AH386" s="147" t="str">
        <f t="shared" si="224"/>
        <v>►</v>
      </c>
      <c r="AI386" s="686"/>
      <c r="AJ386" s="134"/>
      <c r="AK386" s="204"/>
      <c r="AL386" s="204"/>
      <c r="AM386" s="203"/>
      <c r="AN386" s="202"/>
      <c r="AO386" s="201"/>
      <c r="AP386" s="706"/>
      <c r="AQ386" s="706"/>
      <c r="AR386" s="337"/>
      <c r="AS386" s="336"/>
      <c r="AT386" s="232"/>
      <c r="AU386" s="232"/>
      <c r="AV386" s="232"/>
      <c r="AW386" s="232"/>
      <c r="AX386" s="232"/>
      <c r="AY386" s="232"/>
      <c r="AZ386" s="232"/>
      <c r="BA386" s="231"/>
      <c r="BB386"/>
      <c r="BC386" s="407" t="str">
        <f t="shared" si="191"/>
        <v>►</v>
      </c>
      <c r="BF386" s="407" t="str">
        <f t="shared" si="192"/>
        <v>►</v>
      </c>
      <c r="BI386" s="9">
        <v>1</v>
      </c>
      <c r="BJ386" s="1"/>
      <c r="BK386" s="1"/>
    </row>
    <row r="387" spans="1:63" s="583" customFormat="1" ht="18.75">
      <c r="A387" s="407" t="str">
        <f t="shared" si="189"/>
        <v>►</v>
      </c>
      <c r="B387" s="147" t="str">
        <f t="shared" si="213"/>
        <v>►</v>
      </c>
      <c r="C387" s="685" t="str">
        <f t="shared" si="214"/>
        <v>►</v>
      </c>
      <c r="D387" s="147" t="str">
        <f t="shared" si="215"/>
        <v>►</v>
      </c>
      <c r="E387" s="147" t="str">
        <f t="shared" si="216"/>
        <v>►</v>
      </c>
      <c r="F387" s="147" t="str">
        <f t="shared" si="217"/>
        <v>►</v>
      </c>
      <c r="G387" s="147" t="str">
        <f t="shared" si="218"/>
        <v>►</v>
      </c>
      <c r="H387"/>
      <c r="I387" s="134"/>
      <c r="J387" s="204"/>
      <c r="K387" s="204"/>
      <c r="L387" s="203"/>
      <c r="M387" s="202"/>
      <c r="N387" s="201"/>
      <c r="O387" s="224"/>
      <c r="P387" s="334"/>
      <c r="Q387" s="323"/>
      <c r="R387" s="323"/>
      <c r="S387" s="323"/>
      <c r="T387" s="323"/>
      <c r="U387" s="211"/>
      <c r="V387" s="223"/>
      <c r="W387" s="705"/>
      <c r="X387" s="705"/>
      <c r="Y387" s="705"/>
      <c r="Z387" s="704"/>
      <c r="AA387" s="686"/>
      <c r="AB387" s="407" t="str">
        <f t="shared" si="190"/>
        <v>►</v>
      </c>
      <c r="AC387" s="147" t="str">
        <f t="shared" si="219"/>
        <v>►</v>
      </c>
      <c r="AD387" s="685" t="str">
        <f t="shared" si="220"/>
        <v>►</v>
      </c>
      <c r="AE387" s="147" t="str">
        <f t="shared" si="221"/>
        <v>►</v>
      </c>
      <c r="AF387" s="147" t="str">
        <f t="shared" si="222"/>
        <v>►</v>
      </c>
      <c r="AG387" s="147" t="str">
        <f t="shared" si="223"/>
        <v>►</v>
      </c>
      <c r="AH387" s="147" t="str">
        <f t="shared" si="224"/>
        <v>►</v>
      </c>
      <c r="AI387" s="686"/>
      <c r="AJ387" s="134"/>
      <c r="AK387" s="204"/>
      <c r="AL387" s="204"/>
      <c r="AM387" s="203"/>
      <c r="AN387" s="202"/>
      <c r="AO387" s="201"/>
      <c r="AP387" s="224"/>
      <c r="AQ387" s="334"/>
      <c r="AR387" s="323"/>
      <c r="AS387" s="323"/>
      <c r="AT387" s="323"/>
      <c r="AU387" s="323"/>
      <c r="AV387" s="211"/>
      <c r="AW387" s="223"/>
      <c r="AX387" s="705"/>
      <c r="AY387" s="705"/>
      <c r="AZ387" s="705"/>
      <c r="BA387" s="704"/>
      <c r="BB387"/>
      <c r="BC387" s="407" t="str">
        <f t="shared" si="191"/>
        <v>►</v>
      </c>
      <c r="BF387" s="407" t="str">
        <f t="shared" si="192"/>
        <v>►</v>
      </c>
      <c r="BI387" s="9">
        <v>1</v>
      </c>
      <c r="BJ387" s="1"/>
      <c r="BK387" s="1"/>
    </row>
    <row r="388" spans="1:63" s="583" customFormat="1" ht="18.75">
      <c r="A388" s="407" t="str">
        <f t="shared" si="189"/>
        <v>►</v>
      </c>
      <c r="B388" s="147" t="str">
        <f t="shared" si="213"/>
        <v>►</v>
      </c>
      <c r="C388" s="685" t="str">
        <f t="shared" si="214"/>
        <v>►</v>
      </c>
      <c r="D388" s="147" t="str">
        <f t="shared" si="215"/>
        <v>►</v>
      </c>
      <c r="E388" s="147" t="str">
        <f t="shared" si="216"/>
        <v>►</v>
      </c>
      <c r="F388" s="147" t="str">
        <f t="shared" si="217"/>
        <v>►</v>
      </c>
      <c r="G388" s="147" t="str">
        <f t="shared" si="218"/>
        <v>►</v>
      </c>
      <c r="H388"/>
      <c r="I388" s="134"/>
      <c r="J388" s="204"/>
      <c r="K388" s="204"/>
      <c r="L388" s="203"/>
      <c r="M388" s="202"/>
      <c r="N388" s="201"/>
      <c r="O388" s="216"/>
      <c r="P388" s="327"/>
      <c r="Q388" s="324"/>
      <c r="R388" s="324"/>
      <c r="S388" s="324"/>
      <c r="T388" s="324"/>
      <c r="U388" s="215"/>
      <c r="V388" s="28"/>
      <c r="W388" s="705"/>
      <c r="X388" s="705"/>
      <c r="Y388" s="705"/>
      <c r="Z388" s="704"/>
      <c r="AA388" s="686"/>
      <c r="AB388" s="407" t="str">
        <f t="shared" si="190"/>
        <v>►</v>
      </c>
      <c r="AC388" s="147" t="str">
        <f t="shared" si="219"/>
        <v>►</v>
      </c>
      <c r="AD388" s="685" t="str">
        <f t="shared" si="220"/>
        <v>►</v>
      </c>
      <c r="AE388" s="147" t="str">
        <f t="shared" si="221"/>
        <v>►</v>
      </c>
      <c r="AF388" s="147" t="str">
        <f t="shared" si="222"/>
        <v>►</v>
      </c>
      <c r="AG388" s="147" t="str">
        <f t="shared" si="223"/>
        <v>►</v>
      </c>
      <c r="AH388" s="147" t="str">
        <f t="shared" si="224"/>
        <v>►</v>
      </c>
      <c r="AI388" s="686"/>
      <c r="AJ388" s="134"/>
      <c r="AK388" s="204"/>
      <c r="AL388" s="204"/>
      <c r="AM388" s="203"/>
      <c r="AN388" s="202"/>
      <c r="AO388" s="201"/>
      <c r="AP388" s="216"/>
      <c r="AQ388" s="327"/>
      <c r="AR388" s="324"/>
      <c r="AS388" s="324"/>
      <c r="AT388" s="324"/>
      <c r="AU388" s="324"/>
      <c r="AV388" s="215"/>
      <c r="AW388" s="28"/>
      <c r="AX388" s="705"/>
      <c r="AY388" s="705"/>
      <c r="AZ388" s="705"/>
      <c r="BA388" s="704"/>
      <c r="BB388"/>
      <c r="BC388" s="407" t="str">
        <f t="shared" si="191"/>
        <v>►</v>
      </c>
      <c r="BF388" s="407" t="str">
        <f t="shared" si="192"/>
        <v>►</v>
      </c>
      <c r="BI388" s="9">
        <v>1</v>
      </c>
      <c r="BJ388" s="1"/>
      <c r="BK388" s="1"/>
    </row>
    <row r="389" spans="1:63" s="583" customFormat="1" ht="15.75">
      <c r="A389" s="407" t="str">
        <f t="shared" si="189"/>
        <v>►</v>
      </c>
      <c r="B389" s="147" t="str">
        <f t="shared" si="213"/>
        <v>►</v>
      </c>
      <c r="C389" s="685" t="str">
        <f t="shared" si="214"/>
        <v>►</v>
      </c>
      <c r="D389" s="147" t="str">
        <f t="shared" si="215"/>
        <v>►</v>
      </c>
      <c r="E389" s="147" t="str">
        <f t="shared" si="216"/>
        <v>►</v>
      </c>
      <c r="F389" s="147" t="str">
        <f t="shared" si="217"/>
        <v>►</v>
      </c>
      <c r="G389" s="147" t="str">
        <f t="shared" si="218"/>
        <v>►</v>
      </c>
      <c r="H389"/>
      <c r="I389" s="134"/>
      <c r="J389" s="204"/>
      <c r="K389" s="204"/>
      <c r="L389" s="203"/>
      <c r="M389" s="202"/>
      <c r="N389" s="201"/>
      <c r="O389" s="325"/>
      <c r="P389" s="324"/>
      <c r="Q389" s="323"/>
      <c r="R389" s="320"/>
      <c r="S389" s="199"/>
      <c r="T389" s="319"/>
      <c r="U389" s="198"/>
      <c r="V389" s="197"/>
      <c r="W389" s="703"/>
      <c r="X389" s="703"/>
      <c r="Y389" s="703"/>
      <c r="Z389" s="702"/>
      <c r="AA389" s="686"/>
      <c r="AB389" s="407" t="str">
        <f t="shared" si="190"/>
        <v>►</v>
      </c>
      <c r="AC389" s="147" t="str">
        <f t="shared" si="219"/>
        <v>►</v>
      </c>
      <c r="AD389" s="685" t="str">
        <f t="shared" si="220"/>
        <v>►</v>
      </c>
      <c r="AE389" s="147" t="str">
        <f t="shared" si="221"/>
        <v>►</v>
      </c>
      <c r="AF389" s="147" t="str">
        <f t="shared" si="222"/>
        <v>►</v>
      </c>
      <c r="AG389" s="147" t="str">
        <f t="shared" si="223"/>
        <v>►</v>
      </c>
      <c r="AH389" s="147" t="str">
        <f t="shared" si="224"/>
        <v>►</v>
      </c>
      <c r="AI389" s="686"/>
      <c r="AJ389" s="134"/>
      <c r="AK389" s="204"/>
      <c r="AL389" s="204"/>
      <c r="AM389" s="203"/>
      <c r="AN389" s="202"/>
      <c r="AO389" s="201"/>
      <c r="AP389" s="325"/>
      <c r="AQ389" s="324"/>
      <c r="AR389" s="323"/>
      <c r="AS389" s="320"/>
      <c r="AT389" s="199"/>
      <c r="AU389" s="319"/>
      <c r="AV389" s="198"/>
      <c r="AW389" s="197"/>
      <c r="AX389" s="703"/>
      <c r="AY389" s="703"/>
      <c r="AZ389" s="703"/>
      <c r="BA389" s="702"/>
      <c r="BB389"/>
      <c r="BC389" s="407" t="str">
        <f t="shared" si="191"/>
        <v>►</v>
      </c>
      <c r="BF389" s="407" t="str">
        <f t="shared" si="192"/>
        <v>►</v>
      </c>
      <c r="BI389" s="9">
        <v>1</v>
      </c>
      <c r="BJ389" s="1"/>
      <c r="BK389" s="1"/>
    </row>
    <row r="390" spans="1:63" s="583" customFormat="1" ht="15.75">
      <c r="A390" s="407" t="str">
        <f t="shared" si="189"/>
        <v>►</v>
      </c>
      <c r="B390" s="147" t="str">
        <f t="shared" si="213"/>
        <v>►</v>
      </c>
      <c r="C390" s="685" t="str">
        <f t="shared" si="214"/>
        <v>►</v>
      </c>
      <c r="D390" s="147" t="str">
        <f t="shared" si="215"/>
        <v>►</v>
      </c>
      <c r="E390" s="147" t="str">
        <f t="shared" si="216"/>
        <v>►</v>
      </c>
      <c r="F390" s="147" t="str">
        <f t="shared" si="217"/>
        <v>►</v>
      </c>
      <c r="G390" s="147" t="str">
        <f t="shared" si="218"/>
        <v>►</v>
      </c>
      <c r="H390"/>
      <c r="I390" s="134"/>
      <c r="J390" s="204"/>
      <c r="K390" s="204"/>
      <c r="L390" s="203"/>
      <c r="M390" s="202"/>
      <c r="N390" s="201"/>
      <c r="O390" s="200"/>
      <c r="P390" s="104"/>
      <c r="Q390" s="320"/>
      <c r="R390" s="320"/>
      <c r="S390" s="199"/>
      <c r="T390" s="319"/>
      <c r="U390" s="198"/>
      <c r="V390" s="197"/>
      <c r="W390" s="703"/>
      <c r="X390" s="703"/>
      <c r="Y390" s="703"/>
      <c r="Z390" s="702"/>
      <c r="AA390" s="686"/>
      <c r="AB390" s="407" t="str">
        <f t="shared" si="190"/>
        <v>►</v>
      </c>
      <c r="AC390" s="147" t="str">
        <f t="shared" si="219"/>
        <v>►</v>
      </c>
      <c r="AD390" s="685" t="str">
        <f t="shared" si="220"/>
        <v>►</v>
      </c>
      <c r="AE390" s="147" t="str">
        <f t="shared" si="221"/>
        <v>►</v>
      </c>
      <c r="AF390" s="147" t="str">
        <f t="shared" si="222"/>
        <v>►</v>
      </c>
      <c r="AG390" s="147" t="str">
        <f t="shared" si="223"/>
        <v>►</v>
      </c>
      <c r="AH390" s="147" t="str">
        <f t="shared" si="224"/>
        <v>►</v>
      </c>
      <c r="AI390" s="686"/>
      <c r="AJ390" s="134"/>
      <c r="AK390" s="204"/>
      <c r="AL390" s="204"/>
      <c r="AM390" s="203"/>
      <c r="AN390" s="202"/>
      <c r="AO390" s="201"/>
      <c r="AP390" s="200"/>
      <c r="AQ390" s="104"/>
      <c r="AR390" s="320"/>
      <c r="AS390" s="320"/>
      <c r="AT390" s="199"/>
      <c r="AU390" s="319"/>
      <c r="AV390" s="198"/>
      <c r="AW390" s="197"/>
      <c r="AX390" s="703"/>
      <c r="AY390" s="703"/>
      <c r="AZ390" s="703"/>
      <c r="BA390" s="702"/>
      <c r="BB390"/>
      <c r="BC390" s="407" t="str">
        <f t="shared" si="191"/>
        <v>►</v>
      </c>
      <c r="BF390" s="407" t="str">
        <f t="shared" si="192"/>
        <v>►</v>
      </c>
      <c r="BI390" s="9">
        <v>1</v>
      </c>
      <c r="BJ390" s="1"/>
      <c r="BK390" s="1"/>
    </row>
    <row r="391" spans="1:63" s="583" customFormat="1" ht="15.75">
      <c r="A391" s="407" t="str">
        <f t="shared" si="189"/>
        <v>►</v>
      </c>
      <c r="B391" s="147" t="str">
        <f t="shared" si="213"/>
        <v>►</v>
      </c>
      <c r="C391" s="685" t="str">
        <f t="shared" si="214"/>
        <v>►</v>
      </c>
      <c r="D391" s="147" t="str">
        <f t="shared" si="215"/>
        <v>►</v>
      </c>
      <c r="E391" s="147" t="str">
        <f t="shared" si="216"/>
        <v>►</v>
      </c>
      <c r="F391" s="147" t="str">
        <f t="shared" si="217"/>
        <v>►</v>
      </c>
      <c r="G391" s="147" t="str">
        <f t="shared" si="218"/>
        <v>►</v>
      </c>
      <c r="H391"/>
      <c r="I391" s="134"/>
      <c r="J391" s="190"/>
      <c r="K391" s="189"/>
      <c r="L391" s="188"/>
      <c r="M391" s="187"/>
      <c r="N391" s="186"/>
      <c r="O391" s="185"/>
      <c r="P391" s="184"/>
      <c r="Q391" s="184"/>
      <c r="R391" s="183"/>
      <c r="S391" s="183"/>
      <c r="T391" s="183"/>
      <c r="U391" s="183"/>
      <c r="V391" s="183"/>
      <c r="W391" s="183"/>
      <c r="X391" s="183"/>
      <c r="Y391" s="183"/>
      <c r="Z391" s="182"/>
      <c r="AA391" s="686"/>
      <c r="AB391" s="407" t="str">
        <f t="shared" si="190"/>
        <v>►</v>
      </c>
      <c r="AC391" s="147" t="str">
        <f t="shared" si="219"/>
        <v>►</v>
      </c>
      <c r="AD391" s="685" t="str">
        <f t="shared" si="220"/>
        <v>►</v>
      </c>
      <c r="AE391" s="147" t="str">
        <f t="shared" si="221"/>
        <v>►</v>
      </c>
      <c r="AF391" s="147" t="str">
        <f t="shared" si="222"/>
        <v>►</v>
      </c>
      <c r="AG391" s="147" t="str">
        <f t="shared" si="223"/>
        <v>►</v>
      </c>
      <c r="AH391" s="147" t="str">
        <f t="shared" si="224"/>
        <v>►</v>
      </c>
      <c r="AI391" s="686"/>
      <c r="AJ391" s="134"/>
      <c r="AK391" s="190"/>
      <c r="AL391" s="189"/>
      <c r="AM391" s="188"/>
      <c r="AN391" s="187"/>
      <c r="AO391" s="186"/>
      <c r="AP391" s="185"/>
      <c r="AQ391" s="184"/>
      <c r="AR391" s="184"/>
      <c r="AS391" s="183"/>
      <c r="AT391" s="183"/>
      <c r="AU391" s="183"/>
      <c r="AV391" s="183"/>
      <c r="AW391" s="183"/>
      <c r="AX391" s="183"/>
      <c r="AY391" s="183"/>
      <c r="AZ391" s="183"/>
      <c r="BA391" s="182"/>
      <c r="BB391"/>
      <c r="BC391" s="407" t="str">
        <f t="shared" si="191"/>
        <v>►</v>
      </c>
      <c r="BF391" s="407" t="str">
        <f t="shared" si="192"/>
        <v>►</v>
      </c>
      <c r="BI391" s="9">
        <v>1</v>
      </c>
      <c r="BJ391" s="1"/>
      <c r="BK391" s="1"/>
    </row>
    <row r="392" spans="1:63" s="583" customFormat="1" ht="15.75">
      <c r="A392" s="407" t="str">
        <f t="shared" si="189"/>
        <v>►</v>
      </c>
      <c r="B392" s="147" t="str">
        <f t="shared" si="213"/>
        <v>►</v>
      </c>
      <c r="C392" s="685" t="str">
        <f t="shared" si="214"/>
        <v>►</v>
      </c>
      <c r="D392" s="147" t="str">
        <f t="shared" si="215"/>
        <v>►</v>
      </c>
      <c r="E392" s="147" t="str">
        <f t="shared" si="216"/>
        <v>►</v>
      </c>
      <c r="F392" s="147" t="str">
        <f t="shared" si="217"/>
        <v>►</v>
      </c>
      <c r="G392" s="147" t="str">
        <f t="shared" si="218"/>
        <v>►</v>
      </c>
      <c r="H392"/>
      <c r="I392" s="134"/>
      <c r="J392" s="119"/>
      <c r="K392" s="119"/>
      <c r="L392" s="118"/>
      <c r="M392" s="117"/>
      <c r="N392" s="116"/>
      <c r="O392" s="701"/>
      <c r="P392" s="701"/>
      <c r="Q392" s="700"/>
      <c r="R392" s="177"/>
      <c r="S392" s="176"/>
      <c r="T392" s="699"/>
      <c r="U392" s="175"/>
      <c r="V392" s="698"/>
      <c r="W392" s="697"/>
      <c r="X392" s="696"/>
      <c r="Y392" s="695"/>
      <c r="Z392" s="174"/>
      <c r="AA392" s="686"/>
      <c r="AB392" s="407" t="str">
        <f t="shared" si="190"/>
        <v>►</v>
      </c>
      <c r="AC392" s="147" t="str">
        <f t="shared" si="219"/>
        <v>►</v>
      </c>
      <c r="AD392" s="685" t="str">
        <f t="shared" si="220"/>
        <v>►</v>
      </c>
      <c r="AE392" s="147" t="str">
        <f t="shared" si="221"/>
        <v>►</v>
      </c>
      <c r="AF392" s="147" t="str">
        <f t="shared" si="222"/>
        <v>►</v>
      </c>
      <c r="AG392" s="147" t="str">
        <f t="shared" si="223"/>
        <v>►</v>
      </c>
      <c r="AH392" s="147" t="str">
        <f t="shared" si="224"/>
        <v>►</v>
      </c>
      <c r="AI392" s="686"/>
      <c r="AJ392" s="134"/>
      <c r="AK392" s="119"/>
      <c r="AL392" s="119"/>
      <c r="AM392" s="118"/>
      <c r="AN392" s="117"/>
      <c r="AO392" s="116"/>
      <c r="AP392" s="701"/>
      <c r="AQ392" s="701"/>
      <c r="AR392" s="700"/>
      <c r="AS392" s="177"/>
      <c r="AT392" s="176"/>
      <c r="AU392" s="699"/>
      <c r="AV392" s="175"/>
      <c r="AW392" s="698"/>
      <c r="AX392" s="697"/>
      <c r="AY392" s="696"/>
      <c r="AZ392" s="695"/>
      <c r="BA392" s="174"/>
      <c r="BB392"/>
      <c r="BC392" s="407" t="str">
        <f t="shared" si="191"/>
        <v>►</v>
      </c>
      <c r="BF392" s="407" t="str">
        <f t="shared" si="192"/>
        <v>►</v>
      </c>
      <c r="BI392" s="9">
        <v>1</v>
      </c>
      <c r="BJ392" s="1"/>
      <c r="BK392" s="1"/>
    </row>
    <row r="393" spans="1:63" s="583" customFormat="1" ht="15.75">
      <c r="A393" s="407" t="str">
        <f t="shared" si="189"/>
        <v>►</v>
      </c>
      <c r="B393" s="147" t="str">
        <f t="shared" si="213"/>
        <v>►</v>
      </c>
      <c r="C393" s="685" t="str">
        <f t="shared" si="214"/>
        <v>►</v>
      </c>
      <c r="D393" s="147" t="str">
        <f t="shared" si="215"/>
        <v>►</v>
      </c>
      <c r="E393" s="147" t="str">
        <f t="shared" si="216"/>
        <v>►</v>
      </c>
      <c r="F393" s="147" t="str">
        <f t="shared" si="217"/>
        <v>►</v>
      </c>
      <c r="G393" s="147" t="str">
        <f t="shared" si="218"/>
        <v>►</v>
      </c>
      <c r="H393"/>
      <c r="I393" s="134"/>
      <c r="J393" s="119"/>
      <c r="K393" s="119"/>
      <c r="L393" s="118"/>
      <c r="M393" s="117"/>
      <c r="N393" s="116"/>
      <c r="O393" s="689"/>
      <c r="P393" s="689"/>
      <c r="Q393" s="688"/>
      <c r="R393" s="165"/>
      <c r="S393" s="164"/>
      <c r="T393" s="694"/>
      <c r="U393" s="163"/>
      <c r="V393" s="693"/>
      <c r="W393" s="692"/>
      <c r="X393" s="691"/>
      <c r="Y393" s="690"/>
      <c r="Z393" s="162"/>
      <c r="AA393" s="686"/>
      <c r="AB393" s="407" t="str">
        <f t="shared" si="190"/>
        <v>►</v>
      </c>
      <c r="AC393" s="147" t="str">
        <f t="shared" si="219"/>
        <v>►</v>
      </c>
      <c r="AD393" s="685" t="str">
        <f t="shared" si="220"/>
        <v>►</v>
      </c>
      <c r="AE393" s="147" t="str">
        <f t="shared" si="221"/>
        <v>►</v>
      </c>
      <c r="AF393" s="147" t="str">
        <f t="shared" si="222"/>
        <v>►</v>
      </c>
      <c r="AG393" s="147" t="str">
        <f t="shared" si="223"/>
        <v>►</v>
      </c>
      <c r="AH393" s="147" t="str">
        <f t="shared" si="224"/>
        <v>►</v>
      </c>
      <c r="AI393" s="686"/>
      <c r="AJ393" s="134"/>
      <c r="AK393" s="119"/>
      <c r="AL393" s="119"/>
      <c r="AM393" s="118"/>
      <c r="AN393" s="117"/>
      <c r="AO393" s="116"/>
      <c r="AP393" s="689"/>
      <c r="AQ393" s="689"/>
      <c r="AR393" s="688"/>
      <c r="AS393" s="165"/>
      <c r="AT393" s="164"/>
      <c r="AU393" s="694"/>
      <c r="AV393" s="163"/>
      <c r="AW393" s="693"/>
      <c r="AX393" s="692"/>
      <c r="AY393" s="691"/>
      <c r="AZ393" s="690"/>
      <c r="BA393" s="162"/>
      <c r="BB393"/>
      <c r="BC393" s="407" t="str">
        <f t="shared" si="191"/>
        <v>►</v>
      </c>
      <c r="BF393" s="407" t="str">
        <f t="shared" si="192"/>
        <v>►</v>
      </c>
      <c r="BI393" s="9">
        <v>1</v>
      </c>
      <c r="BJ393" s="1"/>
      <c r="BK393" s="1"/>
    </row>
    <row r="394" spans="1:63" s="583" customFormat="1" ht="21">
      <c r="A394" s="407" t="str">
        <f t="shared" ref="A394:A450" si="225">IF(ISBLANK(I394),"►",I394)</f>
        <v>►</v>
      </c>
      <c r="B394" s="147" t="str">
        <f t="shared" si="213"/>
        <v>►</v>
      </c>
      <c r="C394" s="685" t="str">
        <f t="shared" si="214"/>
        <v>►</v>
      </c>
      <c r="D394" s="147" t="str">
        <f t="shared" si="215"/>
        <v>►</v>
      </c>
      <c r="E394" s="147" t="str">
        <f t="shared" si="216"/>
        <v>►</v>
      </c>
      <c r="F394" s="147" t="str">
        <f t="shared" si="217"/>
        <v>►</v>
      </c>
      <c r="G394" s="147" t="str">
        <f t="shared" si="218"/>
        <v>►</v>
      </c>
      <c r="H394"/>
      <c r="I394" s="134"/>
      <c r="J394" s="119"/>
      <c r="K394" s="119"/>
      <c r="L394" s="118"/>
      <c r="M394" s="117"/>
      <c r="N394" s="116"/>
      <c r="O394" s="689"/>
      <c r="P394" s="689"/>
      <c r="Q394" s="688"/>
      <c r="R394" s="145"/>
      <c r="S394" s="296"/>
      <c r="T394" s="295"/>
      <c r="U394" s="144"/>
      <c r="V394" s="294"/>
      <c r="W394" s="293"/>
      <c r="X394" s="292"/>
      <c r="Y394" s="291"/>
      <c r="Z394" s="290"/>
      <c r="AA394" s="686"/>
      <c r="AB394" s="407" t="str">
        <f t="shared" ref="AB394:AB450" si="226">IF(ISBLANK(AJ394),"►",AJ394)</f>
        <v>►</v>
      </c>
      <c r="AC394" s="147" t="str">
        <f t="shared" si="219"/>
        <v>►</v>
      </c>
      <c r="AD394" s="685" t="str">
        <f t="shared" si="220"/>
        <v>►</v>
      </c>
      <c r="AE394" s="147" t="str">
        <f t="shared" si="221"/>
        <v>►</v>
      </c>
      <c r="AF394" s="147" t="str">
        <f t="shared" si="222"/>
        <v>►</v>
      </c>
      <c r="AG394" s="147" t="str">
        <f t="shared" si="223"/>
        <v>►</v>
      </c>
      <c r="AH394" s="147" t="str">
        <f t="shared" si="224"/>
        <v>►</v>
      </c>
      <c r="AI394" s="686"/>
      <c r="AJ394" s="134"/>
      <c r="AK394" s="119"/>
      <c r="AL394" s="119"/>
      <c r="AM394" s="118"/>
      <c r="AN394" s="117"/>
      <c r="AO394" s="116"/>
      <c r="AP394" s="689"/>
      <c r="AQ394" s="689"/>
      <c r="AR394" s="688"/>
      <c r="AS394" s="145"/>
      <c r="AT394" s="296"/>
      <c r="AU394" s="295"/>
      <c r="AV394" s="144"/>
      <c r="AW394" s="294"/>
      <c r="AX394" s="293"/>
      <c r="AY394" s="292"/>
      <c r="AZ394" s="291"/>
      <c r="BA394" s="290"/>
      <c r="BB394"/>
      <c r="BC394" s="407" t="str">
        <f t="shared" ref="BC394:BC450" si="227">A394</f>
        <v>►</v>
      </c>
      <c r="BF394" s="407" t="str">
        <f t="shared" ref="BF394:BF450" si="228">AB394</f>
        <v>►</v>
      </c>
      <c r="BI394" s="9">
        <v>1</v>
      </c>
      <c r="BJ394" s="1"/>
      <c r="BK394" s="1"/>
    </row>
    <row r="395" spans="1:63" s="583" customFormat="1" ht="21">
      <c r="A395" s="407" t="str">
        <f t="shared" si="225"/>
        <v>►</v>
      </c>
      <c r="B395" s="147" t="str">
        <f t="shared" si="213"/>
        <v>►</v>
      </c>
      <c r="C395" s="685" t="str">
        <f t="shared" si="214"/>
        <v>►</v>
      </c>
      <c r="D395" s="147" t="str">
        <f t="shared" si="215"/>
        <v>►</v>
      </c>
      <c r="E395" s="147" t="str">
        <f t="shared" si="216"/>
        <v>►</v>
      </c>
      <c r="F395" s="147" t="str">
        <f t="shared" si="217"/>
        <v>►</v>
      </c>
      <c r="G395" s="147" t="str">
        <f t="shared" si="218"/>
        <v>►</v>
      </c>
      <c r="H395"/>
      <c r="I395" s="146"/>
      <c r="J395" s="119"/>
      <c r="K395" s="119"/>
      <c r="L395" s="118"/>
      <c r="M395" s="117"/>
      <c r="N395" s="116"/>
      <c r="O395" s="689"/>
      <c r="P395" s="689"/>
      <c r="Q395" s="688"/>
      <c r="R395" s="150"/>
      <c r="S395" s="296"/>
      <c r="T395" s="295"/>
      <c r="U395" s="144"/>
      <c r="V395" s="294"/>
      <c r="W395" s="293"/>
      <c r="X395" s="292"/>
      <c r="Y395" s="291"/>
      <c r="Z395" s="290"/>
      <c r="AA395" s="686"/>
      <c r="AB395" s="407" t="str">
        <f t="shared" si="226"/>
        <v>►</v>
      </c>
      <c r="AC395" s="147" t="str">
        <f t="shared" si="219"/>
        <v>►</v>
      </c>
      <c r="AD395" s="685" t="str">
        <f t="shared" si="220"/>
        <v>►</v>
      </c>
      <c r="AE395" s="147" t="str">
        <f t="shared" si="221"/>
        <v>►</v>
      </c>
      <c r="AF395" s="147" t="str">
        <f t="shared" si="222"/>
        <v>►</v>
      </c>
      <c r="AG395" s="147" t="str">
        <f t="shared" si="223"/>
        <v>►</v>
      </c>
      <c r="AH395" s="147" t="str">
        <f t="shared" si="224"/>
        <v>►</v>
      </c>
      <c r="AI395" s="686"/>
      <c r="AJ395" s="146"/>
      <c r="AK395" s="119"/>
      <c r="AL395" s="119"/>
      <c r="AM395" s="118"/>
      <c r="AN395" s="117"/>
      <c r="AO395" s="116"/>
      <c r="AP395" s="689"/>
      <c r="AQ395" s="689"/>
      <c r="AR395" s="688"/>
      <c r="AS395" s="150"/>
      <c r="AT395" s="296"/>
      <c r="AU395" s="295"/>
      <c r="AV395" s="144"/>
      <c r="AW395" s="294"/>
      <c r="AX395" s="293"/>
      <c r="AY395" s="292"/>
      <c r="AZ395" s="291"/>
      <c r="BA395" s="290"/>
      <c r="BB395"/>
      <c r="BC395" s="407" t="str">
        <f t="shared" si="227"/>
        <v>►</v>
      </c>
      <c r="BF395" s="407" t="str">
        <f t="shared" si="228"/>
        <v>►</v>
      </c>
      <c r="BI395" s="9">
        <v>1</v>
      </c>
      <c r="BJ395" s="1"/>
      <c r="BK395" s="1"/>
    </row>
    <row r="396" spans="1:63" s="583" customFormat="1" ht="21">
      <c r="A396" s="407" t="str">
        <f t="shared" si="225"/>
        <v>►</v>
      </c>
      <c r="B396" s="147" t="str">
        <f t="shared" si="213"/>
        <v>►</v>
      </c>
      <c r="C396" s="685" t="str">
        <f t="shared" si="214"/>
        <v>►</v>
      </c>
      <c r="D396" s="147" t="str">
        <f t="shared" si="215"/>
        <v>►</v>
      </c>
      <c r="E396" s="147" t="str">
        <f t="shared" si="216"/>
        <v>►</v>
      </c>
      <c r="F396" s="147" t="str">
        <f t="shared" si="217"/>
        <v>►</v>
      </c>
      <c r="G396" s="147" t="str">
        <f t="shared" si="218"/>
        <v>►</v>
      </c>
      <c r="H396"/>
      <c r="I396" s="146"/>
      <c r="J396" s="119"/>
      <c r="K396" s="119"/>
      <c r="L396" s="118"/>
      <c r="M396" s="117"/>
      <c r="N396" s="116"/>
      <c r="O396" s="689"/>
      <c r="P396" s="689"/>
      <c r="Q396" s="688"/>
      <c r="R396" s="145"/>
      <c r="S396" s="296"/>
      <c r="T396" s="295"/>
      <c r="U396" s="144"/>
      <c r="V396" s="294"/>
      <c r="W396" s="293"/>
      <c r="X396" s="292"/>
      <c r="Y396" s="291"/>
      <c r="Z396" s="298"/>
      <c r="AA396" s="686"/>
      <c r="AB396" s="407" t="str">
        <f t="shared" si="226"/>
        <v>►</v>
      </c>
      <c r="AC396" s="147" t="str">
        <f t="shared" si="219"/>
        <v>►</v>
      </c>
      <c r="AD396" s="685" t="str">
        <f t="shared" si="220"/>
        <v>►</v>
      </c>
      <c r="AE396" s="147" t="str">
        <f t="shared" si="221"/>
        <v>►</v>
      </c>
      <c r="AF396" s="147" t="str">
        <f t="shared" si="222"/>
        <v>►</v>
      </c>
      <c r="AG396" s="147" t="str">
        <f t="shared" si="223"/>
        <v>►</v>
      </c>
      <c r="AH396" s="147" t="str">
        <f t="shared" si="224"/>
        <v>►</v>
      </c>
      <c r="AI396" s="686"/>
      <c r="AJ396" s="146"/>
      <c r="AK396" s="119"/>
      <c r="AL396" s="119"/>
      <c r="AM396" s="118"/>
      <c r="AN396" s="117"/>
      <c r="AO396" s="116"/>
      <c r="AP396" s="689"/>
      <c r="AQ396" s="689"/>
      <c r="AR396" s="688"/>
      <c r="AS396" s="145"/>
      <c r="AT396" s="296"/>
      <c r="AU396" s="295"/>
      <c r="AV396" s="144"/>
      <c r="AW396" s="294"/>
      <c r="AX396" s="293"/>
      <c r="AY396" s="292"/>
      <c r="AZ396" s="291"/>
      <c r="BA396" s="298"/>
      <c r="BB396"/>
      <c r="BC396" s="407" t="str">
        <f t="shared" si="227"/>
        <v>►</v>
      </c>
      <c r="BF396" s="407" t="str">
        <f t="shared" si="228"/>
        <v>►</v>
      </c>
      <c r="BI396" s="9">
        <v>1</v>
      </c>
      <c r="BJ396" s="1"/>
      <c r="BK396" s="1"/>
    </row>
    <row r="397" spans="1:63" s="583" customFormat="1" ht="21">
      <c r="A397" s="407" t="str">
        <f t="shared" si="225"/>
        <v>►</v>
      </c>
      <c r="B397" s="147" t="str">
        <f t="shared" si="213"/>
        <v>►</v>
      </c>
      <c r="C397" s="685" t="str">
        <f t="shared" si="214"/>
        <v>►</v>
      </c>
      <c r="D397" s="147" t="str">
        <f t="shared" si="215"/>
        <v>►</v>
      </c>
      <c r="E397" s="147" t="str">
        <f t="shared" si="216"/>
        <v>►</v>
      </c>
      <c r="F397" s="147" t="str">
        <f t="shared" si="217"/>
        <v>►</v>
      </c>
      <c r="G397" s="147" t="str">
        <f t="shared" si="218"/>
        <v>►</v>
      </c>
      <c r="H397"/>
      <c r="I397" s="146"/>
      <c r="J397" s="119"/>
      <c r="K397" s="119"/>
      <c r="L397" s="118"/>
      <c r="M397" s="117"/>
      <c r="N397" s="116"/>
      <c r="O397" s="689"/>
      <c r="P397" s="689"/>
      <c r="Q397" s="688"/>
      <c r="R397" s="150"/>
      <c r="S397" s="296"/>
      <c r="T397" s="295"/>
      <c r="U397" s="144"/>
      <c r="V397" s="294"/>
      <c r="W397" s="293"/>
      <c r="X397" s="292"/>
      <c r="Y397" s="291"/>
      <c r="Z397" s="298"/>
      <c r="AA397" s="686"/>
      <c r="AB397" s="407" t="str">
        <f t="shared" si="226"/>
        <v>►</v>
      </c>
      <c r="AC397" s="147" t="str">
        <f t="shared" si="219"/>
        <v>►</v>
      </c>
      <c r="AD397" s="685" t="str">
        <f t="shared" si="220"/>
        <v>►</v>
      </c>
      <c r="AE397" s="147" t="str">
        <f t="shared" si="221"/>
        <v>►</v>
      </c>
      <c r="AF397" s="147" t="str">
        <f t="shared" si="222"/>
        <v>►</v>
      </c>
      <c r="AG397" s="147" t="str">
        <f t="shared" si="223"/>
        <v>►</v>
      </c>
      <c r="AH397" s="147" t="str">
        <f t="shared" si="224"/>
        <v>►</v>
      </c>
      <c r="AI397" s="686"/>
      <c r="AJ397" s="146"/>
      <c r="AK397" s="119"/>
      <c r="AL397" s="119"/>
      <c r="AM397" s="118"/>
      <c r="AN397" s="117"/>
      <c r="AO397" s="116"/>
      <c r="AP397" s="689"/>
      <c r="AQ397" s="689"/>
      <c r="AR397" s="688"/>
      <c r="AS397" s="150"/>
      <c r="AT397" s="296"/>
      <c r="AU397" s="295"/>
      <c r="AV397" s="144"/>
      <c r="AW397" s="294"/>
      <c r="AX397" s="293"/>
      <c r="AY397" s="292"/>
      <c r="AZ397" s="291"/>
      <c r="BA397" s="298"/>
      <c r="BB397"/>
      <c r="BC397" s="407" t="str">
        <f t="shared" si="227"/>
        <v>►</v>
      </c>
      <c r="BF397" s="407" t="str">
        <f t="shared" si="228"/>
        <v>►</v>
      </c>
      <c r="BI397" s="9">
        <v>1</v>
      </c>
      <c r="BJ397" s="1"/>
      <c r="BK397" s="1"/>
    </row>
    <row r="398" spans="1:63" s="583" customFormat="1" ht="21">
      <c r="A398" s="407" t="str">
        <f t="shared" si="225"/>
        <v>►</v>
      </c>
      <c r="B398" s="147" t="str">
        <f t="shared" si="213"/>
        <v>►</v>
      </c>
      <c r="C398" s="685" t="str">
        <f t="shared" si="214"/>
        <v>►</v>
      </c>
      <c r="D398" s="147" t="str">
        <f t="shared" si="215"/>
        <v>►</v>
      </c>
      <c r="E398" s="147" t="str">
        <f t="shared" si="216"/>
        <v>►</v>
      </c>
      <c r="F398" s="147" t="str">
        <f t="shared" si="217"/>
        <v>►</v>
      </c>
      <c r="G398" s="147" t="str">
        <f t="shared" si="218"/>
        <v>►</v>
      </c>
      <c r="H398"/>
      <c r="I398" s="146"/>
      <c r="J398" s="119"/>
      <c r="K398" s="119"/>
      <c r="L398" s="118"/>
      <c r="M398" s="117"/>
      <c r="N398" s="116"/>
      <c r="O398" s="689"/>
      <c r="P398" s="689"/>
      <c r="Q398" s="688"/>
      <c r="R398" s="145"/>
      <c r="S398" s="296"/>
      <c r="T398" s="295"/>
      <c r="U398" s="144"/>
      <c r="V398" s="294"/>
      <c r="W398" s="293"/>
      <c r="X398" s="292"/>
      <c r="Y398" s="291"/>
      <c r="Z398" s="290"/>
      <c r="AA398" s="686"/>
      <c r="AB398" s="407" t="str">
        <f t="shared" si="226"/>
        <v>►</v>
      </c>
      <c r="AC398" s="147" t="str">
        <f t="shared" si="219"/>
        <v>►</v>
      </c>
      <c r="AD398" s="685" t="str">
        <f t="shared" si="220"/>
        <v>►</v>
      </c>
      <c r="AE398" s="147" t="str">
        <f t="shared" si="221"/>
        <v>►</v>
      </c>
      <c r="AF398" s="147" t="str">
        <f t="shared" si="222"/>
        <v>►</v>
      </c>
      <c r="AG398" s="147" t="str">
        <f t="shared" si="223"/>
        <v>►</v>
      </c>
      <c r="AH398" s="147" t="str">
        <f t="shared" si="224"/>
        <v>►</v>
      </c>
      <c r="AI398" s="686"/>
      <c r="AJ398" s="146"/>
      <c r="AK398" s="119"/>
      <c r="AL398" s="119"/>
      <c r="AM398" s="118"/>
      <c r="AN398" s="117"/>
      <c r="AO398" s="116"/>
      <c r="AP398" s="689"/>
      <c r="AQ398" s="689"/>
      <c r="AR398" s="688"/>
      <c r="AS398" s="145"/>
      <c r="AT398" s="296"/>
      <c r="AU398" s="295"/>
      <c r="AV398" s="144"/>
      <c r="AW398" s="294"/>
      <c r="AX398" s="293"/>
      <c r="AY398" s="292"/>
      <c r="AZ398" s="291"/>
      <c r="BA398" s="290"/>
      <c r="BB398"/>
      <c r="BC398" s="407" t="str">
        <f t="shared" si="227"/>
        <v>►</v>
      </c>
      <c r="BF398" s="407" t="str">
        <f t="shared" si="228"/>
        <v>►</v>
      </c>
      <c r="BI398" s="9">
        <v>1</v>
      </c>
      <c r="BJ398" s="1"/>
      <c r="BK398" s="1"/>
    </row>
    <row r="399" spans="1:63" s="583" customFormat="1" ht="21">
      <c r="A399" s="407" t="str">
        <f t="shared" si="225"/>
        <v>►</v>
      </c>
      <c r="B399" s="147" t="str">
        <f t="shared" si="213"/>
        <v>►</v>
      </c>
      <c r="C399" s="685" t="str">
        <f t="shared" si="214"/>
        <v>►</v>
      </c>
      <c r="D399" s="147" t="str">
        <f t="shared" si="215"/>
        <v>►</v>
      </c>
      <c r="E399" s="147" t="str">
        <f t="shared" si="216"/>
        <v>►</v>
      </c>
      <c r="F399" s="147" t="str">
        <f t="shared" si="217"/>
        <v>►</v>
      </c>
      <c r="G399" s="147" t="str">
        <f t="shared" si="218"/>
        <v>►</v>
      </c>
      <c r="H399"/>
      <c r="I399" s="146"/>
      <c r="J399" s="119"/>
      <c r="K399" s="119"/>
      <c r="L399" s="118"/>
      <c r="M399" s="117"/>
      <c r="N399" s="116"/>
      <c r="O399" s="689"/>
      <c r="P399" s="689"/>
      <c r="Q399" s="688"/>
      <c r="R399" s="150"/>
      <c r="S399" s="296"/>
      <c r="T399" s="295"/>
      <c r="U399" s="144"/>
      <c r="V399" s="294"/>
      <c r="W399" s="293"/>
      <c r="X399" s="292"/>
      <c r="Y399" s="291"/>
      <c r="Z399" s="290"/>
      <c r="AA399" s="686"/>
      <c r="AB399" s="407" t="str">
        <f t="shared" si="226"/>
        <v>►</v>
      </c>
      <c r="AC399" s="147" t="str">
        <f t="shared" si="219"/>
        <v>►</v>
      </c>
      <c r="AD399" s="685" t="str">
        <f t="shared" si="220"/>
        <v>►</v>
      </c>
      <c r="AE399" s="147" t="str">
        <f t="shared" si="221"/>
        <v>►</v>
      </c>
      <c r="AF399" s="147" t="str">
        <f t="shared" si="222"/>
        <v>►</v>
      </c>
      <c r="AG399" s="147" t="str">
        <f t="shared" si="223"/>
        <v>►</v>
      </c>
      <c r="AH399" s="147" t="str">
        <f t="shared" si="224"/>
        <v>►</v>
      </c>
      <c r="AI399" s="686"/>
      <c r="AJ399" s="146"/>
      <c r="AK399" s="119"/>
      <c r="AL399" s="119"/>
      <c r="AM399" s="118"/>
      <c r="AN399" s="117"/>
      <c r="AO399" s="116"/>
      <c r="AP399" s="689"/>
      <c r="AQ399" s="689"/>
      <c r="AR399" s="688"/>
      <c r="AS399" s="150"/>
      <c r="AT399" s="296"/>
      <c r="AU399" s="295"/>
      <c r="AV399" s="144"/>
      <c r="AW399" s="294"/>
      <c r="AX399" s="293"/>
      <c r="AY399" s="292"/>
      <c r="AZ399" s="291"/>
      <c r="BA399" s="290"/>
      <c r="BB399"/>
      <c r="BC399" s="407" t="str">
        <f t="shared" si="227"/>
        <v>►</v>
      </c>
      <c r="BF399" s="407" t="str">
        <f t="shared" si="228"/>
        <v>►</v>
      </c>
      <c r="BI399" s="9">
        <v>1</v>
      </c>
      <c r="BJ399" s="1"/>
      <c r="BK399" s="1"/>
    </row>
    <row r="400" spans="1:63" s="583" customFormat="1" ht="21">
      <c r="A400" s="407" t="str">
        <f t="shared" si="225"/>
        <v>►</v>
      </c>
      <c r="B400" s="147" t="str">
        <f t="shared" si="213"/>
        <v>►</v>
      </c>
      <c r="C400" s="685" t="str">
        <f t="shared" si="214"/>
        <v>►</v>
      </c>
      <c r="D400" s="147" t="str">
        <f t="shared" si="215"/>
        <v>►</v>
      </c>
      <c r="E400" s="147" t="str">
        <f t="shared" si="216"/>
        <v>►</v>
      </c>
      <c r="F400" s="147" t="str">
        <f t="shared" si="217"/>
        <v>►</v>
      </c>
      <c r="G400" s="147" t="str">
        <f t="shared" si="218"/>
        <v>►</v>
      </c>
      <c r="H400"/>
      <c r="I400" s="146"/>
      <c r="J400" s="119"/>
      <c r="K400" s="119"/>
      <c r="L400" s="118"/>
      <c r="M400" s="117"/>
      <c r="N400" s="116"/>
      <c r="O400" s="689"/>
      <c r="P400" s="689"/>
      <c r="Q400" s="688"/>
      <c r="R400" s="145"/>
      <c r="S400" s="296"/>
      <c r="T400" s="295"/>
      <c r="U400" s="144"/>
      <c r="V400" s="294"/>
      <c r="W400" s="293"/>
      <c r="X400" s="292"/>
      <c r="Y400" s="291"/>
      <c r="Z400" s="290"/>
      <c r="AA400" s="686"/>
      <c r="AB400" s="407" t="str">
        <f t="shared" si="226"/>
        <v>►</v>
      </c>
      <c r="AC400" s="147" t="str">
        <f t="shared" si="219"/>
        <v>►</v>
      </c>
      <c r="AD400" s="685" t="str">
        <f t="shared" si="220"/>
        <v>►</v>
      </c>
      <c r="AE400" s="147" t="str">
        <f t="shared" si="221"/>
        <v>►</v>
      </c>
      <c r="AF400" s="147" t="str">
        <f t="shared" si="222"/>
        <v>►</v>
      </c>
      <c r="AG400" s="147" t="str">
        <f t="shared" si="223"/>
        <v>►</v>
      </c>
      <c r="AH400" s="147" t="str">
        <f t="shared" si="224"/>
        <v>►</v>
      </c>
      <c r="AI400" s="686"/>
      <c r="AJ400" s="146"/>
      <c r="AK400" s="119"/>
      <c r="AL400" s="119"/>
      <c r="AM400" s="118"/>
      <c r="AN400" s="117"/>
      <c r="AO400" s="116"/>
      <c r="AP400" s="689"/>
      <c r="AQ400" s="689"/>
      <c r="AR400" s="688"/>
      <c r="AS400" s="145"/>
      <c r="AT400" s="296"/>
      <c r="AU400" s="295"/>
      <c r="AV400" s="144"/>
      <c r="AW400" s="294"/>
      <c r="AX400" s="293"/>
      <c r="AY400" s="292"/>
      <c r="AZ400" s="291"/>
      <c r="BA400" s="290"/>
      <c r="BB400"/>
      <c r="BC400" s="407" t="str">
        <f t="shared" si="227"/>
        <v>►</v>
      </c>
      <c r="BF400" s="407" t="str">
        <f t="shared" si="228"/>
        <v>►</v>
      </c>
      <c r="BI400" s="9">
        <v>1</v>
      </c>
      <c r="BJ400" s="1"/>
      <c r="BK400" s="1"/>
    </row>
    <row r="401" spans="1:63" s="583" customFormat="1" ht="15.75">
      <c r="A401" s="407" t="str">
        <f t="shared" si="225"/>
        <v>►</v>
      </c>
      <c r="B401" s="147" t="str">
        <f t="shared" si="213"/>
        <v>►</v>
      </c>
      <c r="C401" s="685" t="str">
        <f t="shared" si="214"/>
        <v>►</v>
      </c>
      <c r="D401" s="147" t="str">
        <f t="shared" si="215"/>
        <v>►</v>
      </c>
      <c r="E401" s="147" t="str">
        <f t="shared" si="216"/>
        <v>►</v>
      </c>
      <c r="F401" s="147" t="str">
        <f t="shared" si="217"/>
        <v>►</v>
      </c>
      <c r="G401" s="147" t="str">
        <f t="shared" si="218"/>
        <v>►</v>
      </c>
      <c r="H401"/>
      <c r="I401" s="134"/>
      <c r="J401" s="119"/>
      <c r="K401" s="119"/>
      <c r="L401" s="118"/>
      <c r="M401" s="117"/>
      <c r="N401" s="116"/>
      <c r="O401" s="132"/>
      <c r="P401" s="132"/>
      <c r="Q401" s="132"/>
      <c r="R401" s="132"/>
      <c r="S401" s="132"/>
      <c r="T401" s="132"/>
      <c r="U401" s="132"/>
      <c r="V401" s="132"/>
      <c r="W401" s="132"/>
      <c r="X401" s="133"/>
      <c r="Y401" s="132"/>
      <c r="Z401" s="131"/>
      <c r="AA401" s="686"/>
      <c r="AB401" s="407" t="str">
        <f t="shared" si="226"/>
        <v>►</v>
      </c>
      <c r="AC401" s="147" t="str">
        <f t="shared" si="219"/>
        <v>►</v>
      </c>
      <c r="AD401" s="685" t="str">
        <f t="shared" si="220"/>
        <v>►</v>
      </c>
      <c r="AE401" s="147" t="str">
        <f t="shared" si="221"/>
        <v>►</v>
      </c>
      <c r="AF401" s="147" t="str">
        <f t="shared" si="222"/>
        <v>►</v>
      </c>
      <c r="AG401" s="147" t="str">
        <f t="shared" si="223"/>
        <v>►</v>
      </c>
      <c r="AH401" s="147" t="str">
        <f t="shared" si="224"/>
        <v>►</v>
      </c>
      <c r="AI401" s="686"/>
      <c r="AJ401" s="134"/>
      <c r="AK401" s="119"/>
      <c r="AL401" s="119"/>
      <c r="AM401" s="118"/>
      <c r="AN401" s="117"/>
      <c r="AO401" s="116"/>
      <c r="AP401" s="132"/>
      <c r="AQ401" s="132"/>
      <c r="AR401" s="132"/>
      <c r="AS401" s="132"/>
      <c r="AT401" s="132"/>
      <c r="AU401" s="132"/>
      <c r="AV401" s="132"/>
      <c r="AW401" s="132"/>
      <c r="AX401" s="132"/>
      <c r="AY401" s="133"/>
      <c r="AZ401" s="132"/>
      <c r="BA401" s="131"/>
      <c r="BB401"/>
      <c r="BC401" s="407" t="str">
        <f t="shared" si="227"/>
        <v>►</v>
      </c>
      <c r="BF401" s="407" t="str">
        <f t="shared" si="228"/>
        <v>►</v>
      </c>
      <c r="BI401" s="9">
        <v>1</v>
      </c>
      <c r="BJ401" s="1"/>
      <c r="BK401" s="1"/>
    </row>
    <row r="402" spans="1:63" s="583" customFormat="1" ht="21">
      <c r="A402" s="407" t="str">
        <f t="shared" si="225"/>
        <v>►</v>
      </c>
      <c r="B402" s="147" t="str">
        <f t="shared" si="213"/>
        <v>►</v>
      </c>
      <c r="C402" s="685" t="str">
        <f t="shared" si="214"/>
        <v>►</v>
      </c>
      <c r="D402" s="147" t="str">
        <f t="shared" si="215"/>
        <v>►</v>
      </c>
      <c r="E402" s="147" t="str">
        <f t="shared" si="216"/>
        <v>►</v>
      </c>
      <c r="F402" s="147" t="str">
        <f t="shared" si="217"/>
        <v>►</v>
      </c>
      <c r="G402" s="147" t="str">
        <f t="shared" si="218"/>
        <v>►</v>
      </c>
      <c r="H402"/>
      <c r="I402" s="146"/>
      <c r="J402" s="119"/>
      <c r="K402" s="119"/>
      <c r="L402" s="118"/>
      <c r="M402" s="117"/>
      <c r="N402" s="116"/>
      <c r="O402" s="288"/>
      <c r="P402" s="267"/>
      <c r="Q402" s="270"/>
      <c r="R402" s="270"/>
      <c r="S402" s="270"/>
      <c r="T402" s="270"/>
      <c r="U402" s="270"/>
      <c r="V402" s="270"/>
      <c r="W402" s="270"/>
      <c r="X402" s="270"/>
      <c r="Y402" s="270"/>
      <c r="Z402" s="287"/>
      <c r="AA402" s="686"/>
      <c r="AB402" s="407" t="str">
        <f t="shared" si="226"/>
        <v>►</v>
      </c>
      <c r="AC402" s="147" t="str">
        <f t="shared" si="219"/>
        <v>►</v>
      </c>
      <c r="AD402" s="685" t="str">
        <f t="shared" si="220"/>
        <v>►</v>
      </c>
      <c r="AE402" s="147" t="str">
        <f t="shared" si="221"/>
        <v>►</v>
      </c>
      <c r="AF402" s="147" t="str">
        <f t="shared" si="222"/>
        <v>►</v>
      </c>
      <c r="AG402" s="147" t="str">
        <f t="shared" si="223"/>
        <v>►</v>
      </c>
      <c r="AH402" s="147" t="str">
        <f t="shared" si="224"/>
        <v>►</v>
      </c>
      <c r="AI402" s="686"/>
      <c r="AJ402" s="146"/>
      <c r="AK402" s="119"/>
      <c r="AL402" s="119"/>
      <c r="AM402" s="118"/>
      <c r="AN402" s="117"/>
      <c r="AO402" s="116"/>
      <c r="AP402" s="288"/>
      <c r="AQ402" s="267"/>
      <c r="AR402" s="270"/>
      <c r="AS402" s="270"/>
      <c r="AT402" s="270"/>
      <c r="AU402" s="270"/>
      <c r="AV402" s="270"/>
      <c r="AW402" s="270"/>
      <c r="AX402" s="270"/>
      <c r="AY402" s="270"/>
      <c r="AZ402" s="270"/>
      <c r="BA402" s="287"/>
      <c r="BB402"/>
      <c r="BC402" s="407" t="str">
        <f t="shared" si="227"/>
        <v>►</v>
      </c>
      <c r="BF402" s="407" t="str">
        <f t="shared" si="228"/>
        <v>►</v>
      </c>
      <c r="BI402" s="9">
        <v>1</v>
      </c>
      <c r="BJ402" s="1"/>
      <c r="BK402" s="1"/>
    </row>
    <row r="403" spans="1:63" s="583" customFormat="1" ht="21">
      <c r="A403" s="407" t="str">
        <f t="shared" si="225"/>
        <v>►</v>
      </c>
      <c r="B403" s="147" t="str">
        <f t="shared" ref="B403:G403" si="229">B402</f>
        <v>►</v>
      </c>
      <c r="C403" s="685" t="str">
        <f t="shared" si="229"/>
        <v>►</v>
      </c>
      <c r="D403" s="147" t="str">
        <f t="shared" si="229"/>
        <v>►</v>
      </c>
      <c r="E403" s="147" t="str">
        <f t="shared" si="229"/>
        <v>►</v>
      </c>
      <c r="F403" s="147" t="str">
        <f t="shared" si="229"/>
        <v>►</v>
      </c>
      <c r="G403" s="147" t="str">
        <f t="shared" si="229"/>
        <v>►</v>
      </c>
      <c r="H403"/>
      <c r="I403" s="146"/>
      <c r="J403" s="119"/>
      <c r="K403" s="119"/>
      <c r="L403" s="118"/>
      <c r="M403" s="117"/>
      <c r="N403" s="116"/>
      <c r="O403" s="285"/>
      <c r="P403" s="284"/>
      <c r="Q403" s="284"/>
      <c r="R403" s="284"/>
      <c r="S403" s="284"/>
      <c r="T403" s="284"/>
      <c r="U403" s="284"/>
      <c r="V403" s="284"/>
      <c r="W403" s="284"/>
      <c r="X403" s="284"/>
      <c r="Y403" s="284"/>
      <c r="Z403" s="282"/>
      <c r="AA403" s="686"/>
      <c r="AB403" s="407" t="str">
        <f t="shared" si="226"/>
        <v>►</v>
      </c>
      <c r="AC403" s="147" t="str">
        <f t="shared" ref="AC403:AH403" si="230">AC402</f>
        <v>►</v>
      </c>
      <c r="AD403" s="685" t="str">
        <f t="shared" si="230"/>
        <v>►</v>
      </c>
      <c r="AE403" s="147" t="str">
        <f t="shared" si="230"/>
        <v>►</v>
      </c>
      <c r="AF403" s="147" t="str">
        <f t="shared" si="230"/>
        <v>►</v>
      </c>
      <c r="AG403" s="147" t="str">
        <f t="shared" si="230"/>
        <v>►</v>
      </c>
      <c r="AH403" s="147" t="str">
        <f t="shared" si="230"/>
        <v>►</v>
      </c>
      <c r="AI403" s="686"/>
      <c r="AJ403" s="146"/>
      <c r="AK403" s="119"/>
      <c r="AL403" s="119"/>
      <c r="AM403" s="118"/>
      <c r="AN403" s="117"/>
      <c r="AO403" s="116"/>
      <c r="AP403" s="285"/>
      <c r="AQ403" s="284"/>
      <c r="AR403" s="284"/>
      <c r="AS403" s="284"/>
      <c r="AT403" s="284"/>
      <c r="AU403" s="284"/>
      <c r="AV403" s="284"/>
      <c r="AW403" s="284"/>
      <c r="AX403" s="284"/>
      <c r="AY403" s="284"/>
      <c r="AZ403" s="284"/>
      <c r="BA403" s="282"/>
      <c r="BB403"/>
      <c r="BC403" s="407" t="str">
        <f t="shared" si="227"/>
        <v>►</v>
      </c>
      <c r="BF403" s="407" t="str">
        <f t="shared" si="228"/>
        <v>►</v>
      </c>
      <c r="BI403" s="9">
        <v>1</v>
      </c>
      <c r="BJ403" s="1"/>
      <c r="BK403" s="1"/>
    </row>
    <row r="404" spans="1:63" s="583" customFormat="1" ht="21">
      <c r="A404" s="407" t="str">
        <f t="shared" si="225"/>
        <v>►</v>
      </c>
      <c r="B404" s="147" t="str">
        <f t="shared" ref="B404:G416" si="231">B402</f>
        <v>►</v>
      </c>
      <c r="C404" s="685" t="str">
        <f t="shared" si="231"/>
        <v>►</v>
      </c>
      <c r="D404" s="147" t="str">
        <f t="shared" si="231"/>
        <v>►</v>
      </c>
      <c r="E404" s="147" t="str">
        <f t="shared" si="231"/>
        <v>►</v>
      </c>
      <c r="F404" s="147" t="str">
        <f t="shared" si="231"/>
        <v>►</v>
      </c>
      <c r="G404" s="147" t="str">
        <f t="shared" si="231"/>
        <v>►</v>
      </c>
      <c r="H404"/>
      <c r="I404" s="146"/>
      <c r="J404" s="119"/>
      <c r="K404" s="119"/>
      <c r="L404" s="118"/>
      <c r="M404" s="117"/>
      <c r="N404" s="116"/>
      <c r="O404" s="285"/>
      <c r="P404" s="284"/>
      <c r="Q404" s="284"/>
      <c r="R404" s="284"/>
      <c r="S404" s="284"/>
      <c r="T404" s="284"/>
      <c r="U404" s="284"/>
      <c r="V404" s="284"/>
      <c r="W404" s="284"/>
      <c r="X404" s="284"/>
      <c r="Y404" s="284"/>
      <c r="Z404" s="282"/>
      <c r="AA404" s="686"/>
      <c r="AB404" s="407" t="str">
        <f t="shared" si="226"/>
        <v>►</v>
      </c>
      <c r="AC404" s="147" t="str">
        <f t="shared" ref="AC404:AH416" si="232">AC402</f>
        <v>►</v>
      </c>
      <c r="AD404" s="685" t="str">
        <f t="shared" si="232"/>
        <v>►</v>
      </c>
      <c r="AE404" s="147" t="str">
        <f t="shared" si="232"/>
        <v>►</v>
      </c>
      <c r="AF404" s="147" t="str">
        <f t="shared" si="232"/>
        <v>►</v>
      </c>
      <c r="AG404" s="147" t="str">
        <f t="shared" si="232"/>
        <v>►</v>
      </c>
      <c r="AH404" s="147" t="str">
        <f t="shared" si="232"/>
        <v>►</v>
      </c>
      <c r="AI404" s="686"/>
      <c r="AJ404" s="146"/>
      <c r="AK404" s="119"/>
      <c r="AL404" s="119"/>
      <c r="AM404" s="118"/>
      <c r="AN404" s="117"/>
      <c r="AO404" s="116"/>
      <c r="AP404" s="285"/>
      <c r="AQ404" s="284"/>
      <c r="AR404" s="284"/>
      <c r="AS404" s="284"/>
      <c r="AT404" s="284"/>
      <c r="AU404" s="284"/>
      <c r="AV404" s="284"/>
      <c r="AW404" s="284"/>
      <c r="AX404" s="284"/>
      <c r="AY404" s="284"/>
      <c r="AZ404" s="284"/>
      <c r="BA404" s="282"/>
      <c r="BB404"/>
      <c r="BC404" s="407" t="str">
        <f t="shared" si="227"/>
        <v>►</v>
      </c>
      <c r="BF404" s="407" t="str">
        <f t="shared" si="228"/>
        <v>►</v>
      </c>
      <c r="BI404" s="9">
        <v>1</v>
      </c>
      <c r="BJ404" s="1"/>
      <c r="BK404" s="1"/>
    </row>
    <row r="405" spans="1:63" s="583" customFormat="1" ht="21">
      <c r="A405" s="407" t="str">
        <f t="shared" si="225"/>
        <v>►</v>
      </c>
      <c r="B405" s="147" t="str">
        <f t="shared" si="231"/>
        <v>►</v>
      </c>
      <c r="C405" s="685" t="str">
        <f t="shared" si="231"/>
        <v>►</v>
      </c>
      <c r="D405" s="147" t="str">
        <f t="shared" si="231"/>
        <v>►</v>
      </c>
      <c r="E405" s="147" t="str">
        <f t="shared" si="231"/>
        <v>►</v>
      </c>
      <c r="F405" s="147" t="str">
        <f t="shared" si="231"/>
        <v>►</v>
      </c>
      <c r="G405" s="147" t="str">
        <f t="shared" si="231"/>
        <v>►</v>
      </c>
      <c r="H405"/>
      <c r="I405" s="146"/>
      <c r="J405" s="119"/>
      <c r="K405" s="119"/>
      <c r="L405" s="118"/>
      <c r="M405" s="117"/>
      <c r="N405" s="116"/>
      <c r="O405" s="285"/>
      <c r="P405" s="284"/>
      <c r="Q405" s="284"/>
      <c r="R405" s="284"/>
      <c r="S405" s="284"/>
      <c r="T405" s="284"/>
      <c r="U405" s="284"/>
      <c r="V405" s="284"/>
      <c r="W405" s="284"/>
      <c r="X405" s="284"/>
      <c r="Y405" s="284"/>
      <c r="Z405" s="282"/>
      <c r="AA405" s="686"/>
      <c r="AB405" s="407" t="str">
        <f t="shared" si="226"/>
        <v>►</v>
      </c>
      <c r="AC405" s="147" t="str">
        <f t="shared" si="232"/>
        <v>►</v>
      </c>
      <c r="AD405" s="685" t="str">
        <f t="shared" si="232"/>
        <v>►</v>
      </c>
      <c r="AE405" s="147" t="str">
        <f t="shared" si="232"/>
        <v>►</v>
      </c>
      <c r="AF405" s="147" t="str">
        <f t="shared" si="232"/>
        <v>►</v>
      </c>
      <c r="AG405" s="147" t="str">
        <f t="shared" si="232"/>
        <v>►</v>
      </c>
      <c r="AH405" s="147" t="str">
        <f t="shared" si="232"/>
        <v>►</v>
      </c>
      <c r="AI405" s="686"/>
      <c r="AJ405" s="146"/>
      <c r="AK405" s="119"/>
      <c r="AL405" s="119"/>
      <c r="AM405" s="118"/>
      <c r="AN405" s="117"/>
      <c r="AO405" s="116"/>
      <c r="AP405" s="285"/>
      <c r="AQ405" s="284"/>
      <c r="AR405" s="284"/>
      <c r="AS405" s="284"/>
      <c r="AT405" s="284"/>
      <c r="AU405" s="284"/>
      <c r="AV405" s="284"/>
      <c r="AW405" s="284"/>
      <c r="AX405" s="284"/>
      <c r="AY405" s="284"/>
      <c r="AZ405" s="284"/>
      <c r="BA405" s="282"/>
      <c r="BB405"/>
      <c r="BC405" s="407" t="str">
        <f t="shared" si="227"/>
        <v>►</v>
      </c>
      <c r="BF405" s="407" t="str">
        <f t="shared" si="228"/>
        <v>►</v>
      </c>
      <c r="BI405" s="9">
        <v>1</v>
      </c>
      <c r="BJ405" s="1"/>
      <c r="BK405" s="1"/>
    </row>
    <row r="406" spans="1:63" s="583" customFormat="1" ht="21">
      <c r="A406" s="407" t="str">
        <f t="shared" si="225"/>
        <v>►</v>
      </c>
      <c r="B406" s="147" t="str">
        <f t="shared" si="231"/>
        <v>►</v>
      </c>
      <c r="C406" s="685" t="str">
        <f t="shared" si="231"/>
        <v>►</v>
      </c>
      <c r="D406" s="147" t="str">
        <f t="shared" si="231"/>
        <v>►</v>
      </c>
      <c r="E406" s="147" t="str">
        <f t="shared" si="231"/>
        <v>►</v>
      </c>
      <c r="F406" s="147" t="str">
        <f t="shared" si="231"/>
        <v>►</v>
      </c>
      <c r="G406" s="147" t="str">
        <f t="shared" si="231"/>
        <v>►</v>
      </c>
      <c r="H406"/>
      <c r="I406" s="146"/>
      <c r="J406" s="119"/>
      <c r="K406" s="119"/>
      <c r="L406" s="118"/>
      <c r="M406" s="117"/>
      <c r="N406" s="116"/>
      <c r="O406" s="285"/>
      <c r="P406" s="284"/>
      <c r="Q406" s="284"/>
      <c r="R406" s="284"/>
      <c r="S406" s="284"/>
      <c r="T406" s="284"/>
      <c r="U406" s="284"/>
      <c r="V406" s="284"/>
      <c r="W406" s="284"/>
      <c r="X406" s="284"/>
      <c r="Y406" s="284"/>
      <c r="Z406" s="282"/>
      <c r="AA406" s="686"/>
      <c r="AB406" s="407" t="str">
        <f t="shared" si="226"/>
        <v>►</v>
      </c>
      <c r="AC406" s="147" t="str">
        <f t="shared" si="232"/>
        <v>►</v>
      </c>
      <c r="AD406" s="685" t="str">
        <f t="shared" si="232"/>
        <v>►</v>
      </c>
      <c r="AE406" s="147" t="str">
        <f t="shared" si="232"/>
        <v>►</v>
      </c>
      <c r="AF406" s="147" t="str">
        <f t="shared" si="232"/>
        <v>►</v>
      </c>
      <c r="AG406" s="147" t="str">
        <f t="shared" si="232"/>
        <v>►</v>
      </c>
      <c r="AH406" s="147" t="str">
        <f t="shared" si="232"/>
        <v>►</v>
      </c>
      <c r="AI406" s="686"/>
      <c r="AJ406" s="146"/>
      <c r="AK406" s="119"/>
      <c r="AL406" s="119"/>
      <c r="AM406" s="118"/>
      <c r="AN406" s="117"/>
      <c r="AO406" s="116"/>
      <c r="AP406" s="285"/>
      <c r="AQ406" s="284"/>
      <c r="AR406" s="284"/>
      <c r="AS406" s="284"/>
      <c r="AT406" s="284"/>
      <c r="AU406" s="284"/>
      <c r="AV406" s="284"/>
      <c r="AW406" s="284"/>
      <c r="AX406" s="284"/>
      <c r="AY406" s="284"/>
      <c r="AZ406" s="284"/>
      <c r="BA406" s="282"/>
      <c r="BB406"/>
      <c r="BC406" s="407" t="str">
        <f t="shared" si="227"/>
        <v>►</v>
      </c>
      <c r="BF406" s="407" t="str">
        <f t="shared" si="228"/>
        <v>►</v>
      </c>
      <c r="BI406" s="9">
        <v>1</v>
      </c>
      <c r="BJ406" s="1"/>
      <c r="BK406" s="1"/>
    </row>
    <row r="407" spans="1:63" s="583" customFormat="1" ht="21">
      <c r="A407" s="407" t="str">
        <f t="shared" si="225"/>
        <v>►</v>
      </c>
      <c r="B407" s="147" t="str">
        <f t="shared" si="231"/>
        <v>►</v>
      </c>
      <c r="C407" s="685" t="str">
        <f t="shared" si="231"/>
        <v>►</v>
      </c>
      <c r="D407" s="147" t="str">
        <f t="shared" si="231"/>
        <v>►</v>
      </c>
      <c r="E407" s="147" t="str">
        <f t="shared" si="231"/>
        <v>►</v>
      </c>
      <c r="F407" s="147" t="str">
        <f t="shared" si="231"/>
        <v>►</v>
      </c>
      <c r="G407" s="147" t="str">
        <f t="shared" si="231"/>
        <v>►</v>
      </c>
      <c r="H407"/>
      <c r="I407" s="146"/>
      <c r="J407" s="119"/>
      <c r="K407" s="119"/>
      <c r="L407" s="118"/>
      <c r="M407" s="117"/>
      <c r="N407" s="116"/>
      <c r="O407" s="285"/>
      <c r="P407" s="284"/>
      <c r="Q407" s="284"/>
      <c r="R407" s="284"/>
      <c r="S407" s="284"/>
      <c r="T407" s="284"/>
      <c r="U407" s="284"/>
      <c r="V407" s="284"/>
      <c r="W407" s="284"/>
      <c r="X407" s="284"/>
      <c r="Y407" s="284"/>
      <c r="Z407" s="282"/>
      <c r="AA407" s="686"/>
      <c r="AB407" s="407" t="str">
        <f t="shared" si="226"/>
        <v>►</v>
      </c>
      <c r="AC407" s="147" t="str">
        <f t="shared" si="232"/>
        <v>►</v>
      </c>
      <c r="AD407" s="685" t="str">
        <f t="shared" si="232"/>
        <v>►</v>
      </c>
      <c r="AE407" s="147" t="str">
        <f t="shared" si="232"/>
        <v>►</v>
      </c>
      <c r="AF407" s="147" t="str">
        <f t="shared" si="232"/>
        <v>►</v>
      </c>
      <c r="AG407" s="147" t="str">
        <f t="shared" si="232"/>
        <v>►</v>
      </c>
      <c r="AH407" s="147" t="str">
        <f t="shared" si="232"/>
        <v>►</v>
      </c>
      <c r="AI407" s="686"/>
      <c r="AJ407" s="146"/>
      <c r="AK407" s="119"/>
      <c r="AL407" s="119"/>
      <c r="AM407" s="118"/>
      <c r="AN407" s="117"/>
      <c r="AO407" s="116"/>
      <c r="AP407" s="285"/>
      <c r="AQ407" s="284"/>
      <c r="AR407" s="284"/>
      <c r="AS407" s="284"/>
      <c r="AT407" s="284"/>
      <c r="AU407" s="284"/>
      <c r="AV407" s="284"/>
      <c r="AW407" s="284"/>
      <c r="AX407" s="284"/>
      <c r="AY407" s="284"/>
      <c r="AZ407" s="284"/>
      <c r="BA407" s="282"/>
      <c r="BB407"/>
      <c r="BC407" s="407" t="str">
        <f t="shared" si="227"/>
        <v>►</v>
      </c>
      <c r="BF407" s="407" t="str">
        <f t="shared" si="228"/>
        <v>►</v>
      </c>
      <c r="BI407" s="9">
        <v>1</v>
      </c>
      <c r="BJ407" s="1"/>
      <c r="BK407" s="1"/>
    </row>
    <row r="408" spans="1:63" s="583" customFormat="1" ht="21">
      <c r="A408" s="407" t="str">
        <f t="shared" si="225"/>
        <v>►</v>
      </c>
      <c r="B408" s="147" t="str">
        <f t="shared" si="231"/>
        <v>►</v>
      </c>
      <c r="C408" s="685" t="str">
        <f t="shared" si="231"/>
        <v>►</v>
      </c>
      <c r="D408" s="147" t="str">
        <f t="shared" si="231"/>
        <v>►</v>
      </c>
      <c r="E408" s="147" t="str">
        <f t="shared" si="231"/>
        <v>►</v>
      </c>
      <c r="F408" s="147" t="str">
        <f t="shared" si="231"/>
        <v>►</v>
      </c>
      <c r="G408" s="147" t="str">
        <f t="shared" si="231"/>
        <v>►</v>
      </c>
      <c r="H408"/>
      <c r="I408" s="146"/>
      <c r="J408" s="119"/>
      <c r="K408" s="119"/>
      <c r="L408" s="118"/>
      <c r="M408" s="117"/>
      <c r="N408" s="116"/>
      <c r="O408" s="285"/>
      <c r="P408" s="284"/>
      <c r="Q408" s="284"/>
      <c r="R408" s="284"/>
      <c r="S408" s="284"/>
      <c r="T408" s="284"/>
      <c r="U408" s="284"/>
      <c r="V408" s="284"/>
      <c r="W408" s="284"/>
      <c r="X408" s="284"/>
      <c r="Y408" s="284"/>
      <c r="Z408" s="282"/>
      <c r="AA408" s="686"/>
      <c r="AB408" s="407" t="str">
        <f t="shared" si="226"/>
        <v>►</v>
      </c>
      <c r="AC408" s="147" t="str">
        <f t="shared" si="232"/>
        <v>►</v>
      </c>
      <c r="AD408" s="685" t="str">
        <f t="shared" si="232"/>
        <v>►</v>
      </c>
      <c r="AE408" s="147" t="str">
        <f t="shared" si="232"/>
        <v>►</v>
      </c>
      <c r="AF408" s="147" t="str">
        <f t="shared" si="232"/>
        <v>►</v>
      </c>
      <c r="AG408" s="147" t="str">
        <f t="shared" si="232"/>
        <v>►</v>
      </c>
      <c r="AH408" s="147" t="str">
        <f t="shared" si="232"/>
        <v>►</v>
      </c>
      <c r="AI408" s="686"/>
      <c r="AJ408" s="146"/>
      <c r="AK408" s="119"/>
      <c r="AL408" s="119"/>
      <c r="AM408" s="118"/>
      <c r="AN408" s="117"/>
      <c r="AO408" s="116"/>
      <c r="AP408" s="285"/>
      <c r="AQ408" s="284"/>
      <c r="AR408" s="284"/>
      <c r="AS408" s="284"/>
      <c r="AT408" s="284"/>
      <c r="AU408" s="284"/>
      <c r="AV408" s="284"/>
      <c r="AW408" s="284"/>
      <c r="AX408" s="284"/>
      <c r="AY408" s="284"/>
      <c r="AZ408" s="284"/>
      <c r="BA408" s="282"/>
      <c r="BB408"/>
      <c r="BC408" s="407" t="str">
        <f t="shared" si="227"/>
        <v>►</v>
      </c>
      <c r="BF408" s="407" t="str">
        <f t="shared" si="228"/>
        <v>►</v>
      </c>
      <c r="BI408" s="9">
        <v>1</v>
      </c>
      <c r="BJ408" s="1"/>
      <c r="BK408" s="1"/>
    </row>
    <row r="409" spans="1:63" s="583" customFormat="1" ht="21">
      <c r="A409" s="407" t="str">
        <f t="shared" si="225"/>
        <v>►</v>
      </c>
      <c r="B409" s="147" t="str">
        <f t="shared" si="231"/>
        <v>►</v>
      </c>
      <c r="C409" s="685" t="str">
        <f t="shared" si="231"/>
        <v>►</v>
      </c>
      <c r="D409" s="147" t="str">
        <f t="shared" si="231"/>
        <v>►</v>
      </c>
      <c r="E409" s="147" t="str">
        <f t="shared" si="231"/>
        <v>►</v>
      </c>
      <c r="F409" s="147" t="str">
        <f t="shared" si="231"/>
        <v>►</v>
      </c>
      <c r="G409" s="147" t="str">
        <f t="shared" si="231"/>
        <v>►</v>
      </c>
      <c r="H409"/>
      <c r="I409" s="146"/>
      <c r="J409" s="119"/>
      <c r="K409" s="119"/>
      <c r="L409" s="118"/>
      <c r="M409" s="117"/>
      <c r="N409" s="116"/>
      <c r="O409" s="285"/>
      <c r="P409" s="284"/>
      <c r="Q409" s="284"/>
      <c r="R409" s="284"/>
      <c r="S409" s="284"/>
      <c r="T409" s="284"/>
      <c r="U409" s="284"/>
      <c r="V409" s="284"/>
      <c r="W409" s="284"/>
      <c r="X409" s="284"/>
      <c r="Y409" s="284"/>
      <c r="Z409" s="282"/>
      <c r="AA409" s="686"/>
      <c r="AB409" s="407" t="str">
        <f t="shared" si="226"/>
        <v>►</v>
      </c>
      <c r="AC409" s="147" t="str">
        <f t="shared" si="232"/>
        <v>►</v>
      </c>
      <c r="AD409" s="685" t="str">
        <f t="shared" si="232"/>
        <v>►</v>
      </c>
      <c r="AE409" s="147" t="str">
        <f t="shared" si="232"/>
        <v>►</v>
      </c>
      <c r="AF409" s="147" t="str">
        <f t="shared" si="232"/>
        <v>►</v>
      </c>
      <c r="AG409" s="147" t="str">
        <f t="shared" si="232"/>
        <v>►</v>
      </c>
      <c r="AH409" s="147" t="str">
        <f t="shared" si="232"/>
        <v>►</v>
      </c>
      <c r="AI409" s="686"/>
      <c r="AJ409" s="146"/>
      <c r="AK409" s="119"/>
      <c r="AL409" s="119"/>
      <c r="AM409" s="118"/>
      <c r="AN409" s="117"/>
      <c r="AO409" s="116"/>
      <c r="AP409" s="285"/>
      <c r="AQ409" s="284"/>
      <c r="AR409" s="284"/>
      <c r="AS409" s="284"/>
      <c r="AT409" s="284"/>
      <c r="AU409" s="284"/>
      <c r="AV409" s="284"/>
      <c r="AW409" s="284"/>
      <c r="AX409" s="284"/>
      <c r="AY409" s="284"/>
      <c r="AZ409" s="284"/>
      <c r="BA409" s="282"/>
      <c r="BB409"/>
      <c r="BC409" s="407" t="str">
        <f t="shared" si="227"/>
        <v>►</v>
      </c>
      <c r="BF409" s="407" t="str">
        <f t="shared" si="228"/>
        <v>►</v>
      </c>
      <c r="BI409" s="9">
        <v>1</v>
      </c>
      <c r="BJ409" s="1"/>
      <c r="BK409" s="1"/>
    </row>
    <row r="410" spans="1:63" s="583" customFormat="1" ht="21">
      <c r="A410" s="407" t="str">
        <f t="shared" si="225"/>
        <v>►</v>
      </c>
      <c r="B410" s="147" t="str">
        <f t="shared" si="231"/>
        <v>►</v>
      </c>
      <c r="C410" s="685" t="str">
        <f t="shared" si="231"/>
        <v>►</v>
      </c>
      <c r="D410" s="147" t="str">
        <f t="shared" si="231"/>
        <v>►</v>
      </c>
      <c r="E410" s="147" t="str">
        <f t="shared" si="231"/>
        <v>►</v>
      </c>
      <c r="F410" s="147" t="str">
        <f t="shared" si="231"/>
        <v>►</v>
      </c>
      <c r="G410" s="147" t="str">
        <f t="shared" si="231"/>
        <v>►</v>
      </c>
      <c r="H410"/>
      <c r="I410" s="146"/>
      <c r="J410" s="119"/>
      <c r="K410" s="119"/>
      <c r="L410" s="118"/>
      <c r="M410" s="117"/>
      <c r="N410" s="116"/>
      <c r="O410" s="285"/>
      <c r="P410" s="284"/>
      <c r="Q410" s="284"/>
      <c r="R410" s="284"/>
      <c r="S410" s="284"/>
      <c r="T410" s="284"/>
      <c r="U410" s="284"/>
      <c r="V410" s="284"/>
      <c r="W410" s="284"/>
      <c r="X410" s="284"/>
      <c r="Y410" s="284"/>
      <c r="Z410" s="282"/>
      <c r="AA410" s="686"/>
      <c r="AB410" s="407" t="str">
        <f t="shared" si="226"/>
        <v>►</v>
      </c>
      <c r="AC410" s="147" t="str">
        <f t="shared" si="232"/>
        <v>►</v>
      </c>
      <c r="AD410" s="685" t="str">
        <f t="shared" si="232"/>
        <v>►</v>
      </c>
      <c r="AE410" s="147" t="str">
        <f t="shared" si="232"/>
        <v>►</v>
      </c>
      <c r="AF410" s="147" t="str">
        <f t="shared" si="232"/>
        <v>►</v>
      </c>
      <c r="AG410" s="147" t="str">
        <f t="shared" si="232"/>
        <v>►</v>
      </c>
      <c r="AH410" s="147" t="str">
        <f t="shared" si="232"/>
        <v>►</v>
      </c>
      <c r="AI410" s="686"/>
      <c r="AJ410" s="146"/>
      <c r="AK410" s="119"/>
      <c r="AL410" s="119"/>
      <c r="AM410" s="118"/>
      <c r="AN410" s="117"/>
      <c r="AO410" s="116"/>
      <c r="AP410" s="285"/>
      <c r="AQ410" s="284"/>
      <c r="AR410" s="284"/>
      <c r="AS410" s="284"/>
      <c r="AT410" s="284"/>
      <c r="AU410" s="284"/>
      <c r="AV410" s="284"/>
      <c r="AW410" s="284"/>
      <c r="AX410" s="284"/>
      <c r="AY410" s="284"/>
      <c r="AZ410" s="284"/>
      <c r="BA410" s="282"/>
      <c r="BB410"/>
      <c r="BC410" s="407" t="str">
        <f t="shared" si="227"/>
        <v>►</v>
      </c>
      <c r="BF410" s="407" t="str">
        <f t="shared" si="228"/>
        <v>►</v>
      </c>
      <c r="BI410" s="9">
        <v>1</v>
      </c>
      <c r="BJ410" s="1"/>
      <c r="BK410" s="1"/>
    </row>
    <row r="411" spans="1:63" s="583" customFormat="1" ht="21">
      <c r="A411" s="407" t="str">
        <f t="shared" si="225"/>
        <v>►</v>
      </c>
      <c r="B411" s="147" t="str">
        <f t="shared" si="231"/>
        <v>►</v>
      </c>
      <c r="C411" s="685" t="str">
        <f t="shared" si="231"/>
        <v>►</v>
      </c>
      <c r="D411" s="147" t="str">
        <f t="shared" si="231"/>
        <v>►</v>
      </c>
      <c r="E411" s="147" t="str">
        <f t="shared" si="231"/>
        <v>►</v>
      </c>
      <c r="F411" s="147" t="str">
        <f t="shared" si="231"/>
        <v>►</v>
      </c>
      <c r="G411" s="147" t="str">
        <f t="shared" si="231"/>
        <v>►</v>
      </c>
      <c r="H411"/>
      <c r="I411" s="146"/>
      <c r="J411" s="119"/>
      <c r="K411" s="119"/>
      <c r="L411" s="118"/>
      <c r="M411" s="117"/>
      <c r="N411" s="116"/>
      <c r="O411" s="285"/>
      <c r="P411" s="284"/>
      <c r="Q411" s="284"/>
      <c r="R411" s="284"/>
      <c r="S411" s="284"/>
      <c r="T411" s="284"/>
      <c r="U411" s="284"/>
      <c r="V411" s="284"/>
      <c r="W411" s="284"/>
      <c r="X411" s="284"/>
      <c r="Y411" s="284"/>
      <c r="Z411" s="282"/>
      <c r="AA411" s="686"/>
      <c r="AB411" s="407" t="str">
        <f t="shared" si="226"/>
        <v>►</v>
      </c>
      <c r="AC411" s="147" t="str">
        <f t="shared" si="232"/>
        <v>►</v>
      </c>
      <c r="AD411" s="685" t="str">
        <f t="shared" si="232"/>
        <v>►</v>
      </c>
      <c r="AE411" s="147" t="str">
        <f t="shared" si="232"/>
        <v>►</v>
      </c>
      <c r="AF411" s="147" t="str">
        <f t="shared" si="232"/>
        <v>►</v>
      </c>
      <c r="AG411" s="147" t="str">
        <f t="shared" si="232"/>
        <v>►</v>
      </c>
      <c r="AH411" s="147" t="str">
        <f t="shared" si="232"/>
        <v>►</v>
      </c>
      <c r="AI411" s="686"/>
      <c r="AJ411" s="146"/>
      <c r="AK411" s="119"/>
      <c r="AL411" s="119"/>
      <c r="AM411" s="118"/>
      <c r="AN411" s="117"/>
      <c r="AO411" s="116"/>
      <c r="AP411" s="285"/>
      <c r="AQ411" s="284"/>
      <c r="AR411" s="284"/>
      <c r="AS411" s="284"/>
      <c r="AT411" s="284"/>
      <c r="AU411" s="284"/>
      <c r="AV411" s="284"/>
      <c r="AW411" s="284"/>
      <c r="AX411" s="284"/>
      <c r="AY411" s="284"/>
      <c r="AZ411" s="284"/>
      <c r="BA411" s="282"/>
      <c r="BB411"/>
      <c r="BC411" s="407" t="str">
        <f t="shared" si="227"/>
        <v>►</v>
      </c>
      <c r="BF411" s="407" t="str">
        <f t="shared" si="228"/>
        <v>►</v>
      </c>
      <c r="BI411" s="9">
        <v>1</v>
      </c>
      <c r="BJ411" s="1"/>
      <c r="BK411" s="1"/>
    </row>
    <row r="412" spans="1:63" s="583" customFormat="1" ht="18.75">
      <c r="A412" s="407" t="str">
        <f t="shared" si="225"/>
        <v>►</v>
      </c>
      <c r="B412" s="147" t="str">
        <f t="shared" si="231"/>
        <v>►</v>
      </c>
      <c r="C412" s="685" t="str">
        <f t="shared" si="231"/>
        <v>►</v>
      </c>
      <c r="D412" s="147" t="str">
        <f t="shared" si="231"/>
        <v>►</v>
      </c>
      <c r="E412" s="147" t="str">
        <f t="shared" si="231"/>
        <v>►</v>
      </c>
      <c r="F412" s="147" t="str">
        <f t="shared" si="231"/>
        <v>►</v>
      </c>
      <c r="G412" s="147" t="str">
        <f t="shared" si="231"/>
        <v>►</v>
      </c>
      <c r="H412"/>
      <c r="I412" s="146"/>
      <c r="J412" s="119"/>
      <c r="K412" s="119"/>
      <c r="L412" s="118"/>
      <c r="M412" s="117"/>
      <c r="N412" s="116"/>
      <c r="O412" s="687"/>
      <c r="P412" s="280"/>
      <c r="Q412" s="280"/>
      <c r="R412" s="280"/>
      <c r="S412" s="280"/>
      <c r="T412" s="280"/>
      <c r="U412" s="280"/>
      <c r="V412" s="280"/>
      <c r="W412" s="280"/>
      <c r="X412" s="280"/>
      <c r="Y412" s="280"/>
      <c r="Z412" s="279"/>
      <c r="AA412" s="686"/>
      <c r="AB412" s="407" t="str">
        <f t="shared" si="226"/>
        <v>►</v>
      </c>
      <c r="AC412" s="147" t="str">
        <f t="shared" si="232"/>
        <v>►</v>
      </c>
      <c r="AD412" s="685" t="str">
        <f t="shared" si="232"/>
        <v>►</v>
      </c>
      <c r="AE412" s="147" t="str">
        <f t="shared" si="232"/>
        <v>►</v>
      </c>
      <c r="AF412" s="147" t="str">
        <f t="shared" si="232"/>
        <v>►</v>
      </c>
      <c r="AG412" s="147" t="str">
        <f t="shared" si="232"/>
        <v>►</v>
      </c>
      <c r="AH412" s="147" t="str">
        <f t="shared" si="232"/>
        <v>►</v>
      </c>
      <c r="AI412" s="686"/>
      <c r="AJ412" s="146"/>
      <c r="AK412" s="119"/>
      <c r="AL412" s="119"/>
      <c r="AM412" s="118"/>
      <c r="AN412" s="117"/>
      <c r="AO412" s="116"/>
      <c r="AP412" s="687"/>
      <c r="AQ412" s="280"/>
      <c r="AR412" s="280"/>
      <c r="AS412" s="280"/>
      <c r="AT412" s="280"/>
      <c r="AU412" s="280"/>
      <c r="AV412" s="280"/>
      <c r="AW412" s="280"/>
      <c r="AX412" s="280"/>
      <c r="AY412" s="280"/>
      <c r="AZ412" s="280"/>
      <c r="BA412" s="279"/>
      <c r="BB412"/>
      <c r="BC412" s="407" t="str">
        <f t="shared" si="227"/>
        <v>►</v>
      </c>
      <c r="BF412" s="407" t="str">
        <f t="shared" si="228"/>
        <v>►</v>
      </c>
      <c r="BI412" s="9">
        <v>1</v>
      </c>
      <c r="BJ412" s="1"/>
      <c r="BK412" s="1"/>
    </row>
    <row r="413" spans="1:63" s="583" customFormat="1" ht="18.75">
      <c r="A413" s="407" t="str">
        <f t="shared" si="225"/>
        <v>►</v>
      </c>
      <c r="B413" s="147" t="str">
        <f t="shared" si="231"/>
        <v>►</v>
      </c>
      <c r="C413" s="685" t="str">
        <f t="shared" si="231"/>
        <v>►</v>
      </c>
      <c r="D413" s="147" t="str">
        <f t="shared" si="231"/>
        <v>►</v>
      </c>
      <c r="E413" s="147" t="str">
        <f t="shared" si="231"/>
        <v>►</v>
      </c>
      <c r="F413" s="147" t="str">
        <f t="shared" si="231"/>
        <v>►</v>
      </c>
      <c r="G413" s="147" t="str">
        <f t="shared" si="231"/>
        <v>►</v>
      </c>
      <c r="H413"/>
      <c r="I413" s="146"/>
      <c r="J413" s="119"/>
      <c r="K413" s="119"/>
      <c r="L413" s="118"/>
      <c r="M413" s="117"/>
      <c r="N413" s="116"/>
      <c r="O413" s="687"/>
      <c r="P413" s="280"/>
      <c r="Q413" s="280"/>
      <c r="R413" s="280"/>
      <c r="S413" s="280"/>
      <c r="T413" s="280"/>
      <c r="U413" s="280"/>
      <c r="V413" s="280"/>
      <c r="W413" s="280"/>
      <c r="X413" s="280"/>
      <c r="Y413" s="280"/>
      <c r="Z413" s="279"/>
      <c r="AA413" s="686"/>
      <c r="AB413" s="407" t="str">
        <f t="shared" si="226"/>
        <v>►</v>
      </c>
      <c r="AC413" s="147" t="str">
        <f t="shared" si="232"/>
        <v>►</v>
      </c>
      <c r="AD413" s="685" t="str">
        <f t="shared" si="232"/>
        <v>►</v>
      </c>
      <c r="AE413" s="147" t="str">
        <f t="shared" si="232"/>
        <v>►</v>
      </c>
      <c r="AF413" s="147" t="str">
        <f t="shared" si="232"/>
        <v>►</v>
      </c>
      <c r="AG413" s="147" t="str">
        <f t="shared" si="232"/>
        <v>►</v>
      </c>
      <c r="AH413" s="147" t="str">
        <f t="shared" si="232"/>
        <v>►</v>
      </c>
      <c r="AI413" s="686"/>
      <c r="AJ413" s="146"/>
      <c r="AK413" s="119"/>
      <c r="AL413" s="119"/>
      <c r="AM413" s="118"/>
      <c r="AN413" s="117"/>
      <c r="AO413" s="116"/>
      <c r="AP413" s="687"/>
      <c r="AQ413" s="280"/>
      <c r="AR413" s="280"/>
      <c r="AS413" s="280"/>
      <c r="AT413" s="280"/>
      <c r="AU413" s="280"/>
      <c r="AV413" s="280"/>
      <c r="AW413" s="280"/>
      <c r="AX413" s="280"/>
      <c r="AY413" s="280"/>
      <c r="AZ413" s="280"/>
      <c r="BA413" s="279"/>
      <c r="BB413"/>
      <c r="BC413" s="407" t="str">
        <f t="shared" si="227"/>
        <v>►</v>
      </c>
      <c r="BF413" s="407" t="str">
        <f t="shared" si="228"/>
        <v>►</v>
      </c>
      <c r="BI413" s="9">
        <v>1</v>
      </c>
      <c r="BJ413" s="1"/>
      <c r="BK413" s="1"/>
    </row>
    <row r="414" spans="1:63" s="583" customFormat="1" ht="15.75">
      <c r="A414" s="407" t="str">
        <f t="shared" si="225"/>
        <v>►</v>
      </c>
      <c r="B414" s="147" t="str">
        <f t="shared" si="231"/>
        <v>►</v>
      </c>
      <c r="C414" s="685" t="str">
        <f t="shared" si="231"/>
        <v>►</v>
      </c>
      <c r="D414" s="147" t="str">
        <f t="shared" si="231"/>
        <v>►</v>
      </c>
      <c r="E414" s="147" t="str">
        <f t="shared" si="231"/>
        <v>►</v>
      </c>
      <c r="F414" s="147" t="str">
        <f t="shared" si="231"/>
        <v>►</v>
      </c>
      <c r="G414" s="147" t="str">
        <f t="shared" si="231"/>
        <v>►</v>
      </c>
      <c r="H414"/>
      <c r="I414" s="274"/>
      <c r="J414" s="119"/>
      <c r="K414" s="119"/>
      <c r="L414" s="118"/>
      <c r="M414" s="117"/>
      <c r="N414" s="116"/>
      <c r="O414" s="277"/>
      <c r="P414" s="122"/>
      <c r="Q414" s="122"/>
      <c r="R414" s="122"/>
      <c r="S414" s="122"/>
      <c r="T414" s="122"/>
      <c r="U414" s="122"/>
      <c r="V414" s="122"/>
      <c r="W414" s="122"/>
      <c r="X414" s="122"/>
      <c r="Y414" s="122"/>
      <c r="Z414" s="121"/>
      <c r="AA414" s="686"/>
      <c r="AB414" s="407" t="str">
        <f t="shared" si="226"/>
        <v>►</v>
      </c>
      <c r="AC414" s="147" t="str">
        <f t="shared" si="232"/>
        <v>►</v>
      </c>
      <c r="AD414" s="685" t="str">
        <f t="shared" si="232"/>
        <v>►</v>
      </c>
      <c r="AE414" s="147" t="str">
        <f t="shared" si="232"/>
        <v>►</v>
      </c>
      <c r="AF414" s="147" t="str">
        <f t="shared" si="232"/>
        <v>►</v>
      </c>
      <c r="AG414" s="147" t="str">
        <f t="shared" si="232"/>
        <v>►</v>
      </c>
      <c r="AH414" s="147" t="str">
        <f t="shared" si="232"/>
        <v>►</v>
      </c>
      <c r="AI414" s="686"/>
      <c r="AJ414" s="274"/>
      <c r="AK414" s="119"/>
      <c r="AL414" s="119"/>
      <c r="AM414" s="118"/>
      <c r="AN414" s="117"/>
      <c r="AO414" s="116"/>
      <c r="AP414" s="277"/>
      <c r="AQ414" s="122"/>
      <c r="AR414" s="122"/>
      <c r="AS414" s="122"/>
      <c r="AT414" s="122"/>
      <c r="AU414" s="122"/>
      <c r="AV414" s="122"/>
      <c r="AW414" s="122"/>
      <c r="AX414" s="122"/>
      <c r="AY414" s="122"/>
      <c r="AZ414" s="122"/>
      <c r="BA414" s="121"/>
      <c r="BB414"/>
      <c r="BC414" s="407" t="str">
        <f t="shared" si="227"/>
        <v>►</v>
      </c>
      <c r="BF414" s="407" t="str">
        <f t="shared" si="228"/>
        <v>►</v>
      </c>
      <c r="BI414" s="9">
        <v>1</v>
      </c>
      <c r="BJ414" s="1"/>
      <c r="BK414" s="1"/>
    </row>
    <row r="415" spans="1:63" s="583" customFormat="1" ht="15.75">
      <c r="A415" s="407" t="str">
        <f t="shared" si="225"/>
        <v>►</v>
      </c>
      <c r="B415" s="147" t="str">
        <f t="shared" si="231"/>
        <v>►</v>
      </c>
      <c r="C415" s="685" t="str">
        <f t="shared" si="231"/>
        <v>►</v>
      </c>
      <c r="D415" s="147" t="str">
        <f t="shared" si="231"/>
        <v>►</v>
      </c>
      <c r="E415" s="147" t="str">
        <f t="shared" si="231"/>
        <v>►</v>
      </c>
      <c r="F415" s="147" t="str">
        <f t="shared" si="231"/>
        <v>►</v>
      </c>
      <c r="G415" s="147" t="str">
        <f t="shared" si="231"/>
        <v>►</v>
      </c>
      <c r="H415"/>
      <c r="I415" s="274"/>
      <c r="J415" s="113"/>
      <c r="K415" s="113"/>
      <c r="L415" s="113"/>
      <c r="M415" s="113"/>
      <c r="N415" s="113"/>
      <c r="O415" s="113"/>
      <c r="P415" s="113"/>
      <c r="Q415" s="113"/>
      <c r="R415" s="113"/>
      <c r="S415" s="113"/>
      <c r="T415" s="113"/>
      <c r="U415" s="113"/>
      <c r="V415" s="113"/>
      <c r="W415" s="113"/>
      <c r="X415" s="113"/>
      <c r="Y415" s="113"/>
      <c r="Z415" s="115"/>
      <c r="AA415" s="686"/>
      <c r="AB415" s="407" t="str">
        <f t="shared" si="226"/>
        <v>►</v>
      </c>
      <c r="AC415" s="147" t="str">
        <f t="shared" si="232"/>
        <v>►</v>
      </c>
      <c r="AD415" s="685" t="str">
        <f t="shared" si="232"/>
        <v>►</v>
      </c>
      <c r="AE415" s="147" t="str">
        <f t="shared" si="232"/>
        <v>►</v>
      </c>
      <c r="AF415" s="147" t="str">
        <f t="shared" si="232"/>
        <v>►</v>
      </c>
      <c r="AG415" s="147" t="str">
        <f t="shared" si="232"/>
        <v>►</v>
      </c>
      <c r="AH415" s="147" t="str">
        <f t="shared" si="232"/>
        <v>►</v>
      </c>
      <c r="AI415" s="686"/>
      <c r="AJ415" s="274"/>
      <c r="AK415" s="113"/>
      <c r="AL415" s="113"/>
      <c r="AM415" s="113"/>
      <c r="AN415" s="113"/>
      <c r="AO415" s="113"/>
      <c r="AP415" s="113"/>
      <c r="AQ415" s="113"/>
      <c r="AR415" s="113"/>
      <c r="AS415" s="113"/>
      <c r="AT415" s="113"/>
      <c r="AU415" s="113"/>
      <c r="AV415" s="113"/>
      <c r="AW415" s="113"/>
      <c r="AX415" s="113"/>
      <c r="AY415" s="113"/>
      <c r="AZ415" s="113"/>
      <c r="BA415" s="115"/>
      <c r="BB415"/>
      <c r="BC415" s="407" t="str">
        <f t="shared" si="227"/>
        <v>►</v>
      </c>
      <c r="BF415" s="407" t="str">
        <f t="shared" si="228"/>
        <v>►</v>
      </c>
      <c r="BI415" s="9">
        <v>1</v>
      </c>
      <c r="BJ415" s="1"/>
      <c r="BK415" s="1"/>
    </row>
    <row r="416" spans="1:63" s="583" customFormat="1" ht="16.5" thickBot="1">
      <c r="A416" s="407" t="str">
        <f t="shared" si="225"/>
        <v>►</v>
      </c>
      <c r="B416" s="147" t="str">
        <f t="shared" si="231"/>
        <v>►</v>
      </c>
      <c r="C416" s="685" t="str">
        <f t="shared" si="231"/>
        <v>►</v>
      </c>
      <c r="D416" s="147" t="str">
        <f t="shared" si="231"/>
        <v>►</v>
      </c>
      <c r="E416" s="147" t="str">
        <f t="shared" si="231"/>
        <v>►</v>
      </c>
      <c r="F416" s="147" t="str">
        <f t="shared" si="231"/>
        <v>►</v>
      </c>
      <c r="G416" s="147" t="str">
        <f t="shared" si="231"/>
        <v>►</v>
      </c>
      <c r="H416"/>
      <c r="I416" s="273"/>
      <c r="J416" s="272"/>
      <c r="K416" s="272"/>
      <c r="L416" s="272"/>
      <c r="M416" s="272"/>
      <c r="N416" s="272"/>
      <c r="O416" s="272"/>
      <c r="P416" s="272"/>
      <c r="Q416" s="272"/>
      <c r="R416" s="272"/>
      <c r="S416" s="272"/>
      <c r="T416" s="272"/>
      <c r="U416" s="272"/>
      <c r="V416" s="272"/>
      <c r="W416" s="272"/>
      <c r="X416" s="272"/>
      <c r="Y416" s="272"/>
      <c r="Z416" s="271"/>
      <c r="AA416" s="686"/>
      <c r="AB416" s="407" t="str">
        <f t="shared" si="226"/>
        <v>►</v>
      </c>
      <c r="AC416" s="147" t="str">
        <f t="shared" si="232"/>
        <v>►</v>
      </c>
      <c r="AD416" s="685" t="str">
        <f t="shared" si="232"/>
        <v>►</v>
      </c>
      <c r="AE416" s="147" t="str">
        <f t="shared" si="232"/>
        <v>►</v>
      </c>
      <c r="AF416" s="147" t="str">
        <f t="shared" si="232"/>
        <v>►</v>
      </c>
      <c r="AG416" s="147" t="str">
        <f t="shared" si="232"/>
        <v>►</v>
      </c>
      <c r="AH416" s="147" t="str">
        <f t="shared" si="232"/>
        <v>►</v>
      </c>
      <c r="AI416" s="686"/>
      <c r="AJ416" s="273"/>
      <c r="AK416" s="272"/>
      <c r="AL416" s="272"/>
      <c r="AM416" s="272"/>
      <c r="AN416" s="272"/>
      <c r="AO416" s="272"/>
      <c r="AP416" s="272"/>
      <c r="AQ416" s="272"/>
      <c r="AR416" s="272"/>
      <c r="AS416" s="272"/>
      <c r="AT416" s="272"/>
      <c r="AU416" s="272"/>
      <c r="AV416" s="272"/>
      <c r="AW416" s="272"/>
      <c r="AX416" s="272"/>
      <c r="AY416" s="272"/>
      <c r="AZ416" s="272"/>
      <c r="BA416" s="271"/>
      <c r="BB416"/>
      <c r="BC416" s="407" t="str">
        <f t="shared" si="227"/>
        <v>►</v>
      </c>
      <c r="BF416" s="407" t="str">
        <f t="shared" si="228"/>
        <v>►</v>
      </c>
      <c r="BI416" s="9">
        <v>1</v>
      </c>
      <c r="BJ416" s="1"/>
      <c r="BK416" s="1"/>
    </row>
    <row r="417" spans="1:63" s="583" customFormat="1" ht="16.5" thickBot="1">
      <c r="A417" s="407" t="str">
        <f t="shared" si="225"/>
        <v>A</v>
      </c>
      <c r="B417" s="681" t="s">
        <v>956</v>
      </c>
      <c r="C417" s="681" t="s">
        <v>956</v>
      </c>
      <c r="D417" s="681" t="s">
        <v>956</v>
      </c>
      <c r="E417" s="681" t="s">
        <v>956</v>
      </c>
      <c r="F417" s="681" t="s">
        <v>956</v>
      </c>
      <c r="G417" s="681" t="s">
        <v>956</v>
      </c>
      <c r="H417"/>
      <c r="I417" s="684" t="s">
        <v>338</v>
      </c>
      <c r="J417" s="683" t="s">
        <v>956</v>
      </c>
      <c r="K417" s="683" t="s">
        <v>956</v>
      </c>
      <c r="L417" s="683" t="s">
        <v>956</v>
      </c>
      <c r="M417" s="683" t="s">
        <v>956</v>
      </c>
      <c r="N417" s="683" t="s">
        <v>956</v>
      </c>
      <c r="O417" s="683" t="s">
        <v>956</v>
      </c>
      <c r="P417" s="683" t="s">
        <v>956</v>
      </c>
      <c r="Q417" s="683" t="s">
        <v>956</v>
      </c>
      <c r="R417" s="683" t="s">
        <v>956</v>
      </c>
      <c r="S417" s="683" t="s">
        <v>956</v>
      </c>
      <c r="T417" s="683" t="s">
        <v>956</v>
      </c>
      <c r="U417" s="683" t="s">
        <v>956</v>
      </c>
      <c r="V417" s="683" t="s">
        <v>956</v>
      </c>
      <c r="W417" s="683" t="s">
        <v>956</v>
      </c>
      <c r="X417" s="683" t="s">
        <v>956</v>
      </c>
      <c r="Y417" s="683" t="s">
        <v>956</v>
      </c>
      <c r="Z417" s="683" t="s">
        <v>956</v>
      </c>
      <c r="AA417" s="686"/>
      <c r="AB417" s="407" t="str">
        <f t="shared" si="226"/>
        <v>A</v>
      </c>
      <c r="AC417" s="681" t="s">
        <v>956</v>
      </c>
      <c r="AD417" s="681" t="s">
        <v>956</v>
      </c>
      <c r="AE417" s="681" t="s">
        <v>956</v>
      </c>
      <c r="AF417" s="681" t="s">
        <v>956</v>
      </c>
      <c r="AG417" s="681" t="s">
        <v>956</v>
      </c>
      <c r="AH417" s="681" t="s">
        <v>956</v>
      </c>
      <c r="AI417" s="686"/>
      <c r="AJ417" s="684" t="s">
        <v>338</v>
      </c>
      <c r="AK417" s="683" t="s">
        <v>956</v>
      </c>
      <c r="AL417" s="683" t="s">
        <v>956</v>
      </c>
      <c r="AM417" s="683" t="s">
        <v>956</v>
      </c>
      <c r="AN417" s="683" t="s">
        <v>956</v>
      </c>
      <c r="AO417" s="683" t="s">
        <v>956</v>
      </c>
      <c r="AP417" s="683" t="s">
        <v>956</v>
      </c>
      <c r="AQ417" s="683" t="s">
        <v>956</v>
      </c>
      <c r="AR417" s="683" t="s">
        <v>956</v>
      </c>
      <c r="AS417" s="683" t="s">
        <v>956</v>
      </c>
      <c r="AT417" s="683" t="s">
        <v>956</v>
      </c>
      <c r="AU417" s="683" t="s">
        <v>956</v>
      </c>
      <c r="AV417" s="683" t="s">
        <v>956</v>
      </c>
      <c r="AW417" s="683" t="s">
        <v>956</v>
      </c>
      <c r="AX417" s="683" t="s">
        <v>956</v>
      </c>
      <c r="AY417" s="683" t="s">
        <v>956</v>
      </c>
      <c r="AZ417" s="683" t="s">
        <v>956</v>
      </c>
      <c r="BA417" s="683" t="s">
        <v>956</v>
      </c>
      <c r="BB417"/>
      <c r="BC417" s="407" t="str">
        <f t="shared" si="227"/>
        <v>A</v>
      </c>
      <c r="BF417" s="407" t="str">
        <f t="shared" si="228"/>
        <v>A</v>
      </c>
      <c r="BI417" s="9">
        <v>1</v>
      </c>
      <c r="BJ417" s="1"/>
      <c r="BK417" s="1"/>
    </row>
    <row r="418" spans="1:63" s="583" customFormat="1" ht="28.5">
      <c r="A418" s="407" t="str">
        <f t="shared" si="225"/>
        <v>►</v>
      </c>
      <c r="B418" s="408" t="str">
        <f t="shared" ref="B418:B436" si="233">IF(A418="►","►",IF(A418="A",IF(AND(ISTEXT(J418),ISTEXT(J418)),J418,IF(ISTEXT(J418),J418,IF(ISBLANK(J418),J418,J418)))))</f>
        <v>►</v>
      </c>
      <c r="C418" s="715" t="str">
        <f t="shared" ref="C418:C436" si="234">IF(B418="►","►",IFERROR(LEFT(B418,SEARCH(".",B418)-1),0))</f>
        <v>►</v>
      </c>
      <c r="D418" s="408" t="str">
        <f t="shared" ref="D418:D436" si="235">IF(B418="►","►",IFERROR(MID(B418,SEARCH(".",B418)+1,SEARCH(".",B418,SEARCH(".",B418)+1)-SEARCH(".",B418)-1),0))</f>
        <v>►</v>
      </c>
      <c r="E418" s="408" t="str">
        <f t="shared" ref="E418:E436" si="236">IF(B418="►","►",IFERROR(MID(B418,SEARCH(".",B418,SEARCH(".",B418)+1)+1,SEARCH(".",B418,SEARCH(".",B418,SEARCH(".",B418)+1)+1)-SEARCH(".",B418,SEARCH(".",B418)+1)-1),0))</f>
        <v>►</v>
      </c>
      <c r="F418" s="408" t="str">
        <f t="shared" ref="F418:F436" si="237">IF(B418="►","►",IFERROR(MID(J418,SEARCH(".",B418,SEARCH(".",B418,SEARCH(".",B418)+1)+1)+1,SEARCH(".",B418,SEARCH(".",B418,SEARCH(".",B418,SEARCH(".",B418)+1)+1)+1)-SEARCH(".",B418,SEARCH(".",B418,SEARCH(".",B418)+1)+1)-1),0))</f>
        <v>►</v>
      </c>
      <c r="G418" s="408" t="str">
        <f t="shared" ref="G418:G436" si="238">IF(B418="►","►",IFERROR(MID(B418,SEARCH("♦",SUBSTITUTE(B418,".","♦",LEN(B418)-LEN(SUBSTITUTE(B418,".",""))))+1,999),""))</f>
        <v>►</v>
      </c>
      <c r="H418"/>
      <c r="I418" s="259"/>
      <c r="J418" s="258"/>
      <c r="K418" s="258"/>
      <c r="L418" s="257"/>
      <c r="M418" s="256"/>
      <c r="N418" s="255"/>
      <c r="O418" s="714"/>
      <c r="P418" s="713"/>
      <c r="Q418" s="712"/>
      <c r="R418" s="712"/>
      <c r="S418" s="712"/>
      <c r="T418" s="712"/>
      <c r="U418" s="712"/>
      <c r="V418" s="712"/>
      <c r="W418" s="712"/>
      <c r="X418" s="712"/>
      <c r="Y418" s="712"/>
      <c r="Z418" s="711"/>
      <c r="AA418" s="686"/>
      <c r="AB418" s="407" t="str">
        <f t="shared" si="226"/>
        <v>►</v>
      </c>
      <c r="AC418" s="408" t="str">
        <f t="shared" ref="AC418:AC436" si="239">IF(AB418="►","►",IF(AB418="A",IF(AND(ISTEXT(AK418),ISTEXT(AK418)),AK418,IF(ISTEXT(AK418),AK418,IF(ISBLANK(AK418),AK418,AK418)))))</f>
        <v>►</v>
      </c>
      <c r="AD418" s="715" t="str">
        <f t="shared" ref="AD418:AD436" si="240">IF(AC418="►","►",IFERROR(LEFT(AC418,SEARCH(".",AC418)-1),0))</f>
        <v>►</v>
      </c>
      <c r="AE418" s="408" t="str">
        <f t="shared" ref="AE418:AE436" si="241">IF(AC418="►","►",IFERROR(MID(AC418,SEARCH(".",AC418)+1,SEARCH(".",AC418,SEARCH(".",AC418)+1)-SEARCH(".",AC418)-1),0))</f>
        <v>►</v>
      </c>
      <c r="AF418" s="408" t="str">
        <f t="shared" ref="AF418:AF436" si="242">IF(AC418="►","►",IFERROR(MID(AC418,SEARCH(".",AC418,SEARCH(".",AC418)+1)+1,SEARCH(".",AC418,SEARCH(".",AC418,SEARCH(".",AC418)+1)+1)-SEARCH(".",AC418,SEARCH(".",AC418)+1)-1),0))</f>
        <v>►</v>
      </c>
      <c r="AG418" s="408" t="str">
        <f t="shared" ref="AG418:AG436" si="243">IF(AC418="►","►",IFERROR(MID(AK418,SEARCH(".",AC418,SEARCH(".",AC418,SEARCH(".",AC418)+1)+1)+1,SEARCH(".",AC418,SEARCH(".",AC418,SEARCH(".",AC418,SEARCH(".",AC418)+1)+1)+1)-SEARCH(".",AC418,SEARCH(".",AC418,SEARCH(".",AC418)+1)+1)-1),0))</f>
        <v>►</v>
      </c>
      <c r="AH418" s="408" t="str">
        <f t="shared" ref="AH418:AH436" si="244">IF(AC418="►","►",IFERROR(MID(AC418,SEARCH("♦",SUBSTITUTE(AC418,".","♦",LEN(AC418)-LEN(SUBSTITUTE(AC418,".",""))))+1,999),""))</f>
        <v>►</v>
      </c>
      <c r="AI418" s="686"/>
      <c r="AJ418" s="259"/>
      <c r="AK418" s="258"/>
      <c r="AL418" s="258"/>
      <c r="AM418" s="257"/>
      <c r="AN418" s="256"/>
      <c r="AO418" s="255"/>
      <c r="AP418" s="714"/>
      <c r="AQ418" s="713"/>
      <c r="AR418" s="712"/>
      <c r="AS418" s="712"/>
      <c r="AT418" s="712"/>
      <c r="AU418" s="712"/>
      <c r="AV418" s="712"/>
      <c r="AW418" s="712"/>
      <c r="AX418" s="712"/>
      <c r="AY418" s="712"/>
      <c r="AZ418" s="712"/>
      <c r="BA418" s="711"/>
      <c r="BB418"/>
      <c r="BC418" s="407" t="str">
        <f t="shared" si="227"/>
        <v>►</v>
      </c>
      <c r="BF418" s="407" t="str">
        <f t="shared" si="228"/>
        <v>►</v>
      </c>
      <c r="BI418" s="9">
        <v>1</v>
      </c>
      <c r="BJ418" s="1"/>
      <c r="BK418" s="1"/>
    </row>
    <row r="419" spans="1:63" s="583" customFormat="1" ht="28.5">
      <c r="A419" s="407" t="str">
        <f t="shared" si="225"/>
        <v>►</v>
      </c>
      <c r="B419" s="147" t="str">
        <f t="shared" si="233"/>
        <v>►</v>
      </c>
      <c r="C419" s="685" t="str">
        <f t="shared" si="234"/>
        <v>►</v>
      </c>
      <c r="D419" s="147" t="str">
        <f t="shared" si="235"/>
        <v>►</v>
      </c>
      <c r="E419" s="147" t="str">
        <f t="shared" si="236"/>
        <v>►</v>
      </c>
      <c r="F419" s="147" t="str">
        <f t="shared" si="237"/>
        <v>►</v>
      </c>
      <c r="G419" s="147" t="str">
        <f t="shared" si="238"/>
        <v>►</v>
      </c>
      <c r="H419"/>
      <c r="I419" s="342"/>
      <c r="J419" s="204"/>
      <c r="K419" s="204"/>
      <c r="L419" s="203"/>
      <c r="M419" s="202"/>
      <c r="N419" s="201"/>
      <c r="O419" s="710"/>
      <c r="P419" s="709"/>
      <c r="Q419" s="708"/>
      <c r="R419" s="708"/>
      <c r="S419" s="708"/>
      <c r="T419" s="708"/>
      <c r="U419" s="708"/>
      <c r="V419" s="708"/>
      <c r="W419" s="708"/>
      <c r="X419" s="708"/>
      <c r="Y419" s="708"/>
      <c r="Z419" s="707"/>
      <c r="AA419" s="686"/>
      <c r="AB419" s="407" t="str">
        <f t="shared" si="226"/>
        <v>►</v>
      </c>
      <c r="AC419" s="147" t="str">
        <f t="shared" si="239"/>
        <v>►</v>
      </c>
      <c r="AD419" s="685" t="str">
        <f t="shared" si="240"/>
        <v>►</v>
      </c>
      <c r="AE419" s="147" t="str">
        <f t="shared" si="241"/>
        <v>►</v>
      </c>
      <c r="AF419" s="147" t="str">
        <f t="shared" si="242"/>
        <v>►</v>
      </c>
      <c r="AG419" s="147" t="str">
        <f t="shared" si="243"/>
        <v>►</v>
      </c>
      <c r="AH419" s="147" t="str">
        <f t="shared" si="244"/>
        <v>►</v>
      </c>
      <c r="AI419" s="686"/>
      <c r="AJ419" s="342"/>
      <c r="AK419" s="204"/>
      <c r="AL419" s="204"/>
      <c r="AM419" s="203"/>
      <c r="AN419" s="202"/>
      <c r="AO419" s="201"/>
      <c r="AP419" s="710"/>
      <c r="AQ419" s="709"/>
      <c r="AR419" s="708"/>
      <c r="AS419" s="708"/>
      <c r="AT419" s="708"/>
      <c r="AU419" s="708"/>
      <c r="AV419" s="708"/>
      <c r="AW419" s="708"/>
      <c r="AX419" s="708"/>
      <c r="AY419" s="708"/>
      <c r="AZ419" s="708"/>
      <c r="BA419" s="707"/>
      <c r="BB419"/>
      <c r="BC419" s="407" t="str">
        <f t="shared" si="227"/>
        <v>►</v>
      </c>
      <c r="BF419" s="407" t="str">
        <f t="shared" si="228"/>
        <v>►</v>
      </c>
      <c r="BI419" s="9">
        <v>1</v>
      </c>
      <c r="BJ419" s="1"/>
      <c r="BK419" s="1"/>
    </row>
    <row r="420" spans="1:63" s="583" customFormat="1" ht="15.75">
      <c r="A420" s="407" t="str">
        <f t="shared" si="225"/>
        <v>►</v>
      </c>
      <c r="B420" s="147" t="str">
        <f t="shared" si="233"/>
        <v>►</v>
      </c>
      <c r="C420" s="685" t="str">
        <f t="shared" si="234"/>
        <v>►</v>
      </c>
      <c r="D420" s="147" t="str">
        <f t="shared" si="235"/>
        <v>►</v>
      </c>
      <c r="E420" s="147" t="str">
        <f t="shared" si="236"/>
        <v>►</v>
      </c>
      <c r="F420" s="147" t="str">
        <f t="shared" si="237"/>
        <v>►</v>
      </c>
      <c r="G420" s="147" t="str">
        <f t="shared" si="238"/>
        <v>►</v>
      </c>
      <c r="H420"/>
      <c r="I420" s="134"/>
      <c r="J420" s="204"/>
      <c r="K420" s="204"/>
      <c r="L420" s="203"/>
      <c r="M420" s="202"/>
      <c r="N420" s="201"/>
      <c r="O420" s="706"/>
      <c r="P420" s="706"/>
      <c r="Q420" s="337"/>
      <c r="R420" s="336"/>
      <c r="S420" s="232"/>
      <c r="T420" s="232"/>
      <c r="U420" s="232"/>
      <c r="V420" s="232"/>
      <c r="W420" s="232"/>
      <c r="X420" s="232"/>
      <c r="Y420" s="232"/>
      <c r="Z420" s="231"/>
      <c r="AA420" s="686"/>
      <c r="AB420" s="407" t="str">
        <f t="shared" si="226"/>
        <v>►</v>
      </c>
      <c r="AC420" s="147" t="str">
        <f t="shared" si="239"/>
        <v>►</v>
      </c>
      <c r="AD420" s="685" t="str">
        <f t="shared" si="240"/>
        <v>►</v>
      </c>
      <c r="AE420" s="147" t="str">
        <f t="shared" si="241"/>
        <v>►</v>
      </c>
      <c r="AF420" s="147" t="str">
        <f t="shared" si="242"/>
        <v>►</v>
      </c>
      <c r="AG420" s="147" t="str">
        <f t="shared" si="243"/>
        <v>►</v>
      </c>
      <c r="AH420" s="147" t="str">
        <f t="shared" si="244"/>
        <v>►</v>
      </c>
      <c r="AI420" s="686"/>
      <c r="AJ420" s="134"/>
      <c r="AK420" s="204"/>
      <c r="AL420" s="204"/>
      <c r="AM420" s="203"/>
      <c r="AN420" s="202"/>
      <c r="AO420" s="201"/>
      <c r="AP420" s="706"/>
      <c r="AQ420" s="706"/>
      <c r="AR420" s="337"/>
      <c r="AS420" s="336"/>
      <c r="AT420" s="232"/>
      <c r="AU420" s="232"/>
      <c r="AV420" s="232"/>
      <c r="AW420" s="232"/>
      <c r="AX420" s="232"/>
      <c r="AY420" s="232"/>
      <c r="AZ420" s="232"/>
      <c r="BA420" s="231"/>
      <c r="BB420"/>
      <c r="BC420" s="407" t="str">
        <f t="shared" si="227"/>
        <v>►</v>
      </c>
      <c r="BF420" s="407" t="str">
        <f t="shared" si="228"/>
        <v>►</v>
      </c>
      <c r="BI420" s="9">
        <v>1</v>
      </c>
      <c r="BJ420" s="1"/>
      <c r="BK420" s="1"/>
    </row>
    <row r="421" spans="1:63" s="583" customFormat="1" ht="18.75">
      <c r="A421" s="407" t="str">
        <f t="shared" si="225"/>
        <v>►</v>
      </c>
      <c r="B421" s="147" t="str">
        <f t="shared" si="233"/>
        <v>►</v>
      </c>
      <c r="C421" s="685" t="str">
        <f t="shared" si="234"/>
        <v>►</v>
      </c>
      <c r="D421" s="147" t="str">
        <f t="shared" si="235"/>
        <v>►</v>
      </c>
      <c r="E421" s="147" t="str">
        <f t="shared" si="236"/>
        <v>►</v>
      </c>
      <c r="F421" s="147" t="str">
        <f t="shared" si="237"/>
        <v>►</v>
      </c>
      <c r="G421" s="147" t="str">
        <f t="shared" si="238"/>
        <v>►</v>
      </c>
      <c r="H421"/>
      <c r="I421" s="134"/>
      <c r="J421" s="204"/>
      <c r="K421" s="204"/>
      <c r="L421" s="203"/>
      <c r="M421" s="202"/>
      <c r="N421" s="201"/>
      <c r="O421" s="224"/>
      <c r="P421" s="334"/>
      <c r="Q421" s="323"/>
      <c r="R421" s="323"/>
      <c r="S421" s="323"/>
      <c r="T421" s="323"/>
      <c r="U421" s="211"/>
      <c r="V421" s="223"/>
      <c r="W421" s="705"/>
      <c r="X421" s="705"/>
      <c r="Y421" s="705"/>
      <c r="Z421" s="704"/>
      <c r="AA421" s="686"/>
      <c r="AB421" s="407" t="str">
        <f t="shared" si="226"/>
        <v>►</v>
      </c>
      <c r="AC421" s="147" t="str">
        <f t="shared" si="239"/>
        <v>►</v>
      </c>
      <c r="AD421" s="685" t="str">
        <f t="shared" si="240"/>
        <v>►</v>
      </c>
      <c r="AE421" s="147" t="str">
        <f t="shared" si="241"/>
        <v>►</v>
      </c>
      <c r="AF421" s="147" t="str">
        <f t="shared" si="242"/>
        <v>►</v>
      </c>
      <c r="AG421" s="147" t="str">
        <f t="shared" si="243"/>
        <v>►</v>
      </c>
      <c r="AH421" s="147" t="str">
        <f t="shared" si="244"/>
        <v>►</v>
      </c>
      <c r="AI421" s="686"/>
      <c r="AJ421" s="134"/>
      <c r="AK421" s="204"/>
      <c r="AL421" s="204"/>
      <c r="AM421" s="203"/>
      <c r="AN421" s="202"/>
      <c r="AO421" s="201"/>
      <c r="AP421" s="224"/>
      <c r="AQ421" s="334"/>
      <c r="AR421" s="323"/>
      <c r="AS421" s="323"/>
      <c r="AT421" s="323"/>
      <c r="AU421" s="323"/>
      <c r="AV421" s="211"/>
      <c r="AW421" s="223"/>
      <c r="AX421" s="705"/>
      <c r="AY421" s="705"/>
      <c r="AZ421" s="705"/>
      <c r="BA421" s="704"/>
      <c r="BB421"/>
      <c r="BC421" s="407" t="str">
        <f t="shared" si="227"/>
        <v>►</v>
      </c>
      <c r="BF421" s="407" t="str">
        <f t="shared" si="228"/>
        <v>►</v>
      </c>
      <c r="BI421" s="9">
        <v>1</v>
      </c>
      <c r="BJ421" s="1"/>
      <c r="BK421" s="1"/>
    </row>
    <row r="422" spans="1:63" s="583" customFormat="1" ht="18.75">
      <c r="A422" s="407" t="str">
        <f t="shared" si="225"/>
        <v>►</v>
      </c>
      <c r="B422" s="147" t="str">
        <f t="shared" si="233"/>
        <v>►</v>
      </c>
      <c r="C422" s="685" t="str">
        <f t="shared" si="234"/>
        <v>►</v>
      </c>
      <c r="D422" s="147" t="str">
        <f t="shared" si="235"/>
        <v>►</v>
      </c>
      <c r="E422" s="147" t="str">
        <f t="shared" si="236"/>
        <v>►</v>
      </c>
      <c r="F422" s="147" t="str">
        <f t="shared" si="237"/>
        <v>►</v>
      </c>
      <c r="G422" s="147" t="str">
        <f t="shared" si="238"/>
        <v>►</v>
      </c>
      <c r="H422"/>
      <c r="I422" s="134"/>
      <c r="J422" s="204"/>
      <c r="K422" s="204"/>
      <c r="L422" s="203"/>
      <c r="M422" s="202"/>
      <c r="N422" s="201"/>
      <c r="O422" s="216"/>
      <c r="P422" s="327"/>
      <c r="Q422" s="324"/>
      <c r="R422" s="324"/>
      <c r="S422" s="324"/>
      <c r="T422" s="324"/>
      <c r="U422" s="215"/>
      <c r="V422" s="28"/>
      <c r="W422" s="705"/>
      <c r="X422" s="705"/>
      <c r="Y422" s="705"/>
      <c r="Z422" s="704"/>
      <c r="AA422" s="686"/>
      <c r="AB422" s="407" t="str">
        <f t="shared" si="226"/>
        <v>►</v>
      </c>
      <c r="AC422" s="147" t="str">
        <f t="shared" si="239"/>
        <v>►</v>
      </c>
      <c r="AD422" s="685" t="str">
        <f t="shared" si="240"/>
        <v>►</v>
      </c>
      <c r="AE422" s="147" t="str">
        <f t="shared" si="241"/>
        <v>►</v>
      </c>
      <c r="AF422" s="147" t="str">
        <f t="shared" si="242"/>
        <v>►</v>
      </c>
      <c r="AG422" s="147" t="str">
        <f t="shared" si="243"/>
        <v>►</v>
      </c>
      <c r="AH422" s="147" t="str">
        <f t="shared" si="244"/>
        <v>►</v>
      </c>
      <c r="AI422" s="686"/>
      <c r="AJ422" s="134"/>
      <c r="AK422" s="204"/>
      <c r="AL422" s="204"/>
      <c r="AM422" s="203"/>
      <c r="AN422" s="202"/>
      <c r="AO422" s="201"/>
      <c r="AP422" s="216"/>
      <c r="AQ422" s="327"/>
      <c r="AR422" s="324"/>
      <c r="AS422" s="324"/>
      <c r="AT422" s="324"/>
      <c r="AU422" s="324"/>
      <c r="AV422" s="215"/>
      <c r="AW422" s="28"/>
      <c r="AX422" s="705"/>
      <c r="AY422" s="705"/>
      <c r="AZ422" s="705"/>
      <c r="BA422" s="704"/>
      <c r="BB422"/>
      <c r="BC422" s="407" t="str">
        <f t="shared" si="227"/>
        <v>►</v>
      </c>
      <c r="BF422" s="407" t="str">
        <f t="shared" si="228"/>
        <v>►</v>
      </c>
      <c r="BI422" s="9">
        <v>1</v>
      </c>
      <c r="BJ422" s="1"/>
      <c r="BK422" s="1"/>
    </row>
    <row r="423" spans="1:63" s="583" customFormat="1" ht="15.75">
      <c r="A423" s="407" t="str">
        <f t="shared" si="225"/>
        <v>►</v>
      </c>
      <c r="B423" s="147" t="str">
        <f t="shared" si="233"/>
        <v>►</v>
      </c>
      <c r="C423" s="685" t="str">
        <f t="shared" si="234"/>
        <v>►</v>
      </c>
      <c r="D423" s="147" t="str">
        <f t="shared" si="235"/>
        <v>►</v>
      </c>
      <c r="E423" s="147" t="str">
        <f t="shared" si="236"/>
        <v>►</v>
      </c>
      <c r="F423" s="147" t="str">
        <f t="shared" si="237"/>
        <v>►</v>
      </c>
      <c r="G423" s="147" t="str">
        <f t="shared" si="238"/>
        <v>►</v>
      </c>
      <c r="H423"/>
      <c r="I423" s="134"/>
      <c r="J423" s="204"/>
      <c r="K423" s="204"/>
      <c r="L423" s="203"/>
      <c r="M423" s="202"/>
      <c r="N423" s="201"/>
      <c r="O423" s="325"/>
      <c r="P423" s="324"/>
      <c r="Q423" s="323"/>
      <c r="R423" s="320"/>
      <c r="S423" s="199"/>
      <c r="T423" s="319"/>
      <c r="U423" s="198"/>
      <c r="V423" s="197"/>
      <c r="W423" s="703"/>
      <c r="X423" s="703"/>
      <c r="Y423" s="703"/>
      <c r="Z423" s="702"/>
      <c r="AA423" s="686"/>
      <c r="AB423" s="407" t="str">
        <f t="shared" si="226"/>
        <v>►</v>
      </c>
      <c r="AC423" s="147" t="str">
        <f t="shared" si="239"/>
        <v>►</v>
      </c>
      <c r="AD423" s="685" t="str">
        <f t="shared" si="240"/>
        <v>►</v>
      </c>
      <c r="AE423" s="147" t="str">
        <f t="shared" si="241"/>
        <v>►</v>
      </c>
      <c r="AF423" s="147" t="str">
        <f t="shared" si="242"/>
        <v>►</v>
      </c>
      <c r="AG423" s="147" t="str">
        <f t="shared" si="243"/>
        <v>►</v>
      </c>
      <c r="AH423" s="147" t="str">
        <f t="shared" si="244"/>
        <v>►</v>
      </c>
      <c r="AI423" s="686"/>
      <c r="AJ423" s="134"/>
      <c r="AK423" s="204"/>
      <c r="AL423" s="204"/>
      <c r="AM423" s="203"/>
      <c r="AN423" s="202"/>
      <c r="AO423" s="201"/>
      <c r="AP423" s="325"/>
      <c r="AQ423" s="324"/>
      <c r="AR423" s="323"/>
      <c r="AS423" s="320"/>
      <c r="AT423" s="199"/>
      <c r="AU423" s="319"/>
      <c r="AV423" s="198"/>
      <c r="AW423" s="197"/>
      <c r="AX423" s="703"/>
      <c r="AY423" s="703"/>
      <c r="AZ423" s="703"/>
      <c r="BA423" s="702"/>
      <c r="BB423"/>
      <c r="BC423" s="407" t="str">
        <f t="shared" si="227"/>
        <v>►</v>
      </c>
      <c r="BF423" s="407" t="str">
        <f t="shared" si="228"/>
        <v>►</v>
      </c>
      <c r="BI423" s="9">
        <v>1</v>
      </c>
      <c r="BJ423" s="1"/>
      <c r="BK423" s="1"/>
    </row>
    <row r="424" spans="1:63" s="583" customFormat="1" ht="15.75">
      <c r="A424" s="407" t="str">
        <f t="shared" si="225"/>
        <v>►</v>
      </c>
      <c r="B424" s="147" t="str">
        <f t="shared" si="233"/>
        <v>►</v>
      </c>
      <c r="C424" s="685" t="str">
        <f t="shared" si="234"/>
        <v>►</v>
      </c>
      <c r="D424" s="147" t="str">
        <f t="shared" si="235"/>
        <v>►</v>
      </c>
      <c r="E424" s="147" t="str">
        <f t="shared" si="236"/>
        <v>►</v>
      </c>
      <c r="F424" s="147" t="str">
        <f t="shared" si="237"/>
        <v>►</v>
      </c>
      <c r="G424" s="147" t="str">
        <f t="shared" si="238"/>
        <v>►</v>
      </c>
      <c r="H424"/>
      <c r="I424" s="134"/>
      <c r="J424" s="204"/>
      <c r="K424" s="204"/>
      <c r="L424" s="203"/>
      <c r="M424" s="202"/>
      <c r="N424" s="201"/>
      <c r="O424" s="200"/>
      <c r="P424" s="104"/>
      <c r="Q424" s="320"/>
      <c r="R424" s="320"/>
      <c r="S424" s="199"/>
      <c r="T424" s="319"/>
      <c r="U424" s="198"/>
      <c r="V424" s="197"/>
      <c r="W424" s="703"/>
      <c r="X424" s="703"/>
      <c r="Y424" s="703"/>
      <c r="Z424" s="702"/>
      <c r="AA424" s="686"/>
      <c r="AB424" s="407" t="str">
        <f t="shared" si="226"/>
        <v>►</v>
      </c>
      <c r="AC424" s="147" t="str">
        <f t="shared" si="239"/>
        <v>►</v>
      </c>
      <c r="AD424" s="685" t="str">
        <f t="shared" si="240"/>
        <v>►</v>
      </c>
      <c r="AE424" s="147" t="str">
        <f t="shared" si="241"/>
        <v>►</v>
      </c>
      <c r="AF424" s="147" t="str">
        <f t="shared" si="242"/>
        <v>►</v>
      </c>
      <c r="AG424" s="147" t="str">
        <f t="shared" si="243"/>
        <v>►</v>
      </c>
      <c r="AH424" s="147" t="str">
        <f t="shared" si="244"/>
        <v>►</v>
      </c>
      <c r="AI424" s="686"/>
      <c r="AJ424" s="134"/>
      <c r="AK424" s="204"/>
      <c r="AL424" s="204"/>
      <c r="AM424" s="203"/>
      <c r="AN424" s="202"/>
      <c r="AO424" s="201"/>
      <c r="AP424" s="200"/>
      <c r="AQ424" s="104"/>
      <c r="AR424" s="320"/>
      <c r="AS424" s="320"/>
      <c r="AT424" s="199"/>
      <c r="AU424" s="319"/>
      <c r="AV424" s="198"/>
      <c r="AW424" s="197"/>
      <c r="AX424" s="703"/>
      <c r="AY424" s="703"/>
      <c r="AZ424" s="703"/>
      <c r="BA424" s="702"/>
      <c r="BB424"/>
      <c r="BC424" s="407" t="str">
        <f t="shared" si="227"/>
        <v>►</v>
      </c>
      <c r="BF424" s="407" t="str">
        <f t="shared" si="228"/>
        <v>►</v>
      </c>
      <c r="BI424" s="9">
        <v>1</v>
      </c>
      <c r="BJ424" s="1"/>
      <c r="BK424" s="1"/>
    </row>
    <row r="425" spans="1:63" s="583" customFormat="1" ht="15.75">
      <c r="A425" s="407" t="str">
        <f t="shared" si="225"/>
        <v>►</v>
      </c>
      <c r="B425" s="147" t="str">
        <f t="shared" si="233"/>
        <v>►</v>
      </c>
      <c r="C425" s="685" t="str">
        <f t="shared" si="234"/>
        <v>►</v>
      </c>
      <c r="D425" s="147" t="str">
        <f t="shared" si="235"/>
        <v>►</v>
      </c>
      <c r="E425" s="147" t="str">
        <f t="shared" si="236"/>
        <v>►</v>
      </c>
      <c r="F425" s="147" t="str">
        <f t="shared" si="237"/>
        <v>►</v>
      </c>
      <c r="G425" s="147" t="str">
        <f t="shared" si="238"/>
        <v>►</v>
      </c>
      <c r="H425"/>
      <c r="I425" s="134"/>
      <c r="J425" s="190"/>
      <c r="K425" s="189"/>
      <c r="L425" s="188"/>
      <c r="M425" s="187"/>
      <c r="N425" s="186"/>
      <c r="O425" s="185"/>
      <c r="P425" s="184"/>
      <c r="Q425" s="184"/>
      <c r="R425" s="183"/>
      <c r="S425" s="183"/>
      <c r="T425" s="183"/>
      <c r="U425" s="183"/>
      <c r="V425" s="183"/>
      <c r="W425" s="183"/>
      <c r="X425" s="183"/>
      <c r="Y425" s="183"/>
      <c r="Z425" s="182"/>
      <c r="AA425" s="686"/>
      <c r="AB425" s="407" t="str">
        <f t="shared" si="226"/>
        <v>►</v>
      </c>
      <c r="AC425" s="147" t="str">
        <f t="shared" si="239"/>
        <v>►</v>
      </c>
      <c r="AD425" s="685" t="str">
        <f t="shared" si="240"/>
        <v>►</v>
      </c>
      <c r="AE425" s="147" t="str">
        <f t="shared" si="241"/>
        <v>►</v>
      </c>
      <c r="AF425" s="147" t="str">
        <f t="shared" si="242"/>
        <v>►</v>
      </c>
      <c r="AG425" s="147" t="str">
        <f t="shared" si="243"/>
        <v>►</v>
      </c>
      <c r="AH425" s="147" t="str">
        <f t="shared" si="244"/>
        <v>►</v>
      </c>
      <c r="AI425" s="686"/>
      <c r="AJ425" s="134"/>
      <c r="AK425" s="190"/>
      <c r="AL425" s="189"/>
      <c r="AM425" s="188"/>
      <c r="AN425" s="187"/>
      <c r="AO425" s="186"/>
      <c r="AP425" s="185"/>
      <c r="AQ425" s="184"/>
      <c r="AR425" s="184"/>
      <c r="AS425" s="183"/>
      <c r="AT425" s="183"/>
      <c r="AU425" s="183"/>
      <c r="AV425" s="183"/>
      <c r="AW425" s="183"/>
      <c r="AX425" s="183"/>
      <c r="AY425" s="183"/>
      <c r="AZ425" s="183"/>
      <c r="BA425" s="182"/>
      <c r="BB425"/>
      <c r="BC425" s="407" t="str">
        <f t="shared" si="227"/>
        <v>►</v>
      </c>
      <c r="BF425" s="407" t="str">
        <f t="shared" si="228"/>
        <v>►</v>
      </c>
      <c r="BI425" s="9">
        <v>1</v>
      </c>
      <c r="BJ425" s="1"/>
      <c r="BK425" s="1"/>
    </row>
    <row r="426" spans="1:63" s="583" customFormat="1" ht="15.75">
      <c r="A426" s="407" t="str">
        <f t="shared" si="225"/>
        <v>►</v>
      </c>
      <c r="B426" s="147" t="str">
        <f t="shared" si="233"/>
        <v>►</v>
      </c>
      <c r="C426" s="685" t="str">
        <f t="shared" si="234"/>
        <v>►</v>
      </c>
      <c r="D426" s="147" t="str">
        <f t="shared" si="235"/>
        <v>►</v>
      </c>
      <c r="E426" s="147" t="str">
        <f t="shared" si="236"/>
        <v>►</v>
      </c>
      <c r="F426" s="147" t="str">
        <f t="shared" si="237"/>
        <v>►</v>
      </c>
      <c r="G426" s="147" t="str">
        <f t="shared" si="238"/>
        <v>►</v>
      </c>
      <c r="H426"/>
      <c r="I426" s="134"/>
      <c r="J426" s="119"/>
      <c r="K426" s="119"/>
      <c r="L426" s="118"/>
      <c r="M426" s="117"/>
      <c r="N426" s="116"/>
      <c r="O426" s="701"/>
      <c r="P426" s="701"/>
      <c r="Q426" s="700"/>
      <c r="R426" s="177"/>
      <c r="S426" s="176"/>
      <c r="T426" s="699"/>
      <c r="U426" s="175"/>
      <c r="V426" s="698"/>
      <c r="W426" s="697"/>
      <c r="X426" s="696"/>
      <c r="Y426" s="695"/>
      <c r="Z426" s="174"/>
      <c r="AA426" s="686"/>
      <c r="AB426" s="407" t="str">
        <f t="shared" si="226"/>
        <v>►</v>
      </c>
      <c r="AC426" s="147" t="str">
        <f t="shared" si="239"/>
        <v>►</v>
      </c>
      <c r="AD426" s="685" t="str">
        <f t="shared" si="240"/>
        <v>►</v>
      </c>
      <c r="AE426" s="147" t="str">
        <f t="shared" si="241"/>
        <v>►</v>
      </c>
      <c r="AF426" s="147" t="str">
        <f t="shared" si="242"/>
        <v>►</v>
      </c>
      <c r="AG426" s="147" t="str">
        <f t="shared" si="243"/>
        <v>►</v>
      </c>
      <c r="AH426" s="147" t="str">
        <f t="shared" si="244"/>
        <v>►</v>
      </c>
      <c r="AI426" s="686"/>
      <c r="AJ426" s="134"/>
      <c r="AK426" s="119"/>
      <c r="AL426" s="119"/>
      <c r="AM426" s="118"/>
      <c r="AN426" s="117"/>
      <c r="AO426" s="116"/>
      <c r="AP426" s="701"/>
      <c r="AQ426" s="701"/>
      <c r="AR426" s="700"/>
      <c r="AS426" s="177"/>
      <c r="AT426" s="176"/>
      <c r="AU426" s="699"/>
      <c r="AV426" s="175"/>
      <c r="AW426" s="698"/>
      <c r="AX426" s="697"/>
      <c r="AY426" s="696"/>
      <c r="AZ426" s="695"/>
      <c r="BA426" s="174"/>
      <c r="BB426"/>
      <c r="BC426" s="407" t="str">
        <f t="shared" si="227"/>
        <v>►</v>
      </c>
      <c r="BF426" s="407" t="str">
        <f t="shared" si="228"/>
        <v>►</v>
      </c>
      <c r="BI426" s="9">
        <v>1</v>
      </c>
      <c r="BJ426" s="1"/>
      <c r="BK426" s="1"/>
    </row>
    <row r="427" spans="1:63" s="583" customFormat="1" ht="15.75">
      <c r="A427" s="407" t="str">
        <f t="shared" si="225"/>
        <v>►</v>
      </c>
      <c r="B427" s="147" t="str">
        <f t="shared" si="233"/>
        <v>►</v>
      </c>
      <c r="C427" s="685" t="str">
        <f t="shared" si="234"/>
        <v>►</v>
      </c>
      <c r="D427" s="147" t="str">
        <f t="shared" si="235"/>
        <v>►</v>
      </c>
      <c r="E427" s="147" t="str">
        <f t="shared" si="236"/>
        <v>►</v>
      </c>
      <c r="F427" s="147" t="str">
        <f t="shared" si="237"/>
        <v>►</v>
      </c>
      <c r="G427" s="147" t="str">
        <f t="shared" si="238"/>
        <v>►</v>
      </c>
      <c r="H427"/>
      <c r="I427" s="134"/>
      <c r="J427" s="119"/>
      <c r="K427" s="119"/>
      <c r="L427" s="118"/>
      <c r="M427" s="117"/>
      <c r="N427" s="116"/>
      <c r="O427" s="689"/>
      <c r="P427" s="689"/>
      <c r="Q427" s="688"/>
      <c r="R427" s="165"/>
      <c r="S427" s="164"/>
      <c r="T427" s="694"/>
      <c r="U427" s="163"/>
      <c r="V427" s="693"/>
      <c r="W427" s="692"/>
      <c r="X427" s="691"/>
      <c r="Y427" s="690"/>
      <c r="Z427" s="162"/>
      <c r="AA427" s="686"/>
      <c r="AB427" s="407" t="str">
        <f t="shared" si="226"/>
        <v>►</v>
      </c>
      <c r="AC427" s="147" t="str">
        <f t="shared" si="239"/>
        <v>►</v>
      </c>
      <c r="AD427" s="685" t="str">
        <f t="shared" si="240"/>
        <v>►</v>
      </c>
      <c r="AE427" s="147" t="str">
        <f t="shared" si="241"/>
        <v>►</v>
      </c>
      <c r="AF427" s="147" t="str">
        <f t="shared" si="242"/>
        <v>►</v>
      </c>
      <c r="AG427" s="147" t="str">
        <f t="shared" si="243"/>
        <v>►</v>
      </c>
      <c r="AH427" s="147" t="str">
        <f t="shared" si="244"/>
        <v>►</v>
      </c>
      <c r="AI427" s="686"/>
      <c r="AJ427" s="134"/>
      <c r="AK427" s="119"/>
      <c r="AL427" s="119"/>
      <c r="AM427" s="118"/>
      <c r="AN427" s="117"/>
      <c r="AO427" s="116"/>
      <c r="AP427" s="689"/>
      <c r="AQ427" s="689"/>
      <c r="AR427" s="688"/>
      <c r="AS427" s="165"/>
      <c r="AT427" s="164"/>
      <c r="AU427" s="694"/>
      <c r="AV427" s="163"/>
      <c r="AW427" s="693"/>
      <c r="AX427" s="692"/>
      <c r="AY427" s="691"/>
      <c r="AZ427" s="690"/>
      <c r="BA427" s="162"/>
      <c r="BB427"/>
      <c r="BC427" s="407" t="str">
        <f t="shared" si="227"/>
        <v>►</v>
      </c>
      <c r="BF427" s="407" t="str">
        <f t="shared" si="228"/>
        <v>►</v>
      </c>
      <c r="BI427" s="9">
        <v>1</v>
      </c>
      <c r="BJ427" s="1"/>
      <c r="BK427" s="1"/>
    </row>
    <row r="428" spans="1:63" s="583" customFormat="1" ht="21">
      <c r="A428" s="407" t="str">
        <f t="shared" si="225"/>
        <v>►</v>
      </c>
      <c r="B428" s="147" t="str">
        <f t="shared" si="233"/>
        <v>►</v>
      </c>
      <c r="C428" s="685" t="str">
        <f t="shared" si="234"/>
        <v>►</v>
      </c>
      <c r="D428" s="147" t="str">
        <f t="shared" si="235"/>
        <v>►</v>
      </c>
      <c r="E428" s="147" t="str">
        <f t="shared" si="236"/>
        <v>►</v>
      </c>
      <c r="F428" s="147" t="str">
        <f t="shared" si="237"/>
        <v>►</v>
      </c>
      <c r="G428" s="147" t="str">
        <f t="shared" si="238"/>
        <v>►</v>
      </c>
      <c r="H428"/>
      <c r="I428" s="134"/>
      <c r="J428" s="119"/>
      <c r="K428" s="119"/>
      <c r="L428" s="118"/>
      <c r="M428" s="117"/>
      <c r="N428" s="116"/>
      <c r="O428" s="689"/>
      <c r="P428" s="689"/>
      <c r="Q428" s="688"/>
      <c r="R428" s="145"/>
      <c r="S428" s="296"/>
      <c r="T428" s="295"/>
      <c r="U428" s="144"/>
      <c r="V428" s="294"/>
      <c r="W428" s="293"/>
      <c r="X428" s="292"/>
      <c r="Y428" s="291"/>
      <c r="Z428" s="290"/>
      <c r="AA428" s="686"/>
      <c r="AB428" s="407" t="str">
        <f t="shared" si="226"/>
        <v>►</v>
      </c>
      <c r="AC428" s="147" t="str">
        <f t="shared" si="239"/>
        <v>►</v>
      </c>
      <c r="AD428" s="685" t="str">
        <f t="shared" si="240"/>
        <v>►</v>
      </c>
      <c r="AE428" s="147" t="str">
        <f t="shared" si="241"/>
        <v>►</v>
      </c>
      <c r="AF428" s="147" t="str">
        <f t="shared" si="242"/>
        <v>►</v>
      </c>
      <c r="AG428" s="147" t="str">
        <f t="shared" si="243"/>
        <v>►</v>
      </c>
      <c r="AH428" s="147" t="str">
        <f t="shared" si="244"/>
        <v>►</v>
      </c>
      <c r="AI428" s="686"/>
      <c r="AJ428" s="134"/>
      <c r="AK428" s="119"/>
      <c r="AL428" s="119"/>
      <c r="AM428" s="118"/>
      <c r="AN428" s="117"/>
      <c r="AO428" s="116"/>
      <c r="AP428" s="689"/>
      <c r="AQ428" s="689"/>
      <c r="AR428" s="688"/>
      <c r="AS428" s="145"/>
      <c r="AT428" s="296"/>
      <c r="AU428" s="295"/>
      <c r="AV428" s="144"/>
      <c r="AW428" s="294"/>
      <c r="AX428" s="293"/>
      <c r="AY428" s="292"/>
      <c r="AZ428" s="291"/>
      <c r="BA428" s="290"/>
      <c r="BB428"/>
      <c r="BC428" s="407" t="str">
        <f t="shared" si="227"/>
        <v>►</v>
      </c>
      <c r="BF428" s="407" t="str">
        <f t="shared" si="228"/>
        <v>►</v>
      </c>
      <c r="BI428" s="9">
        <v>1</v>
      </c>
      <c r="BJ428" s="1"/>
      <c r="BK428" s="1"/>
    </row>
    <row r="429" spans="1:63" s="583" customFormat="1" ht="21">
      <c r="A429" s="407" t="str">
        <f t="shared" si="225"/>
        <v>►</v>
      </c>
      <c r="B429" s="147" t="str">
        <f t="shared" si="233"/>
        <v>►</v>
      </c>
      <c r="C429" s="685" t="str">
        <f t="shared" si="234"/>
        <v>►</v>
      </c>
      <c r="D429" s="147" t="str">
        <f t="shared" si="235"/>
        <v>►</v>
      </c>
      <c r="E429" s="147" t="str">
        <f t="shared" si="236"/>
        <v>►</v>
      </c>
      <c r="F429" s="147" t="str">
        <f t="shared" si="237"/>
        <v>►</v>
      </c>
      <c r="G429" s="147" t="str">
        <f t="shared" si="238"/>
        <v>►</v>
      </c>
      <c r="H429"/>
      <c r="I429" s="146"/>
      <c r="J429" s="119"/>
      <c r="K429" s="119"/>
      <c r="L429" s="118"/>
      <c r="M429" s="117"/>
      <c r="N429" s="116"/>
      <c r="O429" s="689"/>
      <c r="P429" s="689"/>
      <c r="Q429" s="688"/>
      <c r="R429" s="150"/>
      <c r="S429" s="296"/>
      <c r="T429" s="295"/>
      <c r="U429" s="144"/>
      <c r="V429" s="294"/>
      <c r="W429" s="293"/>
      <c r="X429" s="292"/>
      <c r="Y429" s="291"/>
      <c r="Z429" s="290"/>
      <c r="AA429" s="686"/>
      <c r="AB429" s="407" t="str">
        <f t="shared" si="226"/>
        <v>►</v>
      </c>
      <c r="AC429" s="147" t="str">
        <f t="shared" si="239"/>
        <v>►</v>
      </c>
      <c r="AD429" s="685" t="str">
        <f t="shared" si="240"/>
        <v>►</v>
      </c>
      <c r="AE429" s="147" t="str">
        <f t="shared" si="241"/>
        <v>►</v>
      </c>
      <c r="AF429" s="147" t="str">
        <f t="shared" si="242"/>
        <v>►</v>
      </c>
      <c r="AG429" s="147" t="str">
        <f t="shared" si="243"/>
        <v>►</v>
      </c>
      <c r="AH429" s="147" t="str">
        <f t="shared" si="244"/>
        <v>►</v>
      </c>
      <c r="AI429" s="686"/>
      <c r="AJ429" s="146"/>
      <c r="AK429" s="119"/>
      <c r="AL429" s="119"/>
      <c r="AM429" s="118"/>
      <c r="AN429" s="117"/>
      <c r="AO429" s="116"/>
      <c r="AP429" s="689"/>
      <c r="AQ429" s="689"/>
      <c r="AR429" s="688"/>
      <c r="AS429" s="150"/>
      <c r="AT429" s="296"/>
      <c r="AU429" s="295"/>
      <c r="AV429" s="144"/>
      <c r="AW429" s="294"/>
      <c r="AX429" s="293"/>
      <c r="AY429" s="292"/>
      <c r="AZ429" s="291"/>
      <c r="BA429" s="290"/>
      <c r="BB429"/>
      <c r="BC429" s="407" t="str">
        <f t="shared" si="227"/>
        <v>►</v>
      </c>
      <c r="BF429" s="407" t="str">
        <f t="shared" si="228"/>
        <v>►</v>
      </c>
      <c r="BI429" s="9">
        <v>1</v>
      </c>
      <c r="BJ429" s="1"/>
      <c r="BK429" s="1"/>
    </row>
    <row r="430" spans="1:63" s="583" customFormat="1" ht="21">
      <c r="A430" s="407" t="str">
        <f t="shared" si="225"/>
        <v>►</v>
      </c>
      <c r="B430" s="147" t="str">
        <f t="shared" si="233"/>
        <v>►</v>
      </c>
      <c r="C430" s="685" t="str">
        <f t="shared" si="234"/>
        <v>►</v>
      </c>
      <c r="D430" s="147" t="str">
        <f t="shared" si="235"/>
        <v>►</v>
      </c>
      <c r="E430" s="147" t="str">
        <f t="shared" si="236"/>
        <v>►</v>
      </c>
      <c r="F430" s="147" t="str">
        <f t="shared" si="237"/>
        <v>►</v>
      </c>
      <c r="G430" s="147" t="str">
        <f t="shared" si="238"/>
        <v>►</v>
      </c>
      <c r="H430"/>
      <c r="I430" s="146"/>
      <c r="J430" s="119"/>
      <c r="K430" s="119"/>
      <c r="L430" s="118"/>
      <c r="M430" s="117"/>
      <c r="N430" s="116"/>
      <c r="O430" s="689"/>
      <c r="P430" s="689"/>
      <c r="Q430" s="688"/>
      <c r="R430" s="145"/>
      <c r="S430" s="296"/>
      <c r="T430" s="295"/>
      <c r="U430" s="144"/>
      <c r="V430" s="294"/>
      <c r="W430" s="293"/>
      <c r="X430" s="292"/>
      <c r="Y430" s="291"/>
      <c r="Z430" s="298"/>
      <c r="AA430" s="686"/>
      <c r="AB430" s="407" t="str">
        <f t="shared" si="226"/>
        <v>►</v>
      </c>
      <c r="AC430" s="147" t="str">
        <f t="shared" si="239"/>
        <v>►</v>
      </c>
      <c r="AD430" s="685" t="str">
        <f t="shared" si="240"/>
        <v>►</v>
      </c>
      <c r="AE430" s="147" t="str">
        <f t="shared" si="241"/>
        <v>►</v>
      </c>
      <c r="AF430" s="147" t="str">
        <f t="shared" si="242"/>
        <v>►</v>
      </c>
      <c r="AG430" s="147" t="str">
        <f t="shared" si="243"/>
        <v>►</v>
      </c>
      <c r="AH430" s="147" t="str">
        <f t="shared" si="244"/>
        <v>►</v>
      </c>
      <c r="AI430" s="686"/>
      <c r="AJ430" s="146"/>
      <c r="AK430" s="119"/>
      <c r="AL430" s="119"/>
      <c r="AM430" s="118"/>
      <c r="AN430" s="117"/>
      <c r="AO430" s="116"/>
      <c r="AP430" s="689"/>
      <c r="AQ430" s="689"/>
      <c r="AR430" s="688"/>
      <c r="AS430" s="145"/>
      <c r="AT430" s="296"/>
      <c r="AU430" s="295"/>
      <c r="AV430" s="144"/>
      <c r="AW430" s="294"/>
      <c r="AX430" s="293"/>
      <c r="AY430" s="292"/>
      <c r="AZ430" s="291"/>
      <c r="BA430" s="298"/>
      <c r="BB430"/>
      <c r="BC430" s="407" t="str">
        <f t="shared" si="227"/>
        <v>►</v>
      </c>
      <c r="BF430" s="407" t="str">
        <f t="shared" si="228"/>
        <v>►</v>
      </c>
      <c r="BI430" s="9">
        <v>1</v>
      </c>
      <c r="BJ430" s="1"/>
      <c r="BK430" s="1"/>
    </row>
    <row r="431" spans="1:63" s="583" customFormat="1" ht="21">
      <c r="A431" s="407" t="str">
        <f t="shared" si="225"/>
        <v>►</v>
      </c>
      <c r="B431" s="147" t="str">
        <f t="shared" si="233"/>
        <v>►</v>
      </c>
      <c r="C431" s="685" t="str">
        <f t="shared" si="234"/>
        <v>►</v>
      </c>
      <c r="D431" s="147" t="str">
        <f t="shared" si="235"/>
        <v>►</v>
      </c>
      <c r="E431" s="147" t="str">
        <f t="shared" si="236"/>
        <v>►</v>
      </c>
      <c r="F431" s="147" t="str">
        <f t="shared" si="237"/>
        <v>►</v>
      </c>
      <c r="G431" s="147" t="str">
        <f t="shared" si="238"/>
        <v>►</v>
      </c>
      <c r="H431"/>
      <c r="I431" s="146"/>
      <c r="J431" s="119"/>
      <c r="K431" s="119"/>
      <c r="L431" s="118"/>
      <c r="M431" s="117"/>
      <c r="N431" s="116"/>
      <c r="O431" s="689"/>
      <c r="P431" s="689"/>
      <c r="Q431" s="688"/>
      <c r="R431" s="150"/>
      <c r="S431" s="296"/>
      <c r="T431" s="295"/>
      <c r="U431" s="144"/>
      <c r="V431" s="294"/>
      <c r="W431" s="293"/>
      <c r="X431" s="292"/>
      <c r="Y431" s="291"/>
      <c r="Z431" s="298"/>
      <c r="AA431" s="686"/>
      <c r="AB431" s="407" t="str">
        <f t="shared" si="226"/>
        <v>►</v>
      </c>
      <c r="AC431" s="147" t="str">
        <f t="shared" si="239"/>
        <v>►</v>
      </c>
      <c r="AD431" s="685" t="str">
        <f t="shared" si="240"/>
        <v>►</v>
      </c>
      <c r="AE431" s="147" t="str">
        <f t="shared" si="241"/>
        <v>►</v>
      </c>
      <c r="AF431" s="147" t="str">
        <f t="shared" si="242"/>
        <v>►</v>
      </c>
      <c r="AG431" s="147" t="str">
        <f t="shared" si="243"/>
        <v>►</v>
      </c>
      <c r="AH431" s="147" t="str">
        <f t="shared" si="244"/>
        <v>►</v>
      </c>
      <c r="AI431" s="686"/>
      <c r="AJ431" s="146"/>
      <c r="AK431" s="119"/>
      <c r="AL431" s="119"/>
      <c r="AM431" s="118"/>
      <c r="AN431" s="117"/>
      <c r="AO431" s="116"/>
      <c r="AP431" s="689"/>
      <c r="AQ431" s="689"/>
      <c r="AR431" s="688"/>
      <c r="AS431" s="150"/>
      <c r="AT431" s="296"/>
      <c r="AU431" s="295"/>
      <c r="AV431" s="144"/>
      <c r="AW431" s="294"/>
      <c r="AX431" s="293"/>
      <c r="AY431" s="292"/>
      <c r="AZ431" s="291"/>
      <c r="BA431" s="298"/>
      <c r="BB431"/>
      <c r="BC431" s="407" t="str">
        <f t="shared" si="227"/>
        <v>►</v>
      </c>
      <c r="BF431" s="407" t="str">
        <f t="shared" si="228"/>
        <v>►</v>
      </c>
      <c r="BI431" s="9">
        <v>1</v>
      </c>
      <c r="BJ431" s="1"/>
      <c r="BK431" s="1"/>
    </row>
    <row r="432" spans="1:63" s="583" customFormat="1" ht="21">
      <c r="A432" s="407" t="str">
        <f t="shared" si="225"/>
        <v>►</v>
      </c>
      <c r="B432" s="147" t="str">
        <f t="shared" si="233"/>
        <v>►</v>
      </c>
      <c r="C432" s="685" t="str">
        <f t="shared" si="234"/>
        <v>►</v>
      </c>
      <c r="D432" s="147" t="str">
        <f t="shared" si="235"/>
        <v>►</v>
      </c>
      <c r="E432" s="147" t="str">
        <f t="shared" si="236"/>
        <v>►</v>
      </c>
      <c r="F432" s="147" t="str">
        <f t="shared" si="237"/>
        <v>►</v>
      </c>
      <c r="G432" s="147" t="str">
        <f t="shared" si="238"/>
        <v>►</v>
      </c>
      <c r="H432"/>
      <c r="I432" s="146"/>
      <c r="J432" s="119"/>
      <c r="K432" s="119"/>
      <c r="L432" s="118"/>
      <c r="M432" s="117"/>
      <c r="N432" s="116"/>
      <c r="O432" s="689"/>
      <c r="P432" s="689"/>
      <c r="Q432" s="688"/>
      <c r="R432" s="145"/>
      <c r="S432" s="296"/>
      <c r="T432" s="295"/>
      <c r="U432" s="144"/>
      <c r="V432" s="294"/>
      <c r="W432" s="293"/>
      <c r="X432" s="292"/>
      <c r="Y432" s="291"/>
      <c r="Z432" s="290"/>
      <c r="AA432" s="686"/>
      <c r="AB432" s="407" t="str">
        <f t="shared" si="226"/>
        <v>►</v>
      </c>
      <c r="AC432" s="147" t="str">
        <f t="shared" si="239"/>
        <v>►</v>
      </c>
      <c r="AD432" s="685" t="str">
        <f t="shared" si="240"/>
        <v>►</v>
      </c>
      <c r="AE432" s="147" t="str">
        <f t="shared" si="241"/>
        <v>►</v>
      </c>
      <c r="AF432" s="147" t="str">
        <f t="shared" si="242"/>
        <v>►</v>
      </c>
      <c r="AG432" s="147" t="str">
        <f t="shared" si="243"/>
        <v>►</v>
      </c>
      <c r="AH432" s="147" t="str">
        <f t="shared" si="244"/>
        <v>►</v>
      </c>
      <c r="AI432" s="686"/>
      <c r="AJ432" s="146"/>
      <c r="AK432" s="119"/>
      <c r="AL432" s="119"/>
      <c r="AM432" s="118"/>
      <c r="AN432" s="117"/>
      <c r="AO432" s="116"/>
      <c r="AP432" s="689"/>
      <c r="AQ432" s="689"/>
      <c r="AR432" s="688"/>
      <c r="AS432" s="145"/>
      <c r="AT432" s="296"/>
      <c r="AU432" s="295"/>
      <c r="AV432" s="144"/>
      <c r="AW432" s="294"/>
      <c r="AX432" s="293"/>
      <c r="AY432" s="292"/>
      <c r="AZ432" s="291"/>
      <c r="BA432" s="290"/>
      <c r="BB432"/>
      <c r="BC432" s="407" t="str">
        <f t="shared" si="227"/>
        <v>►</v>
      </c>
      <c r="BF432" s="407" t="str">
        <f t="shared" si="228"/>
        <v>►</v>
      </c>
      <c r="BI432" s="9">
        <v>1</v>
      </c>
      <c r="BJ432" s="1"/>
      <c r="BK432" s="1"/>
    </row>
    <row r="433" spans="1:63" s="583" customFormat="1" ht="21">
      <c r="A433" s="407" t="str">
        <f t="shared" si="225"/>
        <v>►</v>
      </c>
      <c r="B433" s="147" t="str">
        <f t="shared" si="233"/>
        <v>►</v>
      </c>
      <c r="C433" s="685" t="str">
        <f t="shared" si="234"/>
        <v>►</v>
      </c>
      <c r="D433" s="147" t="str">
        <f t="shared" si="235"/>
        <v>►</v>
      </c>
      <c r="E433" s="147" t="str">
        <f t="shared" si="236"/>
        <v>►</v>
      </c>
      <c r="F433" s="147" t="str">
        <f t="shared" si="237"/>
        <v>►</v>
      </c>
      <c r="G433" s="147" t="str">
        <f t="shared" si="238"/>
        <v>►</v>
      </c>
      <c r="H433"/>
      <c r="I433" s="146"/>
      <c r="J433" s="119"/>
      <c r="K433" s="119"/>
      <c r="L433" s="118"/>
      <c r="M433" s="117"/>
      <c r="N433" s="116"/>
      <c r="O433" s="689"/>
      <c r="P433" s="689"/>
      <c r="Q433" s="688"/>
      <c r="R433" s="150"/>
      <c r="S433" s="296"/>
      <c r="T433" s="295"/>
      <c r="U433" s="144"/>
      <c r="V433" s="294"/>
      <c r="W433" s="293"/>
      <c r="X433" s="292"/>
      <c r="Y433" s="291"/>
      <c r="Z433" s="290"/>
      <c r="AA433" s="686"/>
      <c r="AB433" s="407" t="str">
        <f t="shared" si="226"/>
        <v>►</v>
      </c>
      <c r="AC433" s="147" t="str">
        <f t="shared" si="239"/>
        <v>►</v>
      </c>
      <c r="AD433" s="685" t="str">
        <f t="shared" si="240"/>
        <v>►</v>
      </c>
      <c r="AE433" s="147" t="str">
        <f t="shared" si="241"/>
        <v>►</v>
      </c>
      <c r="AF433" s="147" t="str">
        <f t="shared" si="242"/>
        <v>►</v>
      </c>
      <c r="AG433" s="147" t="str">
        <f t="shared" si="243"/>
        <v>►</v>
      </c>
      <c r="AH433" s="147" t="str">
        <f t="shared" si="244"/>
        <v>►</v>
      </c>
      <c r="AI433" s="686"/>
      <c r="AJ433" s="146"/>
      <c r="AK433" s="119"/>
      <c r="AL433" s="119"/>
      <c r="AM433" s="118"/>
      <c r="AN433" s="117"/>
      <c r="AO433" s="116"/>
      <c r="AP433" s="689"/>
      <c r="AQ433" s="689"/>
      <c r="AR433" s="688"/>
      <c r="AS433" s="150"/>
      <c r="AT433" s="296"/>
      <c r="AU433" s="295"/>
      <c r="AV433" s="144"/>
      <c r="AW433" s="294"/>
      <c r="AX433" s="293"/>
      <c r="AY433" s="292"/>
      <c r="AZ433" s="291"/>
      <c r="BA433" s="290"/>
      <c r="BB433"/>
      <c r="BC433" s="407" t="str">
        <f t="shared" si="227"/>
        <v>►</v>
      </c>
      <c r="BF433" s="407" t="str">
        <f t="shared" si="228"/>
        <v>►</v>
      </c>
      <c r="BI433" s="9">
        <v>1</v>
      </c>
      <c r="BJ433" s="1"/>
      <c r="BK433" s="1"/>
    </row>
    <row r="434" spans="1:63" s="583" customFormat="1" ht="21">
      <c r="A434" s="407" t="str">
        <f t="shared" si="225"/>
        <v>►</v>
      </c>
      <c r="B434" s="147" t="str">
        <f t="shared" si="233"/>
        <v>►</v>
      </c>
      <c r="C434" s="685" t="str">
        <f t="shared" si="234"/>
        <v>►</v>
      </c>
      <c r="D434" s="147" t="str">
        <f t="shared" si="235"/>
        <v>►</v>
      </c>
      <c r="E434" s="147" t="str">
        <f t="shared" si="236"/>
        <v>►</v>
      </c>
      <c r="F434" s="147" t="str">
        <f t="shared" si="237"/>
        <v>►</v>
      </c>
      <c r="G434" s="147" t="str">
        <f t="shared" si="238"/>
        <v>►</v>
      </c>
      <c r="H434"/>
      <c r="I434" s="146"/>
      <c r="J434" s="119"/>
      <c r="K434" s="119"/>
      <c r="L434" s="118"/>
      <c r="M434" s="117"/>
      <c r="N434" s="116"/>
      <c r="O434" s="689"/>
      <c r="P434" s="689"/>
      <c r="Q434" s="688"/>
      <c r="R434" s="145"/>
      <c r="S434" s="296"/>
      <c r="T434" s="295"/>
      <c r="U434" s="144"/>
      <c r="V434" s="294"/>
      <c r="W434" s="293"/>
      <c r="X434" s="292"/>
      <c r="Y434" s="291"/>
      <c r="Z434" s="290"/>
      <c r="AA434" s="686"/>
      <c r="AB434" s="407" t="str">
        <f t="shared" si="226"/>
        <v>►</v>
      </c>
      <c r="AC434" s="147" t="str">
        <f t="shared" si="239"/>
        <v>►</v>
      </c>
      <c r="AD434" s="685" t="str">
        <f t="shared" si="240"/>
        <v>►</v>
      </c>
      <c r="AE434" s="147" t="str">
        <f t="shared" si="241"/>
        <v>►</v>
      </c>
      <c r="AF434" s="147" t="str">
        <f t="shared" si="242"/>
        <v>►</v>
      </c>
      <c r="AG434" s="147" t="str">
        <f t="shared" si="243"/>
        <v>►</v>
      </c>
      <c r="AH434" s="147" t="str">
        <f t="shared" si="244"/>
        <v>►</v>
      </c>
      <c r="AI434" s="686"/>
      <c r="AJ434" s="146"/>
      <c r="AK434" s="119"/>
      <c r="AL434" s="119"/>
      <c r="AM434" s="118"/>
      <c r="AN434" s="117"/>
      <c r="AO434" s="116"/>
      <c r="AP434" s="689"/>
      <c r="AQ434" s="689"/>
      <c r="AR434" s="688"/>
      <c r="AS434" s="145"/>
      <c r="AT434" s="296"/>
      <c r="AU434" s="295"/>
      <c r="AV434" s="144"/>
      <c r="AW434" s="294"/>
      <c r="AX434" s="293"/>
      <c r="AY434" s="292"/>
      <c r="AZ434" s="291"/>
      <c r="BA434" s="290"/>
      <c r="BB434"/>
      <c r="BC434" s="407" t="str">
        <f t="shared" si="227"/>
        <v>►</v>
      </c>
      <c r="BF434" s="407" t="str">
        <f t="shared" si="228"/>
        <v>►</v>
      </c>
      <c r="BI434" s="9">
        <v>1</v>
      </c>
      <c r="BJ434" s="1"/>
      <c r="BK434" s="1"/>
    </row>
    <row r="435" spans="1:63" s="583" customFormat="1" ht="15.75">
      <c r="A435" s="407" t="str">
        <f t="shared" si="225"/>
        <v>►</v>
      </c>
      <c r="B435" s="147" t="str">
        <f t="shared" si="233"/>
        <v>►</v>
      </c>
      <c r="C435" s="685" t="str">
        <f t="shared" si="234"/>
        <v>►</v>
      </c>
      <c r="D435" s="147" t="str">
        <f t="shared" si="235"/>
        <v>►</v>
      </c>
      <c r="E435" s="147" t="str">
        <f t="shared" si="236"/>
        <v>►</v>
      </c>
      <c r="F435" s="147" t="str">
        <f t="shared" si="237"/>
        <v>►</v>
      </c>
      <c r="G435" s="147" t="str">
        <f t="shared" si="238"/>
        <v>►</v>
      </c>
      <c r="H435"/>
      <c r="I435" s="134"/>
      <c r="J435" s="119"/>
      <c r="K435" s="119"/>
      <c r="L435" s="118"/>
      <c r="M435" s="117"/>
      <c r="N435" s="116"/>
      <c r="O435" s="132"/>
      <c r="P435" s="132"/>
      <c r="Q435" s="132"/>
      <c r="R435" s="132"/>
      <c r="S435" s="132"/>
      <c r="T435" s="132"/>
      <c r="U435" s="132"/>
      <c r="V435" s="132"/>
      <c r="W435" s="132"/>
      <c r="X435" s="133"/>
      <c r="Y435" s="132"/>
      <c r="Z435" s="131"/>
      <c r="AA435" s="686"/>
      <c r="AB435" s="407" t="str">
        <f t="shared" si="226"/>
        <v>►</v>
      </c>
      <c r="AC435" s="147" t="str">
        <f t="shared" si="239"/>
        <v>►</v>
      </c>
      <c r="AD435" s="685" t="str">
        <f t="shared" si="240"/>
        <v>►</v>
      </c>
      <c r="AE435" s="147" t="str">
        <f t="shared" si="241"/>
        <v>►</v>
      </c>
      <c r="AF435" s="147" t="str">
        <f t="shared" si="242"/>
        <v>►</v>
      </c>
      <c r="AG435" s="147" t="str">
        <f t="shared" si="243"/>
        <v>►</v>
      </c>
      <c r="AH435" s="147" t="str">
        <f t="shared" si="244"/>
        <v>►</v>
      </c>
      <c r="AI435" s="686"/>
      <c r="AJ435" s="134"/>
      <c r="AK435" s="119"/>
      <c r="AL435" s="119"/>
      <c r="AM435" s="118"/>
      <c r="AN435" s="117"/>
      <c r="AO435" s="116"/>
      <c r="AP435" s="132"/>
      <c r="AQ435" s="132"/>
      <c r="AR435" s="132"/>
      <c r="AS435" s="132"/>
      <c r="AT435" s="132"/>
      <c r="AU435" s="132"/>
      <c r="AV435" s="132"/>
      <c r="AW435" s="132"/>
      <c r="AX435" s="132"/>
      <c r="AY435" s="133"/>
      <c r="AZ435" s="132"/>
      <c r="BA435" s="131"/>
      <c r="BB435"/>
      <c r="BC435" s="407" t="str">
        <f t="shared" si="227"/>
        <v>►</v>
      </c>
      <c r="BF435" s="407" t="str">
        <f t="shared" si="228"/>
        <v>►</v>
      </c>
      <c r="BI435" s="9">
        <v>1</v>
      </c>
      <c r="BJ435" s="1"/>
      <c r="BK435" s="1"/>
    </row>
    <row r="436" spans="1:63" s="583" customFormat="1" ht="21">
      <c r="A436" s="407" t="str">
        <f t="shared" si="225"/>
        <v>►</v>
      </c>
      <c r="B436" s="147" t="str">
        <f t="shared" si="233"/>
        <v>►</v>
      </c>
      <c r="C436" s="685" t="str">
        <f t="shared" si="234"/>
        <v>►</v>
      </c>
      <c r="D436" s="147" t="str">
        <f t="shared" si="235"/>
        <v>►</v>
      </c>
      <c r="E436" s="147" t="str">
        <f t="shared" si="236"/>
        <v>►</v>
      </c>
      <c r="F436" s="147" t="str">
        <f t="shared" si="237"/>
        <v>►</v>
      </c>
      <c r="G436" s="147" t="str">
        <f t="shared" si="238"/>
        <v>►</v>
      </c>
      <c r="H436"/>
      <c r="I436" s="146"/>
      <c r="J436" s="119"/>
      <c r="K436" s="119"/>
      <c r="L436" s="118"/>
      <c r="M436" s="117"/>
      <c r="N436" s="116"/>
      <c r="O436" s="288"/>
      <c r="P436" s="267"/>
      <c r="Q436" s="270"/>
      <c r="R436" s="270"/>
      <c r="S436" s="270"/>
      <c r="T436" s="270"/>
      <c r="U436" s="270"/>
      <c r="V436" s="270"/>
      <c r="W436" s="270"/>
      <c r="X436" s="270"/>
      <c r="Y436" s="270"/>
      <c r="Z436" s="287"/>
      <c r="AA436" s="686"/>
      <c r="AB436" s="407" t="str">
        <f t="shared" si="226"/>
        <v>►</v>
      </c>
      <c r="AC436" s="147" t="str">
        <f t="shared" si="239"/>
        <v>►</v>
      </c>
      <c r="AD436" s="685" t="str">
        <f t="shared" si="240"/>
        <v>►</v>
      </c>
      <c r="AE436" s="147" t="str">
        <f t="shared" si="241"/>
        <v>►</v>
      </c>
      <c r="AF436" s="147" t="str">
        <f t="shared" si="242"/>
        <v>►</v>
      </c>
      <c r="AG436" s="147" t="str">
        <f t="shared" si="243"/>
        <v>►</v>
      </c>
      <c r="AH436" s="147" t="str">
        <f t="shared" si="244"/>
        <v>►</v>
      </c>
      <c r="AI436" s="686"/>
      <c r="AJ436" s="146"/>
      <c r="AK436" s="119"/>
      <c r="AL436" s="119"/>
      <c r="AM436" s="118"/>
      <c r="AN436" s="117"/>
      <c r="AO436" s="116"/>
      <c r="AP436" s="288"/>
      <c r="AQ436" s="267"/>
      <c r="AR436" s="270"/>
      <c r="AS436" s="270"/>
      <c r="AT436" s="270"/>
      <c r="AU436" s="270"/>
      <c r="AV436" s="270"/>
      <c r="AW436" s="270"/>
      <c r="AX436" s="270"/>
      <c r="AY436" s="270"/>
      <c r="AZ436" s="270"/>
      <c r="BA436" s="287"/>
      <c r="BB436"/>
      <c r="BC436" s="407" t="str">
        <f t="shared" si="227"/>
        <v>►</v>
      </c>
      <c r="BF436" s="407" t="str">
        <f t="shared" si="228"/>
        <v>►</v>
      </c>
      <c r="BI436" s="9">
        <v>1</v>
      </c>
      <c r="BJ436" s="1"/>
      <c r="BK436" s="1"/>
    </row>
    <row r="437" spans="1:63" s="583" customFormat="1" ht="21">
      <c r="A437" s="407" t="str">
        <f t="shared" si="225"/>
        <v>►</v>
      </c>
      <c r="B437" s="147" t="str">
        <f t="shared" ref="B437:G437" si="245">B436</f>
        <v>►</v>
      </c>
      <c r="C437" s="685" t="str">
        <f t="shared" si="245"/>
        <v>►</v>
      </c>
      <c r="D437" s="147" t="str">
        <f t="shared" si="245"/>
        <v>►</v>
      </c>
      <c r="E437" s="147" t="str">
        <f t="shared" si="245"/>
        <v>►</v>
      </c>
      <c r="F437" s="147" t="str">
        <f t="shared" si="245"/>
        <v>►</v>
      </c>
      <c r="G437" s="147" t="str">
        <f t="shared" si="245"/>
        <v>►</v>
      </c>
      <c r="H437"/>
      <c r="I437" s="146"/>
      <c r="J437" s="119"/>
      <c r="K437" s="119"/>
      <c r="L437" s="118"/>
      <c r="M437" s="117"/>
      <c r="N437" s="116"/>
      <c r="O437" s="285"/>
      <c r="P437" s="284"/>
      <c r="Q437" s="284"/>
      <c r="R437" s="284"/>
      <c r="S437" s="284"/>
      <c r="T437" s="284"/>
      <c r="U437" s="284"/>
      <c r="V437" s="284"/>
      <c r="W437" s="284"/>
      <c r="X437" s="284"/>
      <c r="Y437" s="284"/>
      <c r="Z437" s="282"/>
      <c r="AA437" s="686"/>
      <c r="AB437" s="407" t="str">
        <f t="shared" si="226"/>
        <v>►</v>
      </c>
      <c r="AC437" s="147" t="str">
        <f t="shared" ref="AC437:AH437" si="246">AC436</f>
        <v>►</v>
      </c>
      <c r="AD437" s="685" t="str">
        <f t="shared" si="246"/>
        <v>►</v>
      </c>
      <c r="AE437" s="147" t="str">
        <f t="shared" si="246"/>
        <v>►</v>
      </c>
      <c r="AF437" s="147" t="str">
        <f t="shared" si="246"/>
        <v>►</v>
      </c>
      <c r="AG437" s="147" t="str">
        <f t="shared" si="246"/>
        <v>►</v>
      </c>
      <c r="AH437" s="147" t="str">
        <f t="shared" si="246"/>
        <v>►</v>
      </c>
      <c r="AI437" s="686"/>
      <c r="AJ437" s="146"/>
      <c r="AK437" s="119"/>
      <c r="AL437" s="119"/>
      <c r="AM437" s="118"/>
      <c r="AN437" s="117"/>
      <c r="AO437" s="116"/>
      <c r="AP437" s="285"/>
      <c r="AQ437" s="284"/>
      <c r="AR437" s="284"/>
      <c r="AS437" s="284"/>
      <c r="AT437" s="284"/>
      <c r="AU437" s="284"/>
      <c r="AV437" s="284"/>
      <c r="AW437" s="284"/>
      <c r="AX437" s="284"/>
      <c r="AY437" s="284"/>
      <c r="AZ437" s="284"/>
      <c r="BA437" s="282"/>
      <c r="BB437"/>
      <c r="BC437" s="407" t="str">
        <f t="shared" si="227"/>
        <v>►</v>
      </c>
      <c r="BF437" s="407" t="str">
        <f t="shared" si="228"/>
        <v>►</v>
      </c>
      <c r="BI437" s="9">
        <v>1</v>
      </c>
      <c r="BJ437" s="1"/>
      <c r="BK437" s="1"/>
    </row>
    <row r="438" spans="1:63" s="583" customFormat="1" ht="21">
      <c r="A438" s="407" t="str">
        <f t="shared" si="225"/>
        <v>►</v>
      </c>
      <c r="B438" s="147" t="str">
        <f t="shared" ref="B438:G450" si="247">B436</f>
        <v>►</v>
      </c>
      <c r="C438" s="685" t="str">
        <f t="shared" si="247"/>
        <v>►</v>
      </c>
      <c r="D438" s="147" t="str">
        <f t="shared" si="247"/>
        <v>►</v>
      </c>
      <c r="E438" s="147" t="str">
        <f t="shared" si="247"/>
        <v>►</v>
      </c>
      <c r="F438" s="147" t="str">
        <f t="shared" si="247"/>
        <v>►</v>
      </c>
      <c r="G438" s="147" t="str">
        <f t="shared" si="247"/>
        <v>►</v>
      </c>
      <c r="H438"/>
      <c r="I438" s="146"/>
      <c r="J438" s="119"/>
      <c r="K438" s="119"/>
      <c r="L438" s="118"/>
      <c r="M438" s="117"/>
      <c r="N438" s="116"/>
      <c r="O438" s="285"/>
      <c r="P438" s="284"/>
      <c r="Q438" s="284"/>
      <c r="R438" s="284"/>
      <c r="S438" s="284"/>
      <c r="T438" s="284"/>
      <c r="U438" s="284"/>
      <c r="V438" s="284"/>
      <c r="W438" s="284"/>
      <c r="X438" s="284"/>
      <c r="Y438" s="284"/>
      <c r="Z438" s="282"/>
      <c r="AA438" s="686"/>
      <c r="AB438" s="407" t="str">
        <f t="shared" si="226"/>
        <v>►</v>
      </c>
      <c r="AC438" s="147" t="str">
        <f t="shared" ref="AC438:AH450" si="248">AC436</f>
        <v>►</v>
      </c>
      <c r="AD438" s="685" t="str">
        <f t="shared" si="248"/>
        <v>►</v>
      </c>
      <c r="AE438" s="147" t="str">
        <f t="shared" si="248"/>
        <v>►</v>
      </c>
      <c r="AF438" s="147" t="str">
        <f t="shared" si="248"/>
        <v>►</v>
      </c>
      <c r="AG438" s="147" t="str">
        <f t="shared" si="248"/>
        <v>►</v>
      </c>
      <c r="AH438" s="147" t="str">
        <f t="shared" si="248"/>
        <v>►</v>
      </c>
      <c r="AI438" s="686"/>
      <c r="AJ438" s="146"/>
      <c r="AK438" s="119"/>
      <c r="AL438" s="119"/>
      <c r="AM438" s="118"/>
      <c r="AN438" s="117"/>
      <c r="AO438" s="116"/>
      <c r="AP438" s="285"/>
      <c r="AQ438" s="284"/>
      <c r="AR438" s="284"/>
      <c r="AS438" s="284"/>
      <c r="AT438" s="284"/>
      <c r="AU438" s="284"/>
      <c r="AV438" s="284"/>
      <c r="AW438" s="284"/>
      <c r="AX438" s="284"/>
      <c r="AY438" s="284"/>
      <c r="AZ438" s="284"/>
      <c r="BA438" s="282"/>
      <c r="BB438"/>
      <c r="BC438" s="407" t="str">
        <f t="shared" si="227"/>
        <v>►</v>
      </c>
      <c r="BF438" s="407" t="str">
        <f t="shared" si="228"/>
        <v>►</v>
      </c>
      <c r="BI438" s="9">
        <v>1</v>
      </c>
      <c r="BJ438" s="1"/>
      <c r="BK438" s="1"/>
    </row>
    <row r="439" spans="1:63" s="583" customFormat="1" ht="21">
      <c r="A439" s="407" t="str">
        <f t="shared" si="225"/>
        <v>►</v>
      </c>
      <c r="B439" s="147" t="str">
        <f t="shared" si="247"/>
        <v>►</v>
      </c>
      <c r="C439" s="685" t="str">
        <f t="shared" si="247"/>
        <v>►</v>
      </c>
      <c r="D439" s="147" t="str">
        <f t="shared" si="247"/>
        <v>►</v>
      </c>
      <c r="E439" s="147" t="str">
        <f t="shared" si="247"/>
        <v>►</v>
      </c>
      <c r="F439" s="147" t="str">
        <f t="shared" si="247"/>
        <v>►</v>
      </c>
      <c r="G439" s="147" t="str">
        <f t="shared" si="247"/>
        <v>►</v>
      </c>
      <c r="H439"/>
      <c r="I439" s="146"/>
      <c r="J439" s="119"/>
      <c r="K439" s="119"/>
      <c r="L439" s="118"/>
      <c r="M439" s="117"/>
      <c r="N439" s="116"/>
      <c r="O439" s="285"/>
      <c r="P439" s="284"/>
      <c r="Q439" s="284"/>
      <c r="R439" s="284"/>
      <c r="S439" s="284"/>
      <c r="T439" s="284"/>
      <c r="U439" s="284"/>
      <c r="V439" s="284"/>
      <c r="W439" s="284"/>
      <c r="X439" s="284"/>
      <c r="Y439" s="284"/>
      <c r="Z439" s="282"/>
      <c r="AA439" s="686"/>
      <c r="AB439" s="407" t="str">
        <f t="shared" si="226"/>
        <v>►</v>
      </c>
      <c r="AC439" s="147" t="str">
        <f t="shared" si="248"/>
        <v>►</v>
      </c>
      <c r="AD439" s="685" t="str">
        <f t="shared" si="248"/>
        <v>►</v>
      </c>
      <c r="AE439" s="147" t="str">
        <f t="shared" si="248"/>
        <v>►</v>
      </c>
      <c r="AF439" s="147" t="str">
        <f t="shared" si="248"/>
        <v>►</v>
      </c>
      <c r="AG439" s="147" t="str">
        <f t="shared" si="248"/>
        <v>►</v>
      </c>
      <c r="AH439" s="147" t="str">
        <f t="shared" si="248"/>
        <v>►</v>
      </c>
      <c r="AI439" s="686"/>
      <c r="AJ439" s="146"/>
      <c r="AK439" s="119"/>
      <c r="AL439" s="119"/>
      <c r="AM439" s="118"/>
      <c r="AN439" s="117"/>
      <c r="AO439" s="116"/>
      <c r="AP439" s="285"/>
      <c r="AQ439" s="284"/>
      <c r="AR439" s="284"/>
      <c r="AS439" s="284"/>
      <c r="AT439" s="284"/>
      <c r="AU439" s="284"/>
      <c r="AV439" s="284"/>
      <c r="AW439" s="284"/>
      <c r="AX439" s="284"/>
      <c r="AY439" s="284"/>
      <c r="AZ439" s="284"/>
      <c r="BA439" s="282"/>
      <c r="BB439"/>
      <c r="BC439" s="407" t="str">
        <f t="shared" si="227"/>
        <v>►</v>
      </c>
      <c r="BF439" s="407" t="str">
        <f t="shared" si="228"/>
        <v>►</v>
      </c>
      <c r="BI439" s="9">
        <v>1</v>
      </c>
      <c r="BJ439" s="1"/>
      <c r="BK439" s="1"/>
    </row>
    <row r="440" spans="1:63" s="583" customFormat="1" ht="21">
      <c r="A440" s="407" t="str">
        <f t="shared" si="225"/>
        <v>►</v>
      </c>
      <c r="B440" s="147" t="str">
        <f t="shared" si="247"/>
        <v>►</v>
      </c>
      <c r="C440" s="685" t="str">
        <f t="shared" si="247"/>
        <v>►</v>
      </c>
      <c r="D440" s="147" t="str">
        <f t="shared" si="247"/>
        <v>►</v>
      </c>
      <c r="E440" s="147" t="str">
        <f t="shared" si="247"/>
        <v>►</v>
      </c>
      <c r="F440" s="147" t="str">
        <f t="shared" si="247"/>
        <v>►</v>
      </c>
      <c r="G440" s="147" t="str">
        <f t="shared" si="247"/>
        <v>►</v>
      </c>
      <c r="H440"/>
      <c r="I440" s="146"/>
      <c r="J440" s="119"/>
      <c r="K440" s="119"/>
      <c r="L440" s="118"/>
      <c r="M440" s="117"/>
      <c r="N440" s="116"/>
      <c r="O440" s="285"/>
      <c r="P440" s="284"/>
      <c r="Q440" s="284"/>
      <c r="R440" s="284"/>
      <c r="S440" s="284"/>
      <c r="T440" s="284"/>
      <c r="U440" s="284"/>
      <c r="V440" s="284"/>
      <c r="W440" s="284"/>
      <c r="X440" s="284"/>
      <c r="Y440" s="284"/>
      <c r="Z440" s="282"/>
      <c r="AA440" s="686"/>
      <c r="AB440" s="407" t="str">
        <f t="shared" si="226"/>
        <v>►</v>
      </c>
      <c r="AC440" s="147" t="str">
        <f t="shared" si="248"/>
        <v>►</v>
      </c>
      <c r="AD440" s="685" t="str">
        <f t="shared" si="248"/>
        <v>►</v>
      </c>
      <c r="AE440" s="147" t="str">
        <f t="shared" si="248"/>
        <v>►</v>
      </c>
      <c r="AF440" s="147" t="str">
        <f t="shared" si="248"/>
        <v>►</v>
      </c>
      <c r="AG440" s="147" t="str">
        <f t="shared" si="248"/>
        <v>►</v>
      </c>
      <c r="AH440" s="147" t="str">
        <f t="shared" si="248"/>
        <v>►</v>
      </c>
      <c r="AI440" s="686"/>
      <c r="AJ440" s="146"/>
      <c r="AK440" s="119"/>
      <c r="AL440" s="119"/>
      <c r="AM440" s="118"/>
      <c r="AN440" s="117"/>
      <c r="AO440" s="116"/>
      <c r="AP440" s="285"/>
      <c r="AQ440" s="284"/>
      <c r="AR440" s="284"/>
      <c r="AS440" s="284"/>
      <c r="AT440" s="284"/>
      <c r="AU440" s="284"/>
      <c r="AV440" s="284"/>
      <c r="AW440" s="284"/>
      <c r="AX440" s="284"/>
      <c r="AY440" s="284"/>
      <c r="AZ440" s="284"/>
      <c r="BA440" s="282"/>
      <c r="BB440"/>
      <c r="BC440" s="407" t="str">
        <f t="shared" si="227"/>
        <v>►</v>
      </c>
      <c r="BF440" s="407" t="str">
        <f t="shared" si="228"/>
        <v>►</v>
      </c>
      <c r="BI440" s="9">
        <v>1</v>
      </c>
      <c r="BJ440" s="1"/>
      <c r="BK440" s="1"/>
    </row>
    <row r="441" spans="1:63" s="583" customFormat="1" ht="21">
      <c r="A441" s="407" t="str">
        <f t="shared" si="225"/>
        <v>►</v>
      </c>
      <c r="B441" s="147" t="str">
        <f t="shared" si="247"/>
        <v>►</v>
      </c>
      <c r="C441" s="685" t="str">
        <f t="shared" si="247"/>
        <v>►</v>
      </c>
      <c r="D441" s="147" t="str">
        <f t="shared" si="247"/>
        <v>►</v>
      </c>
      <c r="E441" s="147" t="str">
        <f t="shared" si="247"/>
        <v>►</v>
      </c>
      <c r="F441" s="147" t="str">
        <f t="shared" si="247"/>
        <v>►</v>
      </c>
      <c r="G441" s="147" t="str">
        <f t="shared" si="247"/>
        <v>►</v>
      </c>
      <c r="H441"/>
      <c r="I441" s="146"/>
      <c r="J441" s="119"/>
      <c r="K441" s="119"/>
      <c r="L441" s="118"/>
      <c r="M441" s="117"/>
      <c r="N441" s="116"/>
      <c r="O441" s="285"/>
      <c r="P441" s="284"/>
      <c r="Q441" s="284"/>
      <c r="R441" s="284"/>
      <c r="S441" s="284"/>
      <c r="T441" s="284"/>
      <c r="U441" s="284"/>
      <c r="V441" s="284"/>
      <c r="W441" s="284"/>
      <c r="X441" s="284"/>
      <c r="Y441" s="284"/>
      <c r="Z441" s="282"/>
      <c r="AA441" s="686"/>
      <c r="AB441" s="407" t="str">
        <f t="shared" si="226"/>
        <v>►</v>
      </c>
      <c r="AC441" s="147" t="str">
        <f t="shared" si="248"/>
        <v>►</v>
      </c>
      <c r="AD441" s="685" t="str">
        <f t="shared" si="248"/>
        <v>►</v>
      </c>
      <c r="AE441" s="147" t="str">
        <f t="shared" si="248"/>
        <v>►</v>
      </c>
      <c r="AF441" s="147" t="str">
        <f t="shared" si="248"/>
        <v>►</v>
      </c>
      <c r="AG441" s="147" t="str">
        <f t="shared" si="248"/>
        <v>►</v>
      </c>
      <c r="AH441" s="147" t="str">
        <f t="shared" si="248"/>
        <v>►</v>
      </c>
      <c r="AI441" s="686"/>
      <c r="AJ441" s="146"/>
      <c r="AK441" s="119"/>
      <c r="AL441" s="119"/>
      <c r="AM441" s="118"/>
      <c r="AN441" s="117"/>
      <c r="AO441" s="116"/>
      <c r="AP441" s="285"/>
      <c r="AQ441" s="284"/>
      <c r="AR441" s="284"/>
      <c r="AS441" s="284"/>
      <c r="AT441" s="284"/>
      <c r="AU441" s="284"/>
      <c r="AV441" s="284"/>
      <c r="AW441" s="284"/>
      <c r="AX441" s="284"/>
      <c r="AY441" s="284"/>
      <c r="AZ441" s="284"/>
      <c r="BA441" s="282"/>
      <c r="BB441"/>
      <c r="BC441" s="407" t="str">
        <f t="shared" si="227"/>
        <v>►</v>
      </c>
      <c r="BF441" s="407" t="str">
        <f t="shared" si="228"/>
        <v>►</v>
      </c>
      <c r="BI441" s="9">
        <v>1</v>
      </c>
      <c r="BJ441" s="1"/>
      <c r="BK441" s="1"/>
    </row>
    <row r="442" spans="1:63" s="583" customFormat="1" ht="21">
      <c r="A442" s="407" t="str">
        <f t="shared" si="225"/>
        <v>►</v>
      </c>
      <c r="B442" s="147" t="str">
        <f t="shared" si="247"/>
        <v>►</v>
      </c>
      <c r="C442" s="685" t="str">
        <f t="shared" si="247"/>
        <v>►</v>
      </c>
      <c r="D442" s="147" t="str">
        <f t="shared" si="247"/>
        <v>►</v>
      </c>
      <c r="E442" s="147" t="str">
        <f t="shared" si="247"/>
        <v>►</v>
      </c>
      <c r="F442" s="147" t="str">
        <f t="shared" si="247"/>
        <v>►</v>
      </c>
      <c r="G442" s="147" t="str">
        <f t="shared" si="247"/>
        <v>►</v>
      </c>
      <c r="H442"/>
      <c r="I442" s="146"/>
      <c r="J442" s="119"/>
      <c r="K442" s="119"/>
      <c r="L442" s="118"/>
      <c r="M442" s="117"/>
      <c r="N442" s="116"/>
      <c r="O442" s="285"/>
      <c r="P442" s="284"/>
      <c r="Q442" s="284"/>
      <c r="R442" s="284"/>
      <c r="S442" s="284"/>
      <c r="T442" s="284"/>
      <c r="U442" s="284"/>
      <c r="V442" s="284"/>
      <c r="W442" s="284"/>
      <c r="X442" s="284"/>
      <c r="Y442" s="284"/>
      <c r="Z442" s="282"/>
      <c r="AA442" s="686"/>
      <c r="AB442" s="407" t="str">
        <f t="shared" si="226"/>
        <v>►</v>
      </c>
      <c r="AC442" s="147" t="str">
        <f t="shared" si="248"/>
        <v>►</v>
      </c>
      <c r="AD442" s="685" t="str">
        <f t="shared" si="248"/>
        <v>►</v>
      </c>
      <c r="AE442" s="147" t="str">
        <f t="shared" si="248"/>
        <v>►</v>
      </c>
      <c r="AF442" s="147" t="str">
        <f t="shared" si="248"/>
        <v>►</v>
      </c>
      <c r="AG442" s="147" t="str">
        <f t="shared" si="248"/>
        <v>►</v>
      </c>
      <c r="AH442" s="147" t="str">
        <f t="shared" si="248"/>
        <v>►</v>
      </c>
      <c r="AI442" s="686"/>
      <c r="AJ442" s="146"/>
      <c r="AK442" s="119"/>
      <c r="AL442" s="119"/>
      <c r="AM442" s="118"/>
      <c r="AN442" s="117"/>
      <c r="AO442" s="116"/>
      <c r="AP442" s="285"/>
      <c r="AQ442" s="284"/>
      <c r="AR442" s="284"/>
      <c r="AS442" s="284"/>
      <c r="AT442" s="284"/>
      <c r="AU442" s="284"/>
      <c r="AV442" s="284"/>
      <c r="AW442" s="284"/>
      <c r="AX442" s="284"/>
      <c r="AY442" s="284"/>
      <c r="AZ442" s="284"/>
      <c r="BA442" s="282"/>
      <c r="BB442"/>
      <c r="BC442" s="407" t="str">
        <f t="shared" si="227"/>
        <v>►</v>
      </c>
      <c r="BF442" s="407" t="str">
        <f t="shared" si="228"/>
        <v>►</v>
      </c>
      <c r="BI442" s="9">
        <v>1</v>
      </c>
      <c r="BJ442" s="1"/>
      <c r="BK442" s="1"/>
    </row>
    <row r="443" spans="1:63" s="583" customFormat="1" ht="21">
      <c r="A443" s="407" t="str">
        <f t="shared" si="225"/>
        <v>►</v>
      </c>
      <c r="B443" s="147" t="str">
        <f t="shared" si="247"/>
        <v>►</v>
      </c>
      <c r="C443" s="685" t="str">
        <f t="shared" si="247"/>
        <v>►</v>
      </c>
      <c r="D443" s="147" t="str">
        <f t="shared" si="247"/>
        <v>►</v>
      </c>
      <c r="E443" s="147" t="str">
        <f t="shared" si="247"/>
        <v>►</v>
      </c>
      <c r="F443" s="147" t="str">
        <f t="shared" si="247"/>
        <v>►</v>
      </c>
      <c r="G443" s="147" t="str">
        <f t="shared" si="247"/>
        <v>►</v>
      </c>
      <c r="H443"/>
      <c r="I443" s="146"/>
      <c r="J443" s="119"/>
      <c r="K443" s="119"/>
      <c r="L443" s="118"/>
      <c r="M443" s="117"/>
      <c r="N443" s="116"/>
      <c r="O443" s="285"/>
      <c r="P443" s="284"/>
      <c r="Q443" s="284"/>
      <c r="R443" s="284"/>
      <c r="S443" s="284"/>
      <c r="T443" s="284"/>
      <c r="U443" s="284"/>
      <c r="V443" s="284"/>
      <c r="W443" s="284"/>
      <c r="X443" s="284"/>
      <c r="Y443" s="284"/>
      <c r="Z443" s="282"/>
      <c r="AA443" s="686"/>
      <c r="AB443" s="407" t="str">
        <f t="shared" si="226"/>
        <v>►</v>
      </c>
      <c r="AC443" s="147" t="str">
        <f t="shared" si="248"/>
        <v>►</v>
      </c>
      <c r="AD443" s="685" t="str">
        <f t="shared" si="248"/>
        <v>►</v>
      </c>
      <c r="AE443" s="147" t="str">
        <f t="shared" si="248"/>
        <v>►</v>
      </c>
      <c r="AF443" s="147" t="str">
        <f t="shared" si="248"/>
        <v>►</v>
      </c>
      <c r="AG443" s="147" t="str">
        <f t="shared" si="248"/>
        <v>►</v>
      </c>
      <c r="AH443" s="147" t="str">
        <f t="shared" si="248"/>
        <v>►</v>
      </c>
      <c r="AI443" s="686"/>
      <c r="AJ443" s="146"/>
      <c r="AK443" s="119"/>
      <c r="AL443" s="119"/>
      <c r="AM443" s="118"/>
      <c r="AN443" s="117"/>
      <c r="AO443" s="116"/>
      <c r="AP443" s="285"/>
      <c r="AQ443" s="284"/>
      <c r="AR443" s="284"/>
      <c r="AS443" s="284"/>
      <c r="AT443" s="284"/>
      <c r="AU443" s="284"/>
      <c r="AV443" s="284"/>
      <c r="AW443" s="284"/>
      <c r="AX443" s="284"/>
      <c r="AY443" s="284"/>
      <c r="AZ443" s="284"/>
      <c r="BA443" s="282"/>
      <c r="BB443"/>
      <c r="BC443" s="407" t="str">
        <f t="shared" si="227"/>
        <v>►</v>
      </c>
      <c r="BF443" s="407" t="str">
        <f t="shared" si="228"/>
        <v>►</v>
      </c>
      <c r="BI443" s="9">
        <v>1</v>
      </c>
      <c r="BJ443" s="1"/>
      <c r="BK443" s="1"/>
    </row>
    <row r="444" spans="1:63" s="583" customFormat="1" ht="21">
      <c r="A444" s="407" t="str">
        <f t="shared" si="225"/>
        <v>►</v>
      </c>
      <c r="B444" s="147" t="str">
        <f t="shared" si="247"/>
        <v>►</v>
      </c>
      <c r="C444" s="685" t="str">
        <f t="shared" si="247"/>
        <v>►</v>
      </c>
      <c r="D444" s="147" t="str">
        <f t="shared" si="247"/>
        <v>►</v>
      </c>
      <c r="E444" s="147" t="str">
        <f t="shared" si="247"/>
        <v>►</v>
      </c>
      <c r="F444" s="147" t="str">
        <f t="shared" si="247"/>
        <v>►</v>
      </c>
      <c r="G444" s="147" t="str">
        <f t="shared" si="247"/>
        <v>►</v>
      </c>
      <c r="H444"/>
      <c r="I444" s="146"/>
      <c r="J444" s="119"/>
      <c r="K444" s="119"/>
      <c r="L444" s="118"/>
      <c r="M444" s="117"/>
      <c r="N444" s="116"/>
      <c r="O444" s="285"/>
      <c r="P444" s="284"/>
      <c r="Q444" s="284"/>
      <c r="R444" s="284"/>
      <c r="S444" s="284"/>
      <c r="T444" s="284"/>
      <c r="U444" s="284"/>
      <c r="V444" s="284"/>
      <c r="W444" s="284"/>
      <c r="X444" s="284"/>
      <c r="Y444" s="284"/>
      <c r="Z444" s="282"/>
      <c r="AA444" s="686"/>
      <c r="AB444" s="407" t="str">
        <f t="shared" si="226"/>
        <v>►</v>
      </c>
      <c r="AC444" s="147" t="str">
        <f t="shared" si="248"/>
        <v>►</v>
      </c>
      <c r="AD444" s="685" t="str">
        <f t="shared" si="248"/>
        <v>►</v>
      </c>
      <c r="AE444" s="147" t="str">
        <f t="shared" si="248"/>
        <v>►</v>
      </c>
      <c r="AF444" s="147" t="str">
        <f t="shared" si="248"/>
        <v>►</v>
      </c>
      <c r="AG444" s="147" t="str">
        <f t="shared" si="248"/>
        <v>►</v>
      </c>
      <c r="AH444" s="147" t="str">
        <f t="shared" si="248"/>
        <v>►</v>
      </c>
      <c r="AI444" s="686"/>
      <c r="AJ444" s="146"/>
      <c r="AK444" s="119"/>
      <c r="AL444" s="119"/>
      <c r="AM444" s="118"/>
      <c r="AN444" s="117"/>
      <c r="AO444" s="116"/>
      <c r="AP444" s="285"/>
      <c r="AQ444" s="284"/>
      <c r="AR444" s="284"/>
      <c r="AS444" s="284"/>
      <c r="AT444" s="284"/>
      <c r="AU444" s="284"/>
      <c r="AV444" s="284"/>
      <c r="AW444" s="284"/>
      <c r="AX444" s="284"/>
      <c r="AY444" s="284"/>
      <c r="AZ444" s="284"/>
      <c r="BA444" s="282"/>
      <c r="BB444"/>
      <c r="BC444" s="407" t="str">
        <f t="shared" si="227"/>
        <v>►</v>
      </c>
      <c r="BF444" s="407" t="str">
        <f t="shared" si="228"/>
        <v>►</v>
      </c>
      <c r="BI444" s="9">
        <v>1</v>
      </c>
      <c r="BJ444" s="1"/>
      <c r="BK444" s="1"/>
    </row>
    <row r="445" spans="1:63" s="583" customFormat="1" ht="21">
      <c r="A445" s="407" t="str">
        <f t="shared" si="225"/>
        <v>►</v>
      </c>
      <c r="B445" s="147" t="str">
        <f t="shared" si="247"/>
        <v>►</v>
      </c>
      <c r="C445" s="685" t="str">
        <f t="shared" si="247"/>
        <v>►</v>
      </c>
      <c r="D445" s="147" t="str">
        <f t="shared" si="247"/>
        <v>►</v>
      </c>
      <c r="E445" s="147" t="str">
        <f t="shared" si="247"/>
        <v>►</v>
      </c>
      <c r="F445" s="147" t="str">
        <f t="shared" si="247"/>
        <v>►</v>
      </c>
      <c r="G445" s="147" t="str">
        <f t="shared" si="247"/>
        <v>►</v>
      </c>
      <c r="H445"/>
      <c r="I445" s="146"/>
      <c r="J445" s="119"/>
      <c r="K445" s="119"/>
      <c r="L445" s="118"/>
      <c r="M445" s="117"/>
      <c r="N445" s="116"/>
      <c r="O445" s="285"/>
      <c r="P445" s="284"/>
      <c r="Q445" s="284"/>
      <c r="R445" s="284"/>
      <c r="S445" s="284"/>
      <c r="T445" s="284"/>
      <c r="U445" s="284"/>
      <c r="V445" s="284"/>
      <c r="W445" s="284"/>
      <c r="X445" s="284"/>
      <c r="Y445" s="284"/>
      <c r="Z445" s="282"/>
      <c r="AA445" s="686"/>
      <c r="AB445" s="407" t="str">
        <f t="shared" si="226"/>
        <v>►</v>
      </c>
      <c r="AC445" s="147" t="str">
        <f t="shared" si="248"/>
        <v>►</v>
      </c>
      <c r="AD445" s="685" t="str">
        <f t="shared" si="248"/>
        <v>►</v>
      </c>
      <c r="AE445" s="147" t="str">
        <f t="shared" si="248"/>
        <v>►</v>
      </c>
      <c r="AF445" s="147" t="str">
        <f t="shared" si="248"/>
        <v>►</v>
      </c>
      <c r="AG445" s="147" t="str">
        <f t="shared" si="248"/>
        <v>►</v>
      </c>
      <c r="AH445" s="147" t="str">
        <f t="shared" si="248"/>
        <v>►</v>
      </c>
      <c r="AI445" s="686"/>
      <c r="AJ445" s="146"/>
      <c r="AK445" s="119"/>
      <c r="AL445" s="119"/>
      <c r="AM445" s="118"/>
      <c r="AN445" s="117"/>
      <c r="AO445" s="116"/>
      <c r="AP445" s="285"/>
      <c r="AQ445" s="284"/>
      <c r="AR445" s="284"/>
      <c r="AS445" s="284"/>
      <c r="AT445" s="284"/>
      <c r="AU445" s="284"/>
      <c r="AV445" s="284"/>
      <c r="AW445" s="284"/>
      <c r="AX445" s="284"/>
      <c r="AY445" s="284"/>
      <c r="AZ445" s="284"/>
      <c r="BA445" s="282"/>
      <c r="BB445"/>
      <c r="BC445" s="407" t="str">
        <f t="shared" si="227"/>
        <v>►</v>
      </c>
      <c r="BF445" s="407" t="str">
        <f t="shared" si="228"/>
        <v>►</v>
      </c>
      <c r="BI445" s="9">
        <v>1</v>
      </c>
      <c r="BJ445" s="1"/>
      <c r="BK445" s="1"/>
    </row>
    <row r="446" spans="1:63" s="583" customFormat="1" ht="18.75">
      <c r="A446" s="407" t="str">
        <f t="shared" si="225"/>
        <v>►</v>
      </c>
      <c r="B446" s="147" t="str">
        <f t="shared" si="247"/>
        <v>►</v>
      </c>
      <c r="C446" s="685" t="str">
        <f t="shared" si="247"/>
        <v>►</v>
      </c>
      <c r="D446" s="147" t="str">
        <f t="shared" si="247"/>
        <v>►</v>
      </c>
      <c r="E446" s="147" t="str">
        <f t="shared" si="247"/>
        <v>►</v>
      </c>
      <c r="F446" s="147" t="str">
        <f t="shared" si="247"/>
        <v>►</v>
      </c>
      <c r="G446" s="147" t="str">
        <f t="shared" si="247"/>
        <v>►</v>
      </c>
      <c r="H446"/>
      <c r="I446" s="146"/>
      <c r="J446" s="119"/>
      <c r="K446" s="119"/>
      <c r="L446" s="118"/>
      <c r="M446" s="117"/>
      <c r="N446" s="116"/>
      <c r="O446" s="687"/>
      <c r="P446" s="280"/>
      <c r="Q446" s="280"/>
      <c r="R446" s="280"/>
      <c r="S446" s="280"/>
      <c r="T446" s="280"/>
      <c r="U446" s="280"/>
      <c r="V446" s="280"/>
      <c r="W446" s="280"/>
      <c r="X446" s="280"/>
      <c r="Y446" s="280"/>
      <c r="Z446" s="279"/>
      <c r="AA446" s="686"/>
      <c r="AB446" s="407" t="str">
        <f t="shared" si="226"/>
        <v>►</v>
      </c>
      <c r="AC446" s="147" t="str">
        <f t="shared" si="248"/>
        <v>►</v>
      </c>
      <c r="AD446" s="685" t="str">
        <f t="shared" si="248"/>
        <v>►</v>
      </c>
      <c r="AE446" s="147" t="str">
        <f t="shared" si="248"/>
        <v>►</v>
      </c>
      <c r="AF446" s="147" t="str">
        <f t="shared" si="248"/>
        <v>►</v>
      </c>
      <c r="AG446" s="147" t="str">
        <f t="shared" si="248"/>
        <v>►</v>
      </c>
      <c r="AH446" s="147" t="str">
        <f t="shared" si="248"/>
        <v>►</v>
      </c>
      <c r="AI446" s="686"/>
      <c r="AJ446" s="146"/>
      <c r="AK446" s="119"/>
      <c r="AL446" s="119"/>
      <c r="AM446" s="118"/>
      <c r="AN446" s="117"/>
      <c r="AO446" s="116"/>
      <c r="AP446" s="687"/>
      <c r="AQ446" s="280"/>
      <c r="AR446" s="280"/>
      <c r="AS446" s="280"/>
      <c r="AT446" s="280"/>
      <c r="AU446" s="280"/>
      <c r="AV446" s="280"/>
      <c r="AW446" s="280"/>
      <c r="AX446" s="280"/>
      <c r="AY446" s="280"/>
      <c r="AZ446" s="280"/>
      <c r="BA446" s="279"/>
      <c r="BB446"/>
      <c r="BC446" s="407" t="str">
        <f t="shared" si="227"/>
        <v>►</v>
      </c>
      <c r="BF446" s="407" t="str">
        <f t="shared" si="228"/>
        <v>►</v>
      </c>
      <c r="BI446" s="9">
        <v>1</v>
      </c>
      <c r="BJ446" s="1"/>
      <c r="BK446" s="1"/>
    </row>
    <row r="447" spans="1:63" s="583" customFormat="1" ht="18.75">
      <c r="A447" s="407" t="str">
        <f t="shared" si="225"/>
        <v>►</v>
      </c>
      <c r="B447" s="147" t="str">
        <f t="shared" si="247"/>
        <v>►</v>
      </c>
      <c r="C447" s="685" t="str">
        <f t="shared" si="247"/>
        <v>►</v>
      </c>
      <c r="D447" s="147" t="str">
        <f t="shared" si="247"/>
        <v>►</v>
      </c>
      <c r="E447" s="147" t="str">
        <f t="shared" si="247"/>
        <v>►</v>
      </c>
      <c r="F447" s="147" t="str">
        <f t="shared" si="247"/>
        <v>►</v>
      </c>
      <c r="G447" s="147" t="str">
        <f t="shared" si="247"/>
        <v>►</v>
      </c>
      <c r="H447"/>
      <c r="I447" s="146"/>
      <c r="J447" s="119"/>
      <c r="K447" s="119"/>
      <c r="L447" s="118"/>
      <c r="M447" s="117"/>
      <c r="N447" s="116"/>
      <c r="O447" s="687"/>
      <c r="P447" s="280"/>
      <c r="Q447" s="280"/>
      <c r="R447" s="280"/>
      <c r="S447" s="280"/>
      <c r="T447" s="280"/>
      <c r="U447" s="280"/>
      <c r="V447" s="280"/>
      <c r="W447" s="280"/>
      <c r="X447" s="280"/>
      <c r="Y447" s="280"/>
      <c r="Z447" s="279"/>
      <c r="AA447" s="686"/>
      <c r="AB447" s="407" t="str">
        <f t="shared" si="226"/>
        <v>►</v>
      </c>
      <c r="AC447" s="147" t="str">
        <f t="shared" si="248"/>
        <v>►</v>
      </c>
      <c r="AD447" s="685" t="str">
        <f t="shared" si="248"/>
        <v>►</v>
      </c>
      <c r="AE447" s="147" t="str">
        <f t="shared" si="248"/>
        <v>►</v>
      </c>
      <c r="AF447" s="147" t="str">
        <f t="shared" si="248"/>
        <v>►</v>
      </c>
      <c r="AG447" s="147" t="str">
        <f t="shared" si="248"/>
        <v>►</v>
      </c>
      <c r="AH447" s="147" t="str">
        <f t="shared" si="248"/>
        <v>►</v>
      </c>
      <c r="AI447" s="686"/>
      <c r="AJ447" s="146"/>
      <c r="AK447" s="119"/>
      <c r="AL447" s="119"/>
      <c r="AM447" s="118"/>
      <c r="AN447" s="117"/>
      <c r="AO447" s="116"/>
      <c r="AP447" s="687"/>
      <c r="AQ447" s="280"/>
      <c r="AR447" s="280"/>
      <c r="AS447" s="280"/>
      <c r="AT447" s="280"/>
      <c r="AU447" s="280"/>
      <c r="AV447" s="280"/>
      <c r="AW447" s="280"/>
      <c r="AX447" s="280"/>
      <c r="AY447" s="280"/>
      <c r="AZ447" s="280"/>
      <c r="BA447" s="279"/>
      <c r="BB447"/>
      <c r="BC447" s="407" t="str">
        <f t="shared" si="227"/>
        <v>►</v>
      </c>
      <c r="BF447" s="407" t="str">
        <f t="shared" si="228"/>
        <v>►</v>
      </c>
      <c r="BI447" s="9">
        <v>1</v>
      </c>
      <c r="BJ447" s="1"/>
      <c r="BK447" s="1"/>
    </row>
    <row r="448" spans="1:63" s="583" customFormat="1" ht="15.75">
      <c r="A448" s="407" t="str">
        <f t="shared" si="225"/>
        <v>►</v>
      </c>
      <c r="B448" s="147" t="str">
        <f t="shared" si="247"/>
        <v>►</v>
      </c>
      <c r="C448" s="685" t="str">
        <f t="shared" si="247"/>
        <v>►</v>
      </c>
      <c r="D448" s="147" t="str">
        <f t="shared" si="247"/>
        <v>►</v>
      </c>
      <c r="E448" s="147" t="str">
        <f t="shared" si="247"/>
        <v>►</v>
      </c>
      <c r="F448" s="147" t="str">
        <f t="shared" si="247"/>
        <v>►</v>
      </c>
      <c r="G448" s="147" t="str">
        <f t="shared" si="247"/>
        <v>►</v>
      </c>
      <c r="H448"/>
      <c r="I448" s="274"/>
      <c r="J448" s="119"/>
      <c r="K448" s="119"/>
      <c r="L448" s="118"/>
      <c r="M448" s="117"/>
      <c r="N448" s="116"/>
      <c r="O448" s="277"/>
      <c r="P448" s="122"/>
      <c r="Q448" s="122"/>
      <c r="R448" s="122"/>
      <c r="S448" s="122"/>
      <c r="T448" s="122"/>
      <c r="U448" s="122"/>
      <c r="V448" s="122"/>
      <c r="W448" s="122"/>
      <c r="X448" s="122"/>
      <c r="Y448" s="122"/>
      <c r="Z448" s="121"/>
      <c r="AA448" s="686"/>
      <c r="AB448" s="407" t="str">
        <f t="shared" si="226"/>
        <v>►</v>
      </c>
      <c r="AC448" s="147" t="str">
        <f t="shared" si="248"/>
        <v>►</v>
      </c>
      <c r="AD448" s="685" t="str">
        <f t="shared" si="248"/>
        <v>►</v>
      </c>
      <c r="AE448" s="147" t="str">
        <f t="shared" si="248"/>
        <v>►</v>
      </c>
      <c r="AF448" s="147" t="str">
        <f t="shared" si="248"/>
        <v>►</v>
      </c>
      <c r="AG448" s="147" t="str">
        <f t="shared" si="248"/>
        <v>►</v>
      </c>
      <c r="AH448" s="147" t="str">
        <f t="shared" si="248"/>
        <v>►</v>
      </c>
      <c r="AI448" s="686"/>
      <c r="AJ448" s="274"/>
      <c r="AK448" s="119"/>
      <c r="AL448" s="119"/>
      <c r="AM448" s="118"/>
      <c r="AN448" s="117"/>
      <c r="AO448" s="116"/>
      <c r="AP448" s="277"/>
      <c r="AQ448" s="122"/>
      <c r="AR448" s="122"/>
      <c r="AS448" s="122"/>
      <c r="AT448" s="122"/>
      <c r="AU448" s="122"/>
      <c r="AV448" s="122"/>
      <c r="AW448" s="122"/>
      <c r="AX448" s="122"/>
      <c r="AY448" s="122"/>
      <c r="AZ448" s="122"/>
      <c r="BA448" s="121"/>
      <c r="BB448"/>
      <c r="BC448" s="407" t="str">
        <f t="shared" si="227"/>
        <v>►</v>
      </c>
      <c r="BF448" s="407" t="str">
        <f t="shared" si="228"/>
        <v>►</v>
      </c>
      <c r="BI448" s="9">
        <v>1</v>
      </c>
      <c r="BJ448" s="1"/>
      <c r="BK448" s="1"/>
    </row>
    <row r="449" spans="1:63" ht="15.75">
      <c r="A449" s="407" t="str">
        <f t="shared" si="225"/>
        <v>►</v>
      </c>
      <c r="B449" s="147" t="str">
        <f t="shared" si="247"/>
        <v>►</v>
      </c>
      <c r="C449" s="685" t="str">
        <f t="shared" si="247"/>
        <v>►</v>
      </c>
      <c r="D449" s="147" t="str">
        <f t="shared" si="247"/>
        <v>►</v>
      </c>
      <c r="E449" s="147" t="str">
        <f t="shared" si="247"/>
        <v>►</v>
      </c>
      <c r="F449" s="147" t="str">
        <f t="shared" si="247"/>
        <v>►</v>
      </c>
      <c r="G449" s="147" t="str">
        <f t="shared" si="247"/>
        <v>►</v>
      </c>
      <c r="I449" s="274"/>
      <c r="J449" s="113"/>
      <c r="K449" s="113"/>
      <c r="L449" s="113"/>
      <c r="M449" s="113"/>
      <c r="N449" s="113"/>
      <c r="O449" s="113"/>
      <c r="P449" s="113"/>
      <c r="Q449" s="113"/>
      <c r="R449" s="113"/>
      <c r="S449" s="113"/>
      <c r="T449" s="113"/>
      <c r="U449" s="113"/>
      <c r="V449" s="113"/>
      <c r="W449" s="113"/>
      <c r="X449" s="113"/>
      <c r="Y449" s="113"/>
      <c r="Z449" s="115"/>
      <c r="AB449" s="407" t="str">
        <f t="shared" si="226"/>
        <v>►</v>
      </c>
      <c r="AC449" s="147" t="str">
        <f t="shared" si="248"/>
        <v>►</v>
      </c>
      <c r="AD449" s="685" t="str">
        <f t="shared" si="248"/>
        <v>►</v>
      </c>
      <c r="AE449" s="147" t="str">
        <f t="shared" si="248"/>
        <v>►</v>
      </c>
      <c r="AF449" s="147" t="str">
        <f t="shared" si="248"/>
        <v>►</v>
      </c>
      <c r="AG449" s="147" t="str">
        <f t="shared" si="248"/>
        <v>►</v>
      </c>
      <c r="AH449" s="147" t="str">
        <f t="shared" si="248"/>
        <v>►</v>
      </c>
      <c r="AJ449" s="274"/>
      <c r="AK449" s="113"/>
      <c r="AL449" s="113"/>
      <c r="AM449" s="113"/>
      <c r="AN449" s="113"/>
      <c r="AO449" s="113"/>
      <c r="AP449" s="113"/>
      <c r="AQ449" s="113"/>
      <c r="AR449" s="113"/>
      <c r="AS449" s="113"/>
      <c r="AT449" s="113"/>
      <c r="AU449" s="113"/>
      <c r="AV449" s="113"/>
      <c r="AW449" s="113"/>
      <c r="AX449" s="113"/>
      <c r="AY449" s="113"/>
      <c r="AZ449" s="113"/>
      <c r="BA449" s="115"/>
      <c r="BC449" s="407" t="str">
        <f t="shared" si="227"/>
        <v>►</v>
      </c>
      <c r="BF449" s="407" t="str">
        <f t="shared" si="228"/>
        <v>►</v>
      </c>
      <c r="BI449" s="9">
        <v>1</v>
      </c>
    </row>
    <row r="450" spans="1:63" ht="16.5" thickBot="1">
      <c r="A450" s="407" t="str">
        <f t="shared" si="225"/>
        <v>►</v>
      </c>
      <c r="B450" s="147" t="str">
        <f t="shared" si="247"/>
        <v>►</v>
      </c>
      <c r="C450" s="685" t="str">
        <f t="shared" si="247"/>
        <v>►</v>
      </c>
      <c r="D450" s="147" t="str">
        <f t="shared" si="247"/>
        <v>►</v>
      </c>
      <c r="E450" s="147" t="str">
        <f t="shared" si="247"/>
        <v>►</v>
      </c>
      <c r="F450" s="147" t="str">
        <f t="shared" si="247"/>
        <v>►</v>
      </c>
      <c r="G450" s="147" t="str">
        <f t="shared" si="247"/>
        <v>►</v>
      </c>
      <c r="I450" s="273"/>
      <c r="J450" s="272"/>
      <c r="K450" s="272"/>
      <c r="L450" s="272"/>
      <c r="M450" s="272"/>
      <c r="N450" s="272"/>
      <c r="O450" s="272"/>
      <c r="P450" s="272"/>
      <c r="Q450" s="272"/>
      <c r="R450" s="272"/>
      <c r="S450" s="272"/>
      <c r="T450" s="272"/>
      <c r="U450" s="272"/>
      <c r="V450" s="272"/>
      <c r="W450" s="272"/>
      <c r="X450" s="272"/>
      <c r="Y450" s="272"/>
      <c r="Z450" s="271"/>
      <c r="AB450" s="407" t="str">
        <f t="shared" si="226"/>
        <v>►</v>
      </c>
      <c r="AC450" s="147" t="str">
        <f t="shared" si="248"/>
        <v>►</v>
      </c>
      <c r="AD450" s="685" t="str">
        <f t="shared" si="248"/>
        <v>►</v>
      </c>
      <c r="AE450" s="147" t="str">
        <f t="shared" si="248"/>
        <v>►</v>
      </c>
      <c r="AF450" s="147" t="str">
        <f t="shared" si="248"/>
        <v>►</v>
      </c>
      <c r="AG450" s="147" t="str">
        <f t="shared" si="248"/>
        <v>►</v>
      </c>
      <c r="AH450" s="147" t="str">
        <f t="shared" si="248"/>
        <v>►</v>
      </c>
      <c r="AJ450" s="273"/>
      <c r="AK450" s="272"/>
      <c r="AL450" s="272"/>
      <c r="AM450" s="272"/>
      <c r="AN450" s="272"/>
      <c r="AO450" s="272"/>
      <c r="AP450" s="272"/>
      <c r="AQ450" s="272"/>
      <c r="AR450" s="272"/>
      <c r="AS450" s="272"/>
      <c r="AT450" s="272"/>
      <c r="AU450" s="272"/>
      <c r="AV450" s="272"/>
      <c r="AW450" s="272"/>
      <c r="AX450" s="272"/>
      <c r="AY450" s="272"/>
      <c r="AZ450" s="272"/>
      <c r="BA450" s="271"/>
      <c r="BC450" s="407" t="str">
        <f t="shared" si="227"/>
        <v>►</v>
      </c>
      <c r="BF450" s="407" t="str">
        <f t="shared" si="228"/>
        <v>►</v>
      </c>
      <c r="BI450" s="9">
        <v>1</v>
      </c>
    </row>
    <row r="451" spans="1:63">
      <c r="A451" s="682" t="s">
        <v>394</v>
      </c>
      <c r="B451" s="681" t="s">
        <v>956</v>
      </c>
      <c r="C451" s="681" t="s">
        <v>956</v>
      </c>
      <c r="D451" s="681" t="s">
        <v>956</v>
      </c>
      <c r="E451" s="681" t="s">
        <v>956</v>
      </c>
      <c r="F451" s="681" t="s">
        <v>956</v>
      </c>
      <c r="G451" s="681" t="s">
        <v>956</v>
      </c>
      <c r="I451" s="684" t="s">
        <v>338</v>
      </c>
      <c r="J451" s="683" t="s">
        <v>956</v>
      </c>
      <c r="K451" s="683" t="s">
        <v>956</v>
      </c>
      <c r="L451" s="683" t="s">
        <v>956</v>
      </c>
      <c r="M451" s="683" t="s">
        <v>956</v>
      </c>
      <c r="N451" s="683" t="s">
        <v>956</v>
      </c>
      <c r="O451" s="683" t="s">
        <v>956</v>
      </c>
      <c r="P451" s="683" t="s">
        <v>956</v>
      </c>
      <c r="Q451" s="683" t="s">
        <v>956</v>
      </c>
      <c r="R451" s="683" t="s">
        <v>956</v>
      </c>
      <c r="S451" s="683" t="s">
        <v>956</v>
      </c>
      <c r="T451" s="683" t="s">
        <v>956</v>
      </c>
      <c r="U451" s="683" t="s">
        <v>956</v>
      </c>
      <c r="V451" s="683" t="s">
        <v>956</v>
      </c>
      <c r="W451" s="683" t="s">
        <v>956</v>
      </c>
      <c r="X451" s="683" t="s">
        <v>956</v>
      </c>
      <c r="Y451" s="683" t="s">
        <v>956</v>
      </c>
      <c r="Z451" s="683" t="s">
        <v>956</v>
      </c>
      <c r="AB451" s="682" t="s">
        <v>394</v>
      </c>
      <c r="AC451" s="681" t="s">
        <v>956</v>
      </c>
      <c r="AD451" s="681" t="s">
        <v>956</v>
      </c>
      <c r="AE451" s="681" t="s">
        <v>956</v>
      </c>
      <c r="AF451" s="681" t="s">
        <v>956</v>
      </c>
      <c r="AG451" s="681" t="s">
        <v>956</v>
      </c>
      <c r="AH451" s="681" t="s">
        <v>956</v>
      </c>
      <c r="BI451" s="503" t="s">
        <v>670</v>
      </c>
    </row>
    <row r="452" spans="1:63">
      <c r="A452" s="9">
        <v>1</v>
      </c>
      <c r="B452" s="9">
        <v>1</v>
      </c>
      <c r="C452" s="9">
        <v>1</v>
      </c>
      <c r="D452" s="9">
        <v>1</v>
      </c>
      <c r="E452" s="9">
        <v>1</v>
      </c>
      <c r="F452" s="9">
        <v>1</v>
      </c>
      <c r="G452" s="9">
        <v>1</v>
      </c>
      <c r="H452" s="9">
        <v>1</v>
      </c>
      <c r="I452" s="9">
        <v>1</v>
      </c>
      <c r="J452" s="9">
        <v>1</v>
      </c>
      <c r="K452" s="9">
        <v>1</v>
      </c>
      <c r="L452" s="9">
        <v>1</v>
      </c>
      <c r="M452" s="9">
        <v>1</v>
      </c>
      <c r="N452" s="9">
        <v>1</v>
      </c>
      <c r="O452" s="9">
        <v>1</v>
      </c>
      <c r="P452" s="9">
        <v>1</v>
      </c>
      <c r="Q452" s="9">
        <v>1</v>
      </c>
      <c r="R452" s="9">
        <v>1</v>
      </c>
      <c r="S452" s="9">
        <v>1</v>
      </c>
      <c r="T452" s="9">
        <v>1</v>
      </c>
      <c r="U452" s="9">
        <v>1</v>
      </c>
      <c r="V452" s="9">
        <v>1</v>
      </c>
      <c r="W452" s="9">
        <v>1</v>
      </c>
      <c r="X452" s="9">
        <v>1</v>
      </c>
      <c r="Y452" s="9">
        <v>1</v>
      </c>
      <c r="Z452" s="9">
        <v>1</v>
      </c>
      <c r="AA452" s="9">
        <v>1</v>
      </c>
      <c r="AB452" s="9">
        <v>1</v>
      </c>
      <c r="AC452" s="9">
        <v>1</v>
      </c>
      <c r="AD452" s="9">
        <v>1</v>
      </c>
      <c r="AE452" s="9">
        <v>1</v>
      </c>
      <c r="AF452" s="9">
        <v>1</v>
      </c>
      <c r="AG452" s="9">
        <v>1</v>
      </c>
      <c r="AH452" s="9">
        <v>1</v>
      </c>
      <c r="AI452" s="9">
        <v>1</v>
      </c>
      <c r="AJ452" s="9">
        <v>1</v>
      </c>
      <c r="AK452" s="9">
        <v>1</v>
      </c>
      <c r="AL452" s="9">
        <v>1</v>
      </c>
      <c r="AM452" s="9">
        <v>1</v>
      </c>
      <c r="AN452" s="9">
        <v>1</v>
      </c>
      <c r="AO452" s="9">
        <v>1</v>
      </c>
      <c r="AP452" s="9">
        <v>1</v>
      </c>
      <c r="AQ452" s="9">
        <v>1</v>
      </c>
      <c r="AR452" s="9">
        <v>1</v>
      </c>
      <c r="AS452" s="9">
        <v>1</v>
      </c>
      <c r="AT452" s="9">
        <v>1</v>
      </c>
      <c r="AU452" s="9">
        <v>1</v>
      </c>
      <c r="AV452" s="9">
        <v>1</v>
      </c>
      <c r="AW452" s="9">
        <v>1</v>
      </c>
      <c r="AX452" s="9">
        <v>1</v>
      </c>
      <c r="AY452" s="9">
        <v>1</v>
      </c>
      <c r="AZ452" s="9">
        <v>1</v>
      </c>
      <c r="BA452" s="9">
        <v>1</v>
      </c>
      <c r="BB452" s="9">
        <v>1</v>
      </c>
      <c r="BC452" s="9">
        <v>1</v>
      </c>
      <c r="BD452" s="9">
        <v>1</v>
      </c>
      <c r="BE452" s="9">
        <v>1</v>
      </c>
      <c r="BF452" s="9">
        <v>1</v>
      </c>
      <c r="BG452" s="9">
        <v>1</v>
      </c>
      <c r="BH452" s="9">
        <v>1</v>
      </c>
      <c r="BI452" s="8" t="str">
        <f>ADDRESS(ROW(),COLUMN(),4)</f>
        <v>BI452</v>
      </c>
      <c r="BJ452" s="7"/>
      <c r="BK452" s="6" t="str">
        <f>ADDRESS(ROW(),COLUMN(),4)</f>
        <v>BK452</v>
      </c>
    </row>
  </sheetData>
  <autoFilter ref="A9:G451" xr:uid="{D5B42C46-DAA9-4376-9A9E-88246AC61B6A}"/>
  <mergeCells count="42">
    <mergeCell ref="AX13:BA14"/>
    <mergeCell ref="W15:Z16"/>
    <mergeCell ref="AX15:BA16"/>
    <mergeCell ref="I2:AZ3"/>
    <mergeCell ref="BA2:BA5"/>
    <mergeCell ref="O10:P10"/>
    <mergeCell ref="Q10:Y11"/>
    <mergeCell ref="Z10:Z11"/>
    <mergeCell ref="AP10:AQ10"/>
    <mergeCell ref="AR10:AZ11"/>
    <mergeCell ref="BA10:BA11"/>
    <mergeCell ref="O11:P11"/>
    <mergeCell ref="AP11:AQ11"/>
    <mergeCell ref="X18:X19"/>
    <mergeCell ref="Y18:Y19"/>
    <mergeCell ref="O12:P12"/>
    <mergeCell ref="AP12:AQ12"/>
    <mergeCell ref="W13:Z14"/>
    <mergeCell ref="BD18:BD21"/>
    <mergeCell ref="BG18:BG21"/>
    <mergeCell ref="O19:Q26"/>
    <mergeCell ref="AP19:AR26"/>
    <mergeCell ref="BD26:BD28"/>
    <mergeCell ref="BG26:BG28"/>
    <mergeCell ref="AP18:AR18"/>
    <mergeCell ref="AU18:AU19"/>
    <mergeCell ref="AW18:AW19"/>
    <mergeCell ref="AX18:AX19"/>
    <mergeCell ref="AY18:AY19"/>
    <mergeCell ref="AZ18:AZ19"/>
    <mergeCell ref="O18:Q18"/>
    <mergeCell ref="T18:T19"/>
    <mergeCell ref="V18:V19"/>
    <mergeCell ref="W18:W19"/>
    <mergeCell ref="BD59:BD61"/>
    <mergeCell ref="BG59:BG61"/>
    <mergeCell ref="BD32:BD35"/>
    <mergeCell ref="BG32:BG35"/>
    <mergeCell ref="O38:O39"/>
    <mergeCell ref="AP38:AP39"/>
    <mergeCell ref="BD42:BD45"/>
    <mergeCell ref="BG42:BG45"/>
  </mergeCells>
  <hyperlinks>
    <hyperlink ref="B6" r:id="rId1" xr:uid="{CFEBB80F-2A12-40E1-B96F-DA19DB30A33E}"/>
    <hyperlink ref="BD55" r:id="rId2" xr:uid="{B2789EDE-62DD-4D2E-A35D-59DA6F82F538}"/>
    <hyperlink ref="BD57" r:id="rId3" xr:uid="{9276AEC4-0D97-4CE8-ADD8-4D4D623B4492}"/>
    <hyperlink ref="BD68" r:id="rId4" xr:uid="{FDB37E1F-47BF-4640-B22B-9DED95E2616A}"/>
    <hyperlink ref="BD65" r:id="rId5" xr:uid="{2711C64C-4694-4B62-B306-AD37FC1AAE3C}"/>
    <hyperlink ref="BD71" r:id="rId6" xr:uid="{C198D5ED-7B9B-43AE-A61B-547570C3A400}"/>
    <hyperlink ref="BD52" r:id="rId7" xr:uid="{C97C00C4-0AA3-48E4-9E5B-2A66CDC603CD}"/>
    <hyperlink ref="BG55" r:id="rId8" xr:uid="{EEE32754-4370-422D-AA3F-AE85C2842C2B}"/>
    <hyperlink ref="BG57" r:id="rId9" xr:uid="{10E1111C-29E9-41A5-B84D-9F54310B352E}"/>
    <hyperlink ref="BG68" r:id="rId10" xr:uid="{E28CA20F-B727-4BAD-92DD-CBCD2676EF88}"/>
    <hyperlink ref="BG65" r:id="rId11" xr:uid="{7CCED755-854B-4574-9DA1-51824BB32E36}"/>
    <hyperlink ref="BG71" r:id="rId12" xr:uid="{D5223570-E49A-4C22-9694-920FE61F6F28}"/>
    <hyperlink ref="BG52" r:id="rId13" xr:uid="{09937FC5-FBBD-4237-981D-916D2B5AA802}"/>
  </hyperlinks>
  <pageMargins left="0.7" right="0.7" top="0.75" bottom="0.75" header="0.3" footer="0.3"/>
  <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5F52C-1505-450A-95A3-667C82F3E983}">
  <dimension ref="A1:BO471"/>
  <sheetViews>
    <sheetView topLeftCell="A5" zoomScaleNormal="100" workbookViewId="0">
      <selection activeCell="L10" sqref="L10"/>
    </sheetView>
  </sheetViews>
  <sheetFormatPr baseColWidth="10" defaultRowHeight="15"/>
  <cols>
    <col min="1" max="1" width="4.28515625" customWidth="1"/>
    <col min="2" max="2" width="26.85546875" style="1" customWidth="1"/>
    <col min="3" max="3" width="21.7109375" style="3" customWidth="1"/>
    <col min="4" max="4" width="17.42578125" style="3" customWidth="1"/>
    <col min="5" max="5" width="12.7109375" style="3" customWidth="1"/>
    <col min="6" max="6" width="9.7109375" style="3" customWidth="1"/>
    <col min="7" max="7" width="11.7109375" style="3" customWidth="1"/>
    <col min="8" max="8" width="13.85546875" style="3" customWidth="1"/>
    <col min="9" max="12" width="9.7109375" style="3" customWidth="1"/>
    <col min="13" max="13" width="56.7109375" style="1" customWidth="1"/>
    <col min="14" max="14" width="5" customWidth="1"/>
    <col min="15" max="15" width="4.140625" customWidth="1"/>
    <col min="20" max="20" width="4.140625" customWidth="1"/>
    <col min="21" max="21" width="4.42578125" style="1" customWidth="1"/>
    <col min="22" max="22" width="13.140625" style="1" customWidth="1"/>
    <col min="23" max="23" width="2.7109375" style="1" customWidth="1"/>
    <col min="24" max="24" width="7.7109375" style="1" customWidth="1"/>
    <col min="25" max="25" width="2.7109375" style="1" customWidth="1"/>
    <col min="26" max="26" width="40.7109375" style="1" customWidth="1"/>
    <col min="27" max="27" width="2.140625" style="1" customWidth="1"/>
    <col min="28" max="28" width="13.140625" style="1" customWidth="1"/>
    <col min="29" max="29" width="11.42578125" style="1"/>
    <col min="30" max="30" width="4.140625" customWidth="1"/>
    <col min="31" max="31" width="4.42578125" style="1" customWidth="1"/>
    <col min="32" max="32" width="11.42578125" style="1"/>
    <col min="33" max="33" width="50.28515625" style="1" customWidth="1"/>
    <col min="34" max="34" width="4.140625" customWidth="1"/>
    <col min="35" max="35" width="3.85546875" style="1" customWidth="1"/>
    <col min="36" max="36" width="48.7109375" style="1" customWidth="1"/>
    <col min="37" max="37" width="53.28515625" style="1" customWidth="1"/>
    <col min="38" max="38" width="4.140625" customWidth="1"/>
    <col min="39" max="39" width="5.42578125" style="1" customWidth="1"/>
    <col min="40" max="40" width="10.7109375" customWidth="1"/>
    <col min="41" max="41" width="12.7109375" customWidth="1"/>
    <col min="42" max="43" width="4.42578125" customWidth="1"/>
    <col min="44" max="44" width="40.7109375" customWidth="1"/>
    <col min="45" max="45" width="4" customWidth="1"/>
    <col min="46" max="46" width="40.7109375" customWidth="1"/>
    <col min="47" max="47" width="31.5703125" customWidth="1"/>
    <col min="48" max="48" width="4.140625" customWidth="1"/>
    <col min="49" max="49" width="4.28515625" customWidth="1"/>
    <col min="50" max="50" width="11.42578125" style="1"/>
    <col min="51" max="51" width="42.5703125" style="1" customWidth="1"/>
    <col min="52" max="52" width="55.5703125" style="1" customWidth="1"/>
    <col min="53" max="53" width="47" style="1" customWidth="1"/>
    <col min="54" max="54" width="4.42578125" style="1" customWidth="1"/>
    <col min="56" max="56" width="10.7109375" style="10" customWidth="1"/>
    <col min="57" max="57" width="9.42578125" style="10" customWidth="1"/>
    <col min="58" max="58" width="91.7109375" style="10" customWidth="1"/>
    <col min="59" max="59" width="6" style="10" customWidth="1"/>
    <col min="60" max="60" width="5.7109375" style="10" customWidth="1"/>
    <col min="61" max="63" width="10.7109375" style="10" customWidth="1"/>
    <col min="65" max="65" width="8.140625" style="1" customWidth="1"/>
    <col min="66" max="66" width="11.42578125" style="1"/>
    <col min="67" max="67" width="42.28515625" style="1" customWidth="1"/>
  </cols>
  <sheetData>
    <row r="1" spans="1:67" ht="15.75" thickTop="1">
      <c r="A1" s="357"/>
      <c r="B1" s="357"/>
      <c r="C1" s="367" t="str">
        <f t="shared" ref="C1:M1" si="0">SUBSTITUTE(ADDRESS(1,COLUMN(),4),"1","")</f>
        <v>C</v>
      </c>
      <c r="D1" s="367" t="str">
        <f t="shared" si="0"/>
        <v>D</v>
      </c>
      <c r="E1" s="367" t="str">
        <f t="shared" si="0"/>
        <v>E</v>
      </c>
      <c r="F1" s="367" t="str">
        <f t="shared" si="0"/>
        <v>F</v>
      </c>
      <c r="G1" s="367" t="str">
        <f t="shared" si="0"/>
        <v>G</v>
      </c>
      <c r="H1" s="367" t="str">
        <f t="shared" si="0"/>
        <v>H</v>
      </c>
      <c r="I1" s="367" t="str">
        <f t="shared" si="0"/>
        <v>I</v>
      </c>
      <c r="J1" s="367" t="str">
        <f t="shared" si="0"/>
        <v>J</v>
      </c>
      <c r="K1" s="367" t="str">
        <f t="shared" si="0"/>
        <v>K</v>
      </c>
      <c r="L1" s="367" t="str">
        <f t="shared" si="0"/>
        <v>L</v>
      </c>
      <c r="M1" s="367" t="str">
        <f t="shared" si="0"/>
        <v>M</v>
      </c>
      <c r="N1" s="357"/>
      <c r="O1" s="357"/>
      <c r="P1" s="357"/>
      <c r="Q1" s="357"/>
      <c r="R1" s="357"/>
      <c r="S1" s="357"/>
      <c r="T1" s="357"/>
      <c r="U1" s="357"/>
      <c r="V1" s="367" t="str">
        <f t="shared" ref="V1:AC1" si="1">SUBSTITUTE(ADDRESS(1,COLUMN(),4),"1","")</f>
        <v>V</v>
      </c>
      <c r="W1" s="357"/>
      <c r="X1" s="357"/>
      <c r="Y1" s="357"/>
      <c r="Z1" s="367" t="str">
        <f t="shared" si="1"/>
        <v>Z</v>
      </c>
      <c r="AA1"/>
      <c r="AB1" s="367" t="str">
        <f t="shared" si="1"/>
        <v>AB</v>
      </c>
      <c r="AC1" s="367" t="str">
        <f t="shared" si="1"/>
        <v>AC</v>
      </c>
      <c r="AD1" s="357"/>
      <c r="AE1" s="357"/>
      <c r="AF1" s="357"/>
      <c r="AG1" s="357"/>
      <c r="AH1" s="357"/>
      <c r="AI1" s="357"/>
      <c r="AJ1" s="357"/>
      <c r="AK1" s="357"/>
      <c r="AL1" s="357"/>
      <c r="AM1" s="357"/>
      <c r="AN1" s="367" t="str">
        <f t="shared" ref="AN1:AO1" si="2">SUBSTITUTE(ADDRESS(1,COLUMN(),4),"1","")</f>
        <v>AN</v>
      </c>
      <c r="AO1" s="367" t="str">
        <f t="shared" si="2"/>
        <v>AO</v>
      </c>
      <c r="AP1" s="357"/>
      <c r="AQ1" s="357"/>
      <c r="AR1" s="367" t="str">
        <f t="shared" ref="AR1:AT1" si="3">SUBSTITUTE(ADDRESS(1,COLUMN(),4),"1","")</f>
        <v>AR</v>
      </c>
      <c r="AT1" s="367" t="str">
        <f t="shared" si="3"/>
        <v>AT</v>
      </c>
      <c r="AU1" s="11"/>
      <c r="AV1" s="11"/>
      <c r="AW1" s="11"/>
      <c r="AX1" s="11"/>
      <c r="AY1" s="11"/>
      <c r="AZ1" s="11"/>
      <c r="BA1" s="11"/>
      <c r="BB1" s="11"/>
      <c r="BC1" s="11"/>
      <c r="BD1" s="370" t="str">
        <f t="shared" ref="BD1:BK1" si="4">SUBSTITUTE(ADDRESS(1,COLUMN(),4),"1","")</f>
        <v>BD</v>
      </c>
      <c r="BE1" s="370" t="str">
        <f t="shared" si="4"/>
        <v>BE</v>
      </c>
      <c r="BF1" s="370" t="str">
        <f t="shared" si="4"/>
        <v>BF</v>
      </c>
      <c r="BG1" s="370" t="str">
        <f t="shared" si="4"/>
        <v>BG</v>
      </c>
      <c r="BH1" s="370" t="str">
        <f t="shared" si="4"/>
        <v>BH</v>
      </c>
      <c r="BI1" s="370" t="str">
        <f t="shared" si="4"/>
        <v>BI</v>
      </c>
      <c r="BJ1" s="370" t="str">
        <f t="shared" si="4"/>
        <v>BJ</v>
      </c>
      <c r="BK1" s="370" t="str">
        <f t="shared" si="4"/>
        <v>BK</v>
      </c>
      <c r="BM1" s="9">
        <v>1</v>
      </c>
      <c r="BN1" s="365" t="str">
        <f>SUBSTITUTE(ADDRESS(1,COLUMN(),4),"1","")</f>
        <v>BN</v>
      </c>
      <c r="BO1" s="364" t="str">
        <f>SUBSTITUTE(ADDRESS(1,COLUMN(),4),"1","")</f>
        <v>BO</v>
      </c>
    </row>
    <row r="2" spans="1:67" ht="15.75" thickBot="1">
      <c r="A2" s="357"/>
      <c r="B2" s="357"/>
      <c r="C2" s="362">
        <f t="shared" ref="C2:M2" ca="1" si="5">CELL("largeur",C2)</f>
        <v>21</v>
      </c>
      <c r="D2" s="362">
        <f t="shared" ca="1" si="5"/>
        <v>17</v>
      </c>
      <c r="E2" s="362">
        <f t="shared" ca="1" si="5"/>
        <v>12</v>
      </c>
      <c r="F2" s="362">
        <f t="shared" ca="1" si="5"/>
        <v>9</v>
      </c>
      <c r="G2" s="362">
        <f t="shared" ca="1" si="5"/>
        <v>11</v>
      </c>
      <c r="H2" s="362">
        <f t="shared" ca="1" si="5"/>
        <v>13</v>
      </c>
      <c r="I2" s="362">
        <f t="shared" ca="1" si="5"/>
        <v>9</v>
      </c>
      <c r="J2" s="362">
        <f t="shared" ca="1" si="5"/>
        <v>9</v>
      </c>
      <c r="K2" s="362">
        <f t="shared" ca="1" si="5"/>
        <v>9</v>
      </c>
      <c r="L2" s="362">
        <f t="shared" ca="1" si="5"/>
        <v>9</v>
      </c>
      <c r="M2" s="362">
        <f t="shared" ca="1" si="5"/>
        <v>56</v>
      </c>
      <c r="N2" s="357"/>
      <c r="O2" s="357"/>
      <c r="P2" s="357"/>
      <c r="Q2" s="357"/>
      <c r="R2" s="357"/>
      <c r="S2" s="357"/>
      <c r="T2" s="357"/>
      <c r="U2" s="357"/>
      <c r="V2" s="362">
        <f ca="1">CELL("largeur",V2)</f>
        <v>12</v>
      </c>
      <c r="W2" s="357"/>
      <c r="X2" s="357"/>
      <c r="Y2" s="357"/>
      <c r="Z2" s="362">
        <f ca="1">CELL("largeur",Z2)</f>
        <v>40</v>
      </c>
      <c r="AA2"/>
      <c r="AB2" s="362">
        <f ca="1">CELL("largeur",AB2)</f>
        <v>12</v>
      </c>
      <c r="AC2" s="362">
        <f ca="1">CELL("largeur",AC2)</f>
        <v>11</v>
      </c>
      <c r="AD2" s="357"/>
      <c r="AE2" s="357"/>
      <c r="AF2" s="357"/>
      <c r="AG2" s="357"/>
      <c r="AH2" s="357"/>
      <c r="AI2" s="357"/>
      <c r="AJ2" s="357"/>
      <c r="AK2" s="357"/>
      <c r="AL2" s="357"/>
      <c r="AM2" s="357"/>
      <c r="AN2" s="362">
        <f ca="1">CELL("largeur",AN2)</f>
        <v>10</v>
      </c>
      <c r="AO2" s="362">
        <f ca="1">CELL("largeur",AO2)</f>
        <v>12</v>
      </c>
      <c r="AP2" s="357"/>
      <c r="AQ2" s="357"/>
      <c r="AR2" s="362">
        <f ca="1">CELL("largeur",AR2)</f>
        <v>40</v>
      </c>
      <c r="AT2" s="362">
        <f ca="1">CELL("largeur",AT2)</f>
        <v>40</v>
      </c>
      <c r="AU2" s="11"/>
      <c r="AV2" s="11"/>
      <c r="AW2" s="11"/>
      <c r="AX2" s="11"/>
      <c r="AY2" s="11"/>
      <c r="AZ2" s="11"/>
      <c r="BA2" s="11"/>
      <c r="BB2" s="11"/>
      <c r="BC2" s="11"/>
      <c r="BD2" s="362">
        <f t="shared" ref="BD2:BK2" ca="1" si="6">CELL("largeur",BD2)</f>
        <v>10</v>
      </c>
      <c r="BE2" s="362">
        <f t="shared" ca="1" si="6"/>
        <v>9</v>
      </c>
      <c r="BF2" s="362">
        <f t="shared" ca="1" si="6"/>
        <v>91</v>
      </c>
      <c r="BG2" s="362">
        <f t="shared" ca="1" si="6"/>
        <v>5</v>
      </c>
      <c r="BH2" s="362">
        <f t="shared" ca="1" si="6"/>
        <v>5</v>
      </c>
      <c r="BI2" s="362">
        <f t="shared" ca="1" si="6"/>
        <v>10</v>
      </c>
      <c r="BJ2" s="362">
        <f t="shared" ca="1" si="6"/>
        <v>10</v>
      </c>
      <c r="BK2" s="362">
        <f t="shared" ca="1" si="6"/>
        <v>10</v>
      </c>
      <c r="BM2" s="9">
        <v>1</v>
      </c>
      <c r="BN2" s="360"/>
      <c r="BO2" s="360" t="s">
        <v>591</v>
      </c>
    </row>
    <row r="3" spans="1:67" ht="15.75">
      <c r="A3" s="357"/>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11"/>
      <c r="AV3" s="11"/>
      <c r="AW3" s="11"/>
      <c r="AX3" s="11"/>
      <c r="AY3" s="11"/>
      <c r="AZ3" s="11"/>
      <c r="BA3" s="11"/>
      <c r="BB3" s="11"/>
      <c r="BC3" s="11"/>
      <c r="BD3" s="1284" t="s">
        <v>594</v>
      </c>
      <c r="BE3" s="1285"/>
      <c r="BF3" s="1285"/>
      <c r="BG3" s="1285"/>
      <c r="BH3" s="1285"/>
      <c r="BI3" s="1285"/>
      <c r="BJ3" s="1285"/>
      <c r="BK3" s="1286"/>
      <c r="BM3" s="9">
        <v>1</v>
      </c>
      <c r="BN3" s="348" cm="1">
        <f t="array" aca="1" ref="BN3" ca="1">COUNTA(A1:BM168+COUNTBLANK(A1:BM168))</f>
        <v>10920</v>
      </c>
      <c r="BO3" s="347" t="str">
        <f>"cellules entre"&amp;" " &amp;A1&amp;" et  "&amp;BM168</f>
        <v>cellules entre  et  BM168</v>
      </c>
    </row>
    <row r="4" spans="1:67" ht="15.7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287"/>
      <c r="BE4" s="1288"/>
      <c r="BF4" s="1288"/>
      <c r="BG4" s="1288"/>
      <c r="BH4" s="1288"/>
      <c r="BI4" s="1288"/>
      <c r="BJ4" s="1288"/>
      <c r="BK4" s="1289"/>
      <c r="BM4" s="9">
        <v>1</v>
      </c>
      <c r="BN4" s="348">
        <f ca="1">COUNTA(A1:BM168)</f>
        <v>3022</v>
      </c>
      <c r="BO4" s="347" t="s">
        <v>589</v>
      </c>
    </row>
    <row r="5" spans="1:67" ht="15.7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290" t="s">
        <v>596</v>
      </c>
      <c r="BE5" s="1291"/>
      <c r="BF5" s="1291"/>
      <c r="BG5" s="1291"/>
      <c r="BH5" s="1291"/>
      <c r="BI5" s="1291"/>
      <c r="BJ5" s="1291"/>
      <c r="BK5" s="1292"/>
      <c r="BM5" s="9">
        <v>1</v>
      </c>
      <c r="BN5" s="348">
        <f ca="1">COUNTBLANK(A1:BM168)</f>
        <v>8098</v>
      </c>
      <c r="BO5" s="347" t="s">
        <v>588</v>
      </c>
    </row>
    <row r="6" spans="1:67" ht="15.7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376" t="s">
        <v>597</v>
      </c>
      <c r="BE6" s="377"/>
      <c r="BF6" s="377"/>
      <c r="BG6" s="377"/>
      <c r="BH6" s="377"/>
      <c r="BI6" s="377"/>
      <c r="BJ6" s="377"/>
      <c r="BK6" s="378"/>
      <c r="BM6" s="9">
        <v>1</v>
      </c>
      <c r="BN6" s="348">
        <f>SUM(BM1:BM166)+2</f>
        <v>168</v>
      </c>
      <c r="BO6" s="347" t="s">
        <v>587</v>
      </c>
    </row>
    <row r="7" spans="1:67" ht="15.7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376" t="s">
        <v>599</v>
      </c>
      <c r="BE7" s="377"/>
      <c r="BF7" s="377"/>
      <c r="BG7" s="377"/>
      <c r="BH7" s="377"/>
      <c r="BI7" s="377"/>
      <c r="BJ7" s="377"/>
      <c r="BK7" s="378"/>
      <c r="BM7" s="9">
        <v>1</v>
      </c>
      <c r="BN7" s="348">
        <f>SUM(A168:BL168)+1</f>
        <v>65</v>
      </c>
      <c r="BO7" s="347" t="s">
        <v>585</v>
      </c>
    </row>
    <row r="8" spans="1:67" ht="15.7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376" t="s">
        <v>601</v>
      </c>
      <c r="BE8" s="377"/>
      <c r="BF8" s="377"/>
      <c r="BG8" s="265" t="s">
        <v>602</v>
      </c>
      <c r="BH8" s="377"/>
      <c r="BI8" s="377"/>
      <c r="BJ8" s="377"/>
      <c r="BK8" s="378"/>
      <c r="BM8" s="9">
        <v>1</v>
      </c>
      <c r="BN8"/>
      <c r="BO8"/>
    </row>
    <row r="9" spans="1:67" ht="15.7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62"/>
      <c r="AX9" s="649" t="s">
        <v>929</v>
      </c>
      <c r="AY9" s="11"/>
      <c r="AZ9" s="11"/>
      <c r="BA9" s="11"/>
      <c r="BB9" s="11"/>
      <c r="BC9" s="11"/>
      <c r="BD9" s="376" t="s">
        <v>604</v>
      </c>
      <c r="BE9" s="377"/>
      <c r="BF9" s="377"/>
      <c r="BG9" s="381" t="s">
        <v>605</v>
      </c>
      <c r="BH9" s="377"/>
      <c r="BI9" s="377"/>
      <c r="BJ9" s="377"/>
      <c r="BK9" s="378"/>
      <c r="BL9" t="s">
        <v>505</v>
      </c>
      <c r="BM9" s="9">
        <v>1</v>
      </c>
    </row>
    <row r="10" spans="1:67" ht="18.75">
      <c r="A10" s="20"/>
      <c r="B10" s="20"/>
      <c r="C10" s="339" t="s">
        <v>583</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62"/>
      <c r="AX10" s="277" t="s">
        <v>509</v>
      </c>
      <c r="AY10" s="623" t="s">
        <v>608</v>
      </c>
      <c r="AZ10" s="20"/>
      <c r="BA10" s="20"/>
      <c r="BB10" s="20"/>
      <c r="BC10" s="11"/>
      <c r="BD10" s="383" t="s">
        <v>607</v>
      </c>
      <c r="BE10" s="384"/>
      <c r="BF10" s="384"/>
      <c r="BG10" s="385" t="s">
        <v>608</v>
      </c>
      <c r="BH10" s="384"/>
      <c r="BI10" s="384"/>
      <c r="BJ10" s="384"/>
      <c r="BK10" s="386"/>
      <c r="BM10" s="9">
        <v>1</v>
      </c>
    </row>
    <row r="11" spans="1:67" ht="19.5" thickBot="1">
      <c r="A11" s="20"/>
      <c r="B11" s="20"/>
      <c r="C11" s="339" t="str">
        <f>G15&amp;" "&amp;H15</f>
        <v>Modifiez en ml les volumes qui ne vous conviennent pas Colonne H</v>
      </c>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62"/>
      <c r="AX11" s="20"/>
      <c r="AY11" s="20"/>
      <c r="AZ11" s="20"/>
      <c r="BA11" s="20"/>
      <c r="BB11" s="671"/>
      <c r="BD11" s="388"/>
      <c r="BE11" s="389"/>
      <c r="BF11" s="389"/>
      <c r="BG11" s="389"/>
      <c r="BH11" s="389"/>
      <c r="BI11" s="389"/>
      <c r="BJ11" s="389"/>
      <c r="BK11" s="390"/>
      <c r="BM11" s="9">
        <v>1</v>
      </c>
    </row>
    <row r="12" spans="1:67" ht="18.75">
      <c r="A12" s="20"/>
      <c r="B12" s="20"/>
      <c r="C12" s="341" t="s">
        <v>584</v>
      </c>
      <c r="D12" s="340"/>
      <c r="E12" s="338"/>
      <c r="F12" s="338"/>
      <c r="G12" s="338"/>
      <c r="H12" s="338"/>
      <c r="I12" s="338"/>
      <c r="J12" s="338"/>
      <c r="K12" s="338"/>
      <c r="L12" s="338"/>
      <c r="M12" s="338"/>
      <c r="N12" s="338"/>
      <c r="O12" s="338"/>
      <c r="P12" s="338"/>
      <c r="Q12" s="338"/>
      <c r="R12" s="338"/>
      <c r="S12" s="338"/>
      <c r="T12" s="338"/>
      <c r="U12" s="672"/>
      <c r="V12" s="576" t="s">
        <v>222</v>
      </c>
      <c r="W12" s="577"/>
      <c r="X12" s="577"/>
      <c r="Y12" s="577"/>
      <c r="Z12" s="577"/>
      <c r="AA12" s="577"/>
      <c r="AB12" s="578"/>
      <c r="AC12" s="579"/>
      <c r="AE12" s="671"/>
      <c r="AF12" s="475" t="s">
        <v>820</v>
      </c>
      <c r="AG12" s="20"/>
      <c r="AI12" s="670"/>
      <c r="AJ12" s="25" t="s">
        <v>154</v>
      </c>
      <c r="AK12" s="30"/>
      <c r="AM12" s="671"/>
      <c r="AN12" s="1245" t="s">
        <v>773</v>
      </c>
      <c r="AO12" s="1246"/>
      <c r="AP12" s="262"/>
      <c r="AQ12" s="262"/>
      <c r="AR12" s="1193" t="s">
        <v>896</v>
      </c>
      <c r="AS12" s="262"/>
      <c r="AT12" s="1193" t="s">
        <v>825</v>
      </c>
      <c r="AU12" s="1193" t="s">
        <v>827</v>
      </c>
      <c r="AW12" s="262"/>
      <c r="AX12" s="107" t="s">
        <v>334</v>
      </c>
      <c r="AY12" s="106"/>
      <c r="AZ12" s="17"/>
      <c r="BA12" s="17"/>
      <c r="BB12" s="677"/>
      <c r="BD12" s="394" t="s">
        <v>613</v>
      </c>
      <c r="BE12" s="381" t="s">
        <v>614</v>
      </c>
      <c r="BF12" s="389"/>
      <c r="BG12" s="395" t="s">
        <v>613</v>
      </c>
      <c r="BH12" s="381" t="s">
        <v>615</v>
      </c>
      <c r="BI12" s="389"/>
      <c r="BJ12" s="389"/>
      <c r="BK12" s="390"/>
      <c r="BL12" t="s">
        <v>505</v>
      </c>
      <c r="BM12" s="9">
        <v>1</v>
      </c>
    </row>
    <row r="13" spans="1:67" ht="16.5" thickBot="1">
      <c r="A13" s="20"/>
      <c r="B13" s="20"/>
      <c r="C13" s="341" t="s">
        <v>581</v>
      </c>
      <c r="D13" s="340"/>
      <c r="E13" s="338"/>
      <c r="F13" s="338"/>
      <c r="G13" s="338"/>
      <c r="H13" s="338"/>
      <c r="I13" s="338"/>
      <c r="J13" s="338"/>
      <c r="K13" s="338"/>
      <c r="L13" s="338"/>
      <c r="M13" s="338"/>
      <c r="N13" s="338"/>
      <c r="O13" s="338"/>
      <c r="P13" s="338"/>
      <c r="Q13" s="338"/>
      <c r="R13" s="338"/>
      <c r="S13" s="338"/>
      <c r="T13" s="338"/>
      <c r="U13" s="672"/>
      <c r="V13" s="1235" t="s">
        <v>376</v>
      </c>
      <c r="W13" s="618"/>
      <c r="X13" s="1293" t="s">
        <v>375</v>
      </c>
      <c r="Y13" s="619"/>
      <c r="Z13" s="174" t="s">
        <v>374</v>
      </c>
      <c r="AA13" s="29"/>
      <c r="AB13" s="281" t="s">
        <v>769</v>
      </c>
      <c r="AC13" s="570"/>
      <c r="AE13" s="671"/>
      <c r="AF13" s="55" t="s">
        <v>218</v>
      </c>
      <c r="AG13" s="31" t="s">
        <v>217</v>
      </c>
      <c r="AI13" s="670"/>
      <c r="AJ13" s="29"/>
      <c r="AK13" s="29"/>
      <c r="AM13" s="671"/>
      <c r="AP13" s="262"/>
      <c r="AQ13" s="262"/>
      <c r="AR13" s="1193"/>
      <c r="AS13" s="262"/>
      <c r="AT13" s="1193"/>
      <c r="AU13" s="1193"/>
      <c r="AW13" s="262"/>
      <c r="AX13" s="18" t="s">
        <v>332</v>
      </c>
      <c r="AY13" s="18"/>
      <c r="AZ13" s="17"/>
      <c r="BA13" s="17"/>
      <c r="BB13" s="677"/>
      <c r="BD13" s="394" t="s">
        <v>613</v>
      </c>
      <c r="BE13" s="381" t="s">
        <v>616</v>
      </c>
      <c r="BF13" s="389"/>
      <c r="BG13" s="395" t="s">
        <v>613</v>
      </c>
      <c r="BH13" s="381" t="s">
        <v>617</v>
      </c>
      <c r="BI13" s="389"/>
      <c r="BJ13" s="389"/>
      <c r="BK13" s="390"/>
      <c r="BL13" t="s">
        <v>505</v>
      </c>
      <c r="BM13" s="9">
        <v>1</v>
      </c>
    </row>
    <row r="14" spans="1:67" ht="18.75" customHeight="1" thickBot="1">
      <c r="A14" s="20"/>
      <c r="B14" s="20"/>
      <c r="C14" s="335" t="s">
        <v>580</v>
      </c>
      <c r="D14" s="335"/>
      <c r="E14" s="335"/>
      <c r="F14" s="335"/>
      <c r="G14" s="335"/>
      <c r="H14" s="335"/>
      <c r="I14" s="335"/>
      <c r="J14" s="335"/>
      <c r="K14" s="335"/>
      <c r="L14" s="335"/>
      <c r="M14" s="335"/>
      <c r="N14" s="262"/>
      <c r="P14" s="1141" t="s">
        <v>674</v>
      </c>
      <c r="Q14" s="1142"/>
      <c r="R14" s="1142"/>
      <c r="S14" s="1143"/>
      <c r="U14" s="672"/>
      <c r="V14" s="1236"/>
      <c r="W14" s="620"/>
      <c r="X14" s="1294"/>
      <c r="Y14" s="621"/>
      <c r="Z14" s="162" t="s">
        <v>367</v>
      </c>
      <c r="AA14" s="571"/>
      <c r="AB14" s="668"/>
      <c r="AC14" s="669"/>
      <c r="AE14" s="671"/>
      <c r="AF14" s="54" t="s">
        <v>121</v>
      </c>
      <c r="AG14" s="31" t="s">
        <v>214</v>
      </c>
      <c r="AI14" s="670"/>
      <c r="AJ14" s="13" t="s">
        <v>149</v>
      </c>
      <c r="AK14" s="13"/>
      <c r="AM14" s="671"/>
      <c r="AN14" s="1271" t="s">
        <v>433</v>
      </c>
      <c r="AO14" s="1185"/>
      <c r="AP14" s="262"/>
      <c r="AQ14" s="262"/>
      <c r="AS14" s="262"/>
      <c r="AW14" s="262"/>
      <c r="AX14" s="26" t="s">
        <v>331</v>
      </c>
      <c r="AY14" s="18"/>
      <c r="AZ14" s="17"/>
      <c r="BA14" s="17"/>
      <c r="BB14" s="677"/>
      <c r="BD14" s="394" t="s">
        <v>613</v>
      </c>
      <c r="BE14" s="381" t="s">
        <v>618</v>
      </c>
      <c r="BF14" s="389"/>
      <c r="BH14" s="389"/>
      <c r="BI14" s="389"/>
      <c r="BJ14" s="389"/>
      <c r="BK14" s="409"/>
      <c r="BL14" t="s">
        <v>505</v>
      </c>
      <c r="BM14" s="9">
        <v>1</v>
      </c>
    </row>
    <row r="15" spans="1:67" ht="21" customHeight="1" thickBot="1">
      <c r="A15" s="20"/>
      <c r="B15" s="20"/>
      <c r="C15" s="27"/>
      <c r="D15" s="328"/>
      <c r="E15" s="328"/>
      <c r="F15" s="328"/>
      <c r="G15" s="331" t="s">
        <v>579</v>
      </c>
      <c r="H15" s="330" t="str">
        <f>SUBSTITUTE(ADDRESS(1,COLUMN(),4),"1","")</f>
        <v>H</v>
      </c>
      <c r="I15" s="329" t="s">
        <v>566</v>
      </c>
      <c r="J15" s="328"/>
      <c r="K15" s="328"/>
      <c r="L15" s="328"/>
      <c r="M15" s="328"/>
      <c r="N15" s="262"/>
      <c r="P15" s="28" t="s">
        <v>676</v>
      </c>
      <c r="Q15" s="197"/>
      <c r="R15" s="197"/>
      <c r="S15" s="197"/>
      <c r="U15" s="672"/>
      <c r="V15" s="563">
        <v>40</v>
      </c>
      <c r="W15" s="574"/>
      <c r="X15" s="617">
        <v>1.04</v>
      </c>
      <c r="Y15" s="574"/>
      <c r="Z15" s="290" t="s">
        <v>219</v>
      </c>
      <c r="AA15" s="569"/>
      <c r="AB15" s="1218" t="s">
        <v>738</v>
      </c>
      <c r="AC15" s="1219"/>
      <c r="AE15" s="671"/>
      <c r="AF15" s="53" t="s">
        <v>32</v>
      </c>
      <c r="AG15" s="31" t="s">
        <v>212</v>
      </c>
      <c r="AI15" s="670"/>
      <c r="AJ15" s="13" t="s">
        <v>146</v>
      </c>
      <c r="AK15" s="13"/>
      <c r="AM15" s="671"/>
      <c r="AP15" s="262"/>
      <c r="AQ15" s="262"/>
      <c r="AR15" s="1196" t="s">
        <v>679</v>
      </c>
      <c r="AS15" s="262"/>
      <c r="AT15" s="1196" t="s">
        <v>900</v>
      </c>
      <c r="AU15" s="1169" t="s">
        <v>897</v>
      </c>
      <c r="AW15" s="262"/>
      <c r="AX15" s="18" t="s">
        <v>329</v>
      </c>
      <c r="AY15" s="18"/>
      <c r="AZ15" s="17"/>
      <c r="BA15" s="17"/>
      <c r="BB15" s="677"/>
      <c r="BD15" s="388"/>
      <c r="BE15" s="389"/>
      <c r="BF15" s="389"/>
      <c r="BG15" s="389"/>
      <c r="BH15" s="389"/>
      <c r="BI15" s="389"/>
      <c r="BJ15" s="389"/>
      <c r="BK15" s="409" t="s">
        <v>619</v>
      </c>
      <c r="BM15" s="9">
        <v>1</v>
      </c>
    </row>
    <row r="16" spans="1:67" ht="21">
      <c r="C16" s="326" t="s">
        <v>578</v>
      </c>
      <c r="D16" s="1220" t="s">
        <v>577</v>
      </c>
      <c r="E16" s="1315" t="s">
        <v>576</v>
      </c>
      <c r="F16" s="1315" t="s">
        <v>575</v>
      </c>
      <c r="G16" s="1222" t="s">
        <v>574</v>
      </c>
      <c r="H16" s="1224" t="s">
        <v>429</v>
      </c>
      <c r="I16" s="1317" t="s">
        <v>573</v>
      </c>
      <c r="J16" s="1302" t="s">
        <v>572</v>
      </c>
      <c r="K16" s="1302"/>
      <c r="L16" s="1319" t="s">
        <v>430</v>
      </c>
      <c r="M16" s="1220" t="s">
        <v>571</v>
      </c>
      <c r="N16" s="262"/>
      <c r="P16" s="564" t="s">
        <v>677</v>
      </c>
      <c r="Q16" s="197"/>
      <c r="R16" s="197"/>
      <c r="S16" s="197"/>
      <c r="U16" s="672"/>
      <c r="V16" s="292">
        <v>17</v>
      </c>
      <c r="W16" s="574"/>
      <c r="X16" s="616">
        <v>1.04</v>
      </c>
      <c r="Y16" s="574"/>
      <c r="Z16" s="290" t="s">
        <v>215</v>
      </c>
      <c r="AA16" s="569"/>
      <c r="AB16" s="1218" t="s">
        <v>739</v>
      </c>
      <c r="AC16" s="1219"/>
      <c r="AE16" s="671"/>
      <c r="AF16" s="51" t="s">
        <v>182</v>
      </c>
      <c r="AG16" s="37" t="s">
        <v>934</v>
      </c>
      <c r="AI16" s="670"/>
      <c r="AJ16" s="13"/>
      <c r="AK16" s="13"/>
      <c r="AM16" s="671"/>
      <c r="AN16" s="1271" t="s">
        <v>675</v>
      </c>
      <c r="AO16" s="1185"/>
      <c r="AP16" s="262"/>
      <c r="AQ16" s="262"/>
      <c r="AR16" s="1197"/>
      <c r="AS16" s="262"/>
      <c r="AT16" s="1197"/>
      <c r="AU16" s="1169"/>
      <c r="AW16" s="262"/>
      <c r="AX16" s="18" t="s">
        <v>327</v>
      </c>
      <c r="AY16" s="16"/>
      <c r="AZ16" s="17"/>
      <c r="BA16" s="17"/>
      <c r="BB16" s="677"/>
      <c r="BD16" s="411" t="s">
        <v>620</v>
      </c>
      <c r="BE16" s="412"/>
      <c r="BF16" s="412"/>
      <c r="BG16" s="412"/>
      <c r="BH16" s="412"/>
      <c r="BI16" s="412"/>
      <c r="BJ16" s="412"/>
      <c r="BK16" s="413" t="s">
        <v>621</v>
      </c>
      <c r="BM16" s="9">
        <v>1</v>
      </c>
    </row>
    <row r="17" spans="1:65" ht="21" customHeight="1">
      <c r="C17" s="322" t="s">
        <v>570</v>
      </c>
      <c r="D17" s="1221"/>
      <c r="E17" s="1316"/>
      <c r="F17" s="1316"/>
      <c r="G17" s="1223"/>
      <c r="H17" s="1225"/>
      <c r="I17" s="1318"/>
      <c r="J17" s="321" t="s">
        <v>326</v>
      </c>
      <c r="K17" s="321" t="s">
        <v>328</v>
      </c>
      <c r="L17" s="1304"/>
      <c r="M17" s="1221"/>
      <c r="N17" s="262"/>
      <c r="P17" s="28" t="s">
        <v>680</v>
      </c>
      <c r="Q17" s="197"/>
      <c r="R17" s="197"/>
      <c r="S17" s="197"/>
      <c r="U17" s="672"/>
      <c r="V17" s="292">
        <v>29</v>
      </c>
      <c r="W17" s="574"/>
      <c r="X17" s="616">
        <v>0.97</v>
      </c>
      <c r="Y17" s="574"/>
      <c r="Z17" s="290" t="s">
        <v>213</v>
      </c>
      <c r="AA17" s="569"/>
      <c r="AB17" s="1218" t="s">
        <v>740</v>
      </c>
      <c r="AC17" s="1219"/>
      <c r="AE17" s="671"/>
      <c r="AF17" s="50" t="s">
        <v>207</v>
      </c>
      <c r="AG17" s="31" t="s">
        <v>206</v>
      </c>
      <c r="AI17" s="670"/>
      <c r="AJ17" s="13" t="s">
        <v>141</v>
      </c>
      <c r="AK17" s="13"/>
      <c r="AM17" s="671"/>
      <c r="AP17" s="262"/>
      <c r="AQ17" s="262"/>
      <c r="AS17" s="262"/>
      <c r="AW17" s="262"/>
      <c r="AX17" s="18" t="s">
        <v>325</v>
      </c>
      <c r="AY17" s="18"/>
      <c r="AZ17" s="17"/>
      <c r="BA17" s="17"/>
      <c r="BB17" s="677"/>
      <c r="BD17" s="1275" t="s">
        <v>622</v>
      </c>
      <c r="BE17" s="1276"/>
      <c r="BF17" s="1276"/>
      <c r="BG17" s="1276"/>
      <c r="BH17" s="1276"/>
      <c r="BI17" s="1276"/>
      <c r="BJ17" s="1276"/>
      <c r="BK17" s="1277"/>
      <c r="BM17" s="9">
        <v>1</v>
      </c>
    </row>
    <row r="18" spans="1:65" ht="21.75" customHeight="1">
      <c r="A18">
        <v>1</v>
      </c>
      <c r="B18" s="654" t="s">
        <v>867</v>
      </c>
      <c r="C18" s="120" t="s">
        <v>483</v>
      </c>
      <c r="D18" s="667">
        <f t="shared" ref="D18:D49" si="7">H18 / 1000</f>
        <v>0.25</v>
      </c>
      <c r="E18" s="318" t="s">
        <v>282</v>
      </c>
      <c r="F18" s="317">
        <f t="shared" ref="F18:F49" si="8">ROUND(1/D18,0)</f>
        <v>4</v>
      </c>
      <c r="G18" s="313">
        <f t="shared" ref="G18:G49" si="9">H18/10</f>
        <v>25</v>
      </c>
      <c r="H18" s="316">
        <v>250</v>
      </c>
      <c r="I18" s="315">
        <v>200</v>
      </c>
      <c r="J18" s="314">
        <v>300</v>
      </c>
      <c r="K18" s="651">
        <f t="shared" ref="K18:K49" si="10">J18/10</f>
        <v>30</v>
      </c>
      <c r="L18" s="312">
        <v>300</v>
      </c>
      <c r="M18" s="311" t="s">
        <v>482</v>
      </c>
      <c r="N18" s="262"/>
      <c r="P18" s="564" t="s">
        <v>682</v>
      </c>
      <c r="Q18" s="197"/>
      <c r="R18" s="197"/>
      <c r="S18" s="197"/>
      <c r="U18" s="672"/>
      <c r="V18" s="292">
        <v>28</v>
      </c>
      <c r="W18" s="574"/>
      <c r="X18" s="616">
        <v>1.04</v>
      </c>
      <c r="Y18" s="574"/>
      <c r="Z18" s="290" t="s">
        <v>210</v>
      </c>
      <c r="AA18" s="569"/>
      <c r="AB18" s="1218" t="s">
        <v>741</v>
      </c>
      <c r="AC18" s="1219"/>
      <c r="AE18" s="671"/>
      <c r="AF18" s="49" t="s">
        <v>203</v>
      </c>
      <c r="AG18" s="31" t="s">
        <v>202</v>
      </c>
      <c r="AI18" s="670"/>
      <c r="AJ18" s="13" t="s">
        <v>139</v>
      </c>
      <c r="AK18" s="13"/>
      <c r="AM18" s="671"/>
      <c r="AN18" s="1251" t="s">
        <v>774</v>
      </c>
      <c r="AO18" s="1252"/>
      <c r="AP18" s="262"/>
      <c r="AQ18" s="262"/>
      <c r="AR18" s="1193" t="s">
        <v>826</v>
      </c>
      <c r="AS18" s="262"/>
      <c r="AT18" s="1193" t="s">
        <v>825</v>
      </c>
      <c r="AU18" s="1193" t="s">
        <v>827</v>
      </c>
      <c r="AW18" s="262"/>
      <c r="AX18" s="18" t="s">
        <v>323</v>
      </c>
      <c r="AY18" s="16"/>
      <c r="AZ18" s="17"/>
      <c r="BA18" s="17"/>
      <c r="BB18" s="677"/>
      <c r="BD18" s="1278"/>
      <c r="BE18" s="1279"/>
      <c r="BF18" s="1279"/>
      <c r="BG18" s="1279"/>
      <c r="BH18" s="1279"/>
      <c r="BI18" s="1279"/>
      <c r="BJ18" s="1279"/>
      <c r="BK18" s="1280"/>
      <c r="BM18" s="9">
        <v>1</v>
      </c>
    </row>
    <row r="19" spans="1:65" ht="21.75" customHeight="1">
      <c r="A19">
        <v>2</v>
      </c>
      <c r="B19" s="654" t="s">
        <v>867</v>
      </c>
      <c r="C19" s="120" t="s">
        <v>481</v>
      </c>
      <c r="D19" s="94">
        <f t="shared" si="7"/>
        <v>0.18</v>
      </c>
      <c r="E19" s="93" t="s">
        <v>282</v>
      </c>
      <c r="F19" s="75">
        <f t="shared" si="8"/>
        <v>6</v>
      </c>
      <c r="G19" s="74">
        <f t="shared" si="9"/>
        <v>18</v>
      </c>
      <c r="H19" s="92">
        <v>180</v>
      </c>
      <c r="I19" s="72">
        <v>150</v>
      </c>
      <c r="J19" s="71">
        <v>240</v>
      </c>
      <c r="K19" s="79">
        <f t="shared" si="10"/>
        <v>24</v>
      </c>
      <c r="L19" s="96">
        <v>240</v>
      </c>
      <c r="M19" s="88" t="s">
        <v>480</v>
      </c>
      <c r="N19" s="262"/>
      <c r="P19" s="281" t="s">
        <v>683</v>
      </c>
      <c r="Q19" s="197"/>
      <c r="R19" s="197"/>
      <c r="S19" s="197"/>
      <c r="U19" s="672"/>
      <c r="V19" s="292">
        <v>44.7</v>
      </c>
      <c r="W19" s="574"/>
      <c r="X19" s="616">
        <v>0.94</v>
      </c>
      <c r="Y19" s="574"/>
      <c r="Z19" s="290" t="s">
        <v>208</v>
      </c>
      <c r="AA19" s="569"/>
      <c r="AB19" s="1218" t="s">
        <v>742</v>
      </c>
      <c r="AC19" s="1219"/>
      <c r="AE19" s="671"/>
      <c r="AF19" s="48" t="s">
        <v>199</v>
      </c>
      <c r="AG19" s="31" t="s">
        <v>198</v>
      </c>
      <c r="AI19" s="670"/>
      <c r="AJ19" s="13"/>
      <c r="AK19" s="13"/>
      <c r="AM19" s="671"/>
      <c r="AP19" s="674"/>
      <c r="AQ19" s="674"/>
      <c r="AR19" s="1193"/>
      <c r="AS19" s="262"/>
      <c r="AT19" s="1193"/>
      <c r="AU19" s="1193"/>
      <c r="AW19" s="674"/>
      <c r="AX19" s="18"/>
      <c r="AY19" s="18"/>
      <c r="AZ19" s="17"/>
      <c r="BA19" s="17"/>
      <c r="BB19" s="677"/>
      <c r="BD19" s="1297" t="s">
        <v>623</v>
      </c>
      <c r="BE19" s="1298"/>
      <c r="BF19" s="1298"/>
      <c r="BG19" s="1298"/>
      <c r="BH19" s="1298"/>
      <c r="BI19" s="1298"/>
      <c r="BJ19" s="1298"/>
      <c r="BK19" s="1299"/>
      <c r="BM19" s="9">
        <v>1</v>
      </c>
    </row>
    <row r="20" spans="1:65" ht="21" customHeight="1" thickBot="1">
      <c r="B20" s="654" t="s">
        <v>867</v>
      </c>
      <c r="C20" s="120" t="s">
        <v>38</v>
      </c>
      <c r="D20" s="94">
        <f t="shared" si="7"/>
        <v>0.25</v>
      </c>
      <c r="E20" s="93" t="s">
        <v>282</v>
      </c>
      <c r="F20" s="75">
        <f t="shared" si="8"/>
        <v>4</v>
      </c>
      <c r="G20" s="74">
        <f t="shared" si="9"/>
        <v>25</v>
      </c>
      <c r="H20" s="92">
        <v>250</v>
      </c>
      <c r="I20" s="72">
        <v>200</v>
      </c>
      <c r="J20" s="71">
        <v>300</v>
      </c>
      <c r="K20" s="79">
        <f t="shared" si="10"/>
        <v>30</v>
      </c>
      <c r="L20" s="96">
        <v>300</v>
      </c>
      <c r="M20" s="88" t="s">
        <v>465</v>
      </c>
      <c r="N20" s="262"/>
      <c r="P20" s="28" t="s">
        <v>685</v>
      </c>
      <c r="Q20" s="197"/>
      <c r="R20" s="197"/>
      <c r="S20" s="197"/>
      <c r="U20" s="672"/>
      <c r="V20" s="292">
        <v>25</v>
      </c>
      <c r="W20" s="574"/>
      <c r="X20" s="616">
        <v>1.05</v>
      </c>
      <c r="Y20" s="574"/>
      <c r="Z20" s="290" t="s">
        <v>204</v>
      </c>
      <c r="AA20" s="569"/>
      <c r="AB20" s="1218" t="s">
        <v>740</v>
      </c>
      <c r="AC20" s="1219"/>
      <c r="AE20" s="671"/>
      <c r="AF20" s="47" t="s">
        <v>13</v>
      </c>
      <c r="AG20" s="31" t="s">
        <v>195</v>
      </c>
      <c r="AI20" s="670"/>
      <c r="AJ20" s="13" t="s">
        <v>134</v>
      </c>
      <c r="AK20" s="13"/>
      <c r="AM20" s="671"/>
      <c r="AN20" s="1272" t="s">
        <v>422</v>
      </c>
      <c r="AO20" s="1189"/>
      <c r="AP20" s="674"/>
      <c r="AQ20" s="674"/>
      <c r="AS20" s="262"/>
      <c r="AW20" s="674"/>
      <c r="AX20" s="26" t="s">
        <v>320</v>
      </c>
      <c r="AY20" s="18"/>
      <c r="AZ20" s="17"/>
      <c r="BA20" s="17"/>
      <c r="BB20" s="677"/>
      <c r="BD20" s="1300" t="s">
        <v>624</v>
      </c>
      <c r="BE20" s="1301"/>
      <c r="BF20" s="1301"/>
      <c r="BG20" s="1301"/>
      <c r="BH20" s="1301"/>
      <c r="BI20" s="1301"/>
      <c r="BJ20" s="414"/>
      <c r="BK20" s="415"/>
      <c r="BM20" s="9">
        <v>1</v>
      </c>
    </row>
    <row r="21" spans="1:65" ht="21" customHeight="1">
      <c r="B21" s="655" t="s">
        <v>884</v>
      </c>
      <c r="C21" s="120" t="s">
        <v>425</v>
      </c>
      <c r="D21" s="94">
        <f t="shared" si="7"/>
        <v>0.35</v>
      </c>
      <c r="E21" s="93" t="s">
        <v>282</v>
      </c>
      <c r="F21" s="75">
        <f t="shared" si="8"/>
        <v>3</v>
      </c>
      <c r="G21" s="74">
        <f t="shared" si="9"/>
        <v>35</v>
      </c>
      <c r="H21" s="92">
        <v>350</v>
      </c>
      <c r="I21" s="72">
        <v>300</v>
      </c>
      <c r="J21" s="71">
        <v>400</v>
      </c>
      <c r="K21" s="79">
        <f t="shared" si="10"/>
        <v>40</v>
      </c>
      <c r="L21" s="96">
        <v>400</v>
      </c>
      <c r="M21" s="88" t="s">
        <v>424</v>
      </c>
      <c r="N21" s="262"/>
      <c r="P21" s="28" t="s">
        <v>686</v>
      </c>
      <c r="Q21" s="197"/>
      <c r="R21" s="197"/>
      <c r="S21" s="197"/>
      <c r="U21" s="672"/>
      <c r="V21" s="292">
        <v>40</v>
      </c>
      <c r="W21" s="574"/>
      <c r="X21" s="616">
        <v>0.95</v>
      </c>
      <c r="Y21" s="574"/>
      <c r="Z21" s="290" t="s">
        <v>200</v>
      </c>
      <c r="AA21" s="569"/>
      <c r="AB21" s="1218" t="s">
        <v>743</v>
      </c>
      <c r="AC21" s="1219"/>
      <c r="AE21" s="671"/>
      <c r="AF21" s="46" t="s">
        <v>72</v>
      </c>
      <c r="AG21" s="37" t="s">
        <v>935</v>
      </c>
      <c r="AI21" s="670"/>
      <c r="AJ21" s="13" t="s">
        <v>131</v>
      </c>
      <c r="AK21" s="13"/>
      <c r="AM21" s="671"/>
      <c r="AP21" s="674"/>
      <c r="AQ21" s="674"/>
      <c r="AR21" s="1212" t="s">
        <v>503</v>
      </c>
      <c r="AS21" s="262"/>
      <c r="AT21" s="1212" t="s">
        <v>829</v>
      </c>
      <c r="AU21" s="1169" t="s">
        <v>830</v>
      </c>
      <c r="AW21" s="674"/>
      <c r="AX21" s="18" t="s">
        <v>318</v>
      </c>
      <c r="AY21" s="18"/>
      <c r="AZ21" s="17"/>
      <c r="BA21" s="17"/>
      <c r="BB21" s="677"/>
      <c r="BD21" s="416" t="s">
        <v>625</v>
      </c>
      <c r="BE21" s="417"/>
      <c r="BF21" s="417"/>
      <c r="BG21" s="417"/>
      <c r="BH21" s="417"/>
      <c r="BI21" s="417"/>
      <c r="BJ21" s="417"/>
      <c r="BK21" s="418"/>
      <c r="BM21" s="9">
        <v>1</v>
      </c>
    </row>
    <row r="22" spans="1:65" ht="21">
      <c r="B22" s="655" t="s">
        <v>884</v>
      </c>
      <c r="C22" s="120" t="s">
        <v>344</v>
      </c>
      <c r="D22" s="94">
        <f t="shared" si="7"/>
        <v>0.18</v>
      </c>
      <c r="E22" s="93" t="s">
        <v>282</v>
      </c>
      <c r="F22" s="75">
        <f t="shared" si="8"/>
        <v>6</v>
      </c>
      <c r="G22" s="74">
        <f t="shared" si="9"/>
        <v>18</v>
      </c>
      <c r="H22" s="92">
        <v>180</v>
      </c>
      <c r="I22" s="72">
        <v>150</v>
      </c>
      <c r="J22" s="71">
        <v>220</v>
      </c>
      <c r="K22" s="79">
        <f t="shared" si="10"/>
        <v>22</v>
      </c>
      <c r="L22" s="96">
        <v>220</v>
      </c>
      <c r="M22" s="88" t="s">
        <v>343</v>
      </c>
      <c r="N22" s="262"/>
      <c r="P22" s="28" t="s">
        <v>687</v>
      </c>
      <c r="Q22" s="197"/>
      <c r="R22" s="197"/>
      <c r="S22" s="197"/>
      <c r="U22" s="672"/>
      <c r="V22" s="292">
        <v>40</v>
      </c>
      <c r="W22" s="574"/>
      <c r="X22" s="616">
        <v>0.95</v>
      </c>
      <c r="Y22" s="574"/>
      <c r="Z22" s="290" t="s">
        <v>196</v>
      </c>
      <c r="AA22" s="569"/>
      <c r="AB22" s="1218" t="s">
        <v>738</v>
      </c>
      <c r="AC22" s="1219"/>
      <c r="AE22" s="671"/>
      <c r="AF22" s="45" t="s">
        <v>191</v>
      </c>
      <c r="AG22" s="31" t="s">
        <v>190</v>
      </c>
      <c r="AI22" s="670"/>
      <c r="AJ22" s="13"/>
      <c r="AK22" s="13"/>
      <c r="AM22" s="671"/>
      <c r="AN22" s="1272" t="s">
        <v>678</v>
      </c>
      <c r="AO22" s="1189"/>
      <c r="AP22" s="674"/>
      <c r="AQ22" s="674"/>
      <c r="AR22" s="1213"/>
      <c r="AS22" s="262"/>
      <c r="AT22" s="1213"/>
      <c r="AU22" s="1169"/>
      <c r="AW22" s="674"/>
      <c r="AX22" s="16" t="s">
        <v>316</v>
      </c>
      <c r="AY22" s="16"/>
      <c r="AZ22" s="16"/>
      <c r="BA22" s="16"/>
      <c r="BB22" s="678"/>
      <c r="BD22" s="416"/>
      <c r="BE22" s="417"/>
      <c r="BF22" s="417"/>
      <c r="BG22" s="417"/>
      <c r="BH22" s="417"/>
      <c r="BI22" s="417"/>
      <c r="BJ22" s="417"/>
      <c r="BK22" s="418"/>
      <c r="BM22" s="9">
        <v>1</v>
      </c>
    </row>
    <row r="23" spans="1:65" ht="21" customHeight="1" thickBot="1">
      <c r="B23" s="656" t="s">
        <v>826</v>
      </c>
      <c r="C23" s="120" t="s">
        <v>565</v>
      </c>
      <c r="D23" s="94">
        <f t="shared" si="7"/>
        <v>0.12</v>
      </c>
      <c r="E23" s="93" t="s">
        <v>282</v>
      </c>
      <c r="F23" s="75">
        <f t="shared" si="8"/>
        <v>8</v>
      </c>
      <c r="G23" s="74">
        <f t="shared" si="9"/>
        <v>12</v>
      </c>
      <c r="H23" s="92">
        <v>120</v>
      </c>
      <c r="I23" s="72">
        <v>100</v>
      </c>
      <c r="J23" s="71">
        <v>150</v>
      </c>
      <c r="K23" s="79">
        <f t="shared" si="10"/>
        <v>15</v>
      </c>
      <c r="L23" s="96">
        <v>150</v>
      </c>
      <c r="M23" s="88" t="s">
        <v>564</v>
      </c>
      <c r="N23" s="262"/>
      <c r="P23" s="28" t="s">
        <v>689</v>
      </c>
      <c r="Q23" s="197"/>
      <c r="R23" s="197"/>
      <c r="S23" s="197"/>
      <c r="U23" s="672"/>
      <c r="V23" s="292">
        <v>40</v>
      </c>
      <c r="W23" s="574"/>
      <c r="X23" s="616">
        <v>0.96</v>
      </c>
      <c r="Y23" s="574"/>
      <c r="Z23" s="290" t="s">
        <v>194</v>
      </c>
      <c r="AA23" s="569"/>
      <c r="AB23" s="1218" t="s">
        <v>740</v>
      </c>
      <c r="AC23" s="1219"/>
      <c r="AE23" s="671"/>
      <c r="AF23" s="44" t="s">
        <v>187</v>
      </c>
      <c r="AG23" s="31" t="s">
        <v>936</v>
      </c>
      <c r="AI23" s="670"/>
      <c r="AJ23" s="13" t="s">
        <v>127</v>
      </c>
      <c r="AK23" s="13"/>
      <c r="AM23" s="671"/>
      <c r="AN23" s="1"/>
      <c r="AO23" s="1"/>
      <c r="AP23" s="674"/>
      <c r="AQ23" s="674"/>
      <c r="AS23" s="262"/>
      <c r="AW23" s="674"/>
      <c r="AX23" s="18" t="s">
        <v>313</v>
      </c>
      <c r="AY23" s="18"/>
      <c r="AZ23" s="17"/>
      <c r="BA23" s="17"/>
      <c r="BB23" s="677"/>
      <c r="BD23" s="416"/>
      <c r="BE23" s="417"/>
      <c r="BF23" s="417"/>
      <c r="BG23" s="417"/>
      <c r="BH23" s="417"/>
      <c r="BI23" s="417"/>
      <c r="BJ23" s="417"/>
      <c r="BK23" s="418"/>
      <c r="BM23" s="9">
        <v>1</v>
      </c>
    </row>
    <row r="24" spans="1:65" ht="21">
      <c r="B24" s="656" t="s">
        <v>826</v>
      </c>
      <c r="C24" s="120" t="s">
        <v>555</v>
      </c>
      <c r="D24" s="94">
        <f t="shared" si="7"/>
        <v>0.3</v>
      </c>
      <c r="E24" s="93" t="s">
        <v>282</v>
      </c>
      <c r="F24" s="75">
        <f t="shared" si="8"/>
        <v>3</v>
      </c>
      <c r="G24" s="74">
        <f t="shared" si="9"/>
        <v>30</v>
      </c>
      <c r="H24" s="92">
        <v>300</v>
      </c>
      <c r="I24" s="72">
        <v>250</v>
      </c>
      <c r="J24" s="71">
        <v>350</v>
      </c>
      <c r="K24" s="79">
        <f t="shared" si="10"/>
        <v>35</v>
      </c>
      <c r="L24" s="96">
        <v>350</v>
      </c>
      <c r="M24" s="88" t="s">
        <v>554</v>
      </c>
      <c r="N24" s="262"/>
      <c r="P24" s="564" t="s">
        <v>690</v>
      </c>
      <c r="Q24" s="197"/>
      <c r="R24" s="197"/>
      <c r="S24" s="197"/>
      <c r="U24" s="672"/>
      <c r="V24" s="292">
        <v>40</v>
      </c>
      <c r="W24" s="574"/>
      <c r="X24" s="616">
        <v>0.94</v>
      </c>
      <c r="Y24" s="574"/>
      <c r="Z24" s="290" t="s">
        <v>192</v>
      </c>
      <c r="AA24" s="569"/>
      <c r="AB24" s="1218" t="s">
        <v>743</v>
      </c>
      <c r="AC24" s="1219"/>
      <c r="AE24" s="671"/>
      <c r="AF24" s="43" t="s">
        <v>42</v>
      </c>
      <c r="AG24" s="37" t="s">
        <v>937</v>
      </c>
      <c r="AI24" s="670"/>
      <c r="AJ24" s="13" t="s">
        <v>124</v>
      </c>
      <c r="AK24" s="13"/>
      <c r="AM24" s="671"/>
      <c r="AN24" s="1272" t="s">
        <v>681</v>
      </c>
      <c r="AO24" s="1189"/>
      <c r="AP24" s="674"/>
      <c r="AQ24" s="674"/>
      <c r="AR24" s="1214" t="s">
        <v>688</v>
      </c>
      <c r="AS24" s="262"/>
      <c r="AT24" s="1214" t="s">
        <v>831</v>
      </c>
      <c r="AU24" s="1169" t="s">
        <v>832</v>
      </c>
      <c r="AW24" s="674"/>
      <c r="AX24" s="18"/>
      <c r="AY24" s="18"/>
      <c r="AZ24" s="17"/>
      <c r="BA24" s="17"/>
      <c r="BB24" s="677"/>
      <c r="BD24" s="416"/>
      <c r="BE24" s="417"/>
      <c r="BF24" s="417"/>
      <c r="BG24" s="417"/>
      <c r="BH24" s="417"/>
      <c r="BI24" s="417"/>
      <c r="BJ24" s="417"/>
      <c r="BK24" s="418"/>
      <c r="BM24" s="9">
        <v>1</v>
      </c>
    </row>
    <row r="25" spans="1:65" ht="21.75" customHeight="1">
      <c r="B25" s="656" t="s">
        <v>826</v>
      </c>
      <c r="C25" s="120" t="s">
        <v>534</v>
      </c>
      <c r="D25" s="94">
        <f t="shared" si="7"/>
        <v>1E-3</v>
      </c>
      <c r="E25" s="93" t="s">
        <v>282</v>
      </c>
      <c r="F25" s="75">
        <f t="shared" si="8"/>
        <v>1000</v>
      </c>
      <c r="G25" s="74">
        <f t="shared" si="9"/>
        <v>0.1</v>
      </c>
      <c r="H25" s="92">
        <v>1</v>
      </c>
      <c r="I25" s="72">
        <v>1</v>
      </c>
      <c r="J25" s="71">
        <v>1</v>
      </c>
      <c r="K25" s="74">
        <f t="shared" si="10"/>
        <v>0.1</v>
      </c>
      <c r="L25" s="96">
        <v>1</v>
      </c>
      <c r="M25" s="88" t="s">
        <v>533</v>
      </c>
      <c r="N25" s="262"/>
      <c r="P25" s="28" t="s">
        <v>691</v>
      </c>
      <c r="Q25" s="197"/>
      <c r="R25" s="197"/>
      <c r="S25" s="197"/>
      <c r="U25" s="672"/>
      <c r="V25" s="292">
        <v>40</v>
      </c>
      <c r="W25" s="574"/>
      <c r="X25" s="616">
        <v>1.04</v>
      </c>
      <c r="Y25" s="574"/>
      <c r="Z25" s="290" t="s">
        <v>188</v>
      </c>
      <c r="AA25" s="569"/>
      <c r="AB25" s="1218" t="s">
        <v>744</v>
      </c>
      <c r="AC25" s="1219"/>
      <c r="AE25" s="671"/>
      <c r="AF25" s="42" t="s">
        <v>65</v>
      </c>
      <c r="AG25" s="31" t="s">
        <v>938</v>
      </c>
      <c r="AI25" s="670"/>
      <c r="AJ25" s="13"/>
      <c r="AK25" s="13"/>
      <c r="AM25" s="671"/>
      <c r="AP25" s="674"/>
      <c r="AQ25" s="674"/>
      <c r="AR25" s="1215"/>
      <c r="AS25" s="262"/>
      <c r="AT25" s="1215"/>
      <c r="AU25" s="1169"/>
      <c r="AW25" s="674"/>
      <c r="AX25" s="26" t="s">
        <v>308</v>
      </c>
      <c r="AY25" s="18"/>
      <c r="AZ25" s="17"/>
      <c r="BA25" s="17"/>
      <c r="BB25" s="677"/>
      <c r="BD25" s="416"/>
      <c r="BE25" s="417"/>
      <c r="BF25" s="417"/>
      <c r="BG25" s="417"/>
      <c r="BH25" s="417"/>
      <c r="BI25" s="417"/>
      <c r="BJ25" s="417"/>
      <c r="BK25" s="418"/>
      <c r="BM25" s="9">
        <v>1</v>
      </c>
    </row>
    <row r="26" spans="1:65" ht="21" customHeight="1" thickBot="1">
      <c r="B26" s="656" t="s">
        <v>826</v>
      </c>
      <c r="C26" s="120" t="s">
        <v>500</v>
      </c>
      <c r="D26" s="94">
        <f t="shared" si="7"/>
        <v>0.25</v>
      </c>
      <c r="E26" s="93" t="s">
        <v>282</v>
      </c>
      <c r="F26" s="75">
        <f t="shared" si="8"/>
        <v>4</v>
      </c>
      <c r="G26" s="74">
        <f t="shared" si="9"/>
        <v>25</v>
      </c>
      <c r="H26" s="92">
        <v>250</v>
      </c>
      <c r="I26" s="72">
        <v>200</v>
      </c>
      <c r="J26" s="71">
        <v>300</v>
      </c>
      <c r="K26" s="79">
        <f t="shared" si="10"/>
        <v>30</v>
      </c>
      <c r="L26" s="96">
        <v>300</v>
      </c>
      <c r="M26" s="88" t="s">
        <v>499</v>
      </c>
      <c r="N26" s="262"/>
      <c r="P26" s="564" t="s">
        <v>693</v>
      </c>
      <c r="Q26" s="197"/>
      <c r="R26" s="197"/>
      <c r="S26" s="197"/>
      <c r="U26" s="672"/>
      <c r="V26" s="292">
        <v>40</v>
      </c>
      <c r="W26" s="574"/>
      <c r="X26" s="616">
        <v>1.04</v>
      </c>
      <c r="Y26" s="574"/>
      <c r="Z26" s="290" t="s">
        <v>185</v>
      </c>
      <c r="AA26" s="569"/>
      <c r="AB26" s="1218" t="s">
        <v>745</v>
      </c>
      <c r="AC26" s="1219"/>
      <c r="AE26" s="671"/>
      <c r="AF26" s="41" t="s">
        <v>8</v>
      </c>
      <c r="AG26" s="31" t="s">
        <v>179</v>
      </c>
      <c r="AI26" s="670"/>
      <c r="AJ26" s="25" t="s">
        <v>118</v>
      </c>
      <c r="AK26" s="13"/>
      <c r="AM26" s="671"/>
      <c r="AN26" s="1191" t="s">
        <v>684</v>
      </c>
      <c r="AO26" s="1191"/>
      <c r="AP26" s="674"/>
      <c r="AQ26" s="674"/>
      <c r="AS26" s="262"/>
      <c r="AW26" s="674"/>
      <c r="AX26" s="18" t="s">
        <v>305</v>
      </c>
      <c r="AY26" s="18"/>
      <c r="AZ26" s="17"/>
      <c r="BA26" s="17"/>
      <c r="BB26" s="677"/>
      <c r="BD26" s="416"/>
      <c r="BE26" s="417"/>
      <c r="BF26" s="417"/>
      <c r="BG26" s="417"/>
      <c r="BH26" s="417"/>
      <c r="BI26" s="417"/>
      <c r="BJ26" s="417"/>
      <c r="BK26" s="418"/>
      <c r="BM26" s="9">
        <v>1</v>
      </c>
    </row>
    <row r="27" spans="1:65" ht="21" customHeight="1">
      <c r="B27" s="656" t="s">
        <v>826</v>
      </c>
      <c r="C27" s="120" t="s">
        <v>475</v>
      </c>
      <c r="D27" s="94">
        <f t="shared" si="7"/>
        <v>0.4</v>
      </c>
      <c r="E27" s="93" t="s">
        <v>282</v>
      </c>
      <c r="F27" s="75">
        <f t="shared" si="8"/>
        <v>3</v>
      </c>
      <c r="G27" s="74">
        <f t="shared" si="9"/>
        <v>40</v>
      </c>
      <c r="H27" s="92">
        <v>400</v>
      </c>
      <c r="I27" s="72">
        <v>350</v>
      </c>
      <c r="J27" s="71">
        <v>470</v>
      </c>
      <c r="K27" s="79">
        <f t="shared" si="10"/>
        <v>47</v>
      </c>
      <c r="L27" s="96">
        <v>470</v>
      </c>
      <c r="M27" s="88" t="s">
        <v>474</v>
      </c>
      <c r="N27" s="262"/>
      <c r="P27" s="197"/>
      <c r="Q27" s="197"/>
      <c r="R27" s="197"/>
      <c r="S27" s="197"/>
      <c r="U27" s="672"/>
      <c r="V27" s="292">
        <v>40</v>
      </c>
      <c r="W27" s="574"/>
      <c r="X27" s="616">
        <v>1.05</v>
      </c>
      <c r="Y27" s="574"/>
      <c r="Z27" s="290" t="s">
        <v>183</v>
      </c>
      <c r="AA27" s="569"/>
      <c r="AB27" s="1218" t="s">
        <v>746</v>
      </c>
      <c r="AC27" s="1219"/>
      <c r="AE27" s="671"/>
      <c r="AF27" s="40" t="s">
        <v>176</v>
      </c>
      <c r="AG27" s="31" t="s">
        <v>175</v>
      </c>
      <c r="AI27" s="670"/>
      <c r="AJ27" s="23"/>
      <c r="AK27" s="13"/>
      <c r="AM27" s="671"/>
      <c r="AN27" s="1191" t="s">
        <v>419</v>
      </c>
      <c r="AO27" s="1191"/>
      <c r="AP27" s="674"/>
      <c r="AQ27" s="674"/>
      <c r="AR27" s="1216" t="s">
        <v>699</v>
      </c>
      <c r="AS27" s="262"/>
      <c r="AT27" s="1216" t="s">
        <v>833</v>
      </c>
      <c r="AU27" s="1169" t="s">
        <v>834</v>
      </c>
      <c r="AW27" s="674"/>
      <c r="AX27" s="18" t="s">
        <v>302</v>
      </c>
      <c r="AY27" s="18"/>
      <c r="AZ27" s="17"/>
      <c r="BA27" s="17"/>
      <c r="BB27" s="677"/>
      <c r="BD27" s="416"/>
      <c r="BE27" s="417"/>
      <c r="BF27" s="417"/>
      <c r="BG27" s="417"/>
      <c r="BH27" s="417"/>
      <c r="BI27" s="417"/>
      <c r="BJ27" s="417"/>
      <c r="BK27" s="418"/>
      <c r="BM27" s="9">
        <v>1</v>
      </c>
    </row>
    <row r="28" spans="1:65" ht="21">
      <c r="B28" s="656" t="s">
        <v>826</v>
      </c>
      <c r="C28" s="120" t="s">
        <v>472</v>
      </c>
      <c r="D28" s="94">
        <f t="shared" si="7"/>
        <v>0.03</v>
      </c>
      <c r="E28" s="93" t="s">
        <v>282</v>
      </c>
      <c r="F28" s="75">
        <f t="shared" si="8"/>
        <v>33</v>
      </c>
      <c r="G28" s="74">
        <f t="shared" si="9"/>
        <v>3</v>
      </c>
      <c r="H28" s="92">
        <v>30</v>
      </c>
      <c r="I28" s="72">
        <v>25</v>
      </c>
      <c r="J28" s="71">
        <v>40</v>
      </c>
      <c r="K28" s="79">
        <f t="shared" si="10"/>
        <v>4</v>
      </c>
      <c r="L28" s="96">
        <v>40</v>
      </c>
      <c r="M28" s="88" t="s">
        <v>471</v>
      </c>
      <c r="N28" s="262"/>
      <c r="P28" s="1141" t="s">
        <v>694</v>
      </c>
      <c r="Q28" s="1142"/>
      <c r="R28" s="1142"/>
      <c r="S28" s="1143"/>
      <c r="U28" s="672"/>
      <c r="V28" s="292">
        <v>17</v>
      </c>
      <c r="W28" s="574"/>
      <c r="X28" s="616">
        <v>1.03</v>
      </c>
      <c r="Y28" s="574"/>
      <c r="Z28" s="290" t="s">
        <v>180</v>
      </c>
      <c r="AA28" s="569"/>
      <c r="AB28" s="1218" t="s">
        <v>747</v>
      </c>
      <c r="AC28" s="1219"/>
      <c r="AE28" s="671"/>
      <c r="AF28" s="39" t="s">
        <v>6</v>
      </c>
      <c r="AG28" s="31" t="s">
        <v>173</v>
      </c>
      <c r="AI28" s="670"/>
      <c r="AJ28" s="22" t="s">
        <v>113</v>
      </c>
      <c r="AK28" s="13"/>
      <c r="AP28" s="565"/>
      <c r="AQ28" s="565"/>
      <c r="AR28" s="1217"/>
      <c r="AS28" s="262"/>
      <c r="AT28" s="1217"/>
      <c r="AU28" s="1169"/>
      <c r="AW28" s="674"/>
      <c r="AX28" s="18" t="s">
        <v>299</v>
      </c>
      <c r="AY28" s="18"/>
      <c r="AZ28" s="17"/>
      <c r="BA28" s="17"/>
      <c r="BB28" s="677"/>
      <c r="BD28" s="416"/>
      <c r="BE28" s="417"/>
      <c r="BF28" s="417"/>
      <c r="BG28" s="417"/>
      <c r="BH28" s="417"/>
      <c r="BI28" s="417"/>
      <c r="BJ28" s="417"/>
      <c r="BK28" s="418"/>
      <c r="BM28" s="9">
        <v>1</v>
      </c>
    </row>
    <row r="29" spans="1:65" ht="21" customHeight="1" thickBot="1">
      <c r="B29" s="656" t="s">
        <v>826</v>
      </c>
      <c r="C29" s="120" t="s">
        <v>444</v>
      </c>
      <c r="D29" s="94">
        <f t="shared" si="7"/>
        <v>0.15</v>
      </c>
      <c r="E29" s="93" t="s">
        <v>282</v>
      </c>
      <c r="F29" s="75">
        <f t="shared" si="8"/>
        <v>7</v>
      </c>
      <c r="G29" s="74">
        <f t="shared" si="9"/>
        <v>15</v>
      </c>
      <c r="H29" s="92">
        <v>150</v>
      </c>
      <c r="I29" s="72">
        <v>120</v>
      </c>
      <c r="J29" s="71">
        <v>180</v>
      </c>
      <c r="K29" s="79">
        <f t="shared" si="10"/>
        <v>18</v>
      </c>
      <c r="L29" s="96">
        <v>180</v>
      </c>
      <c r="M29" s="88" t="s">
        <v>443</v>
      </c>
      <c r="N29" s="262"/>
      <c r="P29" s="28" t="s">
        <v>696</v>
      </c>
      <c r="Q29" s="197"/>
      <c r="R29" s="197"/>
      <c r="S29" s="197"/>
      <c r="U29" s="672"/>
      <c r="V29" s="292">
        <v>40</v>
      </c>
      <c r="W29" s="574"/>
      <c r="X29" s="616">
        <v>1.05</v>
      </c>
      <c r="Y29" s="574"/>
      <c r="Z29" s="290" t="s">
        <v>177</v>
      </c>
      <c r="AA29" s="569"/>
      <c r="AB29" s="1218" t="s">
        <v>748</v>
      </c>
      <c r="AC29" s="1219"/>
      <c r="AE29" s="671"/>
      <c r="AF29" s="38" t="s">
        <v>104</v>
      </c>
      <c r="AG29" s="37" t="s">
        <v>939</v>
      </c>
      <c r="AI29" s="670"/>
      <c r="AJ29" s="23" t="s">
        <v>111</v>
      </c>
      <c r="AK29" s="13"/>
      <c r="AP29" s="565"/>
      <c r="AQ29" s="565"/>
      <c r="AS29" s="262"/>
      <c r="AW29" s="674"/>
      <c r="AX29" s="18"/>
      <c r="AY29" s="18"/>
      <c r="AZ29" s="17"/>
      <c r="BA29" s="17"/>
      <c r="BB29" s="677"/>
      <c r="BD29" s="416"/>
      <c r="BE29" s="417"/>
      <c r="BF29" s="417"/>
      <c r="BG29" s="417"/>
      <c r="BH29" s="417"/>
      <c r="BI29" s="417"/>
      <c r="BJ29" s="417"/>
      <c r="BK29" s="418"/>
      <c r="BM29" s="9">
        <v>1</v>
      </c>
    </row>
    <row r="30" spans="1:65" ht="21" customHeight="1">
      <c r="B30" s="656" t="s">
        <v>826</v>
      </c>
      <c r="C30" s="120" t="s">
        <v>440</v>
      </c>
      <c r="D30" s="94">
        <f t="shared" si="7"/>
        <v>0.15</v>
      </c>
      <c r="E30" s="93" t="s">
        <v>282</v>
      </c>
      <c r="F30" s="75">
        <f t="shared" si="8"/>
        <v>7</v>
      </c>
      <c r="G30" s="74">
        <f t="shared" si="9"/>
        <v>15</v>
      </c>
      <c r="H30" s="92">
        <v>150</v>
      </c>
      <c r="I30" s="72">
        <v>120</v>
      </c>
      <c r="J30" s="71">
        <v>180</v>
      </c>
      <c r="K30" s="79">
        <f t="shared" si="10"/>
        <v>18</v>
      </c>
      <c r="L30" s="96">
        <v>180</v>
      </c>
      <c r="M30" s="88" t="s">
        <v>439</v>
      </c>
      <c r="N30" s="262"/>
      <c r="P30" s="564" t="s">
        <v>697</v>
      </c>
      <c r="Q30" s="197"/>
      <c r="R30" s="197"/>
      <c r="S30" s="197"/>
      <c r="U30" s="672"/>
      <c r="V30" s="292">
        <v>25</v>
      </c>
      <c r="W30" s="574"/>
      <c r="X30" s="616">
        <v>1.05</v>
      </c>
      <c r="Y30" s="574"/>
      <c r="Z30" s="290" t="s">
        <v>174</v>
      </c>
      <c r="AA30" s="569"/>
      <c r="AB30" s="1218" t="s">
        <v>749</v>
      </c>
      <c r="AC30" s="1219"/>
      <c r="AE30" s="671"/>
      <c r="AF30" s="35" t="s">
        <v>30</v>
      </c>
      <c r="AG30" s="31" t="s">
        <v>168</v>
      </c>
      <c r="AI30" s="670"/>
      <c r="AJ30" s="23"/>
      <c r="AK30" s="13"/>
      <c r="AP30" s="565"/>
      <c r="AQ30" s="565"/>
      <c r="AR30" s="1210" t="s">
        <v>711</v>
      </c>
      <c r="AS30" s="262"/>
      <c r="AT30" s="1210" t="s">
        <v>835</v>
      </c>
      <c r="AU30" s="1169" t="s">
        <v>836</v>
      </c>
      <c r="AW30" s="674"/>
      <c r="AX30" s="26" t="s">
        <v>294</v>
      </c>
      <c r="AY30" s="18"/>
      <c r="AZ30" s="17"/>
      <c r="BA30" s="17"/>
      <c r="BB30" s="677"/>
      <c r="BD30" s="416"/>
      <c r="BE30" s="417"/>
      <c r="BF30" s="417"/>
      <c r="BG30" s="417"/>
      <c r="BH30" s="417"/>
      <c r="BI30" s="417"/>
      <c r="BJ30" s="417"/>
      <c r="BK30" s="418"/>
      <c r="BM30" s="9">
        <v>1</v>
      </c>
    </row>
    <row r="31" spans="1:65" ht="21">
      <c r="B31" s="656" t="s">
        <v>826</v>
      </c>
      <c r="C31" s="120" t="s">
        <v>414</v>
      </c>
      <c r="D31" s="94">
        <f t="shared" si="7"/>
        <v>0.15</v>
      </c>
      <c r="E31" s="93" t="s">
        <v>282</v>
      </c>
      <c r="F31" s="75">
        <f t="shared" si="8"/>
        <v>7</v>
      </c>
      <c r="G31" s="74">
        <f t="shared" si="9"/>
        <v>15</v>
      </c>
      <c r="H31" s="92">
        <v>150</v>
      </c>
      <c r="I31" s="72">
        <v>120</v>
      </c>
      <c r="J31" s="71">
        <v>180</v>
      </c>
      <c r="K31" s="79">
        <f t="shared" si="10"/>
        <v>18</v>
      </c>
      <c r="L31" s="96">
        <v>180</v>
      </c>
      <c r="M31" s="88" t="s">
        <v>413</v>
      </c>
      <c r="N31" s="262"/>
      <c r="P31" s="28" t="s">
        <v>698</v>
      </c>
      <c r="Q31" s="197"/>
      <c r="R31" s="197"/>
      <c r="S31" s="197"/>
      <c r="U31" s="672"/>
      <c r="V31" s="292">
        <v>25</v>
      </c>
      <c r="W31" s="574"/>
      <c r="X31" s="616">
        <v>1.05</v>
      </c>
      <c r="Y31" s="574"/>
      <c r="Z31" s="290" t="s">
        <v>171</v>
      </c>
      <c r="AA31" s="569"/>
      <c r="AB31" s="1218" t="s">
        <v>750</v>
      </c>
      <c r="AC31" s="1219"/>
      <c r="AE31" s="671"/>
      <c r="AF31" s="34" t="s">
        <v>15</v>
      </c>
      <c r="AG31" s="31" t="s">
        <v>165</v>
      </c>
      <c r="AI31" s="670"/>
      <c r="AJ31" s="22" t="s">
        <v>108</v>
      </c>
      <c r="AK31" s="13"/>
      <c r="AN31" s="565"/>
      <c r="AO31" s="1"/>
      <c r="AP31" s="565"/>
      <c r="AQ31" s="565"/>
      <c r="AR31" s="1211"/>
      <c r="AS31" s="262"/>
      <c r="AT31" s="1211"/>
      <c r="AU31" s="1169"/>
      <c r="AW31" s="674"/>
      <c r="AX31" s="18" t="s">
        <v>291</v>
      </c>
      <c r="AY31" s="18"/>
      <c r="AZ31" s="17"/>
      <c r="BA31" s="17"/>
      <c r="BB31" s="677"/>
      <c r="BD31" s="416"/>
      <c r="BE31" s="417"/>
      <c r="BF31" s="417"/>
      <c r="BG31" s="417"/>
      <c r="BH31" s="417"/>
      <c r="BI31" s="417"/>
      <c r="BJ31" s="417"/>
      <c r="BK31" s="418"/>
      <c r="BM31" s="9">
        <v>1</v>
      </c>
    </row>
    <row r="32" spans="1:65" ht="21" customHeight="1" thickBot="1">
      <c r="B32" s="656" t="s">
        <v>826</v>
      </c>
      <c r="C32" s="120" t="s">
        <v>408</v>
      </c>
      <c r="D32" s="94">
        <f t="shared" si="7"/>
        <v>4.0000000000000001E-3</v>
      </c>
      <c r="E32" s="93" t="s">
        <v>282</v>
      </c>
      <c r="F32" s="75">
        <f t="shared" si="8"/>
        <v>250</v>
      </c>
      <c r="G32" s="74">
        <f t="shared" si="9"/>
        <v>0.4</v>
      </c>
      <c r="H32" s="92">
        <v>4</v>
      </c>
      <c r="I32" s="72">
        <v>3</v>
      </c>
      <c r="J32" s="71">
        <v>5</v>
      </c>
      <c r="K32" s="74">
        <f t="shared" si="10"/>
        <v>0.5</v>
      </c>
      <c r="L32" s="96">
        <v>6</v>
      </c>
      <c r="M32" s="88" t="s">
        <v>407</v>
      </c>
      <c r="N32" s="262"/>
      <c r="P32" s="564" t="s">
        <v>700</v>
      </c>
      <c r="Q32" s="197"/>
      <c r="R32" s="197"/>
      <c r="S32" s="197"/>
      <c r="U32" s="672"/>
      <c r="V32" s="292">
        <v>15</v>
      </c>
      <c r="W32" s="574"/>
      <c r="X32" s="616">
        <v>1.02</v>
      </c>
      <c r="Y32" s="574"/>
      <c r="Z32" s="290" t="s">
        <v>169</v>
      </c>
      <c r="AA32" s="569"/>
      <c r="AB32" s="1218" t="s">
        <v>750</v>
      </c>
      <c r="AC32" s="1219"/>
      <c r="AE32" s="671"/>
      <c r="AF32" s="33" t="s">
        <v>163</v>
      </c>
      <c r="AG32" s="31" t="s">
        <v>162</v>
      </c>
      <c r="AI32" s="670"/>
      <c r="AJ32" s="23" t="s">
        <v>106</v>
      </c>
      <c r="AK32" s="13"/>
      <c r="AP32" s="565"/>
      <c r="AQ32" s="565"/>
      <c r="AS32" s="262"/>
      <c r="AW32" s="674"/>
      <c r="AX32" s="18" t="s">
        <v>288</v>
      </c>
      <c r="AY32" s="18"/>
      <c r="AZ32" s="17"/>
      <c r="BA32" s="17"/>
      <c r="BB32" s="677"/>
      <c r="BD32" s="416"/>
      <c r="BE32" s="417"/>
      <c r="BF32" s="417"/>
      <c r="BG32" s="417"/>
      <c r="BH32" s="417"/>
      <c r="BI32" s="417"/>
      <c r="BJ32" s="417"/>
      <c r="BK32" s="418"/>
      <c r="BM32" s="9">
        <v>1</v>
      </c>
    </row>
    <row r="33" spans="2:65" ht="21" customHeight="1">
      <c r="B33" s="656" t="s">
        <v>826</v>
      </c>
      <c r="C33" s="120" t="s">
        <v>401</v>
      </c>
      <c r="D33" s="94">
        <f t="shared" si="7"/>
        <v>4.4999999999999998E-2</v>
      </c>
      <c r="E33" s="93" t="s">
        <v>282</v>
      </c>
      <c r="F33" s="75">
        <f t="shared" si="8"/>
        <v>22</v>
      </c>
      <c r="G33" s="74">
        <f t="shared" si="9"/>
        <v>4.5</v>
      </c>
      <c r="H33" s="92">
        <v>45</v>
      </c>
      <c r="I33" s="72">
        <v>40</v>
      </c>
      <c r="J33" s="71">
        <v>60</v>
      </c>
      <c r="K33" s="79">
        <f t="shared" si="10"/>
        <v>6</v>
      </c>
      <c r="L33" s="96">
        <v>60</v>
      </c>
      <c r="M33" s="88" t="s">
        <v>400</v>
      </c>
      <c r="N33" s="262"/>
      <c r="P33" s="281" t="s">
        <v>701</v>
      </c>
      <c r="Q33" s="197"/>
      <c r="R33" s="197"/>
      <c r="S33" s="197"/>
      <c r="U33" s="672"/>
      <c r="V33" s="292">
        <v>35</v>
      </c>
      <c r="W33" s="574"/>
      <c r="X33" s="616">
        <v>1.04</v>
      </c>
      <c r="Y33" s="574"/>
      <c r="Z33" s="290" t="s">
        <v>166</v>
      </c>
      <c r="AA33" s="569"/>
      <c r="AB33" s="1218" t="s">
        <v>751</v>
      </c>
      <c r="AC33" s="1219"/>
      <c r="AE33" s="671"/>
      <c r="AF33" s="32" t="s">
        <v>143</v>
      </c>
      <c r="AG33" s="31" t="s">
        <v>159</v>
      </c>
      <c r="AI33" s="670"/>
      <c r="AJ33" s="23"/>
      <c r="AK33" s="13"/>
      <c r="AP33" s="565"/>
      <c r="AQ33" s="565"/>
      <c r="AR33" s="1196" t="s">
        <v>891</v>
      </c>
      <c r="AS33" s="262"/>
      <c r="AT33" s="1196" t="s">
        <v>823</v>
      </c>
      <c r="AU33" s="1169" t="s">
        <v>828</v>
      </c>
      <c r="AW33" s="674"/>
      <c r="AX33" s="18" t="s">
        <v>286</v>
      </c>
      <c r="AY33" s="18"/>
      <c r="AZ33" s="17"/>
      <c r="BA33" s="17"/>
      <c r="BB33" s="677"/>
      <c r="BD33" s="416"/>
      <c r="BE33" s="417"/>
      <c r="BF33" s="417"/>
      <c r="BG33" s="417"/>
      <c r="BH33" s="417"/>
      <c r="BI33" s="417"/>
      <c r="BJ33" s="417"/>
      <c r="BK33" s="418"/>
      <c r="BM33" s="9">
        <v>1</v>
      </c>
    </row>
    <row r="34" spans="2:65" ht="21">
      <c r="B34" s="656" t="s">
        <v>826</v>
      </c>
      <c r="C34" s="120" t="s">
        <v>363</v>
      </c>
      <c r="D34" s="94">
        <f t="shared" si="7"/>
        <v>1.5E-3</v>
      </c>
      <c r="E34" s="93" t="s">
        <v>282</v>
      </c>
      <c r="F34" s="75">
        <f t="shared" si="8"/>
        <v>667</v>
      </c>
      <c r="G34" s="74">
        <f t="shared" si="9"/>
        <v>0.15</v>
      </c>
      <c r="H34" s="92">
        <v>1.5</v>
      </c>
      <c r="I34" s="72">
        <v>1</v>
      </c>
      <c r="J34" s="71">
        <v>2</v>
      </c>
      <c r="K34" s="74">
        <f t="shared" si="10"/>
        <v>0.2</v>
      </c>
      <c r="L34" s="96">
        <v>2</v>
      </c>
      <c r="M34" s="88" t="s">
        <v>362</v>
      </c>
      <c r="N34" s="262"/>
      <c r="P34" s="28" t="s">
        <v>702</v>
      </c>
      <c r="Q34" s="197"/>
      <c r="R34" s="197"/>
      <c r="S34" s="197"/>
      <c r="U34" s="672"/>
      <c r="V34" s="292">
        <v>40</v>
      </c>
      <c r="W34" s="574"/>
      <c r="X34" s="616">
        <v>0.94</v>
      </c>
      <c r="Y34" s="574"/>
      <c r="Z34" s="290" t="s">
        <v>164</v>
      </c>
      <c r="AA34" s="569"/>
      <c r="AB34" s="1218" t="s">
        <v>743</v>
      </c>
      <c r="AC34" s="1219"/>
      <c r="AI34" s="671"/>
      <c r="AJ34" s="22" t="s">
        <v>101</v>
      </c>
      <c r="AK34" s="13"/>
      <c r="AP34" s="565"/>
      <c r="AQ34" s="565"/>
      <c r="AR34" s="1197"/>
      <c r="AS34" s="262"/>
      <c r="AT34" s="1197"/>
      <c r="AU34" s="1169"/>
      <c r="AW34" s="674"/>
      <c r="AX34" s="18" t="s">
        <v>284</v>
      </c>
      <c r="AY34" s="18"/>
      <c r="AZ34" s="17"/>
      <c r="BA34" s="17"/>
      <c r="BB34" s="677"/>
      <c r="BD34" s="416"/>
      <c r="BE34" s="417"/>
      <c r="BF34" s="417"/>
      <c r="BG34" s="417"/>
      <c r="BH34" s="417"/>
      <c r="BI34" s="417"/>
      <c r="BJ34" s="417"/>
      <c r="BK34" s="418"/>
      <c r="BM34" s="9">
        <v>1</v>
      </c>
    </row>
    <row r="35" spans="2:65" ht="21" customHeight="1" thickBot="1">
      <c r="B35" s="656" t="s">
        <v>826</v>
      </c>
      <c r="C35" s="120" t="s">
        <v>361</v>
      </c>
      <c r="D35" s="94">
        <f t="shared" si="7"/>
        <v>0.25</v>
      </c>
      <c r="E35" s="93" t="s">
        <v>282</v>
      </c>
      <c r="F35" s="75">
        <f t="shared" si="8"/>
        <v>4</v>
      </c>
      <c r="G35" s="74">
        <f t="shared" si="9"/>
        <v>25</v>
      </c>
      <c r="H35" s="92">
        <v>250</v>
      </c>
      <c r="I35" s="72">
        <v>200</v>
      </c>
      <c r="J35" s="71">
        <v>300</v>
      </c>
      <c r="K35" s="79">
        <f t="shared" si="10"/>
        <v>30</v>
      </c>
      <c r="L35" s="96">
        <v>300</v>
      </c>
      <c r="M35" s="88" t="s">
        <v>360</v>
      </c>
      <c r="N35" s="262"/>
      <c r="P35" s="28" t="s">
        <v>704</v>
      </c>
      <c r="Q35" s="197"/>
      <c r="R35" s="197"/>
      <c r="S35" s="197"/>
      <c r="U35" s="672"/>
      <c r="V35" s="292">
        <v>40</v>
      </c>
      <c r="W35" s="574"/>
      <c r="X35" s="616">
        <v>0.96</v>
      </c>
      <c r="Y35" s="574"/>
      <c r="Z35" s="290" t="s">
        <v>160</v>
      </c>
      <c r="AA35" s="569"/>
      <c r="AB35" s="1218" t="s">
        <v>743</v>
      </c>
      <c r="AC35" s="1219"/>
      <c r="AI35" s="671"/>
      <c r="AJ35" s="11" t="s">
        <v>98</v>
      </c>
      <c r="AK35" s="13"/>
      <c r="AP35" s="565"/>
      <c r="AQ35" s="565"/>
      <c r="AS35" s="262"/>
      <c r="AW35" s="674"/>
      <c r="AX35" s="18"/>
      <c r="AY35" s="18"/>
      <c r="AZ35" s="17"/>
      <c r="BA35" s="17"/>
      <c r="BB35" s="677"/>
      <c r="BD35" s="416"/>
      <c r="BE35" s="417"/>
      <c r="BF35" s="417"/>
      <c r="BG35" s="417"/>
      <c r="BH35" s="417"/>
      <c r="BI35" s="417"/>
      <c r="BJ35" s="417"/>
      <c r="BK35" s="418"/>
      <c r="BM35" s="9">
        <v>1</v>
      </c>
    </row>
    <row r="36" spans="2:65" ht="21" customHeight="1">
      <c r="B36" s="657" t="s">
        <v>845</v>
      </c>
      <c r="C36" s="120" t="s">
        <v>561</v>
      </c>
      <c r="D36" s="94">
        <f t="shared" si="7"/>
        <v>0.24</v>
      </c>
      <c r="E36" s="93" t="s">
        <v>282</v>
      </c>
      <c r="F36" s="75">
        <f t="shared" si="8"/>
        <v>4</v>
      </c>
      <c r="G36" s="74">
        <f t="shared" si="9"/>
        <v>24</v>
      </c>
      <c r="H36" s="92">
        <v>240</v>
      </c>
      <c r="I36" s="72">
        <v>200</v>
      </c>
      <c r="J36" s="71">
        <v>280</v>
      </c>
      <c r="K36" s="79">
        <f t="shared" si="10"/>
        <v>28</v>
      </c>
      <c r="L36" s="96">
        <v>280</v>
      </c>
      <c r="M36" s="88" t="s">
        <v>560</v>
      </c>
      <c r="N36" s="262"/>
      <c r="P36" s="28" t="s">
        <v>705</v>
      </c>
      <c r="Q36" s="197"/>
      <c r="R36" s="197"/>
      <c r="S36" s="197"/>
      <c r="U36" s="672"/>
      <c r="V36" s="292">
        <v>30</v>
      </c>
      <c r="W36" s="574"/>
      <c r="X36" s="616">
        <v>1.04</v>
      </c>
      <c r="Y36" s="574"/>
      <c r="Z36" s="290" t="s">
        <v>157</v>
      </c>
      <c r="AA36" s="569"/>
      <c r="AB36" s="1218" t="s">
        <v>752</v>
      </c>
      <c r="AC36" s="1219"/>
      <c r="AI36" s="671"/>
      <c r="AP36" s="565"/>
      <c r="AQ36" s="565"/>
      <c r="AR36" s="1206" t="s">
        <v>892</v>
      </c>
      <c r="AS36" s="262"/>
      <c r="AT36" s="1206" t="s">
        <v>837</v>
      </c>
      <c r="AU36" s="1169" t="s">
        <v>838</v>
      </c>
      <c r="AW36" s="674"/>
      <c r="AX36" s="26" t="s">
        <v>279</v>
      </c>
      <c r="AY36" s="18"/>
      <c r="AZ36" s="17"/>
      <c r="BA36" s="17"/>
      <c r="BB36" s="677"/>
      <c r="BD36" s="416"/>
      <c r="BE36" s="417"/>
      <c r="BF36" s="417"/>
      <c r="BG36" s="417"/>
      <c r="BH36" s="417"/>
      <c r="BI36" s="417"/>
      <c r="BJ36" s="417"/>
      <c r="BK36" s="418"/>
      <c r="BM36" s="9">
        <v>1</v>
      </c>
    </row>
    <row r="37" spans="2:65" ht="21">
      <c r="B37" s="657" t="s">
        <v>845</v>
      </c>
      <c r="C37" s="120" t="s">
        <v>552</v>
      </c>
      <c r="D37" s="94">
        <f t="shared" si="7"/>
        <v>0.35</v>
      </c>
      <c r="E37" s="93" t="s">
        <v>282</v>
      </c>
      <c r="F37" s="75">
        <f t="shared" si="8"/>
        <v>3</v>
      </c>
      <c r="G37" s="74">
        <f t="shared" si="9"/>
        <v>35</v>
      </c>
      <c r="H37" s="92">
        <v>350</v>
      </c>
      <c r="I37" s="72">
        <v>300</v>
      </c>
      <c r="J37" s="71">
        <v>410</v>
      </c>
      <c r="K37" s="79">
        <f t="shared" si="10"/>
        <v>41</v>
      </c>
      <c r="L37" s="96">
        <v>410</v>
      </c>
      <c r="M37" s="88" t="s">
        <v>551</v>
      </c>
      <c r="N37" s="262"/>
      <c r="P37" s="28" t="s">
        <v>706</v>
      </c>
      <c r="Q37" s="197"/>
      <c r="R37" s="197"/>
      <c r="S37" s="197"/>
      <c r="U37" s="672"/>
      <c r="V37" s="292">
        <v>30</v>
      </c>
      <c r="W37" s="574"/>
      <c r="X37" s="616">
        <v>1.04</v>
      </c>
      <c r="Y37" s="574"/>
      <c r="Z37" s="290" t="s">
        <v>155</v>
      </c>
      <c r="AA37" s="569"/>
      <c r="AB37" s="1218" t="s">
        <v>748</v>
      </c>
      <c r="AC37" s="1219"/>
      <c r="AP37" s="565"/>
      <c r="AQ37" s="565"/>
      <c r="AR37" s="1207"/>
      <c r="AS37" s="262"/>
      <c r="AT37" s="1207"/>
      <c r="AU37" s="1169"/>
      <c r="AW37" s="674"/>
      <c r="AX37" s="18" t="s">
        <v>276</v>
      </c>
      <c r="AY37" s="18"/>
      <c r="AZ37" s="17"/>
      <c r="BA37" s="17"/>
      <c r="BB37" s="677"/>
      <c r="BD37" s="416"/>
      <c r="BE37" s="417"/>
      <c r="BF37" s="417"/>
      <c r="BG37" s="417"/>
      <c r="BH37" s="417"/>
      <c r="BI37" s="417"/>
      <c r="BJ37" s="417"/>
      <c r="BK37" s="418"/>
      <c r="BM37" s="9">
        <v>1</v>
      </c>
    </row>
    <row r="38" spans="2:65" ht="21" customHeight="1" thickBot="1">
      <c r="B38" s="657" t="s">
        <v>845</v>
      </c>
      <c r="C38" s="120" t="s">
        <v>550</v>
      </c>
      <c r="D38" s="94">
        <f t="shared" si="7"/>
        <v>0.35</v>
      </c>
      <c r="E38" s="93" t="s">
        <v>282</v>
      </c>
      <c r="F38" s="75">
        <f t="shared" si="8"/>
        <v>3</v>
      </c>
      <c r="G38" s="74">
        <f t="shared" si="9"/>
        <v>35</v>
      </c>
      <c r="H38" s="92">
        <v>350</v>
      </c>
      <c r="I38" s="72">
        <v>300</v>
      </c>
      <c r="J38" s="71">
        <v>410</v>
      </c>
      <c r="K38" s="79">
        <f t="shared" si="10"/>
        <v>41</v>
      </c>
      <c r="L38" s="96">
        <v>410</v>
      </c>
      <c r="M38" s="88" t="s">
        <v>549</v>
      </c>
      <c r="N38" s="262"/>
      <c r="P38" s="564" t="s">
        <v>708</v>
      </c>
      <c r="Q38" s="197"/>
      <c r="R38" s="197"/>
      <c r="S38" s="197"/>
      <c r="U38" s="672"/>
      <c r="V38" s="292">
        <v>40</v>
      </c>
      <c r="W38" s="574"/>
      <c r="X38" s="616">
        <v>0.94</v>
      </c>
      <c r="Y38" s="574"/>
      <c r="Z38" s="290" t="s">
        <v>152</v>
      </c>
      <c r="AA38" s="569"/>
      <c r="AB38" s="1218" t="s">
        <v>753</v>
      </c>
      <c r="AC38" s="1219"/>
      <c r="AP38" s="565"/>
      <c r="AQ38" s="565"/>
      <c r="AS38" s="262"/>
      <c r="AW38" s="674"/>
      <c r="AX38" s="18" t="s">
        <v>274</v>
      </c>
      <c r="AY38" s="18"/>
      <c r="AZ38" s="17"/>
      <c r="BA38" s="17"/>
      <c r="BB38" s="677"/>
      <c r="BD38" s="416"/>
      <c r="BE38" s="417"/>
      <c r="BF38" s="417"/>
      <c r="BG38" s="417"/>
      <c r="BH38" s="417"/>
      <c r="BI38" s="417"/>
      <c r="BJ38" s="417"/>
      <c r="BK38" s="418"/>
      <c r="BM38" s="9">
        <v>1</v>
      </c>
    </row>
    <row r="39" spans="2:65" ht="21" customHeight="1">
      <c r="B39" s="657" t="s">
        <v>845</v>
      </c>
      <c r="C39" s="120" t="s">
        <v>548</v>
      </c>
      <c r="D39" s="94">
        <f t="shared" si="7"/>
        <v>0.3</v>
      </c>
      <c r="E39" s="93" t="s">
        <v>282</v>
      </c>
      <c r="F39" s="75">
        <f t="shared" si="8"/>
        <v>3</v>
      </c>
      <c r="G39" s="74">
        <f t="shared" si="9"/>
        <v>30</v>
      </c>
      <c r="H39" s="92">
        <v>300</v>
      </c>
      <c r="I39" s="72">
        <v>250</v>
      </c>
      <c r="J39" s="71">
        <v>360</v>
      </c>
      <c r="K39" s="79">
        <f t="shared" si="10"/>
        <v>36</v>
      </c>
      <c r="L39" s="96">
        <v>360</v>
      </c>
      <c r="M39" s="88" t="s">
        <v>547</v>
      </c>
      <c r="N39" s="262"/>
      <c r="P39" s="28" t="s">
        <v>709</v>
      </c>
      <c r="Q39" s="197"/>
      <c r="R39" s="197"/>
      <c r="S39" s="197"/>
      <c r="U39" s="672"/>
      <c r="V39" s="292">
        <v>25</v>
      </c>
      <c r="W39" s="574"/>
      <c r="X39" s="616">
        <v>1.05</v>
      </c>
      <c r="Y39" s="574"/>
      <c r="Z39" s="290" t="s">
        <v>150</v>
      </c>
      <c r="AA39" s="569"/>
      <c r="AB39" s="1218" t="s">
        <v>749</v>
      </c>
      <c r="AC39" s="1219"/>
      <c r="AP39" s="565"/>
      <c r="AQ39" s="565"/>
      <c r="AR39" s="1206" t="s">
        <v>893</v>
      </c>
      <c r="AS39" s="262"/>
      <c r="AT39" s="1206" t="s">
        <v>839</v>
      </c>
      <c r="AU39" s="1169" t="s">
        <v>840</v>
      </c>
      <c r="AW39" s="674"/>
      <c r="AX39" s="18" t="s">
        <v>272</v>
      </c>
      <c r="AY39" s="18"/>
      <c r="AZ39" s="17"/>
      <c r="BA39" s="17"/>
      <c r="BB39" s="677"/>
      <c r="BD39" s="416"/>
      <c r="BE39" s="417"/>
      <c r="BF39" s="417"/>
      <c r="BG39" s="417"/>
      <c r="BH39" s="417"/>
      <c r="BI39" s="417"/>
      <c r="BJ39" s="417"/>
      <c r="BK39" s="418"/>
      <c r="BM39" s="9">
        <v>1</v>
      </c>
    </row>
    <row r="40" spans="2:65" ht="21">
      <c r="B40" s="657" t="s">
        <v>845</v>
      </c>
      <c r="C40" s="120" t="s">
        <v>536</v>
      </c>
      <c r="D40" s="94">
        <f t="shared" si="7"/>
        <v>0.24</v>
      </c>
      <c r="E40" s="93" t="s">
        <v>282</v>
      </c>
      <c r="F40" s="75">
        <f t="shared" si="8"/>
        <v>4</v>
      </c>
      <c r="G40" s="74">
        <f t="shared" si="9"/>
        <v>24</v>
      </c>
      <c r="H40" s="92">
        <v>240</v>
      </c>
      <c r="I40" s="72">
        <v>200</v>
      </c>
      <c r="J40" s="71">
        <v>280</v>
      </c>
      <c r="K40" s="79">
        <f t="shared" si="10"/>
        <v>28</v>
      </c>
      <c r="L40" s="96">
        <v>280</v>
      </c>
      <c r="M40" s="88" t="s">
        <v>535</v>
      </c>
      <c r="N40" s="262"/>
      <c r="P40" s="564" t="s">
        <v>710</v>
      </c>
      <c r="Q40" s="197"/>
      <c r="R40" s="197"/>
      <c r="S40" s="197"/>
      <c r="U40" s="672"/>
      <c r="V40" s="292">
        <v>20</v>
      </c>
      <c r="W40" s="574"/>
      <c r="X40" s="616">
        <v>1.25</v>
      </c>
      <c r="Y40" s="574"/>
      <c r="Z40" s="290" t="s">
        <v>147</v>
      </c>
      <c r="AA40" s="569"/>
      <c r="AB40" s="1218" t="s">
        <v>751</v>
      </c>
      <c r="AC40" s="1219"/>
      <c r="AP40" s="565"/>
      <c r="AQ40" s="565"/>
      <c r="AR40" s="1207"/>
      <c r="AS40" s="262"/>
      <c r="AT40" s="1207"/>
      <c r="AU40" s="1169"/>
      <c r="AW40" s="674"/>
      <c r="AX40" s="18"/>
      <c r="AY40" s="18"/>
      <c r="AZ40" s="17"/>
      <c r="BA40" s="17"/>
      <c r="BB40" s="677"/>
      <c r="BD40" s="416"/>
      <c r="BE40" s="417"/>
      <c r="BF40" s="417"/>
      <c r="BG40" s="417"/>
      <c r="BH40" s="417"/>
      <c r="BI40" s="417"/>
      <c r="BJ40" s="417"/>
      <c r="BK40" s="418"/>
      <c r="BM40" s="9">
        <v>1</v>
      </c>
    </row>
    <row r="41" spans="2:65" ht="21" customHeight="1" thickBot="1">
      <c r="B41" s="657" t="s">
        <v>845</v>
      </c>
      <c r="C41" s="120" t="s">
        <v>473</v>
      </c>
      <c r="D41" s="94">
        <f t="shared" si="7"/>
        <v>0.2</v>
      </c>
      <c r="E41" s="93" t="s">
        <v>282</v>
      </c>
      <c r="F41" s="75">
        <f t="shared" si="8"/>
        <v>5</v>
      </c>
      <c r="G41" s="74">
        <f t="shared" si="9"/>
        <v>20</v>
      </c>
      <c r="H41" s="92">
        <v>200</v>
      </c>
      <c r="I41" s="72">
        <v>180</v>
      </c>
      <c r="J41" s="71">
        <v>250</v>
      </c>
      <c r="K41" s="79">
        <f t="shared" si="10"/>
        <v>25</v>
      </c>
      <c r="L41" s="96">
        <v>250</v>
      </c>
      <c r="M41" s="88" t="s">
        <v>523</v>
      </c>
      <c r="N41" s="262"/>
      <c r="P41" s="197"/>
      <c r="Q41" s="197"/>
      <c r="R41" s="197"/>
      <c r="S41" s="197"/>
      <c r="U41" s="672"/>
      <c r="V41" s="292">
        <v>55</v>
      </c>
      <c r="W41" s="574"/>
      <c r="X41" s="616">
        <v>1.05</v>
      </c>
      <c r="Y41" s="574"/>
      <c r="Z41" s="290" t="s">
        <v>144</v>
      </c>
      <c r="AA41" s="569"/>
      <c r="AB41" s="1218" t="s">
        <v>754</v>
      </c>
      <c r="AC41" s="1219"/>
      <c r="AN41" s="565"/>
      <c r="AO41" s="1"/>
      <c r="AP41" s="565"/>
      <c r="AQ41" s="565"/>
      <c r="AS41" s="262"/>
      <c r="AW41" s="674"/>
      <c r="AX41" s="26" t="s">
        <v>268</v>
      </c>
      <c r="AY41" s="18"/>
      <c r="AZ41" s="17"/>
      <c r="BA41" s="17"/>
      <c r="BB41" s="677"/>
      <c r="BD41" s="416"/>
      <c r="BE41" s="417"/>
      <c r="BF41" s="417"/>
      <c r="BG41" s="417"/>
      <c r="BH41" s="417"/>
      <c r="BI41" s="417"/>
      <c r="BJ41" s="417"/>
      <c r="BK41" s="418"/>
      <c r="BM41" s="9">
        <v>1</v>
      </c>
    </row>
    <row r="42" spans="2:65" ht="21" customHeight="1">
      <c r="B42" s="657" t="s">
        <v>845</v>
      </c>
      <c r="C42" s="120" t="s">
        <v>520</v>
      </c>
      <c r="D42" s="94">
        <f t="shared" si="7"/>
        <v>0.15</v>
      </c>
      <c r="E42" s="93" t="s">
        <v>282</v>
      </c>
      <c r="F42" s="75">
        <f t="shared" si="8"/>
        <v>7</v>
      </c>
      <c r="G42" s="74">
        <f t="shared" si="9"/>
        <v>15</v>
      </c>
      <c r="H42" s="92">
        <v>150</v>
      </c>
      <c r="I42" s="72">
        <v>120</v>
      </c>
      <c r="J42" s="71">
        <v>180</v>
      </c>
      <c r="K42" s="79">
        <f t="shared" si="10"/>
        <v>18</v>
      </c>
      <c r="L42" s="96">
        <v>180</v>
      </c>
      <c r="M42" s="88" t="s">
        <v>519</v>
      </c>
      <c r="N42" s="262"/>
      <c r="P42" s="1141" t="s">
        <v>712</v>
      </c>
      <c r="Q42" s="1142"/>
      <c r="R42" s="1142"/>
      <c r="S42" s="1143"/>
      <c r="U42" s="672"/>
      <c r="V42" s="292">
        <v>25</v>
      </c>
      <c r="W42" s="574"/>
      <c r="X42" s="616">
        <v>1.03</v>
      </c>
      <c r="Y42" s="574"/>
      <c r="Z42" s="290" t="s">
        <v>140</v>
      </c>
      <c r="AA42" s="569"/>
      <c r="AB42" s="1218" t="s">
        <v>755</v>
      </c>
      <c r="AC42" s="1219"/>
      <c r="AP42" s="565"/>
      <c r="AQ42" s="565"/>
      <c r="AR42" s="1206" t="s">
        <v>894</v>
      </c>
      <c r="AS42" s="262"/>
      <c r="AT42" s="1206" t="s">
        <v>841</v>
      </c>
      <c r="AU42" s="1169" t="s">
        <v>842</v>
      </c>
      <c r="AW42" s="674"/>
      <c r="AX42" s="18"/>
      <c r="AY42" s="18"/>
      <c r="AZ42" s="17"/>
      <c r="BA42" s="17"/>
      <c r="BB42" s="677"/>
      <c r="BD42" s="416"/>
      <c r="BE42" s="417"/>
      <c r="BF42" s="417"/>
      <c r="BG42" s="417"/>
      <c r="BH42" s="417"/>
      <c r="BI42" s="417"/>
      <c r="BJ42" s="417"/>
      <c r="BK42" s="418"/>
      <c r="BM42" s="9">
        <v>1</v>
      </c>
    </row>
    <row r="43" spans="2:65" ht="21">
      <c r="B43" s="657" t="s">
        <v>845</v>
      </c>
      <c r="C43" s="120" t="s">
        <v>518</v>
      </c>
      <c r="D43" s="94">
        <f t="shared" si="7"/>
        <v>0.18</v>
      </c>
      <c r="E43" s="93" t="s">
        <v>282</v>
      </c>
      <c r="F43" s="75">
        <f t="shared" si="8"/>
        <v>6</v>
      </c>
      <c r="G43" s="74">
        <f t="shared" si="9"/>
        <v>18</v>
      </c>
      <c r="H43" s="92">
        <v>180</v>
      </c>
      <c r="I43" s="72">
        <v>150</v>
      </c>
      <c r="J43" s="71">
        <v>210</v>
      </c>
      <c r="K43" s="79">
        <f t="shared" si="10"/>
        <v>21</v>
      </c>
      <c r="L43" s="96">
        <v>210</v>
      </c>
      <c r="M43" s="88" t="s">
        <v>517</v>
      </c>
      <c r="N43" s="262"/>
      <c r="P43" s="28" t="s">
        <v>713</v>
      </c>
      <c r="Q43" s="197"/>
      <c r="R43" s="197"/>
      <c r="S43" s="197"/>
      <c r="U43" s="672"/>
      <c r="V43" s="292">
        <v>25</v>
      </c>
      <c r="W43" s="574"/>
      <c r="X43" s="616">
        <v>1.04</v>
      </c>
      <c r="Y43" s="574"/>
      <c r="Z43" s="290" t="s">
        <v>140</v>
      </c>
      <c r="AA43" s="569"/>
      <c r="AB43" s="1218" t="s">
        <v>750</v>
      </c>
      <c r="AC43" s="1219"/>
      <c r="AN43" s="565"/>
      <c r="AO43" s="1"/>
      <c r="AP43" s="565"/>
      <c r="AQ43" s="565"/>
      <c r="AR43" s="1207"/>
      <c r="AS43" s="262"/>
      <c r="AT43" s="1207"/>
      <c r="AU43" s="1169"/>
      <c r="AW43" s="674"/>
      <c r="AX43" s="26" t="s">
        <v>264</v>
      </c>
      <c r="AY43" s="18"/>
      <c r="AZ43" s="17"/>
      <c r="BA43" s="17"/>
      <c r="BB43" s="677"/>
      <c r="BD43" s="416"/>
      <c r="BE43" s="417"/>
      <c r="BF43" s="417"/>
      <c r="BG43" s="417"/>
      <c r="BH43" s="417"/>
      <c r="BI43" s="417"/>
      <c r="BJ43" s="417"/>
      <c r="BK43" s="418"/>
      <c r="BM43" s="9">
        <v>1</v>
      </c>
    </row>
    <row r="44" spans="2:65" ht="21" customHeight="1" thickBot="1">
      <c r="B44" s="657" t="s">
        <v>845</v>
      </c>
      <c r="C44" s="120" t="s">
        <v>514</v>
      </c>
      <c r="D44" s="94">
        <f t="shared" si="7"/>
        <v>0.15</v>
      </c>
      <c r="E44" s="93" t="s">
        <v>282</v>
      </c>
      <c r="F44" s="75">
        <f t="shared" si="8"/>
        <v>7</v>
      </c>
      <c r="G44" s="74">
        <f t="shared" si="9"/>
        <v>15</v>
      </c>
      <c r="H44" s="92">
        <v>150</v>
      </c>
      <c r="I44" s="72">
        <v>120</v>
      </c>
      <c r="J44" s="71">
        <v>180</v>
      </c>
      <c r="K44" s="79">
        <f t="shared" si="10"/>
        <v>18</v>
      </c>
      <c r="L44" s="96">
        <v>180</v>
      </c>
      <c r="M44" s="88" t="s">
        <v>513</v>
      </c>
      <c r="N44" s="262"/>
      <c r="P44" s="564" t="s">
        <v>715</v>
      </c>
      <c r="Q44" s="197"/>
      <c r="R44" s="197"/>
      <c r="S44" s="197"/>
      <c r="U44" s="672"/>
      <c r="V44" s="292">
        <v>15</v>
      </c>
      <c r="W44" s="574"/>
      <c r="X44" s="616">
        <v>1.02</v>
      </c>
      <c r="Y44" s="574"/>
      <c r="Z44" s="290" t="s">
        <v>137</v>
      </c>
      <c r="AA44" s="569"/>
      <c r="AB44" s="1218" t="s">
        <v>743</v>
      </c>
      <c r="AC44" s="1219"/>
      <c r="AP44" s="565"/>
      <c r="AQ44" s="565"/>
      <c r="AS44" s="262"/>
      <c r="AW44" s="674"/>
      <c r="AX44" s="18" t="s">
        <v>261</v>
      </c>
      <c r="AY44" s="18"/>
      <c r="AZ44" s="17"/>
      <c r="BA44" s="17"/>
      <c r="BB44" s="677"/>
      <c r="BD44" s="416"/>
      <c r="BE44" s="417"/>
      <c r="BF44" s="417"/>
      <c r="BG44" s="417"/>
      <c r="BH44" s="417"/>
      <c r="BI44" s="417"/>
      <c r="BJ44" s="417"/>
      <c r="BK44" s="418"/>
      <c r="BM44" s="9">
        <v>1</v>
      </c>
    </row>
    <row r="45" spans="2:65" ht="21" customHeight="1">
      <c r="B45" s="657" t="s">
        <v>845</v>
      </c>
      <c r="C45" s="120" t="s">
        <v>450</v>
      </c>
      <c r="D45" s="94">
        <f t="shared" si="7"/>
        <v>2.5000000000000001E-2</v>
      </c>
      <c r="E45" s="93" t="s">
        <v>282</v>
      </c>
      <c r="F45" s="75">
        <f t="shared" si="8"/>
        <v>40</v>
      </c>
      <c r="G45" s="74">
        <f t="shared" si="9"/>
        <v>2.5</v>
      </c>
      <c r="H45" s="92">
        <v>25</v>
      </c>
      <c r="I45" s="72">
        <v>20</v>
      </c>
      <c r="J45" s="71">
        <v>30</v>
      </c>
      <c r="K45" s="79">
        <f t="shared" si="10"/>
        <v>3</v>
      </c>
      <c r="L45" s="96">
        <v>30</v>
      </c>
      <c r="M45" s="88" t="s">
        <v>449</v>
      </c>
      <c r="N45" s="262"/>
      <c r="P45" s="28" t="s">
        <v>716</v>
      </c>
      <c r="Q45" s="197"/>
      <c r="R45" s="197"/>
      <c r="S45" s="197"/>
      <c r="U45" s="672"/>
      <c r="V45" s="292">
        <v>40</v>
      </c>
      <c r="W45" s="574"/>
      <c r="X45" s="616">
        <v>0.94</v>
      </c>
      <c r="Y45" s="574"/>
      <c r="Z45" s="290" t="s">
        <v>135</v>
      </c>
      <c r="AA45" s="569"/>
      <c r="AB45" s="1218" t="s">
        <v>740</v>
      </c>
      <c r="AC45" s="1219"/>
      <c r="AN45" s="565"/>
      <c r="AO45" s="1"/>
      <c r="AP45" s="565"/>
      <c r="AQ45" s="565"/>
      <c r="AR45" s="1206" t="s">
        <v>895</v>
      </c>
      <c r="AS45" s="262"/>
      <c r="AT45" s="1206" t="s">
        <v>843</v>
      </c>
      <c r="AU45" s="1169" t="s">
        <v>844</v>
      </c>
      <c r="AW45" s="674"/>
      <c r="AX45" s="16" t="s">
        <v>259</v>
      </c>
      <c r="AY45" s="16"/>
      <c r="AZ45" s="16"/>
      <c r="BA45" s="16"/>
      <c r="BB45" s="677"/>
      <c r="BD45" s="416"/>
      <c r="BE45" s="417"/>
      <c r="BF45" s="417"/>
      <c r="BG45" s="417"/>
      <c r="BH45" s="417"/>
      <c r="BI45" s="417"/>
      <c r="BJ45" s="417"/>
      <c r="BK45" s="418"/>
      <c r="BM45" s="9">
        <v>1</v>
      </c>
    </row>
    <row r="46" spans="2:65" ht="21">
      <c r="B46" s="657" t="s">
        <v>845</v>
      </c>
      <c r="C46" s="120" t="s">
        <v>448</v>
      </c>
      <c r="D46" s="94">
        <f t="shared" si="7"/>
        <v>0.35</v>
      </c>
      <c r="E46" s="93" t="s">
        <v>282</v>
      </c>
      <c r="F46" s="75">
        <f t="shared" si="8"/>
        <v>3</v>
      </c>
      <c r="G46" s="74">
        <f t="shared" si="9"/>
        <v>35</v>
      </c>
      <c r="H46" s="92">
        <v>350</v>
      </c>
      <c r="I46" s="72">
        <v>300</v>
      </c>
      <c r="J46" s="71">
        <v>400</v>
      </c>
      <c r="K46" s="79">
        <f t="shared" si="10"/>
        <v>40</v>
      </c>
      <c r="L46" s="96">
        <v>400</v>
      </c>
      <c r="M46" s="88" t="s">
        <v>447</v>
      </c>
      <c r="N46" s="262"/>
      <c r="P46" s="564" t="s">
        <v>717</v>
      </c>
      <c r="Q46" s="197"/>
      <c r="R46" s="197"/>
      <c r="S46" s="197"/>
      <c r="U46" s="672"/>
      <c r="V46" s="292">
        <v>40</v>
      </c>
      <c r="W46" s="574"/>
      <c r="X46" s="616">
        <v>1.04</v>
      </c>
      <c r="Y46" s="574"/>
      <c r="Z46" s="290" t="s">
        <v>132</v>
      </c>
      <c r="AA46" s="569"/>
      <c r="AB46" s="1218" t="s">
        <v>756</v>
      </c>
      <c r="AC46" s="1219"/>
      <c r="AN46" s="565"/>
      <c r="AO46" s="1"/>
      <c r="AP46" s="565"/>
      <c r="AQ46" s="565"/>
      <c r="AR46" s="1207"/>
      <c r="AS46" s="262"/>
      <c r="AT46" s="1207"/>
      <c r="AU46" s="1169"/>
      <c r="AW46" s="674"/>
      <c r="AX46" s="18" t="s">
        <v>257</v>
      </c>
      <c r="AY46" s="16"/>
      <c r="AZ46" s="16"/>
      <c r="BA46" s="16"/>
      <c r="BB46" s="677"/>
      <c r="BD46" s="416"/>
      <c r="BE46" s="417"/>
      <c r="BF46" s="417"/>
      <c r="BG46" s="417"/>
      <c r="BH46" s="417"/>
      <c r="BI46" s="417"/>
      <c r="BJ46" s="417"/>
      <c r="BK46" s="418"/>
      <c r="BM46" s="9">
        <v>1</v>
      </c>
    </row>
    <row r="47" spans="2:65" ht="21" customHeight="1" thickBot="1">
      <c r="B47" s="657" t="s">
        <v>845</v>
      </c>
      <c r="C47" s="120" t="s">
        <v>446</v>
      </c>
      <c r="D47" s="94">
        <f t="shared" si="7"/>
        <v>0.24</v>
      </c>
      <c r="E47" s="93" t="s">
        <v>282</v>
      </c>
      <c r="F47" s="75">
        <f t="shared" si="8"/>
        <v>4</v>
      </c>
      <c r="G47" s="74">
        <f t="shared" si="9"/>
        <v>24</v>
      </c>
      <c r="H47" s="92">
        <v>240</v>
      </c>
      <c r="I47" s="72">
        <v>200</v>
      </c>
      <c r="J47" s="71">
        <v>300</v>
      </c>
      <c r="K47" s="79">
        <f t="shared" si="10"/>
        <v>30</v>
      </c>
      <c r="L47" s="96">
        <v>300</v>
      </c>
      <c r="M47" s="88" t="s">
        <v>445</v>
      </c>
      <c r="N47" s="262"/>
      <c r="P47" s="281" t="s">
        <v>719</v>
      </c>
      <c r="Q47" s="197"/>
      <c r="R47" s="197"/>
      <c r="S47" s="197"/>
      <c r="U47" s="672"/>
      <c r="V47" s="292">
        <v>30</v>
      </c>
      <c r="W47" s="574"/>
      <c r="X47" s="616">
        <v>1.04</v>
      </c>
      <c r="Y47" s="574"/>
      <c r="Z47" s="290" t="s">
        <v>130</v>
      </c>
      <c r="AA47" s="569"/>
      <c r="AB47" s="1218" t="s">
        <v>757</v>
      </c>
      <c r="AC47" s="1219"/>
      <c r="AN47" s="565"/>
      <c r="AO47" s="1"/>
      <c r="AP47" s="565"/>
      <c r="AQ47" s="565"/>
      <c r="AS47" s="262"/>
      <c r="AW47" s="674"/>
      <c r="AX47" s="18"/>
      <c r="AY47" s="16"/>
      <c r="AZ47" s="16"/>
      <c r="BA47" s="16"/>
      <c r="BB47" s="677"/>
      <c r="BD47" s="416"/>
      <c r="BE47" s="417"/>
      <c r="BF47" s="417"/>
      <c r="BG47" s="417"/>
      <c r="BH47" s="417"/>
      <c r="BI47" s="417"/>
      <c r="BJ47" s="417"/>
      <c r="BK47" s="418"/>
      <c r="BM47" s="9">
        <v>1</v>
      </c>
    </row>
    <row r="48" spans="2:65" ht="21" customHeight="1">
      <c r="B48" s="657" t="s">
        <v>845</v>
      </c>
      <c r="C48" s="120" t="s">
        <v>436</v>
      </c>
      <c r="D48" s="94">
        <f t="shared" si="7"/>
        <v>0.25</v>
      </c>
      <c r="E48" s="93" t="s">
        <v>282</v>
      </c>
      <c r="F48" s="75">
        <f t="shared" si="8"/>
        <v>4</v>
      </c>
      <c r="G48" s="74">
        <f t="shared" si="9"/>
        <v>25</v>
      </c>
      <c r="H48" s="92">
        <v>250</v>
      </c>
      <c r="I48" s="72">
        <v>200</v>
      </c>
      <c r="J48" s="71">
        <v>300</v>
      </c>
      <c r="K48" s="79">
        <f t="shared" si="10"/>
        <v>30</v>
      </c>
      <c r="L48" s="96">
        <v>300</v>
      </c>
      <c r="M48" s="88" t="s">
        <v>435</v>
      </c>
      <c r="N48" s="262"/>
      <c r="P48" s="28" t="s">
        <v>720</v>
      </c>
      <c r="Q48" s="197"/>
      <c r="R48" s="197"/>
      <c r="S48" s="197"/>
      <c r="U48" s="672"/>
      <c r="V48" s="292">
        <v>25</v>
      </c>
      <c r="W48" s="574"/>
      <c r="X48" s="616">
        <v>1.05</v>
      </c>
      <c r="Y48" s="574"/>
      <c r="Z48" s="290" t="s">
        <v>128</v>
      </c>
      <c r="AA48" s="569"/>
      <c r="AB48" s="1218" t="s">
        <v>740</v>
      </c>
      <c r="AC48" s="1219"/>
      <c r="AN48" s="565"/>
      <c r="AO48" s="1"/>
      <c r="AP48" s="565"/>
      <c r="AQ48" s="565"/>
      <c r="AR48" s="1208" t="s">
        <v>695</v>
      </c>
      <c r="AS48" s="262"/>
      <c r="AT48" s="1208" t="s">
        <v>899</v>
      </c>
      <c r="AU48" s="1169" t="s">
        <v>898</v>
      </c>
      <c r="AW48" s="674"/>
      <c r="AX48" s="26" t="s">
        <v>253</v>
      </c>
      <c r="AY48" s="16"/>
      <c r="AZ48" s="16"/>
      <c r="BA48" s="16"/>
      <c r="BB48" s="677"/>
      <c r="BD48" s="416"/>
      <c r="BE48" s="417"/>
      <c r="BF48" s="417"/>
      <c r="BG48" s="417"/>
      <c r="BH48" s="417"/>
      <c r="BI48" s="417"/>
      <c r="BJ48" s="417"/>
      <c r="BK48" s="418"/>
      <c r="BM48" s="9">
        <v>1</v>
      </c>
    </row>
    <row r="49" spans="2:65" ht="21">
      <c r="B49" s="657" t="s">
        <v>845</v>
      </c>
      <c r="C49" s="120" t="s">
        <v>421</v>
      </c>
      <c r="D49" s="94">
        <f t="shared" si="7"/>
        <v>0.15</v>
      </c>
      <c r="E49" s="93" t="s">
        <v>282</v>
      </c>
      <c r="F49" s="75">
        <f t="shared" si="8"/>
        <v>7</v>
      </c>
      <c r="G49" s="74">
        <f t="shared" si="9"/>
        <v>15</v>
      </c>
      <c r="H49" s="92">
        <v>150</v>
      </c>
      <c r="I49" s="72">
        <v>120</v>
      </c>
      <c r="J49" s="71">
        <v>180</v>
      </c>
      <c r="K49" s="79">
        <f t="shared" si="10"/>
        <v>18</v>
      </c>
      <c r="L49" s="96">
        <v>180</v>
      </c>
      <c r="M49" s="88" t="s">
        <v>420</v>
      </c>
      <c r="N49" s="262"/>
      <c r="P49" s="28" t="s">
        <v>721</v>
      </c>
      <c r="Q49" s="197"/>
      <c r="R49" s="197"/>
      <c r="S49" s="197"/>
      <c r="U49" s="672"/>
      <c r="V49" s="292">
        <v>25</v>
      </c>
      <c r="W49" s="574"/>
      <c r="X49" s="616">
        <v>1.05</v>
      </c>
      <c r="Y49" s="574"/>
      <c r="Z49" s="290" t="s">
        <v>125</v>
      </c>
      <c r="AA49" s="569"/>
      <c r="AB49" s="1218" t="s">
        <v>752</v>
      </c>
      <c r="AC49" s="1219"/>
      <c r="AN49" s="565"/>
      <c r="AO49" s="1"/>
      <c r="AP49" s="565"/>
      <c r="AQ49" s="565"/>
      <c r="AR49" s="1209"/>
      <c r="AS49" s="262"/>
      <c r="AT49" s="1209"/>
      <c r="AU49" s="1169"/>
      <c r="AW49" s="674"/>
      <c r="AX49" s="16" t="s">
        <v>251</v>
      </c>
      <c r="AY49" s="16"/>
      <c r="AZ49" s="16"/>
      <c r="BA49" s="16"/>
      <c r="BB49" s="677"/>
      <c r="BD49" s="416"/>
      <c r="BE49" s="417"/>
      <c r="BF49" s="417"/>
      <c r="BG49" s="417"/>
      <c r="BH49" s="417"/>
      <c r="BI49" s="417"/>
      <c r="BJ49" s="417"/>
      <c r="BK49" s="418"/>
      <c r="BM49" s="9">
        <v>1</v>
      </c>
    </row>
    <row r="50" spans="2:65" ht="21" customHeight="1">
      <c r="B50" s="657" t="s">
        <v>845</v>
      </c>
      <c r="C50" s="120" t="s">
        <v>383</v>
      </c>
      <c r="D50" s="94">
        <f t="shared" ref="D50:D81" si="11">H50 / 1000</f>
        <v>0.4</v>
      </c>
      <c r="E50" s="93" t="s">
        <v>282</v>
      </c>
      <c r="F50" s="75">
        <f t="shared" ref="F50:F81" si="12">ROUND(1/D50,0)</f>
        <v>3</v>
      </c>
      <c r="G50" s="74">
        <f t="shared" ref="G50:G81" si="13">H50/10</f>
        <v>40</v>
      </c>
      <c r="H50" s="92">
        <v>400</v>
      </c>
      <c r="I50" s="72">
        <v>350</v>
      </c>
      <c r="J50" s="71">
        <v>470</v>
      </c>
      <c r="K50" s="79">
        <f t="shared" ref="K50:K73" si="14">J50/10</f>
        <v>47</v>
      </c>
      <c r="L50" s="96">
        <v>470</v>
      </c>
      <c r="M50" s="88" t="s">
        <v>382</v>
      </c>
      <c r="N50" s="262"/>
      <c r="P50" s="28" t="s">
        <v>722</v>
      </c>
      <c r="Q50" s="197"/>
      <c r="R50" s="197"/>
      <c r="S50" s="197"/>
      <c r="U50" s="672"/>
      <c r="V50" s="292">
        <v>30</v>
      </c>
      <c r="W50" s="574"/>
      <c r="X50" s="616">
        <v>1.03</v>
      </c>
      <c r="Y50" s="574"/>
      <c r="Z50" s="290" t="s">
        <v>122</v>
      </c>
      <c r="AA50" s="569"/>
      <c r="AB50" s="1218" t="s">
        <v>758</v>
      </c>
      <c r="AC50" s="1219"/>
      <c r="AN50" s="565"/>
      <c r="AO50" s="1"/>
      <c r="AP50" s="565"/>
      <c r="AQ50" s="565"/>
      <c r="AS50" s="262"/>
      <c r="AW50" s="674"/>
      <c r="AX50" s="16"/>
      <c r="AY50" s="16"/>
      <c r="AZ50" s="16"/>
      <c r="BA50" s="16"/>
      <c r="BB50" s="677"/>
      <c r="BD50" s="426" t="s">
        <v>630</v>
      </c>
      <c r="BE50" s="676" t="s">
        <v>940</v>
      </c>
      <c r="BF50" s="417"/>
      <c r="BG50" s="417"/>
      <c r="BH50" s="417"/>
      <c r="BI50" s="417"/>
      <c r="BJ50" s="417"/>
      <c r="BK50" s="418"/>
      <c r="BM50" s="9">
        <v>1</v>
      </c>
    </row>
    <row r="51" spans="2:65" ht="21" customHeight="1" thickBot="1">
      <c r="B51" s="657" t="s">
        <v>845</v>
      </c>
      <c r="C51" s="120" t="s">
        <v>370</v>
      </c>
      <c r="D51" s="94">
        <f t="shared" si="11"/>
        <v>0.25</v>
      </c>
      <c r="E51" s="93" t="s">
        <v>282</v>
      </c>
      <c r="F51" s="75">
        <f t="shared" si="12"/>
        <v>4</v>
      </c>
      <c r="G51" s="74">
        <f t="shared" si="13"/>
        <v>25</v>
      </c>
      <c r="H51" s="92">
        <v>250</v>
      </c>
      <c r="I51" s="72">
        <v>200</v>
      </c>
      <c r="J51" s="71">
        <v>300</v>
      </c>
      <c r="K51" s="79">
        <f t="shared" si="14"/>
        <v>30</v>
      </c>
      <c r="L51" s="96">
        <v>300</v>
      </c>
      <c r="M51" s="88" t="s">
        <v>369</v>
      </c>
      <c r="N51" s="262"/>
      <c r="P51" s="28" t="s">
        <v>723</v>
      </c>
      <c r="Q51" s="197"/>
      <c r="R51" s="197"/>
      <c r="S51" s="197"/>
      <c r="U51" s="672"/>
      <c r="V51" s="292">
        <v>25</v>
      </c>
      <c r="W51" s="574"/>
      <c r="X51" s="616">
        <v>1.03</v>
      </c>
      <c r="Y51" s="574"/>
      <c r="Z51" s="290" t="s">
        <v>119</v>
      </c>
      <c r="AA51" s="569"/>
      <c r="AB51" s="1218" t="s">
        <v>752</v>
      </c>
      <c r="AC51" s="1219"/>
      <c r="AN51" s="565"/>
      <c r="AO51" s="1"/>
      <c r="AP51" s="565"/>
      <c r="AQ51" s="565"/>
      <c r="AR51" s="1193" t="s">
        <v>845</v>
      </c>
      <c r="AS51" s="262"/>
      <c r="AT51" s="1193" t="s">
        <v>825</v>
      </c>
      <c r="AU51" s="1193" t="s">
        <v>827</v>
      </c>
      <c r="AW51" s="674"/>
      <c r="AX51" s="26" t="s">
        <v>247</v>
      </c>
      <c r="AY51" s="16"/>
      <c r="AZ51" s="16"/>
      <c r="BA51" s="16"/>
      <c r="BB51" s="677"/>
      <c r="BD51" s="416"/>
      <c r="BE51" s="417"/>
      <c r="BF51" s="417"/>
      <c r="BG51" s="417"/>
      <c r="BH51" s="417"/>
      <c r="BI51" s="417"/>
      <c r="BJ51" s="417"/>
      <c r="BK51" s="418"/>
      <c r="BM51" s="9">
        <v>1</v>
      </c>
    </row>
    <row r="52" spans="2:65" ht="21">
      <c r="B52" s="658" t="s">
        <v>902</v>
      </c>
      <c r="C52" s="120" t="s">
        <v>569</v>
      </c>
      <c r="D52" s="94">
        <f t="shared" si="11"/>
        <v>5.0000000000000001E-3</v>
      </c>
      <c r="E52" s="93" t="s">
        <v>282</v>
      </c>
      <c r="F52" s="75">
        <f t="shared" si="12"/>
        <v>200</v>
      </c>
      <c r="G52" s="74">
        <f t="shared" si="13"/>
        <v>0.5</v>
      </c>
      <c r="H52" s="92">
        <v>5</v>
      </c>
      <c r="I52" s="72">
        <v>4</v>
      </c>
      <c r="J52" s="71">
        <v>6</v>
      </c>
      <c r="K52" s="74">
        <f t="shared" si="14"/>
        <v>0.6</v>
      </c>
      <c r="L52" s="96">
        <v>8</v>
      </c>
      <c r="M52" s="88" t="s">
        <v>501</v>
      </c>
      <c r="N52" s="262"/>
      <c r="P52" s="564" t="s">
        <v>724</v>
      </c>
      <c r="Q52" s="197"/>
      <c r="R52" s="197"/>
      <c r="S52" s="197"/>
      <c r="U52" s="672"/>
      <c r="V52" s="292">
        <v>35</v>
      </c>
      <c r="W52" s="574"/>
      <c r="X52" s="616">
        <v>1.03</v>
      </c>
      <c r="Y52" s="574"/>
      <c r="Z52" s="290" t="s">
        <v>116</v>
      </c>
      <c r="AA52" s="569"/>
      <c r="AB52" s="1218" t="s">
        <v>743</v>
      </c>
      <c r="AC52" s="1219"/>
      <c r="AN52" s="565"/>
      <c r="AO52" s="1"/>
      <c r="AP52" s="565"/>
      <c r="AQ52" s="565"/>
      <c r="AR52" s="1193"/>
      <c r="AS52" s="262"/>
      <c r="AT52" s="1193"/>
      <c r="AU52" s="1193"/>
      <c r="AW52" s="674"/>
      <c r="AX52" s="21" t="s">
        <v>245</v>
      </c>
      <c r="AY52" s="16"/>
      <c r="AZ52" s="16"/>
      <c r="BA52" s="16"/>
      <c r="BB52" s="677"/>
      <c r="BD52" s="419" t="s">
        <v>626</v>
      </c>
      <c r="BE52" s="420"/>
      <c r="BF52" s="420"/>
      <c r="BG52" s="420"/>
      <c r="BH52" s="420"/>
      <c r="BI52" s="420"/>
      <c r="BJ52" s="420"/>
      <c r="BK52" s="421"/>
      <c r="BM52" s="9">
        <v>1</v>
      </c>
    </row>
    <row r="53" spans="2:65" ht="21" customHeight="1" thickBot="1">
      <c r="B53" s="658" t="s">
        <v>902</v>
      </c>
      <c r="C53" s="120" t="s">
        <v>568</v>
      </c>
      <c r="D53" s="94">
        <f t="shared" si="11"/>
        <v>0.25</v>
      </c>
      <c r="E53" s="93" t="s">
        <v>282</v>
      </c>
      <c r="F53" s="75">
        <f t="shared" si="12"/>
        <v>4</v>
      </c>
      <c r="G53" s="74">
        <f t="shared" si="13"/>
        <v>25</v>
      </c>
      <c r="H53" s="92">
        <v>250</v>
      </c>
      <c r="I53" s="72">
        <v>200</v>
      </c>
      <c r="J53" s="71">
        <v>300</v>
      </c>
      <c r="K53" s="79">
        <f t="shared" si="14"/>
        <v>30</v>
      </c>
      <c r="L53" s="96">
        <v>300</v>
      </c>
      <c r="M53" s="88" t="s">
        <v>567</v>
      </c>
      <c r="N53" s="262"/>
      <c r="P53" s="28" t="s">
        <v>726</v>
      </c>
      <c r="Q53" s="197"/>
      <c r="R53" s="197"/>
      <c r="S53" s="197"/>
      <c r="U53" s="672"/>
      <c r="V53" s="292">
        <v>40</v>
      </c>
      <c r="W53" s="574"/>
      <c r="X53" s="616">
        <v>1.03</v>
      </c>
      <c r="Y53" s="574"/>
      <c r="Z53" s="290" t="s">
        <v>114</v>
      </c>
      <c r="AA53" s="569"/>
      <c r="AB53" s="1218" t="s">
        <v>750</v>
      </c>
      <c r="AC53" s="1219"/>
      <c r="AN53" s="565"/>
      <c r="AO53" s="1"/>
      <c r="AP53" s="565"/>
      <c r="AQ53" s="565"/>
      <c r="AS53" s="262"/>
      <c r="AW53" s="674"/>
      <c r="AX53" s="21" t="s">
        <v>242</v>
      </c>
      <c r="AY53" s="16"/>
      <c r="AZ53" s="16"/>
      <c r="BA53" s="16"/>
      <c r="BB53" s="677"/>
      <c r="BD53" s="1261" t="s">
        <v>627</v>
      </c>
      <c r="BE53" s="1262"/>
      <c r="BF53" s="1262"/>
      <c r="BG53" s="1262"/>
      <c r="BH53" s="1262"/>
      <c r="BI53" s="1262"/>
      <c r="BJ53" s="1262"/>
      <c r="BK53" s="1263"/>
      <c r="BM53" s="9">
        <v>1</v>
      </c>
    </row>
    <row r="54" spans="2:65" ht="21" customHeight="1">
      <c r="B54" s="658" t="s">
        <v>902</v>
      </c>
      <c r="C54" s="120" t="s">
        <v>563</v>
      </c>
      <c r="D54" s="94">
        <f t="shared" si="11"/>
        <v>0.35</v>
      </c>
      <c r="E54" s="93" t="s">
        <v>282</v>
      </c>
      <c r="F54" s="75">
        <f t="shared" si="12"/>
        <v>3</v>
      </c>
      <c r="G54" s="74">
        <f t="shared" si="13"/>
        <v>35</v>
      </c>
      <c r="H54" s="92">
        <v>350</v>
      </c>
      <c r="I54" s="72">
        <v>300</v>
      </c>
      <c r="J54" s="71">
        <v>400</v>
      </c>
      <c r="K54" s="79">
        <f t="shared" si="14"/>
        <v>40</v>
      </c>
      <c r="L54" s="96">
        <v>400</v>
      </c>
      <c r="M54" s="88" t="s">
        <v>562</v>
      </c>
      <c r="N54" s="262"/>
      <c r="P54" s="564" t="s">
        <v>727</v>
      </c>
      <c r="Q54" s="197"/>
      <c r="R54" s="197"/>
      <c r="S54" s="197"/>
      <c r="U54" s="672"/>
      <c r="V54" s="292">
        <v>15</v>
      </c>
      <c r="W54" s="574"/>
      <c r="X54" s="616">
        <v>1.02</v>
      </c>
      <c r="Y54" s="574"/>
      <c r="Z54" s="290" t="s">
        <v>112</v>
      </c>
      <c r="AA54" s="569"/>
      <c r="AB54" s="1218" t="s">
        <v>740</v>
      </c>
      <c r="AC54" s="1219"/>
      <c r="AN54" s="565"/>
      <c r="AO54" s="5"/>
      <c r="AP54" s="565"/>
      <c r="AQ54" s="565"/>
      <c r="AR54" s="1194" t="s">
        <v>692</v>
      </c>
      <c r="AS54" s="262"/>
      <c r="AT54" s="1194" t="s">
        <v>846</v>
      </c>
      <c r="AU54" s="1169" t="s">
        <v>847</v>
      </c>
      <c r="AW54" s="674"/>
      <c r="AX54" s="18" t="s">
        <v>239</v>
      </c>
      <c r="AY54" s="16"/>
      <c r="AZ54" s="16"/>
      <c r="BA54" s="16"/>
      <c r="BB54" s="677"/>
      <c r="BD54" s="1264" t="s">
        <v>628</v>
      </c>
      <c r="BE54" s="1265"/>
      <c r="BF54" s="1265"/>
      <c r="BG54" s="1265"/>
      <c r="BH54" s="1265"/>
      <c r="BI54" s="1265"/>
      <c r="BJ54" s="1265"/>
      <c r="BK54" s="1266"/>
      <c r="BM54" s="9">
        <v>1</v>
      </c>
    </row>
    <row r="55" spans="2:65" ht="21">
      <c r="B55" s="658" t="s">
        <v>902</v>
      </c>
      <c r="C55" s="120" t="s">
        <v>546</v>
      </c>
      <c r="D55" s="94">
        <f t="shared" si="11"/>
        <v>0.4</v>
      </c>
      <c r="E55" s="93" t="s">
        <v>282</v>
      </c>
      <c r="F55" s="75">
        <f t="shared" si="12"/>
        <v>3</v>
      </c>
      <c r="G55" s="74">
        <f t="shared" si="13"/>
        <v>40</v>
      </c>
      <c r="H55" s="92">
        <v>400</v>
      </c>
      <c r="I55" s="72">
        <v>350</v>
      </c>
      <c r="J55" s="71">
        <v>470</v>
      </c>
      <c r="K55" s="79">
        <f t="shared" si="14"/>
        <v>47</v>
      </c>
      <c r="L55" s="96">
        <v>470</v>
      </c>
      <c r="M55" s="88" t="s">
        <v>341</v>
      </c>
      <c r="N55" s="262"/>
      <c r="P55" s="566"/>
      <c r="Q55" s="566"/>
      <c r="R55" s="566"/>
      <c r="S55" s="566"/>
      <c r="U55" s="672"/>
      <c r="V55" s="292">
        <v>40</v>
      </c>
      <c r="W55" s="574"/>
      <c r="X55" s="616">
        <v>0.96</v>
      </c>
      <c r="Y55" s="574"/>
      <c r="Z55" s="290" t="s">
        <v>110</v>
      </c>
      <c r="AA55" s="569"/>
      <c r="AB55" s="1218" t="s">
        <v>740</v>
      </c>
      <c r="AC55" s="1219"/>
      <c r="AN55" s="565"/>
      <c r="AO55" s="1"/>
      <c r="AP55" s="565"/>
      <c r="AQ55" s="565"/>
      <c r="AR55" s="1195"/>
      <c r="AS55" s="262"/>
      <c r="AT55" s="1195"/>
      <c r="AU55" s="1169"/>
      <c r="AW55" s="674"/>
      <c r="AX55" s="16"/>
      <c r="AY55" s="16"/>
      <c r="AZ55" s="16"/>
      <c r="BA55" s="16"/>
      <c r="BB55" s="677"/>
      <c r="BD55" s="422"/>
      <c r="BE55" s="423"/>
      <c r="BF55" s="424" t="str">
        <f ca="1">"Largeur de cette colonne = "&amp;CELL("largeur",BF71)</f>
        <v>Largeur de cette colonne = 91</v>
      </c>
      <c r="BG55" s="1267" t="s">
        <v>629</v>
      </c>
      <c r="BH55" s="1267"/>
      <c r="BI55" s="1267"/>
      <c r="BJ55" s="1267"/>
      <c r="BK55" s="1268"/>
      <c r="BM55" s="9">
        <v>1</v>
      </c>
    </row>
    <row r="56" spans="2:65" ht="21.75" thickBot="1">
      <c r="B56" s="658" t="s">
        <v>902</v>
      </c>
      <c r="C56" s="120" t="s">
        <v>545</v>
      </c>
      <c r="D56" s="94">
        <f t="shared" si="11"/>
        <v>0.18</v>
      </c>
      <c r="E56" s="93" t="s">
        <v>282</v>
      </c>
      <c r="F56" s="75">
        <f t="shared" si="12"/>
        <v>6</v>
      </c>
      <c r="G56" s="74">
        <f t="shared" si="13"/>
        <v>18</v>
      </c>
      <c r="H56" s="92">
        <v>180</v>
      </c>
      <c r="I56" s="72">
        <v>150</v>
      </c>
      <c r="J56" s="71">
        <v>210</v>
      </c>
      <c r="K56" s="79">
        <f t="shared" si="14"/>
        <v>21</v>
      </c>
      <c r="L56" s="96">
        <v>210</v>
      </c>
      <c r="M56" s="36" t="s">
        <v>544</v>
      </c>
      <c r="N56" s="262"/>
      <c r="P56" s="565"/>
      <c r="Q56" s="565"/>
      <c r="R56" s="565"/>
      <c r="S56" s="565"/>
      <c r="U56" s="672"/>
      <c r="V56" s="292">
        <v>40</v>
      </c>
      <c r="W56" s="574"/>
      <c r="X56" s="616">
        <v>0.94</v>
      </c>
      <c r="Y56" s="574"/>
      <c r="Z56" s="290" t="s">
        <v>109</v>
      </c>
      <c r="AA56" s="569"/>
      <c r="AB56" s="1218" t="s">
        <v>740</v>
      </c>
      <c r="AC56" s="1219"/>
      <c r="AN56" s="565"/>
      <c r="AO56" s="1"/>
      <c r="AP56" s="565"/>
      <c r="AQ56" s="565"/>
      <c r="AS56" s="262"/>
      <c r="AW56" s="674"/>
      <c r="AX56" s="26" t="s">
        <v>234</v>
      </c>
      <c r="AY56" s="18"/>
      <c r="AZ56" s="16"/>
      <c r="BA56" s="16"/>
      <c r="BB56" s="677"/>
      <c r="BD56" s="422"/>
      <c r="BE56" s="423"/>
      <c r="BF56" s="425" t="str">
        <f>"largeur de votre document =  "&amp;BE57&amp;" colonnes "&amp;E1&amp;" à "&amp;N1</f>
        <v xml:space="preserve">largeur de votre document =  91 colonnes E à </v>
      </c>
      <c r="BG56" s="1267"/>
      <c r="BH56" s="1267"/>
      <c r="BI56" s="1267"/>
      <c r="BJ56" s="1267"/>
      <c r="BK56" s="1268"/>
      <c r="BM56" s="9">
        <v>1</v>
      </c>
    </row>
    <row r="57" spans="2:65" ht="21">
      <c r="B57" s="658" t="s">
        <v>902</v>
      </c>
      <c r="C57" s="120" t="s">
        <v>542</v>
      </c>
      <c r="D57" s="94">
        <f t="shared" si="11"/>
        <v>0.24</v>
      </c>
      <c r="E57" s="93" t="s">
        <v>282</v>
      </c>
      <c r="F57" s="75">
        <f t="shared" si="12"/>
        <v>4</v>
      </c>
      <c r="G57" s="74">
        <f t="shared" si="13"/>
        <v>24</v>
      </c>
      <c r="H57" s="92">
        <v>240</v>
      </c>
      <c r="I57" s="72">
        <v>230</v>
      </c>
      <c r="J57" s="71">
        <v>250</v>
      </c>
      <c r="K57" s="79">
        <f t="shared" si="14"/>
        <v>25</v>
      </c>
      <c r="L57" s="96">
        <v>250</v>
      </c>
      <c r="M57" s="88" t="s">
        <v>541</v>
      </c>
      <c r="P57" s="565"/>
      <c r="Q57" s="565"/>
      <c r="R57" s="565"/>
      <c r="S57" s="565"/>
      <c r="U57" s="672"/>
      <c r="V57" s="292">
        <v>40</v>
      </c>
      <c r="W57" s="574"/>
      <c r="X57" s="616">
        <v>0.94</v>
      </c>
      <c r="Y57" s="574"/>
      <c r="Z57" s="290" t="s">
        <v>107</v>
      </c>
      <c r="AA57" s="569"/>
      <c r="AB57" s="1218" t="s">
        <v>759</v>
      </c>
      <c r="AC57" s="1219"/>
      <c r="AN57" s="565"/>
      <c r="AO57" s="1"/>
      <c r="AP57" s="565"/>
      <c r="AQ57" s="565"/>
      <c r="AR57" s="1204" t="s">
        <v>885</v>
      </c>
      <c r="AS57" s="262"/>
      <c r="AT57" s="1204" t="s">
        <v>848</v>
      </c>
      <c r="AU57" s="1169" t="s">
        <v>849</v>
      </c>
      <c r="AW57" s="674"/>
      <c r="AX57" s="21" t="s">
        <v>231</v>
      </c>
      <c r="AY57" s="18"/>
      <c r="AZ57" s="16"/>
      <c r="BA57" s="16"/>
      <c r="BB57" s="677"/>
      <c r="BD57" s="426" t="s">
        <v>630</v>
      </c>
      <c r="BE57" s="675">
        <v>91</v>
      </c>
      <c r="BF57" s="428" t="str">
        <f ca="1">IF(BE57&gt;BD59,BE60,"")</f>
        <v/>
      </c>
      <c r="BG57" s="1267"/>
      <c r="BH57" s="1267"/>
      <c r="BI57" s="1267"/>
      <c r="BJ57" s="1267"/>
      <c r="BK57" s="1268"/>
      <c r="BM57" s="9">
        <v>1</v>
      </c>
    </row>
    <row r="58" spans="2:65" ht="21">
      <c r="B58" s="658" t="s">
        <v>902</v>
      </c>
      <c r="C58" s="120" t="s">
        <v>539</v>
      </c>
      <c r="D58" s="94">
        <f t="shared" si="11"/>
        <v>0.24</v>
      </c>
      <c r="E58" s="93" t="s">
        <v>282</v>
      </c>
      <c r="F58" s="75">
        <f t="shared" si="12"/>
        <v>4</v>
      </c>
      <c r="G58" s="74">
        <f t="shared" si="13"/>
        <v>24</v>
      </c>
      <c r="H58" s="92">
        <v>240</v>
      </c>
      <c r="I58" s="72">
        <v>180</v>
      </c>
      <c r="J58" s="71">
        <v>300</v>
      </c>
      <c r="K58" s="79">
        <f t="shared" si="14"/>
        <v>30</v>
      </c>
      <c r="L58" s="96">
        <v>360</v>
      </c>
      <c r="M58" s="88" t="s">
        <v>538</v>
      </c>
      <c r="P58" s="565"/>
      <c r="Q58" s="565"/>
      <c r="R58" s="565"/>
      <c r="S58" s="565"/>
      <c r="U58" s="672"/>
      <c r="V58" s="292">
        <v>30</v>
      </c>
      <c r="W58" s="574"/>
      <c r="X58" s="616">
        <v>1.04</v>
      </c>
      <c r="Y58" s="574"/>
      <c r="Z58" s="290" t="s">
        <v>105</v>
      </c>
      <c r="AA58" s="569"/>
      <c r="AB58" s="1218" t="s">
        <v>760</v>
      </c>
      <c r="AC58" s="1219"/>
      <c r="AN58" s="565"/>
      <c r="AO58" s="1"/>
      <c r="AP58" s="565"/>
      <c r="AQ58" s="565"/>
      <c r="AR58" s="1205"/>
      <c r="AS58" s="262"/>
      <c r="AT58" s="1205"/>
      <c r="AU58" s="1169"/>
      <c r="AW58" s="674"/>
      <c r="AX58" s="21" t="s">
        <v>228</v>
      </c>
      <c r="AY58" s="21"/>
      <c r="AZ58" s="16"/>
      <c r="BA58" s="16"/>
      <c r="BB58" s="677"/>
      <c r="BD58" s="429" t="str">
        <f>"largeur "&amp;BF68</f>
        <v>largeur colonne  BF</v>
      </c>
      <c r="BE58" s="430"/>
      <c r="BF58" s="389"/>
      <c r="BG58" s="1267"/>
      <c r="BH58" s="1267"/>
      <c r="BI58" s="1267"/>
      <c r="BJ58" s="1267"/>
      <c r="BK58" s="1268"/>
      <c r="BM58" s="9">
        <v>1</v>
      </c>
    </row>
    <row r="59" spans="2:65" ht="21" customHeight="1" thickBot="1">
      <c r="B59" s="658" t="s">
        <v>902</v>
      </c>
      <c r="C59" s="120" t="s">
        <v>531</v>
      </c>
      <c r="D59" s="94">
        <f t="shared" si="11"/>
        <v>4.4999999999999998E-2</v>
      </c>
      <c r="E59" s="93" t="s">
        <v>282</v>
      </c>
      <c r="F59" s="75">
        <f t="shared" si="12"/>
        <v>22</v>
      </c>
      <c r="G59" s="74">
        <f t="shared" si="13"/>
        <v>4.5</v>
      </c>
      <c r="H59" s="92">
        <v>45</v>
      </c>
      <c r="I59" s="72">
        <v>34</v>
      </c>
      <c r="J59" s="71">
        <v>56</v>
      </c>
      <c r="K59" s="74">
        <f t="shared" si="14"/>
        <v>5.6</v>
      </c>
      <c r="L59" s="96">
        <v>68</v>
      </c>
      <c r="M59" s="88" t="s">
        <v>530</v>
      </c>
      <c r="P59" s="565"/>
      <c r="Q59" s="565"/>
      <c r="R59" s="565"/>
      <c r="S59" s="565"/>
      <c r="U59" s="672"/>
      <c r="V59" s="292">
        <v>40</v>
      </c>
      <c r="W59" s="574"/>
      <c r="X59" s="616">
        <v>0.99</v>
      </c>
      <c r="Y59" s="574"/>
      <c r="Z59" s="290" t="s">
        <v>102</v>
      </c>
      <c r="AA59" s="569"/>
      <c r="AB59" s="1218" t="s">
        <v>739</v>
      </c>
      <c r="AC59" s="1219"/>
      <c r="AN59" s="565"/>
      <c r="AO59" s="1"/>
      <c r="AP59" s="565"/>
      <c r="AQ59" s="565"/>
      <c r="AS59" s="262"/>
      <c r="AW59" s="674"/>
      <c r="AX59" s="21" t="s">
        <v>224</v>
      </c>
      <c r="AY59" s="18"/>
      <c r="AZ59" s="16"/>
      <c r="BA59" s="16"/>
      <c r="BB59" s="677"/>
      <c r="BD59" s="431" cm="1">
        <f t="array" aca="1" ref="BD59:BE59" ca="1">CELL("largeur",BF71)</f>
        <v>91</v>
      </c>
      <c r="BE59" s="432" t="b">
        <f ca="1"/>
        <v>0</v>
      </c>
      <c r="BF59" s="433" t="s">
        <v>941</v>
      </c>
      <c r="BG59" s="1267"/>
      <c r="BH59" s="1267"/>
      <c r="BI59" s="1267"/>
      <c r="BJ59" s="1267"/>
      <c r="BK59" s="1268"/>
      <c r="BM59" s="9">
        <v>1</v>
      </c>
    </row>
    <row r="60" spans="2:65" ht="21" customHeight="1">
      <c r="B60" s="658" t="s">
        <v>902</v>
      </c>
      <c r="C60" s="120" t="s">
        <v>528</v>
      </c>
      <c r="D60" s="94">
        <f t="shared" si="11"/>
        <v>4.4999999999999998E-2</v>
      </c>
      <c r="E60" s="93" t="s">
        <v>282</v>
      </c>
      <c r="F60" s="75">
        <f t="shared" si="12"/>
        <v>22</v>
      </c>
      <c r="G60" s="74">
        <f t="shared" si="13"/>
        <v>4.5</v>
      </c>
      <c r="H60" s="92">
        <v>45</v>
      </c>
      <c r="I60" s="72">
        <v>30</v>
      </c>
      <c r="J60" s="71">
        <v>60</v>
      </c>
      <c r="K60" s="74">
        <f t="shared" si="14"/>
        <v>6</v>
      </c>
      <c r="L60" s="96">
        <v>60</v>
      </c>
      <c r="M60" s="88" t="s">
        <v>527</v>
      </c>
      <c r="P60" s="565"/>
      <c r="Q60" s="565"/>
      <c r="R60" s="565"/>
      <c r="S60" s="565"/>
      <c r="U60" s="672"/>
      <c r="V60" s="292">
        <v>30</v>
      </c>
      <c r="W60" s="574"/>
      <c r="X60" s="616">
        <v>1.02</v>
      </c>
      <c r="Y60" s="574"/>
      <c r="Z60" s="290" t="s">
        <v>99</v>
      </c>
      <c r="AA60" s="569"/>
      <c r="AB60" s="1218" t="s">
        <v>740</v>
      </c>
      <c r="AC60" s="1219"/>
      <c r="AN60" s="565"/>
      <c r="AO60" s="1"/>
      <c r="AP60" s="565"/>
      <c r="AQ60" s="565"/>
      <c r="AR60" s="1198" t="s">
        <v>729</v>
      </c>
      <c r="AS60" s="262"/>
      <c r="AT60" s="1198" t="s">
        <v>850</v>
      </c>
      <c r="AU60" s="1169" t="s">
        <v>851</v>
      </c>
      <c r="AW60" s="674"/>
      <c r="AX60" s="16" t="s">
        <v>223</v>
      </c>
      <c r="AY60" s="16"/>
      <c r="AZ60" s="16"/>
      <c r="BA60" s="16"/>
      <c r="BB60" s="677"/>
      <c r="BD60" s="434" t="s">
        <v>631</v>
      </c>
      <c r="BE60" s="435" t="s">
        <v>632</v>
      </c>
      <c r="BF60" s="436" t="s">
        <v>633</v>
      </c>
      <c r="BG60" s="437"/>
      <c r="BH60" s="438"/>
      <c r="BI60" s="438"/>
      <c r="BJ60" s="438"/>
      <c r="BK60" s="439"/>
      <c r="BM60" s="9">
        <v>1</v>
      </c>
    </row>
    <row r="61" spans="2:65" ht="21">
      <c r="B61" s="658" t="s">
        <v>902</v>
      </c>
      <c r="C61" s="120" t="s">
        <v>526</v>
      </c>
      <c r="D61" s="94">
        <f t="shared" si="11"/>
        <v>0.06</v>
      </c>
      <c r="E61" s="93" t="s">
        <v>282</v>
      </c>
      <c r="F61" s="75">
        <f t="shared" si="12"/>
        <v>17</v>
      </c>
      <c r="G61" s="74">
        <f t="shared" si="13"/>
        <v>6</v>
      </c>
      <c r="H61" s="92">
        <v>60</v>
      </c>
      <c r="I61" s="72">
        <v>45</v>
      </c>
      <c r="J61" s="71">
        <v>75</v>
      </c>
      <c r="K61" s="79">
        <f t="shared" si="14"/>
        <v>7.5</v>
      </c>
      <c r="L61" s="96">
        <v>90</v>
      </c>
      <c r="M61" s="88" t="s">
        <v>525</v>
      </c>
      <c r="P61" s="565"/>
      <c r="Q61" s="565"/>
      <c r="R61" s="565"/>
      <c r="S61" s="565"/>
      <c r="U61" s="672"/>
      <c r="V61" s="292">
        <v>40</v>
      </c>
      <c r="W61" s="574"/>
      <c r="X61" s="616">
        <v>0.95</v>
      </c>
      <c r="Y61" s="574"/>
      <c r="Z61" s="290" t="s">
        <v>96</v>
      </c>
      <c r="AA61" s="569"/>
      <c r="AB61" s="1218" t="s">
        <v>748</v>
      </c>
      <c r="AC61" s="1219"/>
      <c r="AN61" s="565"/>
      <c r="AO61" s="1"/>
      <c r="AP61" s="565"/>
      <c r="AQ61" s="565"/>
      <c r="AR61" s="1199"/>
      <c r="AS61" s="262"/>
      <c r="AT61" s="1199"/>
      <c r="AU61" s="1169"/>
      <c r="AW61" s="674"/>
      <c r="AX61" s="16"/>
      <c r="AY61" s="16"/>
      <c r="AZ61" s="16"/>
      <c r="BA61" s="16"/>
      <c r="BB61" s="677"/>
      <c r="BD61" s="1269" t="str">
        <f>BF68&amp;" "&amp;BD65&amp;SUM(COUNTIF(BG73:BG124,"&gt;0"))&amp;" lignes"</f>
        <v>colonne  BF votre texte est découpé en 13 lignes</v>
      </c>
      <c r="BE61" s="1270"/>
      <c r="BF61" s="440" t="s">
        <v>634</v>
      </c>
      <c r="BG61" s="441" t="str">
        <f>"◄ cellule "&amp;ADDRESS(ROW(BF61),COLUMN(BF61),4)</f>
        <v>◄ cellule BF61</v>
      </c>
      <c r="BH61" s="441"/>
      <c r="BI61" s="442"/>
      <c r="BJ61" s="443" t="str">
        <f>LEN(BF61) - LEN(SUBSTITUTE(BF61, " ", "")) + 1&amp;" Mots"</f>
        <v>100 Mots</v>
      </c>
      <c r="BK61" s="444">
        <f>LEN(BF61)</f>
        <v>554</v>
      </c>
      <c r="BM61" s="9">
        <v>1</v>
      </c>
    </row>
    <row r="62" spans="2:65" ht="21" customHeight="1" thickBot="1">
      <c r="B62" s="658" t="s">
        <v>902</v>
      </c>
      <c r="C62" s="120" t="s">
        <v>522</v>
      </c>
      <c r="D62" s="94">
        <f t="shared" si="11"/>
        <v>0.18</v>
      </c>
      <c r="E62" s="93" t="s">
        <v>282</v>
      </c>
      <c r="F62" s="75">
        <f t="shared" si="12"/>
        <v>6</v>
      </c>
      <c r="G62" s="74">
        <f t="shared" si="13"/>
        <v>18</v>
      </c>
      <c r="H62" s="92">
        <v>180</v>
      </c>
      <c r="I62" s="72">
        <v>150</v>
      </c>
      <c r="J62" s="71">
        <v>210</v>
      </c>
      <c r="K62" s="79">
        <f t="shared" si="14"/>
        <v>21</v>
      </c>
      <c r="L62" s="96">
        <v>210</v>
      </c>
      <c r="M62" s="88" t="s">
        <v>521</v>
      </c>
      <c r="P62" s="565"/>
      <c r="Q62" s="565"/>
      <c r="R62" s="565"/>
      <c r="S62" s="565"/>
      <c r="U62" s="672"/>
      <c r="V62" s="292">
        <v>35</v>
      </c>
      <c r="W62" s="574"/>
      <c r="X62" s="616">
        <v>1.05</v>
      </c>
      <c r="Y62" s="574"/>
      <c r="Z62" s="290" t="s">
        <v>94</v>
      </c>
      <c r="AA62" s="569"/>
      <c r="AB62" s="1218" t="s">
        <v>743</v>
      </c>
      <c r="AC62" s="1219"/>
      <c r="AN62" s="565"/>
      <c r="AO62" s="1"/>
      <c r="AP62" s="565"/>
      <c r="AQ62" s="565"/>
      <c r="AS62" s="262"/>
      <c r="AW62" s="674"/>
      <c r="AX62" s="26" t="s">
        <v>221</v>
      </c>
      <c r="AY62" s="18"/>
      <c r="AZ62" s="17"/>
      <c r="BA62" s="17"/>
      <c r="BB62" s="677"/>
      <c r="BD62" s="1269"/>
      <c r="BE62" s="1270"/>
      <c r="BF62" s="445" t="s">
        <v>394</v>
      </c>
      <c r="BG62" s="441" t="str">
        <f>"◄ cellule "&amp;ADDRESS(ROW(BF62),COLUMN(BF62),4)</f>
        <v>◄ cellule BF62</v>
      </c>
      <c r="BH62" s="441"/>
      <c r="BI62" s="442"/>
      <c r="BJ62" s="443" t="str">
        <f>LEN(BF62) - LEN(SUBSTITUTE(BF62, " ", "")) + 1&amp;" Mots"</f>
        <v>1 Mots</v>
      </c>
      <c r="BK62" s="444">
        <f>LEN(BF62)</f>
        <v>1</v>
      </c>
      <c r="BM62" s="9">
        <v>1</v>
      </c>
    </row>
    <row r="63" spans="2:65" ht="21" customHeight="1">
      <c r="B63" s="658" t="s">
        <v>902</v>
      </c>
      <c r="C63" s="120" t="s">
        <v>415</v>
      </c>
      <c r="D63" s="94">
        <f t="shared" si="11"/>
        <v>0.12</v>
      </c>
      <c r="E63" s="93" t="s">
        <v>282</v>
      </c>
      <c r="F63" s="75">
        <f t="shared" si="12"/>
        <v>8</v>
      </c>
      <c r="G63" s="74">
        <f t="shared" si="13"/>
        <v>12</v>
      </c>
      <c r="H63" s="92">
        <v>120</v>
      </c>
      <c r="I63" s="72">
        <v>90</v>
      </c>
      <c r="J63" s="71">
        <v>150</v>
      </c>
      <c r="K63" s="79">
        <f t="shared" si="14"/>
        <v>15</v>
      </c>
      <c r="L63" s="96">
        <v>180</v>
      </c>
      <c r="M63" s="88" t="s">
        <v>511</v>
      </c>
      <c r="P63" s="565"/>
      <c r="Q63" s="565"/>
      <c r="R63" s="565"/>
      <c r="S63" s="565"/>
      <c r="U63" s="672"/>
      <c r="V63" s="292">
        <v>40</v>
      </c>
      <c r="W63" s="574"/>
      <c r="X63" s="616">
        <v>1.04</v>
      </c>
      <c r="Y63" s="574"/>
      <c r="Z63" s="290" t="s">
        <v>92</v>
      </c>
      <c r="AA63" s="569"/>
      <c r="AB63" s="1218" t="s">
        <v>740</v>
      </c>
      <c r="AC63" s="1219"/>
      <c r="AN63" s="565"/>
      <c r="AO63" s="1"/>
      <c r="AP63" s="565"/>
      <c r="AQ63" s="565"/>
      <c r="AR63" s="1200" t="s">
        <v>718</v>
      </c>
      <c r="AS63" s="262"/>
      <c r="AT63" s="1200" t="s">
        <v>852</v>
      </c>
      <c r="AU63" s="1169" t="s">
        <v>853</v>
      </c>
      <c r="AW63" s="674"/>
      <c r="AX63" s="18" t="s">
        <v>220</v>
      </c>
      <c r="AY63" s="18"/>
      <c r="AZ63" s="17"/>
      <c r="BA63" s="17"/>
      <c r="BB63" s="677"/>
      <c r="BD63" s="1269"/>
      <c r="BE63" s="1270"/>
      <c r="BF63" s="440" t="s">
        <v>635</v>
      </c>
      <c r="BG63" s="441" t="str">
        <f>"◄ cellule "&amp;ADDRESS(ROW(BF63),COLUMN(BF63),4)</f>
        <v>◄ cellule BF63</v>
      </c>
      <c r="BH63" s="441"/>
      <c r="BI63" s="442"/>
      <c r="BJ63" s="443" t="str">
        <f>LEN(BF63) - LEN(SUBSTITUTE(BF63, " ", "")) + 1&amp;" Mots"</f>
        <v>34 Mots</v>
      </c>
      <c r="BK63" s="444">
        <f>LEN(BF63)</f>
        <v>176</v>
      </c>
      <c r="BM63" s="9">
        <v>1</v>
      </c>
    </row>
    <row r="64" spans="2:65" ht="21">
      <c r="B64" s="658" t="s">
        <v>902</v>
      </c>
      <c r="C64" s="120" t="s">
        <v>508</v>
      </c>
      <c r="D64" s="94">
        <f t="shared" si="11"/>
        <v>0.2</v>
      </c>
      <c r="E64" s="93" t="s">
        <v>282</v>
      </c>
      <c r="F64" s="75">
        <f t="shared" si="12"/>
        <v>5</v>
      </c>
      <c r="G64" s="74">
        <f t="shared" si="13"/>
        <v>20</v>
      </c>
      <c r="H64" s="92">
        <v>200</v>
      </c>
      <c r="I64" s="72">
        <v>150</v>
      </c>
      <c r="J64" s="71">
        <v>250</v>
      </c>
      <c r="K64" s="79">
        <f t="shared" si="14"/>
        <v>25</v>
      </c>
      <c r="L64" s="96">
        <v>300</v>
      </c>
      <c r="M64" s="88" t="s">
        <v>507</v>
      </c>
      <c r="P64" s="565"/>
      <c r="Q64" s="565"/>
      <c r="R64" s="565"/>
      <c r="S64" s="565"/>
      <c r="U64" s="672"/>
      <c r="V64" s="292">
        <v>40</v>
      </c>
      <c r="W64" s="574"/>
      <c r="X64" s="616">
        <v>0.94</v>
      </c>
      <c r="Y64" s="574"/>
      <c r="Z64" s="290" t="s">
        <v>90</v>
      </c>
      <c r="AA64" s="569"/>
      <c r="AB64" s="1218" t="s">
        <v>743</v>
      </c>
      <c r="AC64" s="1219"/>
      <c r="AN64" s="565"/>
      <c r="AO64" s="1"/>
      <c r="AP64" s="565"/>
      <c r="AQ64" s="565"/>
      <c r="AR64" s="1201"/>
      <c r="AS64" s="262"/>
      <c r="AT64" s="1201"/>
      <c r="AU64" s="1169"/>
      <c r="AW64" s="674"/>
      <c r="AX64" s="18" t="s">
        <v>216</v>
      </c>
      <c r="AY64" s="18"/>
      <c r="AZ64" s="17"/>
      <c r="BA64" s="17"/>
      <c r="BB64" s="677"/>
      <c r="BD64" s="1269"/>
      <c r="BE64" s="1270"/>
      <c r="BF64" s="440" t="s">
        <v>636</v>
      </c>
      <c r="BG64" s="441" t="str">
        <f>"◄ cellule "&amp;ADDRESS(ROW(BF64),COLUMN(BF64),4)</f>
        <v>◄ cellule BF64</v>
      </c>
      <c r="BH64" s="441"/>
      <c r="BI64" s="442"/>
      <c r="BJ64" s="443" t="str">
        <f>LEN(BF64) - LEN(SUBSTITUTE(BF64, " ", "")) + 1&amp;" Mots"</f>
        <v>25 Mots</v>
      </c>
      <c r="BK64" s="444">
        <f>LEN(BF64)</f>
        <v>129</v>
      </c>
      <c r="BM64" s="9">
        <v>1</v>
      </c>
    </row>
    <row r="65" spans="2:65" ht="21" customHeight="1" thickBot="1">
      <c r="B65" s="658" t="s">
        <v>902</v>
      </c>
      <c r="C65" s="120" t="s">
        <v>506</v>
      </c>
      <c r="D65" s="94">
        <f t="shared" si="11"/>
        <v>0.4</v>
      </c>
      <c r="E65" s="93" t="s">
        <v>282</v>
      </c>
      <c r="F65" s="75">
        <f t="shared" si="12"/>
        <v>3</v>
      </c>
      <c r="G65" s="74">
        <f t="shared" si="13"/>
        <v>40</v>
      </c>
      <c r="H65" s="92">
        <v>400</v>
      </c>
      <c r="I65" s="72">
        <v>350</v>
      </c>
      <c r="J65" s="71">
        <v>470</v>
      </c>
      <c r="K65" s="79">
        <f t="shared" si="14"/>
        <v>47</v>
      </c>
      <c r="L65" s="96">
        <v>470</v>
      </c>
      <c r="M65" s="88" t="s">
        <v>341</v>
      </c>
      <c r="P65" s="565"/>
      <c r="Q65" s="565"/>
      <c r="R65" s="565"/>
      <c r="S65" s="565"/>
      <c r="U65" s="672"/>
      <c r="V65" s="292">
        <v>35</v>
      </c>
      <c r="W65" s="574"/>
      <c r="X65" s="616">
        <v>1.03</v>
      </c>
      <c r="Y65" s="574"/>
      <c r="Z65" s="290" t="s">
        <v>88</v>
      </c>
      <c r="AA65" s="569"/>
      <c r="AB65" s="1218" t="s">
        <v>744</v>
      </c>
      <c r="AC65" s="1219"/>
      <c r="AN65" s="565"/>
      <c r="AO65" s="1"/>
      <c r="AP65" s="565"/>
      <c r="AQ65" s="565"/>
      <c r="AS65" s="262"/>
      <c r="AW65" s="674"/>
      <c r="AX65" s="18"/>
      <c r="AY65" s="18"/>
      <c r="AZ65" s="17"/>
      <c r="BA65" s="17"/>
      <c r="BB65" s="677"/>
      <c r="BD65" s="434" t="s">
        <v>637</v>
      </c>
      <c r="BE65" s="446"/>
      <c r="BF65" s="447" t="s">
        <v>505</v>
      </c>
      <c r="BG65" s="437"/>
      <c r="BH65" s="438"/>
      <c r="BI65" s="438"/>
      <c r="BJ65" s="448" t="s">
        <v>638</v>
      </c>
      <c r="BK65" s="444">
        <f>SUM(BK61:BK64)</f>
        <v>860</v>
      </c>
      <c r="BM65" s="9">
        <v>1</v>
      </c>
    </row>
    <row r="66" spans="2:65" ht="21" customHeight="1">
      <c r="B66" s="658" t="s">
        <v>902</v>
      </c>
      <c r="C66" s="120" t="s">
        <v>502</v>
      </c>
      <c r="D66" s="94">
        <f t="shared" si="11"/>
        <v>0.24</v>
      </c>
      <c r="E66" s="93" t="s">
        <v>282</v>
      </c>
      <c r="F66" s="75">
        <f t="shared" si="12"/>
        <v>4</v>
      </c>
      <c r="G66" s="74">
        <f t="shared" si="13"/>
        <v>24</v>
      </c>
      <c r="H66" s="92">
        <v>240</v>
      </c>
      <c r="I66" s="72">
        <v>180</v>
      </c>
      <c r="J66" s="71">
        <v>300</v>
      </c>
      <c r="K66" s="79">
        <f t="shared" si="14"/>
        <v>30</v>
      </c>
      <c r="L66" s="96">
        <v>360</v>
      </c>
      <c r="M66" s="88" t="s">
        <v>501</v>
      </c>
      <c r="S66" s="565"/>
      <c r="U66" s="672"/>
      <c r="V66" s="292">
        <v>35</v>
      </c>
      <c r="W66" s="574"/>
      <c r="X66" s="616">
        <v>1.03</v>
      </c>
      <c r="Y66" s="574"/>
      <c r="Z66" s="290" t="s">
        <v>86</v>
      </c>
      <c r="AA66" s="569"/>
      <c r="AB66" s="1218" t="s">
        <v>743</v>
      </c>
      <c r="AC66" s="1219"/>
      <c r="AN66" s="565"/>
      <c r="AO66" s="1"/>
      <c r="AP66" s="565"/>
      <c r="AQ66" s="565"/>
      <c r="AR66" s="1202" t="s">
        <v>703</v>
      </c>
      <c r="AS66" s="262"/>
      <c r="AT66" s="1202" t="s">
        <v>561</v>
      </c>
      <c r="AU66" s="1169" t="s">
        <v>854</v>
      </c>
      <c r="AW66" s="674"/>
      <c r="AX66" s="52" t="s">
        <v>211</v>
      </c>
      <c r="AY66" s="18"/>
      <c r="AZ66" s="17"/>
      <c r="BA66" s="17"/>
      <c r="BB66" s="677"/>
      <c r="BD66" s="449" t="s">
        <v>639</v>
      </c>
      <c r="BE66" s="450"/>
      <c r="BF66" s="450"/>
      <c r="BG66" s="450"/>
      <c r="BH66" s="450"/>
      <c r="BI66" s="450"/>
      <c r="BJ66" s="450"/>
      <c r="BK66" s="451"/>
      <c r="BM66" s="9">
        <v>1</v>
      </c>
    </row>
    <row r="67" spans="2:65" ht="22.5">
      <c r="B67" s="658" t="s">
        <v>902</v>
      </c>
      <c r="C67" s="120" t="s">
        <v>498</v>
      </c>
      <c r="D67" s="94">
        <f t="shared" si="11"/>
        <v>0.5</v>
      </c>
      <c r="E67" s="93" t="s">
        <v>282</v>
      </c>
      <c r="F67" s="75">
        <f t="shared" si="12"/>
        <v>2</v>
      </c>
      <c r="G67" s="74">
        <f t="shared" si="13"/>
        <v>50</v>
      </c>
      <c r="H67" s="92">
        <v>500</v>
      </c>
      <c r="I67" s="72">
        <v>450</v>
      </c>
      <c r="J67" s="71">
        <v>600</v>
      </c>
      <c r="K67" s="79">
        <f t="shared" si="14"/>
        <v>60</v>
      </c>
      <c r="L67" s="96">
        <v>600</v>
      </c>
      <c r="M67" s="88" t="s">
        <v>497</v>
      </c>
      <c r="S67" s="565"/>
      <c r="U67" s="672"/>
      <c r="V67" s="292">
        <v>15</v>
      </c>
      <c r="W67" s="574"/>
      <c r="X67" s="616">
        <v>1.02</v>
      </c>
      <c r="Y67" s="574"/>
      <c r="Z67" s="290" t="s">
        <v>84</v>
      </c>
      <c r="AA67" s="569"/>
      <c r="AB67" s="1218" t="s">
        <v>740</v>
      </c>
      <c r="AC67" s="1219"/>
      <c r="AN67" s="565"/>
      <c r="AO67" s="1"/>
      <c r="AP67" s="565"/>
      <c r="AQ67" s="565"/>
      <c r="AR67" s="1203"/>
      <c r="AS67" s="262"/>
      <c r="AT67" s="1203"/>
      <c r="AU67" s="1169"/>
      <c r="AW67" s="674"/>
      <c r="AX67" s="18" t="s">
        <v>209</v>
      </c>
      <c r="AY67" s="18"/>
      <c r="AZ67" s="17"/>
      <c r="BA67" s="17"/>
      <c r="BB67" s="677"/>
      <c r="BD67" s="452" t="s">
        <v>640</v>
      </c>
      <c r="BE67" s="453" t="s">
        <v>641</v>
      </c>
      <c r="BF67" s="445" t="s">
        <v>394</v>
      </c>
      <c r="BG67" s="454" t="s">
        <v>642</v>
      </c>
      <c r="BH67" s="454"/>
      <c r="BI67" s="454"/>
      <c r="BJ67" s="454"/>
      <c r="BK67" s="455"/>
      <c r="BM67" s="9">
        <v>1</v>
      </c>
    </row>
    <row r="68" spans="2:65" ht="21" customHeight="1" thickBot="1">
      <c r="B68" s="658" t="s">
        <v>902</v>
      </c>
      <c r="C68" s="120" t="s">
        <v>495</v>
      </c>
      <c r="D68" s="94">
        <f t="shared" si="11"/>
        <v>0.215</v>
      </c>
      <c r="E68" s="93" t="s">
        <v>282</v>
      </c>
      <c r="F68" s="75">
        <f t="shared" si="12"/>
        <v>5</v>
      </c>
      <c r="G68" s="74">
        <f t="shared" si="13"/>
        <v>21.5</v>
      </c>
      <c r="H68" s="92">
        <v>215</v>
      </c>
      <c r="I68" s="72">
        <v>161</v>
      </c>
      <c r="J68" s="71">
        <v>269</v>
      </c>
      <c r="K68" s="79">
        <f t="shared" si="14"/>
        <v>26.9</v>
      </c>
      <c r="L68" s="96">
        <v>322</v>
      </c>
      <c r="M68" s="88" t="s">
        <v>494</v>
      </c>
      <c r="S68" s="565"/>
      <c r="U68" s="672"/>
      <c r="V68" s="292">
        <v>40</v>
      </c>
      <c r="W68" s="574"/>
      <c r="X68" s="616">
        <v>0.94</v>
      </c>
      <c r="Y68" s="574"/>
      <c r="Z68" s="290" t="s">
        <v>82</v>
      </c>
      <c r="AA68" s="569"/>
      <c r="AB68" s="1218" t="s">
        <v>740</v>
      </c>
      <c r="AC68" s="1219"/>
      <c r="AN68" s="565"/>
      <c r="AO68" s="1"/>
      <c r="AP68" s="565"/>
      <c r="AQ68" s="565"/>
      <c r="AS68" s="262"/>
      <c r="AW68" s="674"/>
      <c r="AX68" s="18" t="s">
        <v>205</v>
      </c>
      <c r="AY68" s="16"/>
      <c r="AZ68" s="17"/>
      <c r="BA68" s="17"/>
      <c r="BB68" s="677"/>
      <c r="BD68" s="456">
        <f>SUM(BD73:BD124)</f>
        <v>852</v>
      </c>
      <c r="BE68" s="457">
        <v>0</v>
      </c>
      <c r="BF68" s="458" t="str">
        <f>"colonne  "&amp;SUBSTITUTE(ADDRESS(1,COLUMN(),4),"1","")</f>
        <v>colonne  BF</v>
      </c>
      <c r="BG68" s="459" t="s">
        <v>505</v>
      </c>
      <c r="BH68" s="460" t="s">
        <v>643</v>
      </c>
      <c r="BI68" s="461" t="s">
        <v>644</v>
      </c>
      <c r="BJ68" s="461" t="s">
        <v>645</v>
      </c>
      <c r="BK68" s="462"/>
      <c r="BM68" s="9">
        <v>1</v>
      </c>
    </row>
    <row r="69" spans="2:65" ht="21" customHeight="1">
      <c r="B69" s="658" t="s">
        <v>902</v>
      </c>
      <c r="C69" s="120" t="s">
        <v>492</v>
      </c>
      <c r="D69" s="94">
        <f t="shared" si="11"/>
        <v>0.2</v>
      </c>
      <c r="E69" s="93" t="s">
        <v>282</v>
      </c>
      <c r="F69" s="75">
        <f t="shared" si="12"/>
        <v>5</v>
      </c>
      <c r="G69" s="74">
        <f t="shared" si="13"/>
        <v>20</v>
      </c>
      <c r="H69" s="92">
        <v>200</v>
      </c>
      <c r="I69" s="72">
        <v>180</v>
      </c>
      <c r="J69" s="71">
        <v>240</v>
      </c>
      <c r="K69" s="79">
        <f t="shared" si="14"/>
        <v>24</v>
      </c>
      <c r="L69" s="96">
        <v>240</v>
      </c>
      <c r="M69" s="88" t="s">
        <v>341</v>
      </c>
      <c r="P69" s="565"/>
      <c r="Q69" s="565"/>
      <c r="R69" s="565"/>
      <c r="S69" s="565"/>
      <c r="U69" s="672"/>
      <c r="V69" s="292">
        <v>40</v>
      </c>
      <c r="W69" s="574"/>
      <c r="X69" s="616">
        <v>1.05</v>
      </c>
      <c r="Y69" s="574"/>
      <c r="Z69" s="290" t="s">
        <v>81</v>
      </c>
      <c r="AA69" s="569"/>
      <c r="AB69" s="1218" t="s">
        <v>750</v>
      </c>
      <c r="AC69" s="1219"/>
      <c r="AN69" s="565"/>
      <c r="AO69" s="1"/>
      <c r="AP69" s="565"/>
      <c r="AQ69" s="565"/>
      <c r="AR69" s="1259" t="s">
        <v>725</v>
      </c>
      <c r="AS69" s="262"/>
      <c r="AT69" s="1259" t="s">
        <v>855</v>
      </c>
      <c r="AU69" s="1169" t="s">
        <v>856</v>
      </c>
      <c r="AW69" s="674"/>
      <c r="AX69" s="18" t="s">
        <v>201</v>
      </c>
      <c r="AY69" s="18"/>
      <c r="AZ69" s="17"/>
      <c r="BA69" s="17"/>
      <c r="BB69" s="677"/>
      <c r="BD69" s="456"/>
      <c r="BE69" s="457"/>
      <c r="BF69" s="1253" t="str">
        <f>BD60&amp;BF68</f>
        <v>saisissez un nombre de caractères pour que le texte ne déborde pas de la colonne  BF</v>
      </c>
      <c r="BG69" s="459"/>
      <c r="BH69" s="460"/>
      <c r="BI69" s="461"/>
      <c r="BJ69" s="461"/>
      <c r="BK69" s="462"/>
      <c r="BM69" s="9">
        <v>1</v>
      </c>
    </row>
    <row r="70" spans="2:65" ht="21">
      <c r="B70" s="658" t="s">
        <v>902</v>
      </c>
      <c r="C70" s="120" t="s">
        <v>491</v>
      </c>
      <c r="D70" s="94">
        <f t="shared" si="11"/>
        <v>2E-3</v>
      </c>
      <c r="E70" s="93" t="s">
        <v>282</v>
      </c>
      <c r="F70" s="75">
        <f t="shared" si="12"/>
        <v>500</v>
      </c>
      <c r="G70" s="74">
        <f t="shared" si="13"/>
        <v>0.2</v>
      </c>
      <c r="H70" s="92">
        <v>2</v>
      </c>
      <c r="I70" s="72">
        <v>33</v>
      </c>
      <c r="J70" s="71">
        <v>55</v>
      </c>
      <c r="K70" s="79">
        <f t="shared" si="14"/>
        <v>5.5</v>
      </c>
      <c r="L70" s="96">
        <v>66</v>
      </c>
      <c r="M70" s="88" t="s">
        <v>490</v>
      </c>
      <c r="P70" s="565"/>
      <c r="Q70" s="565"/>
      <c r="R70" s="565"/>
      <c r="S70" s="565"/>
      <c r="U70" s="672"/>
      <c r="V70" s="292">
        <v>17</v>
      </c>
      <c r="W70" s="574"/>
      <c r="X70" s="616">
        <v>1.02</v>
      </c>
      <c r="Y70" s="574"/>
      <c r="Z70" s="290" t="s">
        <v>79</v>
      </c>
      <c r="AA70" s="569"/>
      <c r="AB70" s="1218" t="s">
        <v>741</v>
      </c>
      <c r="AC70" s="1219"/>
      <c r="AN70" s="565"/>
      <c r="AO70" s="1"/>
      <c r="AP70" s="565"/>
      <c r="AQ70" s="565"/>
      <c r="AR70" s="1260"/>
      <c r="AS70" s="262"/>
      <c r="AT70" s="1260"/>
      <c r="AU70" s="1169"/>
      <c r="AW70" s="674"/>
      <c r="AX70" s="18" t="s">
        <v>197</v>
      </c>
      <c r="AY70" s="16"/>
      <c r="AZ70" s="17"/>
      <c r="BA70" s="17"/>
      <c r="BB70" s="677"/>
      <c r="BD70" s="456"/>
      <c r="BE70" s="457"/>
      <c r="BF70" s="1253"/>
      <c r="BG70" s="459"/>
      <c r="BH70" s="460"/>
      <c r="BI70" s="461"/>
      <c r="BJ70" s="461"/>
      <c r="BK70" s="462"/>
      <c r="BM70" s="9">
        <v>1</v>
      </c>
    </row>
    <row r="71" spans="2:65" ht="21" customHeight="1" thickBot="1">
      <c r="B71" s="658" t="s">
        <v>902</v>
      </c>
      <c r="C71" s="120" t="s">
        <v>489</v>
      </c>
      <c r="D71" s="94">
        <f t="shared" si="11"/>
        <v>4.3999999999999997E-2</v>
      </c>
      <c r="E71" s="93" t="s">
        <v>282</v>
      </c>
      <c r="F71" s="75">
        <f t="shared" si="12"/>
        <v>23</v>
      </c>
      <c r="G71" s="74">
        <f t="shared" si="13"/>
        <v>4.4000000000000004</v>
      </c>
      <c r="H71" s="92">
        <v>44</v>
      </c>
      <c r="I71" s="72">
        <v>40</v>
      </c>
      <c r="J71" s="71">
        <v>50</v>
      </c>
      <c r="K71" s="79">
        <f t="shared" si="14"/>
        <v>5</v>
      </c>
      <c r="L71" s="96">
        <v>60</v>
      </c>
      <c r="M71" s="88" t="s">
        <v>488</v>
      </c>
      <c r="P71" s="565"/>
      <c r="Q71" s="565"/>
      <c r="R71" s="565"/>
      <c r="S71" s="565"/>
      <c r="U71" s="672"/>
      <c r="V71" s="292">
        <v>25</v>
      </c>
      <c r="W71" s="574"/>
      <c r="X71" s="616">
        <v>1.05</v>
      </c>
      <c r="Y71" s="574"/>
      <c r="Z71" s="290" t="s">
        <v>77</v>
      </c>
      <c r="AA71" s="569"/>
      <c r="AB71" s="1218" t="s">
        <v>742</v>
      </c>
      <c r="AC71" s="1219"/>
      <c r="AN71" s="565"/>
      <c r="AO71" s="1"/>
      <c r="AP71" s="565"/>
      <c r="AQ71" s="565"/>
      <c r="AS71" s="262"/>
      <c r="AW71" s="674"/>
      <c r="AX71" s="18"/>
      <c r="AY71" s="18"/>
      <c r="AZ71" s="17"/>
      <c r="BA71" s="17"/>
      <c r="BB71" s="677"/>
      <c r="BD71" s="456"/>
      <c r="BE71" s="457"/>
      <c r="BF71" s="1254">
        <v>89</v>
      </c>
      <c r="BG71" s="459"/>
      <c r="BH71" s="460"/>
      <c r="BI71" s="461"/>
      <c r="BJ71" s="461"/>
      <c r="BK71" s="462"/>
      <c r="BM71" s="9">
        <v>1</v>
      </c>
    </row>
    <row r="72" spans="2:65" ht="21" customHeight="1">
      <c r="B72" s="658" t="s">
        <v>902</v>
      </c>
      <c r="C72" s="120" t="s">
        <v>487</v>
      </c>
      <c r="D72" s="94">
        <f t="shared" si="11"/>
        <v>4.3999999999999997E-2</v>
      </c>
      <c r="E72" s="93" t="s">
        <v>282</v>
      </c>
      <c r="F72" s="75">
        <f t="shared" si="12"/>
        <v>23</v>
      </c>
      <c r="G72" s="74">
        <f t="shared" si="13"/>
        <v>4.4000000000000004</v>
      </c>
      <c r="H72" s="92">
        <v>44</v>
      </c>
      <c r="I72" s="72">
        <v>33</v>
      </c>
      <c r="J72" s="71">
        <v>55</v>
      </c>
      <c r="K72" s="79">
        <f t="shared" si="14"/>
        <v>5.5</v>
      </c>
      <c r="L72" s="96">
        <v>66</v>
      </c>
      <c r="M72" s="88" t="s">
        <v>486</v>
      </c>
      <c r="P72" s="565"/>
      <c r="Q72" s="565"/>
      <c r="R72" s="565"/>
      <c r="S72" s="565"/>
      <c r="U72" s="672"/>
      <c r="V72" s="292">
        <v>25</v>
      </c>
      <c r="W72" s="574"/>
      <c r="X72" s="616">
        <v>1.05</v>
      </c>
      <c r="Y72" s="574"/>
      <c r="Z72" s="290" t="s">
        <v>75</v>
      </c>
      <c r="AA72" s="569"/>
      <c r="AB72" s="1218" t="s">
        <v>744</v>
      </c>
      <c r="AC72" s="1219"/>
      <c r="AN72" s="565"/>
      <c r="AO72" s="1"/>
      <c r="AP72" s="565"/>
      <c r="AQ72" s="565"/>
      <c r="AR72" s="1206" t="s">
        <v>714</v>
      </c>
      <c r="AS72" s="262"/>
      <c r="AT72" s="1206" t="s">
        <v>857</v>
      </c>
      <c r="AU72" s="1169" t="s">
        <v>858</v>
      </c>
      <c r="AW72" s="674"/>
      <c r="AX72" s="26" t="s">
        <v>193</v>
      </c>
      <c r="AY72" s="18"/>
      <c r="AZ72" s="17"/>
      <c r="BA72" s="17"/>
      <c r="BB72" s="677"/>
      <c r="BD72" s="456"/>
      <c r="BE72" s="457"/>
      <c r="BF72" s="1254"/>
      <c r="BG72" s="459"/>
      <c r="BH72" s="460"/>
      <c r="BI72" s="461"/>
      <c r="BJ72" s="461"/>
      <c r="BK72" s="462"/>
      <c r="BM72" s="9">
        <v>1</v>
      </c>
    </row>
    <row r="73" spans="2:65" ht="21">
      <c r="B73" s="658" t="s">
        <v>902</v>
      </c>
      <c r="C73" s="120" t="s">
        <v>485</v>
      </c>
      <c r="D73" s="94">
        <f t="shared" si="11"/>
        <v>0.27</v>
      </c>
      <c r="E73" s="93" t="s">
        <v>282</v>
      </c>
      <c r="F73" s="75">
        <f t="shared" si="12"/>
        <v>4</v>
      </c>
      <c r="G73" s="74">
        <f t="shared" si="13"/>
        <v>27</v>
      </c>
      <c r="H73" s="92">
        <v>270</v>
      </c>
      <c r="I73" s="72">
        <v>250</v>
      </c>
      <c r="J73" s="71">
        <v>300</v>
      </c>
      <c r="K73" s="79">
        <f t="shared" si="14"/>
        <v>30</v>
      </c>
      <c r="L73" s="96">
        <v>300</v>
      </c>
      <c r="M73" s="88" t="s">
        <v>484</v>
      </c>
      <c r="P73" s="565"/>
      <c r="Q73" s="565"/>
      <c r="R73" s="565"/>
      <c r="S73" s="565"/>
      <c r="U73" s="672"/>
      <c r="V73" s="292">
        <v>24</v>
      </c>
      <c r="W73" s="574"/>
      <c r="X73" s="616">
        <v>1.03</v>
      </c>
      <c r="Y73" s="574"/>
      <c r="Z73" s="290" t="s">
        <v>73</v>
      </c>
      <c r="AA73" s="569"/>
      <c r="AB73" s="1218" t="s">
        <v>72</v>
      </c>
      <c r="AC73" s="1219"/>
      <c r="AN73" s="565"/>
      <c r="AO73" s="1"/>
      <c r="AP73" s="565"/>
      <c r="AQ73" s="565"/>
      <c r="AR73" s="1207"/>
      <c r="AS73" s="262"/>
      <c r="AT73" s="1207"/>
      <c r="AU73" s="1169"/>
      <c r="AW73" s="674"/>
      <c r="AX73" s="18" t="s">
        <v>189</v>
      </c>
      <c r="AY73" s="18"/>
      <c r="AZ73" s="17"/>
      <c r="BA73" s="17"/>
      <c r="BB73" s="677"/>
      <c r="BD73" s="463">
        <f>IF(BF73=BF67,1,LEN(BF73))</f>
        <v>88</v>
      </c>
      <c r="BE73" s="464" cm="1">
        <f t="array" ref="BE73">IF(BH73="", "", IFERROR(MAX(IF(ISNUMBER(BE68:BE68), BE68:BE68)) + 1, ""))</f>
        <v>1</v>
      </c>
      <c r="BF73" s="122" t="str" cm="1">
        <f t="array" ref="BF73">IFERROR(INDEX(BH73:BH124, MATCH(ROW()-MIN(ROW(BH73:BH124))+1, BE73:BE124, 0)), "")</f>
        <v>1  Le texte collé dans le cadre est découpé en plusieurs lignes en fonction du nombre de</v>
      </c>
      <c r="BG73" s="465">
        <f t="shared" ref="BG73:BG124" si="15">IF(BD73&gt;0,1,0)</f>
        <v>1</v>
      </c>
      <c r="BH73" s="466" t="str">
        <f t="shared" ref="BH73:BH124" si="16">IFERROR(IF(BJ73=0, "", BJ73), "")</f>
        <v>1  Le texte collé dans le cadre est découpé en plusieurs lignes en fonction du nombre de</v>
      </c>
      <c r="BI73" s="467" t="str">
        <f>BF61</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J73" s="468" t="str">
        <f>IF(AND(BI73&lt;&gt;"", BI77&lt;&gt;""), IF(LEN(BI73)&lt;BI77, BI73, IFERROR(LEFT(BI76, IF(ISNUMBER(FIND(" ", BI76)), FIND(" ", BI76 &amp; " ", BI77) - 1, LEN(BI76))), "")), "")</f>
        <v>1  Le texte collé dans le cadre est découpé en plusieurs lignes en fonction du nombre de</v>
      </c>
      <c r="BK73" s="469" t="str">
        <f>IF(OR(BJ73="",BI76="",LEN(BI76)-LEN(BJ73)-1&lt;=0),"►",RIGHT(BI76,LEN(BI76)-LEN(BJ73)-1))</f>
        <v xml:space="preserv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M73" s="9">
        <v>1</v>
      </c>
    </row>
    <row r="74" spans="2:65" ht="21" customHeight="1" thickBot="1">
      <c r="B74" s="658" t="s">
        <v>902</v>
      </c>
      <c r="C74" s="120" t="s">
        <v>479</v>
      </c>
      <c r="D74" s="94">
        <f t="shared" si="11"/>
        <v>0.05</v>
      </c>
      <c r="E74" s="93" t="s">
        <v>282</v>
      </c>
      <c r="F74" s="75">
        <f t="shared" si="12"/>
        <v>20</v>
      </c>
      <c r="G74" s="74">
        <f t="shared" si="13"/>
        <v>5</v>
      </c>
      <c r="H74" s="92">
        <v>50</v>
      </c>
      <c r="I74" s="72"/>
      <c r="J74" s="71"/>
      <c r="K74" s="79"/>
      <c r="L74" s="96"/>
      <c r="M74" s="68" t="s">
        <v>478</v>
      </c>
      <c r="P74" s="565"/>
      <c r="Q74" s="565"/>
      <c r="R74" s="565"/>
      <c r="S74" s="565"/>
      <c r="U74" s="672"/>
      <c r="V74" s="292">
        <v>30</v>
      </c>
      <c r="W74" s="574"/>
      <c r="X74" s="616">
        <v>1.05</v>
      </c>
      <c r="Y74" s="574"/>
      <c r="Z74" s="290" t="s">
        <v>70</v>
      </c>
      <c r="AA74" s="569"/>
      <c r="AB74" s="1218" t="s">
        <v>743</v>
      </c>
      <c r="AC74" s="1219"/>
      <c r="AN74" s="565"/>
      <c r="AO74" s="1"/>
      <c r="AP74" s="565"/>
      <c r="AQ74" s="565"/>
      <c r="AS74" s="262"/>
      <c r="AW74" s="674"/>
      <c r="AX74" s="18" t="s">
        <v>186</v>
      </c>
      <c r="AY74" s="16"/>
      <c r="AZ74" s="17"/>
      <c r="BA74" s="17"/>
      <c r="BB74" s="677"/>
      <c r="BD74" s="463">
        <f>IF(BF74=BF67,1,LEN(BF74))</f>
        <v>85</v>
      </c>
      <c r="BE74" s="464" cm="1">
        <f t="array" ref="BE74">IF(BH74="", "", IFERROR(MAX(IF(ISNUMBER(BE68:BE73), BE68:BE73)) + 1, ""))</f>
        <v>2</v>
      </c>
      <c r="BF74" s="122" t="str" cm="1">
        <f t="array" ref="BF74">IFERROR(INDEX(BH73:BH124, MATCH(ROW()-MIN(ROW(BH73:BH124))+1, BE73:BE124, 0)), "")</f>
        <v xml:space="preserve"> caractères saisis Factionnement sans couper les mots et ajusté à la largeur de votre</v>
      </c>
      <c r="BG74" s="465">
        <f t="shared" si="15"/>
        <v>1</v>
      </c>
      <c r="BH74" s="466" t="str">
        <f t="shared" si="16"/>
        <v xml:space="preserve"> caractères saisis Factionnement sans couper les mots et ajusté à la largeur de votre</v>
      </c>
      <c r="BI74" s="470" t="str">
        <f>SUBSTITUTE(SUBSTITUTE(SUBSTITUTE(SUBSTITUTE(SUBSTITUTE(BI73, ",", "♦"), ";", "♦"), ".", "♦"), " ♦", " "), "♦", " ")</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J74" s="471" t="str">
        <f>IF(LEN(BK73)&lt;=BI77,BK73,LEFT(BK73,FIND("#",SUBSTITUTE(LEFT(BK73,BI77+1)," ","#",LEN(LEFT(BK73,BI77+1))-LEN(SUBSTITUTE(LEFT(BK73,BI77+1)," ",""))))-1))</f>
        <v xml:space="preserve"> caractères saisis Factionnement sans couper les mots et ajusté à la largeur de votre</v>
      </c>
      <c r="BK74" s="472" t="str">
        <f t="shared" ref="BK74:BK85" si="17">IF(BJ74="","",IFERROR(RIGHT(BK73,LEN(BK73)-LEN(BJ74)-1),""))</f>
        <v xml:space="preserv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M74" s="9">
        <v>1</v>
      </c>
    </row>
    <row r="75" spans="2:65" ht="21" customHeight="1">
      <c r="B75" s="658" t="s">
        <v>902</v>
      </c>
      <c r="C75" s="120" t="s">
        <v>477</v>
      </c>
      <c r="D75" s="94">
        <f t="shared" si="11"/>
        <v>0.35</v>
      </c>
      <c r="E75" s="93" t="s">
        <v>282</v>
      </c>
      <c r="F75" s="75">
        <f t="shared" si="12"/>
        <v>3</v>
      </c>
      <c r="G75" s="74">
        <f t="shared" si="13"/>
        <v>35</v>
      </c>
      <c r="H75" s="92">
        <v>350</v>
      </c>
      <c r="I75" s="72">
        <v>300</v>
      </c>
      <c r="J75" s="71">
        <v>400</v>
      </c>
      <c r="K75" s="79">
        <f t="shared" ref="K75:K96" si="18">J75/10</f>
        <v>40</v>
      </c>
      <c r="L75" s="96">
        <v>400</v>
      </c>
      <c r="M75" s="88" t="s">
        <v>476</v>
      </c>
      <c r="P75" s="565"/>
      <c r="Q75" s="565"/>
      <c r="R75" s="565"/>
      <c r="S75" s="565"/>
      <c r="U75" s="672"/>
      <c r="V75" s="292">
        <v>35</v>
      </c>
      <c r="W75" s="574"/>
      <c r="X75" s="616">
        <v>1.03</v>
      </c>
      <c r="Y75" s="574"/>
      <c r="Z75" s="290" t="s">
        <v>68</v>
      </c>
      <c r="AA75" s="569"/>
      <c r="AB75" s="1218" t="s">
        <v>752</v>
      </c>
      <c r="AC75" s="1219"/>
      <c r="AN75" s="565"/>
      <c r="AO75" s="1"/>
      <c r="AP75" s="565"/>
      <c r="AQ75" s="565"/>
      <c r="AR75" s="1255" t="s">
        <v>707</v>
      </c>
      <c r="AS75" s="262"/>
      <c r="AT75" s="1255" t="s">
        <v>552</v>
      </c>
      <c r="AU75" s="1169" t="s">
        <v>859</v>
      </c>
      <c r="AW75" s="674"/>
      <c r="AX75" s="16" t="s">
        <v>184</v>
      </c>
      <c r="AY75" s="16"/>
      <c r="AZ75" s="16"/>
      <c r="BA75" s="16"/>
      <c r="BB75" s="677"/>
      <c r="BD75" s="463">
        <f>IF(BF75=BF67,1,LEN(BF75))</f>
        <v>85</v>
      </c>
      <c r="BE75" s="464" cm="1">
        <f t="array" ref="BE75">IF(BH75="", "", IFERROR(MAX(IF(ISNUMBER(BE68:BE74), BE68:BE74)) + 1, ""))</f>
        <v>3</v>
      </c>
      <c r="BF75" s="122" t="str" cm="1">
        <f t="array" ref="BF75">IFERROR(INDEX(BH73:BH124, MATCH(ROW()-MIN(ROW(BH73:BH124))+1, BE73:BE124, 0)), "")</f>
        <v xml:space="preserve"> colonne en supprimant les lignes vides Saisissez un nombre de caractères pour que le</v>
      </c>
      <c r="BG75" s="465">
        <f t="shared" si="15"/>
        <v>1</v>
      </c>
      <c r="BH75" s="466" t="str">
        <f t="shared" si="16"/>
        <v xml:space="preserve"> colonne en supprimant les lignes vides Saisissez un nombre de caractères pour que le</v>
      </c>
      <c r="BI75" s="470" t="str">
        <f>IFERROR(SUBSTITUTE(SUBSTITUTE(SUBSTITUTE(SUBSTITUTE(SUBSTITUTE(SUBSTITUTE(BI74, ",", " "), ".", " "), ";", " "), "-", " "), ":", " "), "?", " "), BI74)</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J75" s="471" t="str">
        <f>IF(LEN(BK74)&lt;=BI77,BK74,LEFT(BK74,FIND("#",SUBSTITUTE(LEFT(BK74,BI77+1)," ","#",LEN(LEFT(BK74,BI77+1))-LEN(SUBSTITUTE(LEFT(BK74,BI77+1)," ",""))))-1))</f>
        <v xml:space="preserve"> colonne en supprimant les lignes vides Saisissez un nombre de caractères pour que le</v>
      </c>
      <c r="BK75" s="472" t="str">
        <f t="shared" si="17"/>
        <v xml:space="preserv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M75" s="9">
        <v>1</v>
      </c>
    </row>
    <row r="76" spans="2:65" ht="21">
      <c r="B76" s="658" t="s">
        <v>902</v>
      </c>
      <c r="C76" s="120" t="s">
        <v>470</v>
      </c>
      <c r="D76" s="94">
        <f t="shared" si="11"/>
        <v>0.15</v>
      </c>
      <c r="E76" s="93" t="s">
        <v>282</v>
      </c>
      <c r="F76" s="75">
        <f t="shared" si="12"/>
        <v>7</v>
      </c>
      <c r="G76" s="74">
        <f t="shared" si="13"/>
        <v>15</v>
      </c>
      <c r="H76" s="92">
        <v>150</v>
      </c>
      <c r="I76" s="72">
        <v>135</v>
      </c>
      <c r="J76" s="71">
        <v>180</v>
      </c>
      <c r="K76" s="79">
        <f t="shared" si="18"/>
        <v>18</v>
      </c>
      <c r="L76" s="96">
        <v>180</v>
      </c>
      <c r="M76" s="88" t="s">
        <v>356</v>
      </c>
      <c r="P76" s="565"/>
      <c r="Q76" s="565"/>
      <c r="R76" s="565"/>
      <c r="S76" s="565"/>
      <c r="U76" s="672"/>
      <c r="V76" s="292">
        <v>20</v>
      </c>
      <c r="W76" s="574"/>
      <c r="X76" s="616">
        <v>1.03</v>
      </c>
      <c r="Y76" s="574"/>
      <c r="Z76" s="290" t="s">
        <v>66</v>
      </c>
      <c r="AA76" s="569"/>
      <c r="AB76" s="1218" t="s">
        <v>767</v>
      </c>
      <c r="AC76" s="1219"/>
      <c r="AN76" s="565"/>
      <c r="AO76" s="5"/>
      <c r="AP76" s="565"/>
      <c r="AQ76" s="565"/>
      <c r="AR76" s="1256"/>
      <c r="AS76" s="262"/>
      <c r="AT76" s="1256"/>
      <c r="AU76" s="1169"/>
      <c r="AW76" s="674"/>
      <c r="AX76" s="18" t="s">
        <v>181</v>
      </c>
      <c r="AY76" s="16"/>
      <c r="AZ76" s="16"/>
      <c r="BA76" s="16"/>
      <c r="BB76" s="677"/>
      <c r="BD76" s="463">
        <f>IF(BF76=BF67,1,LEN(BF76))</f>
        <v>80</v>
      </c>
      <c r="BE76" s="464" cm="1">
        <f t="array" ref="BE76">IF(BH76="", "", IFERROR(MAX(IF(ISNUMBER(BE68:BE75), BE68:BE75)) + 1, ""))</f>
        <v>4</v>
      </c>
      <c r="BF76" s="122" t="str" cm="1">
        <f t="array" ref="BF76">IFERROR(INDEX(BH73:BH124, MATCH(ROW()-MIN(ROW(BH73:BH124))+1, BE73:BE124, 0)), "")</f>
        <v xml:space="preserve"> texte ne déborde pas de la colonne avec une police Calibri taille 11 vous aurez</v>
      </c>
      <c r="BG76" s="465">
        <f t="shared" si="15"/>
        <v>1</v>
      </c>
      <c r="BH76" s="466" t="str">
        <f t="shared" si="16"/>
        <v xml:space="preserve"> texte ne déborde pas de la colonne avec une police Calibri taille 11 vous aurez</v>
      </c>
      <c r="BI76" s="470" t="str">
        <f>IFERROR(SUBSTITUTE(SUBSTITUTE(SUBSTITUTE(SUBSTITUTE(BI75, " , ", " "), ";", " "), "  ", " "), " ", " "), BI75)</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J76" s="471" t="str">
        <f>IF(LEN(BK75)&lt;=BI77,BK75,LEFT(BK75,FIND("#",SUBSTITUTE(LEFT(BK75,BI77+1)," ","#",LEN(LEFT(BK75,BI77+1))-LEN(SUBSTITUTE(LEFT(BK75,BI77+1)," ",""))))-1))</f>
        <v xml:space="preserve"> texte ne déborde pas de la colonne avec une police Calibri taille 11 vous aurez</v>
      </c>
      <c r="BK76" s="472" t="str">
        <f t="shared" si="17"/>
        <v xml:space="preserve"> davantage de caractères par lignes à vous de choisir votre police Lorsque vous masquez des lignes ou colonnes ou que vous saisssez une nouvelle valeur appuyez sur la touche F9 pour forcer Excel à recalculer 🔃</v>
      </c>
      <c r="BM76" s="9">
        <v>1</v>
      </c>
    </row>
    <row r="77" spans="2:65" ht="21" customHeight="1" thickBot="1">
      <c r="B77" s="658" t="s">
        <v>902</v>
      </c>
      <c r="C77" s="120" t="s">
        <v>469</v>
      </c>
      <c r="D77" s="94">
        <f t="shared" si="11"/>
        <v>0.24</v>
      </c>
      <c r="E77" s="93" t="s">
        <v>282</v>
      </c>
      <c r="F77" s="75">
        <f t="shared" si="12"/>
        <v>4</v>
      </c>
      <c r="G77" s="74">
        <f t="shared" si="13"/>
        <v>24</v>
      </c>
      <c r="H77" s="92">
        <v>240</v>
      </c>
      <c r="I77" s="72">
        <v>200</v>
      </c>
      <c r="J77" s="71">
        <v>300</v>
      </c>
      <c r="K77" s="79">
        <f t="shared" si="18"/>
        <v>30</v>
      </c>
      <c r="L77" s="96">
        <v>300</v>
      </c>
      <c r="M77" s="88" t="s">
        <v>468</v>
      </c>
      <c r="P77" s="565"/>
      <c r="Q77" s="565"/>
      <c r="R77" s="565"/>
      <c r="S77" s="565"/>
      <c r="U77" s="672"/>
      <c r="V77" s="292">
        <v>25</v>
      </c>
      <c r="W77" s="574"/>
      <c r="X77" s="616">
        <v>1.05</v>
      </c>
      <c r="Y77" s="574"/>
      <c r="Z77" s="290" t="s">
        <v>63</v>
      </c>
      <c r="AA77" s="569"/>
      <c r="AB77" s="1218" t="s">
        <v>768</v>
      </c>
      <c r="AC77" s="1219"/>
      <c r="AN77" s="565"/>
      <c r="AO77" s="1"/>
      <c r="AP77" s="565"/>
      <c r="AQ77" s="565"/>
      <c r="AS77" s="262"/>
      <c r="AW77" s="674"/>
      <c r="AX77" s="16" t="s">
        <v>178</v>
      </c>
      <c r="AY77" s="16"/>
      <c r="AZ77" s="16"/>
      <c r="BA77" s="16"/>
      <c r="BB77" s="677"/>
      <c r="BD77" s="463">
        <f>IF(BF77=BF67,1,LEN(BF77))</f>
        <v>87</v>
      </c>
      <c r="BE77" s="464" cm="1">
        <f t="array" ref="BE77">IF(BH77="", "", IFERROR(MAX(IF(ISNUMBER(BE68:BE76), BE68:BE76)) + 1, ""))</f>
        <v>5</v>
      </c>
      <c r="BF77" s="122" t="str" cm="1">
        <f t="array" ref="BF77">IFERROR(INDEX(BH73:BH124, MATCH(ROW()-MIN(ROW(BH73:BH124))+1, BE73:BE124, 0)), "")</f>
        <v xml:space="preserve"> davantage de caractères par lignes à vous de choisir votre police Lorsque vous masquez</v>
      </c>
      <c r="BG77" s="465">
        <f t="shared" si="15"/>
        <v>1</v>
      </c>
      <c r="BH77" s="466" t="str">
        <f t="shared" si="16"/>
        <v xml:space="preserve"> davantage de caractères par lignes à vous de choisir votre police Lorsque vous masquez</v>
      </c>
      <c r="BI77" s="473">
        <f>BF71</f>
        <v>89</v>
      </c>
      <c r="BJ77" s="471" t="str">
        <f>IF(LEN(BK76)&lt;=BI77,BK76,LEFT(BK76,FIND("#",SUBSTITUTE(LEFT(BK76,BI77+1)," ","#",LEN(LEFT(BK76,BI77+1))-LEN(SUBSTITUTE(LEFT(BK76,BI77+1)," ",""))))-1))</f>
        <v xml:space="preserve"> davantage de caractères par lignes à vous de choisir votre police Lorsque vous masquez</v>
      </c>
      <c r="BK77" s="472" t="str">
        <f t="shared" si="17"/>
        <v xml:space="preserve"> des lignes ou colonnes ou que vous saisssez une nouvelle valeur appuyez sur la touche F9 pour forcer Excel à recalculer 🔃</v>
      </c>
      <c r="BM77" s="9">
        <v>1</v>
      </c>
    </row>
    <row r="78" spans="2:65" ht="21" customHeight="1">
      <c r="B78" s="658" t="s">
        <v>902</v>
      </c>
      <c r="C78" s="120" t="s">
        <v>467</v>
      </c>
      <c r="D78" s="94">
        <f t="shared" si="11"/>
        <v>0.03</v>
      </c>
      <c r="E78" s="93" t="s">
        <v>282</v>
      </c>
      <c r="F78" s="75">
        <f t="shared" si="12"/>
        <v>33</v>
      </c>
      <c r="G78" s="74">
        <f t="shared" si="13"/>
        <v>3</v>
      </c>
      <c r="H78" s="92">
        <v>30</v>
      </c>
      <c r="I78" s="72">
        <v>22</v>
      </c>
      <c r="J78" s="71">
        <v>38</v>
      </c>
      <c r="K78" s="79">
        <f t="shared" si="18"/>
        <v>3.8</v>
      </c>
      <c r="L78" s="96">
        <v>45</v>
      </c>
      <c r="M78" s="88" t="s">
        <v>466</v>
      </c>
      <c r="P78" s="565"/>
      <c r="Q78" s="565"/>
      <c r="R78" s="565"/>
      <c r="S78" s="565"/>
      <c r="U78" s="672"/>
      <c r="V78" s="292">
        <v>20</v>
      </c>
      <c r="W78" s="574"/>
      <c r="X78" s="616">
        <v>1.04</v>
      </c>
      <c r="Y78" s="574"/>
      <c r="Z78" s="290" t="s">
        <v>61</v>
      </c>
      <c r="AA78" s="569"/>
      <c r="AB78" s="1218" t="s">
        <v>743</v>
      </c>
      <c r="AC78" s="1219"/>
      <c r="AN78" s="565"/>
      <c r="AO78" s="1"/>
      <c r="AP78" s="565"/>
      <c r="AQ78" s="565"/>
      <c r="AR78" s="1257" t="s">
        <v>728</v>
      </c>
      <c r="AS78" s="262"/>
      <c r="AT78" s="1257" t="s">
        <v>123</v>
      </c>
      <c r="AU78" s="1169" t="s">
        <v>860</v>
      </c>
      <c r="AW78" s="674"/>
      <c r="AX78" s="16"/>
      <c r="AY78" s="16"/>
      <c r="AZ78" s="16"/>
      <c r="BA78" s="16"/>
      <c r="BB78" s="677"/>
      <c r="BD78" s="463">
        <f>IF(BF78=BF67,1,LEN(BF78))</f>
        <v>89</v>
      </c>
      <c r="BE78" s="464" cm="1">
        <f t="array" ref="BE78">IF(BH78="", "", IFERROR(MAX(IF(ISNUMBER(BE68:BE77), BE68:BE77)) + 1, ""))</f>
        <v>6</v>
      </c>
      <c r="BF78" s="122" t="str" cm="1">
        <f t="array" ref="BF78">IFERROR(INDEX(BH73:BH124, MATCH(ROW()-MIN(ROW(BH73:BH124))+1, BE73:BE124, 0)), "")</f>
        <v xml:space="preserve"> des lignes ou colonnes ou que vous saisssez une nouvelle valeur appuyez sur la touche F9</v>
      </c>
      <c r="BG78" s="465">
        <f t="shared" si="15"/>
        <v>1</v>
      </c>
      <c r="BH78" s="466" t="str">
        <f t="shared" si="16"/>
        <v xml:space="preserve"> des lignes ou colonnes ou que vous saisssez une nouvelle valeur appuyez sur la touche F9</v>
      </c>
      <c r="BI78" s="474"/>
      <c r="BJ78" s="471" t="str">
        <f>IF(LEN(BK77)&lt;=BI77,BK77,LEFT(BK77,FIND("#",SUBSTITUTE(LEFT(BK77,BI77+1)," ","#",LEN(LEFT(BK77,BI77+1))-LEN(SUBSTITUTE(LEFT(BK77,BI77+1)," ",""))))-1))</f>
        <v xml:space="preserve"> des lignes ou colonnes ou que vous saisssez une nouvelle valeur appuyez sur la touche F9</v>
      </c>
      <c r="BK78" s="472" t="str">
        <f t="shared" si="17"/>
        <v xml:space="preserve"> pour forcer Excel à recalculer 🔃</v>
      </c>
      <c r="BM78" s="9">
        <v>1</v>
      </c>
    </row>
    <row r="79" spans="2:65" ht="21">
      <c r="B79" s="658" t="s">
        <v>902</v>
      </c>
      <c r="C79" s="120" t="s">
        <v>464</v>
      </c>
      <c r="D79" s="94">
        <f t="shared" si="11"/>
        <v>0.56999999999999995</v>
      </c>
      <c r="E79" s="93" t="s">
        <v>282</v>
      </c>
      <c r="F79" s="75">
        <f t="shared" si="12"/>
        <v>2</v>
      </c>
      <c r="G79" s="74">
        <f t="shared" si="13"/>
        <v>57</v>
      </c>
      <c r="H79" s="92">
        <v>570</v>
      </c>
      <c r="I79" s="72">
        <v>550</v>
      </c>
      <c r="J79" s="71">
        <v>600</v>
      </c>
      <c r="K79" s="79">
        <f t="shared" si="18"/>
        <v>60</v>
      </c>
      <c r="L79" s="96">
        <v>600</v>
      </c>
      <c r="M79" s="88" t="s">
        <v>356</v>
      </c>
      <c r="P79" s="565"/>
      <c r="Q79" s="565"/>
      <c r="R79" s="565"/>
      <c r="S79" s="565"/>
      <c r="U79" s="672"/>
      <c r="V79" s="292">
        <v>35</v>
      </c>
      <c r="W79" s="574"/>
      <c r="X79" s="616">
        <v>1.03</v>
      </c>
      <c r="Y79" s="574"/>
      <c r="Z79" s="290" t="s">
        <v>59</v>
      </c>
      <c r="AA79" s="569"/>
      <c r="AB79" s="1218" t="s">
        <v>743</v>
      </c>
      <c r="AC79" s="1219"/>
      <c r="AN79" s="565"/>
      <c r="AO79" s="1"/>
      <c r="AP79" s="565"/>
      <c r="AQ79" s="565"/>
      <c r="AR79" s="1258"/>
      <c r="AS79" s="262"/>
      <c r="AT79" s="1258"/>
      <c r="AU79" s="1169"/>
      <c r="AW79" s="674"/>
      <c r="AX79" s="26" t="s">
        <v>172</v>
      </c>
      <c r="AY79" s="18"/>
      <c r="AZ79" s="17"/>
      <c r="BA79" s="17"/>
      <c r="BB79" s="677"/>
      <c r="BD79" s="463">
        <f>IF(BF79=BF67,1,LEN(BF79))</f>
        <v>34</v>
      </c>
      <c r="BE79" s="464" cm="1">
        <f t="array" ref="BE79">IF(BH79="", "", IFERROR(MAX(IF(ISNUMBER(BE68:BE78), BE68:BE78)) + 1, ""))</f>
        <v>7</v>
      </c>
      <c r="BF79" s="122" t="str" cm="1">
        <f t="array" ref="BF79">IFERROR(INDEX(BH73:BH124, MATCH(ROW()-MIN(ROW(BH73:BH124))+1, BE73:BE124, 0)), "")</f>
        <v xml:space="preserve"> pour forcer Excel à recalculer 🔃</v>
      </c>
      <c r="BG79" s="465">
        <f t="shared" si="15"/>
        <v>1</v>
      </c>
      <c r="BH79" s="466" t="str">
        <f t="shared" si="16"/>
        <v xml:space="preserve"> pour forcer Excel à recalculer 🔃</v>
      </c>
      <c r="BI79" s="474"/>
      <c r="BJ79" s="471" t="str">
        <f>IF(LEN(BK78)&lt;=BI77,BK78,LEFT(BK78,FIND("#",SUBSTITUTE(LEFT(BK78,BI77+1)," ","#",LEN(LEFT(BK78,BI77+1))-LEN(SUBSTITUTE(LEFT(BK78,BI77+1)," ",""))))-1))</f>
        <v xml:space="preserve"> pour forcer Excel à recalculer 🔃</v>
      </c>
      <c r="BK79" s="472" t="str">
        <f t="shared" si="17"/>
        <v/>
      </c>
      <c r="BM79" s="9">
        <v>1</v>
      </c>
    </row>
    <row r="80" spans="2:65" ht="21" customHeight="1" thickBot="1">
      <c r="B80" s="658" t="s">
        <v>902</v>
      </c>
      <c r="C80" s="120" t="s">
        <v>463</v>
      </c>
      <c r="D80" s="94">
        <f t="shared" si="11"/>
        <v>0.47</v>
      </c>
      <c r="E80" s="93" t="s">
        <v>282</v>
      </c>
      <c r="F80" s="75">
        <f t="shared" si="12"/>
        <v>2</v>
      </c>
      <c r="G80" s="74">
        <f t="shared" si="13"/>
        <v>47</v>
      </c>
      <c r="H80" s="92">
        <v>470</v>
      </c>
      <c r="I80" s="72">
        <v>450</v>
      </c>
      <c r="J80" s="71">
        <v>500</v>
      </c>
      <c r="K80" s="79">
        <f t="shared" si="18"/>
        <v>50</v>
      </c>
      <c r="L80" s="96">
        <v>500</v>
      </c>
      <c r="M80" s="88" t="s">
        <v>356</v>
      </c>
      <c r="P80" s="565"/>
      <c r="Q80" s="565"/>
      <c r="R80" s="565"/>
      <c r="S80" s="565"/>
      <c r="U80" s="672"/>
      <c r="V80" s="292">
        <v>35</v>
      </c>
      <c r="W80" s="574"/>
      <c r="X80" s="616">
        <v>1.03</v>
      </c>
      <c r="Y80" s="574"/>
      <c r="Z80" s="290" t="s">
        <v>57</v>
      </c>
      <c r="AA80" s="569"/>
      <c r="AB80" s="1218" t="s">
        <v>766</v>
      </c>
      <c r="AC80" s="1219"/>
      <c r="AN80" s="565"/>
      <c r="AO80" s="1"/>
      <c r="AP80" s="565"/>
      <c r="AQ80" s="565"/>
      <c r="AS80" s="262"/>
      <c r="AW80" s="674"/>
      <c r="AX80" s="18" t="s">
        <v>170</v>
      </c>
      <c r="AY80" s="18"/>
      <c r="AZ80" s="17"/>
      <c r="BA80" s="17"/>
      <c r="BB80" s="677"/>
      <c r="BD80" s="463">
        <f>IF(BF80=BF67,1,LEN(BF80))</f>
        <v>1</v>
      </c>
      <c r="BE80" s="464" t="str" cm="1">
        <f t="array" ref="BE80">IF(BH80="", "", IFERROR(MAX(IF(ISNUMBER(BE68:BE79), BE68:BE79)) + 1, ""))</f>
        <v/>
      </c>
      <c r="BF80" s="122" t="str" cm="1">
        <f t="array" ref="BF80">IFERROR(INDEX(BH73:BH124, MATCH(ROW()-MIN(ROW(BH73:BH124))+1, BE73:BE124, 0)), "")</f>
        <v>►</v>
      </c>
      <c r="BG80" s="465">
        <f t="shared" si="15"/>
        <v>1</v>
      </c>
      <c r="BH80" s="466" t="str">
        <f t="shared" si="16"/>
        <v/>
      </c>
      <c r="BI80" s="474"/>
      <c r="BJ80" s="471" t="str">
        <f>IF(LEN(BK79)&lt;=BI77,BK79,LEFT(BK79,FIND("#",SUBSTITUTE(LEFT(BK79,BI77+1)," ","#",LEN(LEFT(BK79,BI77+1))-LEN(SUBSTITUTE(LEFT(BK79,BI77+1)," ",""))))-1))</f>
        <v/>
      </c>
      <c r="BK80" s="472" t="str">
        <f t="shared" si="17"/>
        <v/>
      </c>
      <c r="BM80" s="9">
        <v>1</v>
      </c>
    </row>
    <row r="81" spans="2:65" ht="21" customHeight="1">
      <c r="B81" s="658" t="s">
        <v>902</v>
      </c>
      <c r="C81" s="120" t="s">
        <v>462</v>
      </c>
      <c r="D81" s="94">
        <f t="shared" si="11"/>
        <v>0.56799999999999995</v>
      </c>
      <c r="E81" s="93" t="s">
        <v>282</v>
      </c>
      <c r="F81" s="75">
        <f t="shared" si="12"/>
        <v>2</v>
      </c>
      <c r="G81" s="74">
        <f t="shared" si="13"/>
        <v>56.8</v>
      </c>
      <c r="H81" s="92">
        <v>568</v>
      </c>
      <c r="I81" s="72">
        <v>550</v>
      </c>
      <c r="J81" s="71">
        <v>600</v>
      </c>
      <c r="K81" s="79">
        <f t="shared" si="18"/>
        <v>60</v>
      </c>
      <c r="L81" s="96">
        <v>600</v>
      </c>
      <c r="M81" s="88" t="s">
        <v>461</v>
      </c>
      <c r="P81" s="565"/>
      <c r="Q81" s="565"/>
      <c r="R81" s="565"/>
      <c r="S81" s="565"/>
      <c r="U81" s="672"/>
      <c r="V81" s="292">
        <v>18</v>
      </c>
      <c r="W81" s="574"/>
      <c r="X81" s="616">
        <v>1.03</v>
      </c>
      <c r="Y81" s="574"/>
      <c r="Z81" s="290" t="s">
        <v>55</v>
      </c>
      <c r="AA81" s="569"/>
      <c r="AB81" s="1218" t="s">
        <v>752</v>
      </c>
      <c r="AC81" s="1219"/>
      <c r="AN81" s="565"/>
      <c r="AO81" s="1"/>
      <c r="AP81" s="565"/>
      <c r="AQ81" s="565"/>
      <c r="AR81" s="1194" t="s">
        <v>294</v>
      </c>
      <c r="AS81" s="262"/>
      <c r="AT81" s="1194" t="s">
        <v>861</v>
      </c>
      <c r="AU81" s="1169" t="s">
        <v>862</v>
      </c>
      <c r="AW81" s="674"/>
      <c r="AX81" s="18" t="s">
        <v>167</v>
      </c>
      <c r="AY81" s="18"/>
      <c r="AZ81" s="17"/>
      <c r="BA81" s="17"/>
      <c r="BB81" s="677"/>
      <c r="BD81" s="463">
        <f>IF(BF81=BF67,1,LEN(BF81))</f>
        <v>1</v>
      </c>
      <c r="BE81" s="464" t="str" cm="1">
        <f t="array" ref="BE81">IF(BH81="", "", IFERROR(MAX(IF(ISNUMBER(BE68:BE80), BE68:BE80)) + 1, ""))</f>
        <v/>
      </c>
      <c r="BF81" s="122" t="str" cm="1">
        <f t="array" ref="BF81">IFERROR(INDEX(BH73:BH124, MATCH(ROW()-MIN(ROW(BH73:BH124))+1, BE73:BE124, 0)), "")</f>
        <v>►</v>
      </c>
      <c r="BG81" s="465">
        <f t="shared" si="15"/>
        <v>1</v>
      </c>
      <c r="BH81" s="466" t="str">
        <f t="shared" si="16"/>
        <v/>
      </c>
      <c r="BI81" s="474"/>
      <c r="BJ81" s="471" t="str">
        <f>IF(LEN(BK80)&lt;=BI77,BK80,LEFT(BK80,FIND("#",SUBSTITUTE(LEFT(BK80,BI77+1)," ","#",LEN(LEFT(BK80,BI77+1))-LEN(SUBSTITUTE(LEFT(BK80,BI77+1)," ",""))))-1))</f>
        <v/>
      </c>
      <c r="BK81" s="472" t="str">
        <f t="shared" si="17"/>
        <v/>
      </c>
      <c r="BM81" s="9">
        <v>1</v>
      </c>
    </row>
    <row r="82" spans="2:65" ht="21">
      <c r="B82" s="658" t="s">
        <v>902</v>
      </c>
      <c r="C82" s="120" t="s">
        <v>459</v>
      </c>
      <c r="D82" s="94">
        <f t="shared" ref="D82:D140" si="19">H82 / 1000</f>
        <v>0.47299999999999998</v>
      </c>
      <c r="E82" s="93" t="s">
        <v>282</v>
      </c>
      <c r="F82" s="75">
        <f t="shared" ref="F82:F100" si="20">ROUND(1/D82,0)</f>
        <v>2</v>
      </c>
      <c r="G82" s="74">
        <f t="shared" ref="G82:G122" si="21">H82/10</f>
        <v>47.3</v>
      </c>
      <c r="H82" s="92">
        <v>473</v>
      </c>
      <c r="I82" s="72">
        <v>450</v>
      </c>
      <c r="J82" s="71">
        <v>500</v>
      </c>
      <c r="K82" s="79">
        <f t="shared" si="18"/>
        <v>50</v>
      </c>
      <c r="L82" s="96">
        <v>500</v>
      </c>
      <c r="M82" s="88" t="s">
        <v>458</v>
      </c>
      <c r="P82" s="565"/>
      <c r="Q82" s="565"/>
      <c r="R82" s="565"/>
      <c r="S82" s="565"/>
      <c r="U82" s="672"/>
      <c r="V82" s="292">
        <v>35</v>
      </c>
      <c r="W82" s="574"/>
      <c r="X82" s="616">
        <v>1.03</v>
      </c>
      <c r="Y82" s="574"/>
      <c r="Z82" s="290" t="s">
        <v>53</v>
      </c>
      <c r="AA82" s="569"/>
      <c r="AB82" s="1218" t="s">
        <v>752</v>
      </c>
      <c r="AC82" s="1219"/>
      <c r="AN82" s="565"/>
      <c r="AO82" s="1"/>
      <c r="AP82" s="565"/>
      <c r="AQ82" s="565"/>
      <c r="AR82" s="1195"/>
      <c r="AS82" s="262"/>
      <c r="AT82" s="1195"/>
      <c r="AU82" s="1169"/>
      <c r="AW82" s="674"/>
      <c r="AX82" s="18"/>
      <c r="AY82" s="18"/>
      <c r="AZ82" s="17"/>
      <c r="BA82" s="17"/>
      <c r="BB82" s="677"/>
      <c r="BD82" s="463">
        <f>IF(BF82=BF67,1,LEN(BF82))</f>
        <v>89</v>
      </c>
      <c r="BE82" s="464" t="str" cm="1">
        <f t="array" ref="BE82">IF(BH82="", "", IFERROR(MAX(IF(ISNUMBER(BE68:BE81), BE68:BE81)) + 1, ""))</f>
        <v/>
      </c>
      <c r="BF82" s="122" t="str" cm="1">
        <f t="array" ref="BF82">IFERROR(INDEX(BH73:BH124, MATCH(ROW()-MIN(ROW(BH73:BH124))+1, BE73:BE124, 0)), "")</f>
        <v>► Saisissez ou coller les lignes du brouillon que vous voulez couper dans ces 4 lignes et</v>
      </c>
      <c r="BG82" s="465">
        <f t="shared" si="15"/>
        <v>1</v>
      </c>
      <c r="BH82" s="466" t="str">
        <f t="shared" si="16"/>
        <v/>
      </c>
      <c r="BI82" s="474"/>
      <c r="BJ82" s="471" t="str">
        <f>IF(LEN(BK81)&lt;=BI77,BK81,LEFT(BK81,FIND("#",SUBSTITUTE(LEFT(BK81,BI77+1)," ","#",LEN(LEFT(BK81,BI77+1))-LEN(SUBSTITUTE(LEFT(BK81,BI77+1)," ",""))))-1))</f>
        <v/>
      </c>
      <c r="BK82" s="472" t="str">
        <f t="shared" si="17"/>
        <v/>
      </c>
      <c r="BM82" s="9">
        <v>1</v>
      </c>
    </row>
    <row r="83" spans="2:65" ht="21" customHeight="1" thickBot="1">
      <c r="B83" s="658" t="s">
        <v>902</v>
      </c>
      <c r="C83" s="120" t="s">
        <v>456</v>
      </c>
      <c r="D83" s="94">
        <f t="shared" si="19"/>
        <v>0.4</v>
      </c>
      <c r="E83" s="93" t="s">
        <v>282</v>
      </c>
      <c r="F83" s="75">
        <f t="shared" si="20"/>
        <v>3</v>
      </c>
      <c r="G83" s="74">
        <f t="shared" si="21"/>
        <v>40</v>
      </c>
      <c r="H83" s="92">
        <v>400</v>
      </c>
      <c r="I83" s="72">
        <v>350</v>
      </c>
      <c r="J83" s="71">
        <v>470</v>
      </c>
      <c r="K83" s="79">
        <f t="shared" si="18"/>
        <v>47</v>
      </c>
      <c r="L83" s="96">
        <v>470</v>
      </c>
      <c r="M83" s="88" t="s">
        <v>455</v>
      </c>
      <c r="P83" s="565"/>
      <c r="Q83" s="565"/>
      <c r="R83" s="565"/>
      <c r="S83" s="565"/>
      <c r="U83" s="672"/>
      <c r="V83" s="292">
        <v>38</v>
      </c>
      <c r="W83" s="574"/>
      <c r="X83" s="616">
        <v>1.04</v>
      </c>
      <c r="Y83" s="574"/>
      <c r="Z83" s="290" t="s">
        <v>52</v>
      </c>
      <c r="AA83" s="569"/>
      <c r="AB83" s="1218" t="s">
        <v>740</v>
      </c>
      <c r="AC83" s="1219"/>
      <c r="AN83" s="565"/>
      <c r="AO83" s="1"/>
      <c r="AP83" s="565"/>
      <c r="AQ83" s="565"/>
      <c r="AS83" s="262"/>
      <c r="AW83" s="674"/>
      <c r="AX83" s="28" t="s">
        <v>161</v>
      </c>
      <c r="AY83" s="18"/>
      <c r="AZ83" s="17"/>
      <c r="BA83" s="17"/>
      <c r="BB83" s="677"/>
      <c r="BD83" s="463">
        <f>IF(BF83=BF67,1,LEN(BF83))</f>
        <v>87</v>
      </c>
      <c r="BE83" s="464" t="str" cm="1">
        <f t="array" ref="BE83">IF(BH83="", "", IFERROR(MAX(IF(ISNUMBER(BE68:BE82), BE68:BE82)) + 1, ""))</f>
        <v/>
      </c>
      <c r="BF83" s="122" t="str" cm="1">
        <f t="array" ref="BF83">IFERROR(INDEX(BH73:BH124, MATCH(ROW()-MIN(ROW(BH73:BH124))+1, BE73:BE124, 0)), "")</f>
        <v xml:space="preserve"> saisissez un nombre de caractères pour que le texte ne déborde pas de la colonne ⤵️ 🧋</v>
      </c>
      <c r="BG83" s="465">
        <f t="shared" si="15"/>
        <v>1</v>
      </c>
      <c r="BH83" s="466" t="str">
        <f t="shared" si="16"/>
        <v/>
      </c>
      <c r="BI83" s="474"/>
      <c r="BJ83" s="471" t="str">
        <f>IF(LEN(BK82)&lt;=BI77,BK82,LEFT(BK82,FIND("#",SUBSTITUTE(LEFT(BK82,BI77+1)," ","#",LEN(LEFT(BK82,BI77+1))-LEN(SUBSTITUTE(LEFT(BK82,BI77+1)," ",""))))-1))</f>
        <v/>
      </c>
      <c r="BK83" s="472" t="str">
        <f t="shared" si="17"/>
        <v/>
      </c>
      <c r="BM83" s="9">
        <v>1</v>
      </c>
    </row>
    <row r="84" spans="2:65" ht="21" customHeight="1">
      <c r="B84" s="658" t="s">
        <v>902</v>
      </c>
      <c r="C84" s="120" t="s">
        <v>454</v>
      </c>
      <c r="D84" s="94">
        <f t="shared" si="19"/>
        <v>0.03</v>
      </c>
      <c r="E84" s="93" t="s">
        <v>282</v>
      </c>
      <c r="F84" s="75">
        <f t="shared" si="20"/>
        <v>33</v>
      </c>
      <c r="G84" s="74">
        <f t="shared" si="21"/>
        <v>3</v>
      </c>
      <c r="H84" s="92">
        <v>30</v>
      </c>
      <c r="I84" s="72">
        <v>22</v>
      </c>
      <c r="J84" s="71">
        <v>38</v>
      </c>
      <c r="K84" s="79">
        <f t="shared" si="18"/>
        <v>3.8</v>
      </c>
      <c r="L84" s="96">
        <v>45</v>
      </c>
      <c r="M84" s="88" t="s">
        <v>453</v>
      </c>
      <c r="P84" s="565"/>
      <c r="Q84" s="565"/>
      <c r="R84" s="565"/>
      <c r="S84" s="565"/>
      <c r="U84" s="672"/>
      <c r="V84" s="292">
        <v>32</v>
      </c>
      <c r="W84" s="574"/>
      <c r="X84" s="616">
        <v>1.02</v>
      </c>
      <c r="Y84" s="574"/>
      <c r="Z84" s="290" t="s">
        <v>51</v>
      </c>
      <c r="AA84" s="569"/>
      <c r="AB84" s="1218" t="s">
        <v>740</v>
      </c>
      <c r="AC84" s="1219"/>
      <c r="AN84" s="565"/>
      <c r="AO84" s="565"/>
      <c r="AP84" s="565"/>
      <c r="AQ84" s="565"/>
      <c r="AR84" s="1196" t="s">
        <v>730</v>
      </c>
      <c r="AS84" s="262"/>
      <c r="AT84" s="1196" t="s">
        <v>863</v>
      </c>
      <c r="AU84" s="1169" t="s">
        <v>864</v>
      </c>
      <c r="AW84" s="674"/>
      <c r="AX84" s="28" t="s">
        <v>158</v>
      </c>
      <c r="AY84" s="18"/>
      <c r="AZ84" s="17"/>
      <c r="BA84" s="17"/>
      <c r="BB84" s="677"/>
      <c r="BD84" s="463">
        <f>IF(BF84=BF67,1,LEN(BF84))</f>
        <v>92</v>
      </c>
      <c r="BE84" s="464" t="str" cm="1">
        <f t="array" ref="BE84">IF(BH84="", "", IFERROR(MAX(IF(ISNUMBER(BE68:BE83), BE68:BE83)) + 1, ""))</f>
        <v/>
      </c>
      <c r="BF84" s="122" t="str" cm="1">
        <f t="array" ref="BF84">IFERROR(INDEX(BH73:BH124, MATCH(ROW()-MIN(ROW(BH73:BH124))+1, BE73:BE124, 0)), "")</f>
        <v xml:space="preserve"> et saisissez un nombre de caractères pour que le texte ne déborde pas de la colonne ►Police</v>
      </c>
      <c r="BG84" s="465">
        <f t="shared" si="15"/>
        <v>1</v>
      </c>
      <c r="BH84" s="466" t="str">
        <f t="shared" si="16"/>
        <v/>
      </c>
      <c r="BI84" s="474"/>
      <c r="BJ84" s="471" t="str">
        <f>IF(LEN(BK83)&lt;=BI77,BK83,LEFT(BK83,FIND("#",SUBSTITUTE(LEFT(BK83,BI77+1)," ","#",LEN(LEFT(BK83,BI77+1))-LEN(SUBSTITUTE(LEFT(BK83,BI77+1)," ",""))))-1))</f>
        <v/>
      </c>
      <c r="BK84" s="472" t="str">
        <f t="shared" si="17"/>
        <v/>
      </c>
      <c r="BM84" s="9">
        <v>1</v>
      </c>
    </row>
    <row r="85" spans="2:65" ht="21">
      <c r="B85" s="658" t="s">
        <v>902</v>
      </c>
      <c r="C85" s="120" t="s">
        <v>452</v>
      </c>
      <c r="D85" s="94">
        <f t="shared" si="19"/>
        <v>0.03</v>
      </c>
      <c r="E85" s="93" t="s">
        <v>282</v>
      </c>
      <c r="F85" s="75">
        <f t="shared" si="20"/>
        <v>33</v>
      </c>
      <c r="G85" s="74">
        <f t="shared" si="21"/>
        <v>3</v>
      </c>
      <c r="H85" s="92">
        <v>30</v>
      </c>
      <c r="I85" s="72">
        <v>22</v>
      </c>
      <c r="J85" s="71">
        <v>38</v>
      </c>
      <c r="K85" s="79">
        <f t="shared" si="18"/>
        <v>3.8</v>
      </c>
      <c r="L85" s="96">
        <v>45</v>
      </c>
      <c r="M85" s="88" t="s">
        <v>451</v>
      </c>
      <c r="P85" s="565"/>
      <c r="Q85" s="565"/>
      <c r="R85" s="565"/>
      <c r="S85" s="565"/>
      <c r="U85" s="672"/>
      <c r="V85" s="292">
        <v>32</v>
      </c>
      <c r="W85" s="574"/>
      <c r="X85" s="616">
        <v>1.05</v>
      </c>
      <c r="Y85" s="574"/>
      <c r="Z85" s="290" t="s">
        <v>50</v>
      </c>
      <c r="AA85" s="569"/>
      <c r="AB85" s="1218" t="s">
        <v>740</v>
      </c>
      <c r="AC85" s="1219"/>
      <c r="AN85" s="565"/>
      <c r="AO85" s="565"/>
      <c r="AP85" s="565"/>
      <c r="AQ85" s="565"/>
      <c r="AR85" s="1197"/>
      <c r="AS85" s="262"/>
      <c r="AT85" s="1197"/>
      <c r="AU85" s="1169"/>
      <c r="AW85" s="674"/>
      <c r="AX85" s="28" t="s">
        <v>156</v>
      </c>
      <c r="AY85" s="18"/>
      <c r="AZ85" s="17"/>
      <c r="BA85" s="17"/>
      <c r="BB85" s="677"/>
      <c r="BD85" s="463">
        <f>IF(BF85=BF67,1,LEN(BF85))</f>
        <v>34</v>
      </c>
      <c r="BE85" s="464" t="str" cm="1">
        <f t="array" ref="BE85">IF(BH85="", "", IFERROR(MAX(IF(ISNUMBER(BE68:BE84), BE68:BE84)) + 1, ""))</f>
        <v/>
      </c>
      <c r="BF85" s="122" t="str" cm="1">
        <f t="array" ref="BF85">IFERROR(INDEX(BH73:BH124, MATCH(ROW()-MIN(ROW(BH73:BH124))+1, BE73:BE124, 0)), "")</f>
        <v>choisissez celle qui vous convient</v>
      </c>
      <c r="BG85" s="465">
        <f t="shared" si="15"/>
        <v>1</v>
      </c>
      <c r="BH85" s="466" t="str">
        <f t="shared" si="16"/>
        <v/>
      </c>
      <c r="BI85" s="474"/>
      <c r="BJ85" s="471" t="str">
        <f>IF(LEN(BK84)&lt;=BI77,BK84,LEFT(BK84,FIND("#",SUBSTITUTE(LEFT(BK84,BI77+1)," ","#",LEN(LEFT(BK84,BI77+1))-LEN(SUBSTITUTE(LEFT(BK84,BI77+1)," ",""))))-1))</f>
        <v/>
      </c>
      <c r="BK85" s="472" t="str">
        <f t="shared" si="17"/>
        <v/>
      </c>
      <c r="BM85" s="9">
        <v>1</v>
      </c>
    </row>
    <row r="86" spans="2:65" ht="21" customHeight="1" thickBot="1">
      <c r="B86" s="658" t="s">
        <v>902</v>
      </c>
      <c r="C86" s="120" t="s">
        <v>442</v>
      </c>
      <c r="D86" s="94">
        <f t="shared" si="19"/>
        <v>0.04</v>
      </c>
      <c r="E86" s="93" t="s">
        <v>282</v>
      </c>
      <c r="F86" s="75">
        <f t="shared" si="20"/>
        <v>25</v>
      </c>
      <c r="G86" s="74">
        <f t="shared" si="21"/>
        <v>4</v>
      </c>
      <c r="H86" s="92">
        <v>40</v>
      </c>
      <c r="I86" s="72">
        <v>30</v>
      </c>
      <c r="J86" s="71">
        <v>50</v>
      </c>
      <c r="K86" s="79">
        <f t="shared" si="18"/>
        <v>5</v>
      </c>
      <c r="L86" s="96">
        <v>60</v>
      </c>
      <c r="M86" s="88" t="s">
        <v>441</v>
      </c>
      <c r="P86" s="565"/>
      <c r="Q86" s="565"/>
      <c r="R86" s="565"/>
      <c r="S86" s="565"/>
      <c r="U86" s="672"/>
      <c r="V86" s="292">
        <v>32</v>
      </c>
      <c r="W86" s="574"/>
      <c r="X86" s="616">
        <v>1.04</v>
      </c>
      <c r="Y86" s="574"/>
      <c r="Z86" s="290" t="s">
        <v>49</v>
      </c>
      <c r="AA86" s="569"/>
      <c r="AB86" s="1218" t="s">
        <v>740</v>
      </c>
      <c r="AC86" s="1219"/>
      <c r="AN86" s="565"/>
      <c r="AO86" s="565"/>
      <c r="AP86" s="565"/>
      <c r="AQ86" s="565"/>
      <c r="AS86" s="262"/>
      <c r="AW86" s="674"/>
      <c r="AX86" s="18" t="s">
        <v>153</v>
      </c>
      <c r="AY86" s="18"/>
      <c r="AZ86" s="17"/>
      <c r="BA86" s="17"/>
      <c r="BB86" s="677"/>
      <c r="BD86" s="463">
        <f>IF(BF86=BF67,1,LEN(BF86))</f>
        <v>0</v>
      </c>
      <c r="BE86" s="464" cm="1">
        <f t="array" ref="BE86">IF(BH86="", "", IFERROR(MAX(IF(ISNUMBER(BE68:BE85), BE68:BE85)) + 1, ""))</f>
        <v>8</v>
      </c>
      <c r="BF86" s="122" t="str" cm="1">
        <f t="array" ref="BF86">IFERROR(INDEX(BH73:BH124, MATCH(ROW()-MIN(ROW(BH73:BH124))+1, BE73:BE124, 0)), "")</f>
        <v/>
      </c>
      <c r="BG86" s="465">
        <f t="shared" si="15"/>
        <v>0</v>
      </c>
      <c r="BH86" s="476" t="str">
        <f t="shared" si="16"/>
        <v>►</v>
      </c>
      <c r="BI86" s="467" t="str">
        <f>BF62</f>
        <v>►</v>
      </c>
      <c r="BJ86" s="477" t="str">
        <f>IF(AND(BI86&lt;&gt;"", BI90&lt;&gt;""), IF(LEN(BI86)&lt;BI90, BI86, IFERROR(LEFT(BI89, IF(ISNUMBER(FIND(" ", BI89)), FIND(" ", BI89 &amp; " ", BI90) - 1, LEN(BI89))), "")), "")</f>
        <v>►</v>
      </c>
      <c r="BK86" s="478" t="str">
        <f>IF(OR(BJ86="",BI89="",LEN(BI89)-LEN(BJ86)-1&lt;=0),"►",RIGHT(BI89,LEN(BI89)-LEN(BJ86)-1))</f>
        <v>►</v>
      </c>
      <c r="BM86" s="9">
        <v>1</v>
      </c>
    </row>
    <row r="87" spans="2:65" ht="21" customHeight="1">
      <c r="B87" s="658" t="s">
        <v>902</v>
      </c>
      <c r="C87" s="120" t="s">
        <v>358</v>
      </c>
      <c r="D87" s="94">
        <f t="shared" si="19"/>
        <v>4.3999999999999997E-2</v>
      </c>
      <c r="E87" s="93" t="s">
        <v>282</v>
      </c>
      <c r="F87" s="75">
        <f t="shared" si="20"/>
        <v>23</v>
      </c>
      <c r="G87" s="74">
        <f t="shared" si="21"/>
        <v>4.4000000000000004</v>
      </c>
      <c r="H87" s="92">
        <v>44</v>
      </c>
      <c r="I87" s="72">
        <v>33</v>
      </c>
      <c r="J87" s="71">
        <v>55</v>
      </c>
      <c r="K87" s="79">
        <f t="shared" si="18"/>
        <v>5.5</v>
      </c>
      <c r="L87" s="96">
        <v>66</v>
      </c>
      <c r="M87" s="88" t="s">
        <v>437</v>
      </c>
      <c r="P87" s="565"/>
      <c r="Q87" s="565"/>
      <c r="R87" s="565"/>
      <c r="S87" s="565"/>
      <c r="U87" s="672"/>
      <c r="V87" s="292">
        <v>30</v>
      </c>
      <c r="W87" s="574"/>
      <c r="X87" s="616">
        <v>1.03</v>
      </c>
      <c r="Y87" s="574"/>
      <c r="Z87" s="290" t="s">
        <v>48</v>
      </c>
      <c r="AA87" s="569"/>
      <c r="AB87" s="1218" t="s">
        <v>762</v>
      </c>
      <c r="AC87" s="1219"/>
      <c r="AN87" s="565"/>
      <c r="AO87" s="565"/>
      <c r="AP87" s="565"/>
      <c r="AQ87" s="565"/>
      <c r="AR87" s="1196" t="s">
        <v>886</v>
      </c>
      <c r="AS87" s="262"/>
      <c r="AT87" s="1196" t="s">
        <v>865</v>
      </c>
      <c r="AU87" s="1169" t="s">
        <v>866</v>
      </c>
      <c r="AW87" s="674"/>
      <c r="AX87" s="18" t="s">
        <v>151</v>
      </c>
      <c r="AY87" s="18"/>
      <c r="AZ87" s="17"/>
      <c r="BA87" s="17"/>
      <c r="BB87" s="677"/>
      <c r="BD87" s="463">
        <f>IF(BF87=BF67,1,LEN(BF87))</f>
        <v>0</v>
      </c>
      <c r="BE87" s="464" cm="1">
        <f t="array" ref="BE87">IF(BH87="", "", IFERROR(MAX(IF(ISNUMBER(BE68:BE86), BE68:BE86)) + 1, ""))</f>
        <v>9</v>
      </c>
      <c r="BF87" s="122" t="str" cm="1">
        <f t="array" ref="BF87">IFERROR(INDEX(BH73:BH124, MATCH(ROW()-MIN(ROW(BH73:BH124))+1, BE73:BE124, 0)), "")</f>
        <v/>
      </c>
      <c r="BG87" s="465">
        <f t="shared" si="15"/>
        <v>0</v>
      </c>
      <c r="BH87" s="476" t="str">
        <f t="shared" si="16"/>
        <v>►</v>
      </c>
      <c r="BI87" s="479" t="str">
        <f>SUBSTITUTE(SUBSTITUTE(SUBSTITUTE(SUBSTITUTE(SUBSTITUTE(BI86, ",", "♦"), ";", "♦"), ".", "♦"), " ♦", " "), "♦", " ")</f>
        <v>►</v>
      </c>
      <c r="BJ87" s="477" t="str">
        <f>IF(LEN(BK86)&lt;=BI90, BK86, IFERROR(LEFT(BK86, FIND("#", SUBSTITUTE(LEFT(BK86, BI90+1), " ", "#", LEN(LEFT(BK86, BI90+1))-LEN(SUBSTITUTE(LEFT(BK86, BI90+1), " ", ""))))-1), BK86))</f>
        <v>►</v>
      </c>
      <c r="BK87" s="478" t="str">
        <f t="shared" ref="BK87:BK98" si="22">IF(BJ87="","",IFERROR(RIGHT(BK86,LEN(BK86)-LEN(BJ87)-1),""))</f>
        <v/>
      </c>
      <c r="BM87" s="9">
        <v>1</v>
      </c>
    </row>
    <row r="88" spans="2:65" ht="21">
      <c r="B88" s="658" t="s">
        <v>902</v>
      </c>
      <c r="C88" s="120" t="s">
        <v>406</v>
      </c>
      <c r="D88" s="94">
        <f t="shared" si="19"/>
        <v>0.3</v>
      </c>
      <c r="E88" s="93" t="s">
        <v>282</v>
      </c>
      <c r="F88" s="75">
        <f t="shared" si="20"/>
        <v>3</v>
      </c>
      <c r="G88" s="74">
        <f t="shared" si="21"/>
        <v>30</v>
      </c>
      <c r="H88" s="92">
        <v>300</v>
      </c>
      <c r="I88" s="72">
        <v>250</v>
      </c>
      <c r="J88" s="71">
        <v>350</v>
      </c>
      <c r="K88" s="79">
        <f t="shared" si="18"/>
        <v>35</v>
      </c>
      <c r="L88" s="96">
        <v>350</v>
      </c>
      <c r="M88" s="88" t="s">
        <v>405</v>
      </c>
      <c r="P88" s="565"/>
      <c r="Q88" s="565"/>
      <c r="R88" s="565"/>
      <c r="S88" s="565"/>
      <c r="U88" s="672"/>
      <c r="V88" s="292">
        <v>16</v>
      </c>
      <c r="W88" s="574"/>
      <c r="X88" s="616">
        <v>1.03</v>
      </c>
      <c r="Y88" s="574"/>
      <c r="Z88" s="290" t="s">
        <v>47</v>
      </c>
      <c r="AA88" s="569"/>
      <c r="AB88" s="1218" t="s">
        <v>740</v>
      </c>
      <c r="AC88" s="1219"/>
      <c r="AN88" s="565"/>
      <c r="AO88" s="565"/>
      <c r="AP88" s="565"/>
      <c r="AQ88" s="565"/>
      <c r="AR88" s="1197"/>
      <c r="AS88" s="262"/>
      <c r="AT88" s="1197"/>
      <c r="AU88" s="1169"/>
      <c r="AW88" s="674"/>
      <c r="AX88" s="28" t="s">
        <v>148</v>
      </c>
      <c r="AY88" s="16"/>
      <c r="AZ88" s="17"/>
      <c r="BA88" s="17"/>
      <c r="BB88" s="677"/>
      <c r="BD88" s="463">
        <f>IF(BF88=BF67,1,LEN(BF88))</f>
        <v>0</v>
      </c>
      <c r="BE88" s="464" t="str" cm="1">
        <f t="array" ref="BE88">IF(BH88="", "", IFERROR(MAX(IF(ISNUMBER(BE68:BE87), BE68:BE87)) + 1, ""))</f>
        <v/>
      </c>
      <c r="BF88" s="122" t="str" cm="1">
        <f t="array" ref="BF88">IFERROR(INDEX(BH73:BH124, MATCH(ROW()-MIN(ROW(BH73:BH124))+1, BE73:BE124, 0)), "")</f>
        <v/>
      </c>
      <c r="BG88" s="465">
        <f t="shared" si="15"/>
        <v>0</v>
      </c>
      <c r="BH88" s="476" t="str">
        <f t="shared" si="16"/>
        <v/>
      </c>
      <c r="BI88" s="479" t="str">
        <f>IFERROR(SUBSTITUTE(SUBSTITUTE(SUBSTITUTE(SUBSTITUTE(SUBSTITUTE(SUBSTITUTE(BI87, ",", " "), ".", " "), ";", " "), "-", " "), ":", " "), "?", " "), BI87)</f>
        <v>►</v>
      </c>
      <c r="BJ88" s="477" t="str">
        <f>IF(LEN(BK87)&lt;=BI90,BK87,LEFT(BK87,FIND("#",SUBSTITUTE(LEFT(BK87,BI90+1)," ","#",LEN(LEFT(BK87,BI90+1))-LEN(SUBSTITUTE(LEFT(BK87,BI90+1)," ",""))))-1))</f>
        <v/>
      </c>
      <c r="BK88" s="478" t="str">
        <f t="shared" si="22"/>
        <v/>
      </c>
      <c r="BM88" s="9">
        <v>1</v>
      </c>
    </row>
    <row r="89" spans="2:65" ht="21" customHeight="1">
      <c r="B89" s="658" t="s">
        <v>902</v>
      </c>
      <c r="C89" s="120" t="s">
        <v>396</v>
      </c>
      <c r="D89" s="94">
        <f t="shared" si="19"/>
        <v>0.2</v>
      </c>
      <c r="E89" s="93" t="s">
        <v>282</v>
      </c>
      <c r="F89" s="75">
        <f t="shared" si="20"/>
        <v>5</v>
      </c>
      <c r="G89" s="74">
        <f t="shared" si="21"/>
        <v>20</v>
      </c>
      <c r="H89" s="92">
        <v>200</v>
      </c>
      <c r="I89" s="72">
        <v>180</v>
      </c>
      <c r="J89" s="71">
        <v>240</v>
      </c>
      <c r="K89" s="79">
        <f t="shared" si="18"/>
        <v>24</v>
      </c>
      <c r="L89" s="96">
        <v>240</v>
      </c>
      <c r="M89" s="88" t="s">
        <v>395</v>
      </c>
      <c r="P89" s="565"/>
      <c r="Q89" s="565"/>
      <c r="R89" s="565"/>
      <c r="S89" s="565"/>
      <c r="U89" s="672"/>
      <c r="V89" s="292">
        <v>25</v>
      </c>
      <c r="W89" s="574"/>
      <c r="X89" s="616">
        <v>1.04</v>
      </c>
      <c r="Y89" s="574"/>
      <c r="Z89" s="290" t="s">
        <v>46</v>
      </c>
      <c r="AA89" s="569"/>
      <c r="AB89" s="1218" t="s">
        <v>743</v>
      </c>
      <c r="AC89" s="1219"/>
      <c r="AN89" s="565"/>
      <c r="AO89" s="565"/>
      <c r="AP89" s="565"/>
      <c r="AQ89" s="565"/>
      <c r="AS89" s="262"/>
      <c r="AW89" s="674"/>
      <c r="AX89" s="28" t="s">
        <v>145</v>
      </c>
      <c r="AY89" s="18"/>
      <c r="AZ89" s="17"/>
      <c r="BA89" s="17"/>
      <c r="BB89" s="677"/>
      <c r="BD89" s="463">
        <f>IF(BF89=BF67,1,LEN(BF89))</f>
        <v>0</v>
      </c>
      <c r="BE89" s="464" t="str" cm="1">
        <f t="array" ref="BE89">IF(BH89="", "", IFERROR(MAX(IF(ISNUMBER(BE68:BE88), BE68:BE88)) + 1, ""))</f>
        <v/>
      </c>
      <c r="BF89" s="122" t="str" cm="1">
        <f t="array" ref="BF89">IFERROR(INDEX(BH73:BH124, MATCH(ROW()-MIN(ROW(BH73:BH124))+1, BE73:BE124, 0)), "")</f>
        <v/>
      </c>
      <c r="BG89" s="465">
        <f t="shared" si="15"/>
        <v>0</v>
      </c>
      <c r="BH89" s="476" t="str">
        <f t="shared" si="16"/>
        <v/>
      </c>
      <c r="BI89" s="479" t="str">
        <f>IFERROR(SUBSTITUTE(SUBSTITUTE(SUBSTITUTE(SUBSTITUTE(BI88, " , ", " "), ";", " "), "  ", " "), " ", " "), BI88)</f>
        <v>►</v>
      </c>
      <c r="BJ89" s="477" t="str">
        <f>IF(LEN(BK88)&lt;=BI90,BK88,LEFT(BK88,FIND("#",SUBSTITUTE(LEFT(BK88,BI90+1)," ","#",LEN(LEFT(BK88,BI90+1))-LEN(SUBSTITUTE(LEFT(BK88,BI90+1)," ",""))))-1))</f>
        <v/>
      </c>
      <c r="BK89" s="478" t="str">
        <f t="shared" si="22"/>
        <v/>
      </c>
      <c r="BM89" s="9">
        <v>1</v>
      </c>
    </row>
    <row r="90" spans="2:65" ht="21" customHeight="1">
      <c r="B90" s="658" t="s">
        <v>902</v>
      </c>
      <c r="C90" s="120" t="s">
        <v>359</v>
      </c>
      <c r="D90" s="94">
        <f t="shared" si="19"/>
        <v>0.3</v>
      </c>
      <c r="E90" s="93" t="s">
        <v>282</v>
      </c>
      <c r="F90" s="75">
        <f t="shared" si="20"/>
        <v>3</v>
      </c>
      <c r="G90" s="74">
        <f t="shared" si="21"/>
        <v>30</v>
      </c>
      <c r="H90" s="92">
        <v>300</v>
      </c>
      <c r="I90" s="72">
        <v>240</v>
      </c>
      <c r="J90" s="71">
        <v>350</v>
      </c>
      <c r="K90" s="79">
        <f t="shared" si="18"/>
        <v>35</v>
      </c>
      <c r="L90" s="96">
        <v>350</v>
      </c>
      <c r="M90" s="88" t="s">
        <v>356</v>
      </c>
      <c r="P90" s="565"/>
      <c r="Q90" s="565"/>
      <c r="R90" s="565"/>
      <c r="S90" s="565"/>
      <c r="U90" s="672"/>
      <c r="V90" s="292">
        <v>38</v>
      </c>
      <c r="W90" s="574"/>
      <c r="X90" s="616">
        <v>0.96</v>
      </c>
      <c r="Y90" s="574"/>
      <c r="Z90" s="290" t="s">
        <v>45</v>
      </c>
      <c r="AA90" s="569"/>
      <c r="AB90" s="1218" t="s">
        <v>738</v>
      </c>
      <c r="AC90" s="1219"/>
      <c r="AN90" s="565"/>
      <c r="AO90" s="565"/>
      <c r="AP90" s="565"/>
      <c r="AQ90" s="565"/>
      <c r="AR90" s="1193" t="s">
        <v>867</v>
      </c>
      <c r="AS90" s="262"/>
      <c r="AT90" s="1193" t="s">
        <v>825</v>
      </c>
      <c r="AU90" s="1193" t="s">
        <v>827</v>
      </c>
      <c r="AW90" s="674"/>
      <c r="AX90" s="28" t="s">
        <v>142</v>
      </c>
      <c r="AY90" s="18"/>
      <c r="AZ90" s="17"/>
      <c r="BA90" s="17"/>
      <c r="BB90" s="677"/>
      <c r="BD90" s="463">
        <f>IF(BF90=BF67,1,LEN(BF90))</f>
        <v>0</v>
      </c>
      <c r="BE90" s="464" t="str" cm="1">
        <f t="array" ref="BE90">IF(BH90="", "", IFERROR(MAX(IF(ISNUMBER(BE68:BE89), BE68:BE89)) + 1, ""))</f>
        <v/>
      </c>
      <c r="BF90" s="122" t="str" cm="1">
        <f t="array" ref="BF90">IFERROR(INDEX(BH73:BH124, MATCH(ROW()-MIN(ROW(BH73:BH124))+1, BE73:BE124, 0)), "")</f>
        <v/>
      </c>
      <c r="BG90" s="465">
        <f t="shared" si="15"/>
        <v>0</v>
      </c>
      <c r="BH90" s="476" t="str">
        <f t="shared" si="16"/>
        <v/>
      </c>
      <c r="BI90" s="473">
        <f>BF71</f>
        <v>89</v>
      </c>
      <c r="BJ90" s="477" t="str">
        <f>IF(LEN(BK89)&lt;=BI90,BK89,LEFT(BK89,FIND("#",SUBSTITUTE(LEFT(BK89,BI90+1)," ","#",LEN(LEFT(BK89,BI90+1))-LEN(SUBSTITUTE(LEFT(BK89,BI90+1)," ",""))))-1))</f>
        <v/>
      </c>
      <c r="BK90" s="478" t="str">
        <f t="shared" si="22"/>
        <v/>
      </c>
      <c r="BM90" s="9">
        <v>1</v>
      </c>
    </row>
    <row r="91" spans="2:65" ht="21">
      <c r="B91" s="658" t="s">
        <v>902</v>
      </c>
      <c r="C91" s="120" t="s">
        <v>357</v>
      </c>
      <c r="D91" s="94">
        <f t="shared" si="19"/>
        <v>0.24</v>
      </c>
      <c r="E91" s="93" t="s">
        <v>282</v>
      </c>
      <c r="F91" s="75">
        <f t="shared" si="20"/>
        <v>4</v>
      </c>
      <c r="G91" s="74">
        <f t="shared" si="21"/>
        <v>24</v>
      </c>
      <c r="H91" s="92">
        <v>240</v>
      </c>
      <c r="I91" s="72">
        <v>180</v>
      </c>
      <c r="J91" s="71">
        <v>300</v>
      </c>
      <c r="K91" s="79">
        <f t="shared" si="18"/>
        <v>30</v>
      </c>
      <c r="L91" s="96">
        <v>300</v>
      </c>
      <c r="M91" s="88" t="s">
        <v>356</v>
      </c>
      <c r="P91" s="565"/>
      <c r="Q91" s="565"/>
      <c r="R91" s="565"/>
      <c r="S91" s="565"/>
      <c r="U91" s="672"/>
      <c r="V91" s="292">
        <v>18</v>
      </c>
      <c r="W91" s="574"/>
      <c r="X91" s="616">
        <v>1.02</v>
      </c>
      <c r="Y91" s="574"/>
      <c r="Z91" s="290" t="s">
        <v>44</v>
      </c>
      <c r="AA91" s="569"/>
      <c r="AB91" s="1218" t="s">
        <v>761</v>
      </c>
      <c r="AC91" s="1219"/>
      <c r="AN91" s="565"/>
      <c r="AO91" s="565"/>
      <c r="AP91" s="565"/>
      <c r="AQ91" s="565"/>
      <c r="AR91" s="1193"/>
      <c r="AS91" s="262"/>
      <c r="AT91" s="1193"/>
      <c r="AU91" s="1193"/>
      <c r="AW91" s="674"/>
      <c r="AX91" s="28"/>
      <c r="AY91" s="18"/>
      <c r="AZ91" s="17"/>
      <c r="BA91" s="17"/>
      <c r="BB91" s="677"/>
      <c r="BD91" s="463">
        <f>IF(BF91=BF67,1,LEN(BF91))</f>
        <v>0</v>
      </c>
      <c r="BE91" s="464" t="str" cm="1">
        <f t="array" ref="BE91">IF(BH91="", "", IFERROR(MAX(IF(ISNUMBER(BE68:BE90), BE68:BE90)) + 1, ""))</f>
        <v/>
      </c>
      <c r="BF91" s="122" t="str" cm="1">
        <f t="array" ref="BF91">IFERROR(INDEX(BH73:BH124, MATCH(ROW()-MIN(ROW(BH73:BH124))+1, BE73:BE124, 0)), "")</f>
        <v/>
      </c>
      <c r="BG91" s="465">
        <f t="shared" si="15"/>
        <v>0</v>
      </c>
      <c r="BH91" s="476" t="str">
        <f t="shared" si="16"/>
        <v/>
      </c>
      <c r="BI91" s="480"/>
      <c r="BJ91" s="477" t="str">
        <f>IF(LEN(BK90)&lt;=BI90,BK90,LEFT(BK90,FIND("#",SUBSTITUTE(LEFT(BK90,BI90+1)," ","#",LEN(LEFT(BK90,BI90+1))-LEN(SUBSTITUTE(LEFT(BK90,BI90+1)," ",""))))-1))</f>
        <v/>
      </c>
      <c r="BK91" s="478" t="str">
        <f t="shared" si="22"/>
        <v/>
      </c>
      <c r="BM91" s="9">
        <v>1</v>
      </c>
    </row>
    <row r="92" spans="2:65" ht="21" customHeight="1" thickBot="1">
      <c r="B92" s="658" t="s">
        <v>902</v>
      </c>
      <c r="C92" s="120" t="s">
        <v>355</v>
      </c>
      <c r="D92" s="94">
        <f t="shared" si="19"/>
        <v>0.23699999999999999</v>
      </c>
      <c r="E92" s="93" t="s">
        <v>282</v>
      </c>
      <c r="F92" s="75">
        <f t="shared" si="20"/>
        <v>4</v>
      </c>
      <c r="G92" s="74">
        <f t="shared" si="21"/>
        <v>23.7</v>
      </c>
      <c r="H92" s="92">
        <v>237</v>
      </c>
      <c r="I92" s="72">
        <v>177</v>
      </c>
      <c r="J92" s="71">
        <v>296</v>
      </c>
      <c r="K92" s="79">
        <f t="shared" si="18"/>
        <v>29.6</v>
      </c>
      <c r="L92" s="96">
        <v>355</v>
      </c>
      <c r="M92" s="88" t="s">
        <v>354</v>
      </c>
      <c r="P92" s="565"/>
      <c r="Q92" s="565"/>
      <c r="R92" s="565"/>
      <c r="S92" s="565"/>
      <c r="U92" s="672"/>
      <c r="V92" s="292">
        <v>25</v>
      </c>
      <c r="W92" s="574"/>
      <c r="X92" s="616">
        <v>1.03</v>
      </c>
      <c r="Y92" s="574"/>
      <c r="Z92" s="290" t="s">
        <v>43</v>
      </c>
      <c r="AA92" s="569"/>
      <c r="AB92" s="1218" t="s">
        <v>752</v>
      </c>
      <c r="AC92" s="1219"/>
      <c r="AN92" s="565"/>
      <c r="AO92" s="565"/>
      <c r="AP92" s="565"/>
      <c r="AQ92" s="565"/>
      <c r="AS92" s="262"/>
      <c r="AW92" s="674"/>
      <c r="AX92" s="26" t="s">
        <v>138</v>
      </c>
      <c r="AY92" s="18"/>
      <c r="AZ92" s="17"/>
      <c r="BA92" s="17"/>
      <c r="BB92" s="677"/>
      <c r="BD92" s="463">
        <f>IF(BF92=BF67,1,LEN(BF92))</f>
        <v>0</v>
      </c>
      <c r="BE92" s="464" t="str" cm="1">
        <f t="array" ref="BE92">IF(BH92="", "", IFERROR(MAX(IF(ISNUMBER(BE68:BE91), BE68:BE91)) + 1, ""))</f>
        <v/>
      </c>
      <c r="BF92" s="122" t="str" cm="1">
        <f t="array" ref="BF92">IFERROR(INDEX(BH73:BH124, MATCH(ROW()-MIN(ROW(BH73:BH124))+1, BE73:BE124, 0)), "")</f>
        <v/>
      </c>
      <c r="BG92" s="465">
        <f t="shared" si="15"/>
        <v>0</v>
      </c>
      <c r="BH92" s="476" t="str">
        <f t="shared" si="16"/>
        <v/>
      </c>
      <c r="BI92" s="480"/>
      <c r="BJ92" s="477" t="str">
        <f>IF(LEN(BK91)&lt;=BI90,BK91,LEFT(BK91,FIND("#",SUBSTITUTE(LEFT(BK91,BI90+1)," ","#",LEN(LEFT(BK91,BI90+1))-LEN(SUBSTITUTE(LEFT(BK91,BI90+1)," ",""))))-1))</f>
        <v/>
      </c>
      <c r="BK92" s="478" t="str">
        <f t="shared" si="22"/>
        <v/>
      </c>
      <c r="BM92" s="9">
        <v>1</v>
      </c>
    </row>
    <row r="93" spans="2:65" ht="21" customHeight="1">
      <c r="B93" s="658" t="s">
        <v>902</v>
      </c>
      <c r="C93" s="120" t="s">
        <v>351</v>
      </c>
      <c r="D93" s="94">
        <f t="shared" si="19"/>
        <v>0.06</v>
      </c>
      <c r="E93" s="93" t="s">
        <v>282</v>
      </c>
      <c r="F93" s="75">
        <f t="shared" si="20"/>
        <v>17</v>
      </c>
      <c r="G93" s="74">
        <f t="shared" si="21"/>
        <v>6</v>
      </c>
      <c r="H93" s="92">
        <v>60</v>
      </c>
      <c r="I93" s="72">
        <v>50</v>
      </c>
      <c r="J93" s="71">
        <v>75</v>
      </c>
      <c r="K93" s="79">
        <f t="shared" si="18"/>
        <v>7.5</v>
      </c>
      <c r="L93" s="96">
        <v>75</v>
      </c>
      <c r="M93" s="88" t="s">
        <v>350</v>
      </c>
      <c r="P93" s="565"/>
      <c r="Q93" s="565"/>
      <c r="R93" s="565"/>
      <c r="S93" s="565"/>
      <c r="U93" s="672"/>
      <c r="V93" s="292">
        <v>30</v>
      </c>
      <c r="W93" s="574"/>
      <c r="X93" s="616">
        <v>1.03</v>
      </c>
      <c r="Y93" s="574"/>
      <c r="Z93" s="290" t="s">
        <v>41</v>
      </c>
      <c r="AA93" s="569"/>
      <c r="AB93" s="1218" t="s">
        <v>744</v>
      </c>
      <c r="AC93" s="1219"/>
      <c r="AN93" s="565"/>
      <c r="AO93" s="565"/>
      <c r="AP93" s="565"/>
      <c r="AQ93" s="565"/>
      <c r="AR93" s="1167" t="s">
        <v>731</v>
      </c>
      <c r="AS93" s="262"/>
      <c r="AT93" s="1167" t="s">
        <v>868</v>
      </c>
      <c r="AU93" s="1169" t="s">
        <v>869</v>
      </c>
      <c r="AW93" s="674"/>
      <c r="AX93" s="21" t="s">
        <v>136</v>
      </c>
      <c r="AY93" s="18"/>
      <c r="AZ93" s="17"/>
      <c r="BA93" s="17"/>
      <c r="BB93" s="677"/>
      <c r="BD93" s="463">
        <f>IF(BF93=BF67,1,LEN(BF93))</f>
        <v>0</v>
      </c>
      <c r="BE93" s="464" t="str" cm="1">
        <f t="array" ref="BE93">IF(BH93="", "", IFERROR(MAX(IF(ISNUMBER(BE68:BE92), BE68:BE92)) + 1, ""))</f>
        <v/>
      </c>
      <c r="BF93" s="122" t="str" cm="1">
        <f t="array" ref="BF93">IFERROR(INDEX(BH73:BH124, MATCH(ROW()-MIN(ROW(BH73:BH124))+1, BE73:BE124, 0)), "")</f>
        <v/>
      </c>
      <c r="BG93" s="465">
        <f t="shared" si="15"/>
        <v>0</v>
      </c>
      <c r="BH93" s="476" t="str">
        <f t="shared" si="16"/>
        <v/>
      </c>
      <c r="BI93" s="480"/>
      <c r="BJ93" s="477" t="str">
        <f>IF(LEN(BK92)&lt;=BI90,BK92,LEFT(BK92,FIND("#",SUBSTITUTE(LEFT(BK92,BI90+1)," ","#",LEN(LEFT(BK92,BI90+1))-LEN(SUBSTITUTE(LEFT(BK92,BI90+1)," ",""))))-1))</f>
        <v/>
      </c>
      <c r="BK93" s="478" t="str">
        <f t="shared" si="22"/>
        <v/>
      </c>
      <c r="BM93" s="9">
        <v>1</v>
      </c>
    </row>
    <row r="94" spans="2:65" ht="21">
      <c r="B94" s="658" t="s">
        <v>902</v>
      </c>
      <c r="C94" s="120" t="s">
        <v>349</v>
      </c>
      <c r="D94" s="94">
        <f t="shared" si="19"/>
        <v>7.4999999999999997E-2</v>
      </c>
      <c r="E94" s="93" t="s">
        <v>282</v>
      </c>
      <c r="F94" s="75">
        <f t="shared" si="20"/>
        <v>13</v>
      </c>
      <c r="G94" s="74">
        <f t="shared" si="21"/>
        <v>7.5</v>
      </c>
      <c r="H94" s="92">
        <v>75</v>
      </c>
      <c r="I94" s="72">
        <v>60</v>
      </c>
      <c r="J94" s="71">
        <v>90</v>
      </c>
      <c r="K94" s="79">
        <f t="shared" si="18"/>
        <v>9</v>
      </c>
      <c r="L94" s="96">
        <v>90</v>
      </c>
      <c r="M94" s="88" t="s">
        <v>348</v>
      </c>
      <c r="P94" s="565"/>
      <c r="Q94" s="565"/>
      <c r="R94" s="565"/>
      <c r="S94" s="565"/>
      <c r="U94" s="672"/>
      <c r="V94" s="292">
        <v>30</v>
      </c>
      <c r="W94" s="574"/>
      <c r="X94" s="616">
        <v>1.03</v>
      </c>
      <c r="Y94" s="574"/>
      <c r="Z94" s="290" t="s">
        <v>40</v>
      </c>
      <c r="AA94" s="569"/>
      <c r="AB94" s="1218" t="s">
        <v>738</v>
      </c>
      <c r="AC94" s="1219"/>
      <c r="AN94" s="565"/>
      <c r="AO94" s="565"/>
      <c r="AP94" s="565"/>
      <c r="AQ94" s="565"/>
      <c r="AR94" s="1168"/>
      <c r="AS94" s="262"/>
      <c r="AT94" s="1168"/>
      <c r="AU94" s="1169"/>
      <c r="AW94" s="674"/>
      <c r="AX94" s="21" t="s">
        <v>133</v>
      </c>
      <c r="AY94" s="18"/>
      <c r="AZ94" s="17"/>
      <c r="BA94" s="17"/>
      <c r="BB94" s="677"/>
      <c r="BD94" s="463">
        <f>IF(BF94=BF67,1,LEN(BF94))</f>
        <v>0</v>
      </c>
      <c r="BE94" s="464" t="str" cm="1">
        <f t="array" ref="BE94">IF(BH94="", "", IFERROR(MAX(IF(ISNUMBER(BE68:BE93), BE68:BE93)) + 1, ""))</f>
        <v/>
      </c>
      <c r="BF94" s="122" t="str" cm="1">
        <f t="array" ref="BF94">IFERROR(INDEX(BH73:BH124, MATCH(ROW()-MIN(ROW(BH73:BH124))+1, BE73:BE124, 0)), "")</f>
        <v/>
      </c>
      <c r="BG94" s="465">
        <f t="shared" si="15"/>
        <v>0</v>
      </c>
      <c r="BH94" s="476" t="str">
        <f t="shared" si="16"/>
        <v/>
      </c>
      <c r="BI94" s="480"/>
      <c r="BJ94" s="477" t="str">
        <f>IF(LEN(BK93)&lt;=BI90,BK93,LEFT(BK93,FIND("#",SUBSTITUTE(LEFT(BK93,BI90+1)," ","#",LEN(LEFT(BK93,BI90+1))-LEN(SUBSTITUTE(LEFT(BK93,BI90+1)," ",""))))-1))</f>
        <v/>
      </c>
      <c r="BK94" s="478" t="str">
        <f t="shared" si="22"/>
        <v/>
      </c>
      <c r="BM94" s="9">
        <v>1</v>
      </c>
    </row>
    <row r="95" spans="2:65" ht="21.75" thickBot="1">
      <c r="B95" s="658" t="s">
        <v>902</v>
      </c>
      <c r="C95" s="120" t="s">
        <v>347</v>
      </c>
      <c r="D95" s="94">
        <f t="shared" si="19"/>
        <v>0.2</v>
      </c>
      <c r="E95" s="93" t="s">
        <v>282</v>
      </c>
      <c r="F95" s="75">
        <f t="shared" si="20"/>
        <v>5</v>
      </c>
      <c r="G95" s="74">
        <f t="shared" si="21"/>
        <v>20</v>
      </c>
      <c r="H95" s="92">
        <v>200</v>
      </c>
      <c r="I95" s="72">
        <v>150</v>
      </c>
      <c r="J95" s="71">
        <v>250</v>
      </c>
      <c r="K95" s="79">
        <f t="shared" si="18"/>
        <v>25</v>
      </c>
      <c r="L95" s="96">
        <v>250</v>
      </c>
      <c r="M95" s="88" t="s">
        <v>346</v>
      </c>
      <c r="P95" s="565"/>
      <c r="Q95" s="565"/>
      <c r="R95" s="565"/>
      <c r="S95" s="565"/>
      <c r="U95" s="672"/>
      <c r="V95" s="292">
        <v>40</v>
      </c>
      <c r="W95" s="574"/>
      <c r="X95" s="616">
        <v>0.96</v>
      </c>
      <c r="Y95" s="574"/>
      <c r="Z95" s="290" t="s">
        <v>39</v>
      </c>
      <c r="AA95" s="569"/>
      <c r="AB95" s="1218" t="s">
        <v>764</v>
      </c>
      <c r="AC95" s="1219"/>
      <c r="AN95" s="565"/>
      <c r="AO95" s="565"/>
      <c r="AP95" s="565"/>
      <c r="AQ95" s="565"/>
      <c r="AS95" s="262"/>
      <c r="AW95" s="674"/>
      <c r="AX95" s="21"/>
      <c r="AY95" s="18"/>
      <c r="AZ95" s="17"/>
      <c r="BA95" s="17"/>
      <c r="BB95" s="677"/>
      <c r="BD95" s="463">
        <f>IF(BF95=BF67,1,LEN(BF95))</f>
        <v>0</v>
      </c>
      <c r="BE95" s="464" t="str" cm="1">
        <f t="array" ref="BE95">IF(BH95="", "", IFERROR(MAX(IF(ISNUMBER(BE68:BE94), BE68:BE94)) + 1, ""))</f>
        <v/>
      </c>
      <c r="BF95" s="122" t="str" cm="1">
        <f t="array" ref="BF95">IFERROR(INDEX(BH73:BH124, MATCH(ROW()-MIN(ROW(BH73:BH124))+1, BE73:BE124, 0)), "")</f>
        <v/>
      </c>
      <c r="BG95" s="465">
        <f t="shared" si="15"/>
        <v>0</v>
      </c>
      <c r="BH95" s="476" t="str">
        <f t="shared" si="16"/>
        <v/>
      </c>
      <c r="BI95" s="480"/>
      <c r="BJ95" s="477" t="str">
        <f>IF(LEN(BK94)&lt;=BI90,BK94,LEFT(BK94,FIND("#",SUBSTITUTE(LEFT(BK94,BI90+1)," ","#",LEN(LEFT(BK94,BI90+1))-LEN(SUBSTITUTE(LEFT(BK94,BI90+1)," ",""))))-1))</f>
        <v/>
      </c>
      <c r="BK95" s="478" t="str">
        <f t="shared" si="22"/>
        <v/>
      </c>
      <c r="BM95" s="9">
        <v>1</v>
      </c>
    </row>
    <row r="96" spans="2:65" ht="21">
      <c r="B96" s="658" t="s">
        <v>902</v>
      </c>
      <c r="C96" s="120" t="s">
        <v>342</v>
      </c>
      <c r="D96" s="94">
        <f t="shared" si="19"/>
        <v>0.36</v>
      </c>
      <c r="E96" s="93" t="s">
        <v>282</v>
      </c>
      <c r="F96" s="75">
        <f t="shared" si="20"/>
        <v>3</v>
      </c>
      <c r="G96" s="74">
        <f t="shared" si="21"/>
        <v>36</v>
      </c>
      <c r="H96" s="92">
        <v>360</v>
      </c>
      <c r="I96" s="72">
        <v>300</v>
      </c>
      <c r="J96" s="71">
        <v>470</v>
      </c>
      <c r="K96" s="79">
        <f t="shared" si="18"/>
        <v>47</v>
      </c>
      <c r="L96" s="96">
        <v>470</v>
      </c>
      <c r="M96" s="88" t="s">
        <v>341</v>
      </c>
      <c r="P96" s="565"/>
      <c r="Q96" s="565"/>
      <c r="R96" s="565"/>
      <c r="S96" s="565"/>
      <c r="U96" s="672"/>
      <c r="V96" s="292">
        <v>25</v>
      </c>
      <c r="W96" s="574"/>
      <c r="X96" s="616">
        <v>1.01</v>
      </c>
      <c r="Y96" s="574"/>
      <c r="Z96" s="290" t="s">
        <v>38</v>
      </c>
      <c r="AA96" s="569"/>
      <c r="AB96" s="1218" t="s">
        <v>748</v>
      </c>
      <c r="AC96" s="1219"/>
      <c r="AN96" s="565"/>
      <c r="AO96" s="565"/>
      <c r="AP96" s="565"/>
      <c r="AQ96" s="565"/>
      <c r="AR96" s="1167" t="s">
        <v>734</v>
      </c>
      <c r="AS96" s="262"/>
      <c r="AT96" s="1167" t="s">
        <v>870</v>
      </c>
      <c r="AU96" s="1169" t="s">
        <v>871</v>
      </c>
      <c r="AW96" s="674"/>
      <c r="AX96" s="27" t="s">
        <v>129</v>
      </c>
      <c r="AY96" s="18"/>
      <c r="AZ96" s="17"/>
      <c r="BA96" s="17"/>
      <c r="BB96" s="677"/>
      <c r="BD96" s="463">
        <f>IF(BF96=BF67,1,LEN(BF96))</f>
        <v>0</v>
      </c>
      <c r="BE96" s="464" t="str" cm="1">
        <f t="array" ref="BE96">IF(BH96="", "", IFERROR(MAX(IF(ISNUMBER(BE68:BE95), BE68:BE95)) + 1, ""))</f>
        <v/>
      </c>
      <c r="BF96" s="122" t="str" cm="1">
        <f t="array" ref="BF96">IFERROR(INDEX(BH73:BH124, MATCH(ROW()-MIN(ROW(BH73:BH124))+1, BE73:BE124, 0)), "")</f>
        <v/>
      </c>
      <c r="BG96" s="465">
        <f t="shared" si="15"/>
        <v>0</v>
      </c>
      <c r="BH96" s="476" t="str">
        <f t="shared" si="16"/>
        <v/>
      </c>
      <c r="BI96" s="480"/>
      <c r="BJ96" s="477" t="str">
        <f>IF(LEN(BK95)&lt;=BI90,BK95,LEFT(BK95,FIND("#",SUBSTITUTE(LEFT(BK95,BI90+1)," ","#",LEN(LEFT(BK95,BI90+1))-LEN(SUBSTITUTE(LEFT(BK95,BI90+1)," ",""))))-1))</f>
        <v/>
      </c>
      <c r="BK96" s="478" t="str">
        <f t="shared" si="22"/>
        <v/>
      </c>
      <c r="BM96" s="9">
        <v>1</v>
      </c>
    </row>
    <row r="97" spans="3:65" ht="21">
      <c r="C97" s="555" t="s">
        <v>340</v>
      </c>
      <c r="D97" s="77">
        <f t="shared" si="19"/>
        <v>0.03</v>
      </c>
      <c r="E97" s="83" t="s">
        <v>243</v>
      </c>
      <c r="F97" s="75">
        <f t="shared" si="20"/>
        <v>33</v>
      </c>
      <c r="G97" s="74">
        <f t="shared" si="21"/>
        <v>3</v>
      </c>
      <c r="H97" s="92">
        <v>30</v>
      </c>
      <c r="I97" s="72"/>
      <c r="J97" s="71"/>
      <c r="K97" s="85"/>
      <c r="L97" s="89"/>
      <c r="M97" s="108" t="s">
        <v>339</v>
      </c>
      <c r="P97" s="565"/>
      <c r="Q97" s="565"/>
      <c r="R97" s="565"/>
      <c r="S97" s="565"/>
      <c r="U97" s="672"/>
      <c r="V97" s="292">
        <v>17</v>
      </c>
      <c r="W97" s="574"/>
      <c r="X97" s="616">
        <v>1.03</v>
      </c>
      <c r="Y97" s="574"/>
      <c r="Z97" s="290" t="s">
        <v>37</v>
      </c>
      <c r="AA97" s="569"/>
      <c r="AB97" s="1218" t="s">
        <v>740</v>
      </c>
      <c r="AC97" s="1219"/>
      <c r="AN97" s="565"/>
      <c r="AO97" s="565"/>
      <c r="AP97" s="565"/>
      <c r="AQ97" s="565"/>
      <c r="AR97" s="1168"/>
      <c r="AS97" s="262"/>
      <c r="AT97" s="1168"/>
      <c r="AU97" s="1169"/>
      <c r="AW97" s="674"/>
      <c r="AX97" s="24" t="s">
        <v>126</v>
      </c>
      <c r="AY97" s="18"/>
      <c r="AZ97" s="17"/>
      <c r="BA97" s="17"/>
      <c r="BB97" s="677"/>
      <c r="BD97" s="463">
        <f>IF(BF97=BF67,1,LEN(BF97))</f>
        <v>0</v>
      </c>
      <c r="BE97" s="464" t="str" cm="1">
        <f t="array" ref="BE97">IF(BH97="", "", IFERROR(MAX(IF(ISNUMBER(BE68:BE96), BE68:BE96)) + 1, ""))</f>
        <v/>
      </c>
      <c r="BF97" s="122" t="str" cm="1">
        <f t="array" ref="BF97">IFERROR(INDEX(BH73:BH124, MATCH(ROW()-MIN(ROW(BH73:BH124))+1, BE73:BE124, 0)), "")</f>
        <v/>
      </c>
      <c r="BG97" s="465">
        <f t="shared" si="15"/>
        <v>0</v>
      </c>
      <c r="BH97" s="476" t="str">
        <f t="shared" si="16"/>
        <v/>
      </c>
      <c r="BI97" s="480"/>
      <c r="BJ97" s="477" t="str">
        <f>IF(LEN(BK96)&lt;=BI90,BK96,LEFT(BK96,FIND("#",SUBSTITUTE(LEFT(BK96,BI90+1)," ","#",LEN(LEFT(BK96,BI90+1))-LEN(SUBSTITUTE(LEFT(BK96,BI90+1)," ",""))))-1))</f>
        <v/>
      </c>
      <c r="BK97" s="478" t="str">
        <f t="shared" si="22"/>
        <v/>
      </c>
      <c r="BM97" s="9">
        <v>1</v>
      </c>
    </row>
    <row r="98" spans="3:65" ht="21" customHeight="1" thickBot="1">
      <c r="C98" s="556" t="s">
        <v>337</v>
      </c>
      <c r="D98" s="77">
        <f t="shared" si="19"/>
        <v>0.09</v>
      </c>
      <c r="E98" s="83" t="s">
        <v>243</v>
      </c>
      <c r="F98" s="75">
        <f t="shared" si="20"/>
        <v>11</v>
      </c>
      <c r="G98" s="74">
        <f t="shared" si="21"/>
        <v>9</v>
      </c>
      <c r="H98" s="92">
        <v>90</v>
      </c>
      <c r="I98" s="72"/>
      <c r="J98" s="71"/>
      <c r="K98" s="85"/>
      <c r="L98" s="89"/>
      <c r="M98" s="108" t="s">
        <v>336</v>
      </c>
      <c r="P98" s="565"/>
      <c r="Q98" s="565"/>
      <c r="R98" s="565"/>
      <c r="S98" s="565"/>
      <c r="U98" s="672"/>
      <c r="V98" s="292">
        <v>25</v>
      </c>
      <c r="W98" s="574"/>
      <c r="X98" s="616">
        <v>1.04</v>
      </c>
      <c r="Y98" s="574"/>
      <c r="Z98" s="290" t="s">
        <v>36</v>
      </c>
      <c r="AA98" s="569"/>
      <c r="AB98" s="1218" t="s">
        <v>744</v>
      </c>
      <c r="AC98" s="1219"/>
      <c r="AN98" s="565"/>
      <c r="AO98" s="565"/>
      <c r="AP98" s="565"/>
      <c r="AQ98" s="565"/>
      <c r="AS98" s="262"/>
      <c r="AW98" s="674"/>
      <c r="AX98" s="26" t="s">
        <v>123</v>
      </c>
      <c r="AY98" s="18"/>
      <c r="AZ98" s="17"/>
      <c r="BA98" s="17"/>
      <c r="BB98" s="677"/>
      <c r="BD98" s="463">
        <f>IF(BF98=BF67,1,LEN(BF98))</f>
        <v>0</v>
      </c>
      <c r="BE98" s="464" t="str" cm="1">
        <f t="array" ref="BE98">IF(BH98="", "", IFERROR(MAX(IF(ISNUMBER(BE68:BE97), BE68:BE97)) + 1, ""))</f>
        <v/>
      </c>
      <c r="BF98" s="122" t="str" cm="1">
        <f t="array" ref="BF98">IFERROR(INDEX(BH73:BH124, MATCH(ROW()-MIN(ROW(BH73:BH124))+1, BE73:BE124, 0)), "")</f>
        <v/>
      </c>
      <c r="BG98" s="465">
        <f t="shared" si="15"/>
        <v>0</v>
      </c>
      <c r="BH98" s="476" t="str">
        <f t="shared" si="16"/>
        <v/>
      </c>
      <c r="BI98" s="480"/>
      <c r="BJ98" s="477" t="str">
        <f>IF(LEN(BK97)&lt;=BI90,BK97,LEFT(BK97,FIND("#",SUBSTITUTE(LEFT(BK97,BI90+1)," ","#",LEN(LEFT(BK97,BI90+1))-LEN(SUBSTITUTE(LEFT(BK97,BI90+1)," ",""))))-1))</f>
        <v/>
      </c>
      <c r="BK98" s="478" t="str">
        <f t="shared" si="22"/>
        <v/>
      </c>
      <c r="BM98" s="9">
        <v>1</v>
      </c>
    </row>
    <row r="99" spans="3:65" ht="21" customHeight="1">
      <c r="C99" s="558" t="s">
        <v>335</v>
      </c>
      <c r="D99" s="94">
        <f t="shared" si="19"/>
        <v>0.05</v>
      </c>
      <c r="E99" s="93" t="s">
        <v>282</v>
      </c>
      <c r="F99" s="75">
        <f t="shared" si="20"/>
        <v>20</v>
      </c>
      <c r="G99" s="74">
        <f t="shared" si="21"/>
        <v>5</v>
      </c>
      <c r="H99" s="92">
        <v>50</v>
      </c>
      <c r="I99" s="72"/>
      <c r="J99" s="71"/>
      <c r="K99" s="70"/>
      <c r="L99" s="96"/>
      <c r="M99" s="88"/>
      <c r="P99" s="565"/>
      <c r="Q99" s="565"/>
      <c r="R99" s="565"/>
      <c r="S99" s="565"/>
      <c r="U99" s="672"/>
      <c r="V99" s="292">
        <v>21</v>
      </c>
      <c r="W99" s="574"/>
      <c r="X99" s="616">
        <v>1.04</v>
      </c>
      <c r="Y99" s="574"/>
      <c r="Z99" s="290" t="s">
        <v>35</v>
      </c>
      <c r="AA99" s="569"/>
      <c r="AB99" s="1218" t="s">
        <v>755</v>
      </c>
      <c r="AC99" s="1219"/>
      <c r="AN99" s="565"/>
      <c r="AO99" s="565"/>
      <c r="AP99" s="565"/>
      <c r="AQ99" s="565"/>
      <c r="AR99" s="1167" t="s">
        <v>732</v>
      </c>
      <c r="AS99" s="262"/>
      <c r="AT99" s="1167" t="s">
        <v>872</v>
      </c>
      <c r="AU99" s="1169" t="s">
        <v>873</v>
      </c>
      <c r="AW99" s="674"/>
      <c r="AX99" s="18" t="s">
        <v>120</v>
      </c>
      <c r="AY99" s="18"/>
      <c r="AZ99" s="17"/>
      <c r="BA99" s="17"/>
      <c r="BB99" s="677"/>
      <c r="BD99" s="463">
        <f>IF(BF99=BF67,1,LEN(BF99))</f>
        <v>0</v>
      </c>
      <c r="BE99" s="464" cm="1">
        <f t="array" ref="BE99">IF(BH99="", "", IFERROR(MAX(IF(ISNUMBER(BE68:BE98), BE68:BE98)) + 1, ""))</f>
        <v>10</v>
      </c>
      <c r="BF99" s="122" t="str" cm="1">
        <f t="array" ref="BF99">IFERROR(INDEX(BH73:BH124, MATCH(ROW()-MIN(ROW(BH73:BH124))+1, BE73:BE124, 0)), "")</f>
        <v/>
      </c>
      <c r="BG99" s="465">
        <f t="shared" si="15"/>
        <v>0</v>
      </c>
      <c r="BH99" s="466" t="str">
        <f t="shared" si="16"/>
        <v>► Saisissez ou coller les lignes du brouillon que vous voulez couper dans ces 4 lignes et</v>
      </c>
      <c r="BI99" s="467" t="str">
        <f>BF63</f>
        <v>► Saisissez ou coller les lignes du brouillon que vous voulez couper dans ces 4 lignes et saisissez un nombre de caractères pour que le texte ne déborde pas de la colonne ⤵️ 🧋</v>
      </c>
      <c r="BJ99" s="471" t="str">
        <f>IF(AND(BI99&lt;&gt;"", BI103&lt;&gt;""), IF(LEN(BI99)&lt;BI103, BI99, IFERROR(LEFT(BI102, IF(ISNUMBER(FIND(" ", BI102)), FIND(" ", BI102 &amp; " ", BI103) - 1, LEN(BI102))), "")), "")</f>
        <v>► Saisissez ou coller les lignes du brouillon que vous voulez couper dans ces 4 lignes et</v>
      </c>
      <c r="BK99" s="469" t="str">
        <f>IF(OR(BJ99="",BI102="",LEN(BI102)-LEN(BJ99)-1&lt;=0),"►",RIGHT(BI102,LEN(BI102)-LEN(BJ99)-1))</f>
        <v xml:space="preserve"> saisissez un nombre de caractères pour que le texte ne déborde pas de la colonne ⤵️ 🧋</v>
      </c>
      <c r="BM99" s="9">
        <v>1</v>
      </c>
    </row>
    <row r="100" spans="3:65" ht="21">
      <c r="C100" s="558" t="s">
        <v>333</v>
      </c>
      <c r="D100" s="94">
        <f t="shared" si="19"/>
        <v>3.0000000000000001E-3</v>
      </c>
      <c r="E100" s="93" t="s">
        <v>282</v>
      </c>
      <c r="F100" s="75">
        <f t="shared" si="20"/>
        <v>333</v>
      </c>
      <c r="G100" s="74">
        <f t="shared" si="21"/>
        <v>0.3</v>
      </c>
      <c r="H100" s="92">
        <v>3</v>
      </c>
      <c r="I100" s="72"/>
      <c r="J100" s="71"/>
      <c r="K100" s="70"/>
      <c r="L100" s="96"/>
      <c r="M100" s="88"/>
      <c r="P100" s="565"/>
      <c r="Q100" s="565"/>
      <c r="R100" s="565"/>
      <c r="S100" s="565"/>
      <c r="U100" s="672"/>
      <c r="V100" s="292">
        <v>19</v>
      </c>
      <c r="W100" s="574"/>
      <c r="X100" s="616">
        <v>1.03</v>
      </c>
      <c r="Y100" s="574"/>
      <c r="Z100" s="290" t="s">
        <v>34</v>
      </c>
      <c r="AA100" s="569"/>
      <c r="AB100" s="1218" t="s">
        <v>765</v>
      </c>
      <c r="AC100" s="1219"/>
      <c r="AN100" s="565"/>
      <c r="AO100" s="565"/>
      <c r="AP100" s="565"/>
      <c r="AQ100" s="565"/>
      <c r="AR100" s="1168"/>
      <c r="AS100" s="262"/>
      <c r="AT100" s="1168"/>
      <c r="AU100" s="1169"/>
      <c r="AW100" s="674"/>
      <c r="AX100" s="18" t="s">
        <v>117</v>
      </c>
      <c r="AY100" s="18"/>
      <c r="AZ100" s="17"/>
      <c r="BA100" s="17"/>
      <c r="BB100" s="677"/>
      <c r="BD100" s="463">
        <f>IF(BF100=BF67,1,LEN(BF100))</f>
        <v>0</v>
      </c>
      <c r="BE100" s="464" cm="1">
        <f t="array" ref="BE100">IF(BH100="", "", IFERROR(MAX(IF(ISNUMBER(BE68:BE99), BE68:BE99)) + 1, ""))</f>
        <v>11</v>
      </c>
      <c r="BF100" s="122" t="str" cm="1">
        <f t="array" ref="BF100">IFERROR(INDEX(BH73:BH124, MATCH(ROW()-MIN(ROW(BH73:BH124))+1, BE73:BE124, 0)), "")</f>
        <v/>
      </c>
      <c r="BG100" s="465">
        <f t="shared" si="15"/>
        <v>0</v>
      </c>
      <c r="BH100" s="466" t="str">
        <f t="shared" si="16"/>
        <v xml:space="preserve"> saisissez un nombre de caractères pour que le texte ne déborde pas de la colonne ⤵️ 🧋</v>
      </c>
      <c r="BI100" s="470" t="str">
        <f>SUBSTITUTE(SUBSTITUTE(SUBSTITUTE(SUBSTITUTE(SUBSTITUTE(BI99, ",", "♦"), ";", "♦"), ".", "♦"), " ♦", " "), "♦", " ")</f>
        <v>► Saisissez ou coller les lignes du brouillon que vous voulez couper dans ces 4 lignes et saisissez un nombre de caractères pour que le texte ne déborde pas de la colonne ⤵️ 🧋</v>
      </c>
      <c r="BJ100" s="471" t="str">
        <f>IF(LEN(BK99)&lt;=BI103,BK99,LEFT(BK99,FIND("#",SUBSTITUTE(LEFT(BK99,BI103+1)," ","#",LEN(LEFT(BK99,BI103+1))-LEN(SUBSTITUTE(LEFT(BK99,BI103+1)," ",""))))-1))</f>
        <v xml:space="preserve"> saisissez un nombre de caractères pour que le texte ne déborde pas de la colonne ⤵️ 🧋</v>
      </c>
      <c r="BK100" s="472" t="str">
        <f t="shared" ref="BK100:BK111" si="23">IF(BJ100="","",IFERROR(RIGHT(BK99,LEN(BK99)-LEN(BJ100)-1),""))</f>
        <v/>
      </c>
      <c r="BM100" s="9">
        <v>1</v>
      </c>
    </row>
    <row r="101" spans="3:65" ht="21" customHeight="1" thickBot="1">
      <c r="C101" s="622" t="s">
        <v>282</v>
      </c>
      <c r="D101" s="103">
        <f t="shared" si="19"/>
        <v>1</v>
      </c>
      <c r="E101" s="102" t="s">
        <v>282</v>
      </c>
      <c r="F101" s="105">
        <v>0</v>
      </c>
      <c r="G101" s="74">
        <f t="shared" si="21"/>
        <v>100</v>
      </c>
      <c r="H101" s="92">
        <v>1000</v>
      </c>
      <c r="I101" s="72">
        <v>0</v>
      </c>
      <c r="J101" s="71">
        <v>0</v>
      </c>
      <c r="K101" s="79">
        <f t="shared" ref="K101:K111" si="24">H101/10</f>
        <v>100</v>
      </c>
      <c r="L101" s="96">
        <v>1000</v>
      </c>
      <c r="M101" s="88"/>
      <c r="P101" s="565"/>
      <c r="Q101" s="565"/>
      <c r="R101" s="565"/>
      <c r="S101" s="565"/>
      <c r="U101" s="672"/>
      <c r="V101" s="292">
        <v>24</v>
      </c>
      <c r="W101" s="574"/>
      <c r="X101" s="616">
        <v>1.02</v>
      </c>
      <c r="Y101" s="574"/>
      <c r="Z101" s="290" t="s">
        <v>33</v>
      </c>
      <c r="AA101" s="569"/>
      <c r="AB101" s="1218" t="s">
        <v>741</v>
      </c>
      <c r="AC101" s="1219"/>
      <c r="AN101" s="565"/>
      <c r="AO101" s="565"/>
      <c r="AP101" s="565"/>
      <c r="AQ101" s="565"/>
      <c r="AS101" s="262"/>
      <c r="AW101" s="674"/>
      <c r="AX101" s="24" t="s">
        <v>115</v>
      </c>
      <c r="AY101" s="18"/>
      <c r="AZ101" s="17"/>
      <c r="BA101" s="17"/>
      <c r="BB101" s="677"/>
      <c r="BD101" s="463">
        <f>IF(BF101=BF67,1,LEN(BF101))</f>
        <v>0</v>
      </c>
      <c r="BE101" s="464" t="str" cm="1">
        <f t="array" ref="BE101">IF(BH101="", "", IFERROR(MAX(IF(ISNUMBER(BE68:BE100), BE68:BE100)) + 1, ""))</f>
        <v/>
      </c>
      <c r="BF101" s="122" t="str" cm="1">
        <f t="array" ref="BF101">IFERROR(INDEX(BH73:BH124, MATCH(ROW()-MIN(ROW(BH73:BH124))+1, BE73:BE124, 0)), "")</f>
        <v/>
      </c>
      <c r="BG101" s="465">
        <f t="shared" si="15"/>
        <v>0</v>
      </c>
      <c r="BH101" s="466" t="str">
        <f t="shared" si="16"/>
        <v/>
      </c>
      <c r="BI101" s="470" t="str">
        <f>IFERROR(SUBSTITUTE(SUBSTITUTE(SUBSTITUTE(SUBSTITUTE(SUBSTITUTE(SUBSTITUTE(BI100, ",", " "), ".", " "), ";", " "), "-", " "), ":", " "), "?", " "), BI100)</f>
        <v>► Saisissez ou coller les lignes du brouillon que vous voulez couper dans ces 4 lignes et saisissez un nombre de caractères pour que le texte ne déborde pas de la colonne ⤵️ 🧋</v>
      </c>
      <c r="BJ101" s="471" t="str">
        <f>IF(LEN(BK100)&lt;=BI103,BK100,LEFT(BK100,FIND("#",SUBSTITUTE(LEFT(BK100,BI103+1)," ","#",LEN(LEFT(BK100,BI103+1))-LEN(SUBSTITUTE(LEFT(BK100,BI103+1)," ",""))))-1))</f>
        <v/>
      </c>
      <c r="BK101" s="472" t="str">
        <f t="shared" si="23"/>
        <v/>
      </c>
      <c r="BM101" s="9">
        <v>1</v>
      </c>
    </row>
    <row r="102" spans="3:65" ht="21" customHeight="1">
      <c r="C102" s="622" t="s">
        <v>330</v>
      </c>
      <c r="D102" s="103">
        <f t="shared" si="19"/>
        <v>0.1</v>
      </c>
      <c r="E102" s="102" t="s">
        <v>282</v>
      </c>
      <c r="F102" s="75">
        <f>ROUND(1/D102,0)</f>
        <v>10</v>
      </c>
      <c r="G102" s="74">
        <f t="shared" si="21"/>
        <v>10</v>
      </c>
      <c r="H102" s="92">
        <v>100</v>
      </c>
      <c r="I102" s="72">
        <v>0</v>
      </c>
      <c r="J102" s="71">
        <v>0</v>
      </c>
      <c r="K102" s="79">
        <f t="shared" si="24"/>
        <v>10</v>
      </c>
      <c r="L102" s="96">
        <v>100</v>
      </c>
      <c r="M102" s="88"/>
      <c r="P102" s="565"/>
      <c r="Q102" s="565"/>
      <c r="R102" s="565"/>
      <c r="S102" s="565"/>
      <c r="U102" s="672"/>
      <c r="V102" s="292">
        <v>30</v>
      </c>
      <c r="W102" s="574"/>
      <c r="X102" s="616">
        <v>1.03</v>
      </c>
      <c r="Y102" s="574"/>
      <c r="Z102" s="290" t="s">
        <v>31</v>
      </c>
      <c r="AA102" s="569"/>
      <c r="AB102" s="1218" t="s">
        <v>761</v>
      </c>
      <c r="AC102" s="1219"/>
      <c r="AN102" s="565"/>
      <c r="AO102" s="565"/>
      <c r="AP102" s="565"/>
      <c r="AQ102" s="565"/>
      <c r="AR102" s="1167" t="s">
        <v>733</v>
      </c>
      <c r="AS102" s="262"/>
      <c r="AT102" s="1167" t="s">
        <v>874</v>
      </c>
      <c r="AU102" s="1169" t="s">
        <v>875</v>
      </c>
      <c r="AW102" s="674"/>
      <c r="AX102" s="19" t="s">
        <v>62</v>
      </c>
      <c r="AY102" s="18"/>
      <c r="AZ102" s="17"/>
      <c r="BA102" s="17"/>
      <c r="BB102" s="677"/>
      <c r="BD102" s="463">
        <f>IF(BF102=BF67,1,LEN(BF102))</f>
        <v>0</v>
      </c>
      <c r="BE102" s="464" t="str" cm="1">
        <f t="array" ref="BE102">IF(BH102="", "", IFERROR(MAX(IF(ISNUMBER(BE68:BE101), BE68:BE101)) + 1, ""))</f>
        <v/>
      </c>
      <c r="BF102" s="122" t="str" cm="1">
        <f t="array" ref="BF102">IFERROR(INDEX(BH73:BH124, MATCH(ROW()-MIN(ROW(BH73:BH124))+1, BE73:BE124, 0)), "")</f>
        <v/>
      </c>
      <c r="BG102" s="465">
        <f t="shared" si="15"/>
        <v>0</v>
      </c>
      <c r="BH102" s="466" t="str">
        <f t="shared" si="16"/>
        <v/>
      </c>
      <c r="BI102" s="470" t="str">
        <f>IFERROR(SUBSTITUTE(SUBSTITUTE(SUBSTITUTE(SUBSTITUTE(BI101, " , ", " "), ";", " "), "  ", " "), " ", " "), BI101)</f>
        <v>► Saisissez ou coller les lignes du brouillon que vous voulez couper dans ces 4 lignes et saisissez un nombre de caractères pour que le texte ne déborde pas de la colonne ⤵️ 🧋</v>
      </c>
      <c r="BJ102" s="471" t="str">
        <f>IF(LEN(BK101)&lt;=BI103,BK101,LEFT(BK101,FIND("#",SUBSTITUTE(LEFT(BK101,BI103+1)," ","#",LEN(LEFT(BK101,BI103+1))-LEN(SUBSTITUTE(LEFT(BK101,BI103+1)," ",""))))-1))</f>
        <v/>
      </c>
      <c r="BK102" s="472" t="str">
        <f t="shared" si="23"/>
        <v/>
      </c>
      <c r="BM102" s="9">
        <v>1</v>
      </c>
    </row>
    <row r="103" spans="3:65" ht="21">
      <c r="C103" s="622" t="s">
        <v>328</v>
      </c>
      <c r="D103" s="103">
        <f t="shared" si="19"/>
        <v>0.01</v>
      </c>
      <c r="E103" s="102" t="s">
        <v>282</v>
      </c>
      <c r="F103" s="105">
        <v>100</v>
      </c>
      <c r="G103" s="74">
        <f t="shared" si="21"/>
        <v>1</v>
      </c>
      <c r="H103" s="92">
        <v>10</v>
      </c>
      <c r="I103" s="72">
        <v>0</v>
      </c>
      <c r="J103" s="71">
        <v>0</v>
      </c>
      <c r="K103" s="79">
        <f t="shared" si="24"/>
        <v>1</v>
      </c>
      <c r="L103" s="96">
        <v>10</v>
      </c>
      <c r="M103" s="88"/>
      <c r="P103" s="565"/>
      <c r="Q103" s="565"/>
      <c r="R103" s="565"/>
      <c r="S103" s="565"/>
      <c r="U103" s="673"/>
      <c r="V103" s="292">
        <v>25</v>
      </c>
      <c r="W103" s="574"/>
      <c r="X103" s="616">
        <v>1.03</v>
      </c>
      <c r="Y103" s="574"/>
      <c r="Z103" s="290" t="s">
        <v>29</v>
      </c>
      <c r="AA103" s="569"/>
      <c r="AB103" s="1218" t="s">
        <v>763</v>
      </c>
      <c r="AC103" s="1219"/>
      <c r="AN103" s="565"/>
      <c r="AO103" s="565"/>
      <c r="AP103" s="565"/>
      <c r="AQ103" s="565"/>
      <c r="AR103" s="1168"/>
      <c r="AS103" s="262"/>
      <c r="AT103" s="1168"/>
      <c r="AU103" s="1169"/>
      <c r="AW103" s="674"/>
      <c r="AX103" s="18" t="s">
        <v>60</v>
      </c>
      <c r="AY103" s="18"/>
      <c r="AZ103" s="17"/>
      <c r="BA103" s="17"/>
      <c r="BB103" s="677"/>
      <c r="BD103" s="463">
        <f>IF(BF103=BF67,1,LEN(BF103))</f>
        <v>0</v>
      </c>
      <c r="BE103" s="464" t="str" cm="1">
        <f t="array" ref="BE103">IF(BH103="", "", IFERROR(MAX(IF(ISNUMBER(BE68:BE102), BE68:BE102)) + 1, ""))</f>
        <v/>
      </c>
      <c r="BF103" s="122" t="str" cm="1">
        <f t="array" ref="BF103">IFERROR(INDEX(BH73:BH124, MATCH(ROW()-MIN(ROW(BH73:BH124))+1, BE73:BE124, 0)), "")</f>
        <v/>
      </c>
      <c r="BG103" s="465">
        <f t="shared" si="15"/>
        <v>0</v>
      </c>
      <c r="BH103" s="466" t="str">
        <f t="shared" si="16"/>
        <v/>
      </c>
      <c r="BI103" s="473">
        <f>BF71</f>
        <v>89</v>
      </c>
      <c r="BJ103" s="471" t="str">
        <f>IF(LEN(BK102)&lt;=BI103,BK102,LEFT(BK102,FIND("#",SUBSTITUTE(LEFT(BK102,BI103+1)," ","#",LEN(LEFT(BK102,BI103+1))-LEN(SUBSTITUTE(LEFT(BK102,BI103+1)," ",""))))-1))</f>
        <v/>
      </c>
      <c r="BK103" s="472" t="str">
        <f t="shared" si="23"/>
        <v/>
      </c>
      <c r="BM103" s="9">
        <v>1</v>
      </c>
    </row>
    <row r="104" spans="3:65" ht="21" customHeight="1" thickBot="1">
      <c r="C104" s="622" t="s">
        <v>326</v>
      </c>
      <c r="D104" s="103">
        <f t="shared" si="19"/>
        <v>1E-3</v>
      </c>
      <c r="E104" s="102" t="s">
        <v>282</v>
      </c>
      <c r="F104" s="75">
        <f t="shared" ref="F104:F146" si="25">ROUND(1/D104,0)</f>
        <v>1000</v>
      </c>
      <c r="G104" s="74">
        <f t="shared" si="21"/>
        <v>0.1</v>
      </c>
      <c r="H104" s="92">
        <v>1</v>
      </c>
      <c r="I104" s="72">
        <v>0</v>
      </c>
      <c r="J104" s="71">
        <v>0</v>
      </c>
      <c r="K104" s="74">
        <f t="shared" si="24"/>
        <v>0.1</v>
      </c>
      <c r="L104" s="96">
        <v>1</v>
      </c>
      <c r="M104" s="88"/>
      <c r="P104" s="565"/>
      <c r="Q104" s="565"/>
      <c r="R104" s="565"/>
      <c r="S104" s="565"/>
      <c r="U104" s="672"/>
      <c r="V104" s="292">
        <v>18</v>
      </c>
      <c r="W104" s="574"/>
      <c r="X104" s="616">
        <v>1.03</v>
      </c>
      <c r="Y104" s="574"/>
      <c r="Z104" s="290" t="s">
        <v>28</v>
      </c>
      <c r="AA104" s="569"/>
      <c r="AB104" s="1218" t="s">
        <v>759</v>
      </c>
      <c r="AC104" s="1219"/>
      <c r="AN104" s="565"/>
      <c r="AO104" s="565"/>
      <c r="AP104" s="565"/>
      <c r="AQ104" s="565"/>
      <c r="AS104" s="262"/>
      <c r="AW104" s="674"/>
      <c r="AX104" s="18" t="s">
        <v>58</v>
      </c>
      <c r="AY104" s="18"/>
      <c r="AZ104" s="17"/>
      <c r="BA104" s="17"/>
      <c r="BB104" s="677"/>
      <c r="BD104" s="463">
        <f>IF(BF104=BF67,1,LEN(BF104))</f>
        <v>0</v>
      </c>
      <c r="BE104" s="464" t="str" cm="1">
        <f t="array" ref="BE104">IF(BH104="", "", IFERROR(MAX(IF(ISNUMBER(BE68:BE103), BE68:BE103)) + 1, ""))</f>
        <v/>
      </c>
      <c r="BF104" s="122" t="str" cm="1">
        <f t="array" ref="BF104">IFERROR(INDEX(BH73:BH124, MATCH(ROW()-MIN(ROW(BH73:BH124))+1, BE73:BE124, 0)), "")</f>
        <v/>
      </c>
      <c r="BG104" s="465">
        <f t="shared" si="15"/>
        <v>0</v>
      </c>
      <c r="BH104" s="466" t="str">
        <f t="shared" si="16"/>
        <v/>
      </c>
      <c r="BI104" s="474"/>
      <c r="BJ104" s="471" t="str">
        <f>IF(LEN(BK103)&lt;=BI103,BK103,LEFT(BK103,FIND("#",SUBSTITUTE(LEFT(BK103,BI103+1)," ","#",LEN(LEFT(BK103,BI103+1))-LEN(SUBSTITUTE(LEFT(BK103,BI103+1)," ",""))))-1))</f>
        <v/>
      </c>
      <c r="BK104" s="472" t="str">
        <f t="shared" si="23"/>
        <v/>
      </c>
      <c r="BM104" s="9">
        <v>1</v>
      </c>
    </row>
    <row r="105" spans="3:65" ht="21" customHeight="1">
      <c r="C105" s="304" t="s">
        <v>324</v>
      </c>
      <c r="D105" s="103">
        <f t="shared" si="19"/>
        <v>0.5</v>
      </c>
      <c r="E105" s="102" t="s">
        <v>282</v>
      </c>
      <c r="F105" s="75">
        <f t="shared" si="25"/>
        <v>2</v>
      </c>
      <c r="G105" s="74">
        <f t="shared" si="21"/>
        <v>50</v>
      </c>
      <c r="H105" s="92">
        <v>500</v>
      </c>
      <c r="I105" s="72">
        <v>0</v>
      </c>
      <c r="J105" s="71">
        <v>0</v>
      </c>
      <c r="K105" s="79">
        <f t="shared" si="24"/>
        <v>50</v>
      </c>
      <c r="L105" s="96">
        <v>500</v>
      </c>
      <c r="M105" s="88"/>
      <c r="P105" s="565"/>
      <c r="Q105" s="565"/>
      <c r="R105" s="565"/>
      <c r="S105" s="565"/>
      <c r="U105" s="672"/>
      <c r="V105" s="292">
        <v>25</v>
      </c>
      <c r="W105" s="574"/>
      <c r="X105" s="616">
        <v>1.03</v>
      </c>
      <c r="Y105" s="574"/>
      <c r="Z105" s="290" t="s">
        <v>27</v>
      </c>
      <c r="AA105" s="569"/>
      <c r="AB105" s="1218" t="s">
        <v>743</v>
      </c>
      <c r="AC105" s="1219"/>
      <c r="AN105" s="565"/>
      <c r="AO105" s="565"/>
      <c r="AP105" s="565"/>
      <c r="AQ105" s="565"/>
      <c r="AR105" s="1167" t="s">
        <v>887</v>
      </c>
      <c r="AS105" s="262"/>
      <c r="AT105" s="1167" t="s">
        <v>876</v>
      </c>
      <c r="AU105" s="1169" t="s">
        <v>877</v>
      </c>
      <c r="AW105" s="674"/>
      <c r="AX105" s="18" t="s">
        <v>56</v>
      </c>
      <c r="AY105" s="18"/>
      <c r="AZ105" s="17"/>
      <c r="BA105" s="17"/>
      <c r="BB105" s="677"/>
      <c r="BD105" s="463">
        <f>IF(BF105=BF67,1,LEN(BF105))</f>
        <v>0</v>
      </c>
      <c r="BE105" s="464" t="str" cm="1">
        <f t="array" ref="BE105">IF(BH105="", "", IFERROR(MAX(IF(ISNUMBER(BE68:BE104), BE68:BE104)) + 1, ""))</f>
        <v/>
      </c>
      <c r="BF105" s="122" t="str" cm="1">
        <f t="array" ref="BF105">IFERROR(INDEX(BH73:BH124, MATCH(ROW()-MIN(ROW(BH73:BH124))+1, BE73:BE124, 0)), "")</f>
        <v/>
      </c>
      <c r="BG105" s="465">
        <f t="shared" si="15"/>
        <v>0</v>
      </c>
      <c r="BH105" s="466" t="str">
        <f t="shared" si="16"/>
        <v/>
      </c>
      <c r="BI105" s="474"/>
      <c r="BJ105" s="471" t="str">
        <f>IF(LEN(BK104)&lt;=BI103,BK104,LEFT(BK104,FIND("#",SUBSTITUTE(LEFT(BK104,BI103+1)," ","#",LEN(LEFT(BK104,BI103+1))-LEN(SUBSTITUTE(LEFT(BK104,BI103+1)," ",""))))-1))</f>
        <v/>
      </c>
      <c r="BK105" s="472" t="str">
        <f t="shared" si="23"/>
        <v/>
      </c>
      <c r="BM105" s="9">
        <v>1</v>
      </c>
    </row>
    <row r="106" spans="3:65" ht="21">
      <c r="C106" s="304" t="s">
        <v>322</v>
      </c>
      <c r="D106" s="103">
        <f t="shared" si="19"/>
        <v>0.33300000000000002</v>
      </c>
      <c r="E106" s="102" t="s">
        <v>282</v>
      </c>
      <c r="F106" s="75">
        <f t="shared" si="25"/>
        <v>3</v>
      </c>
      <c r="G106" s="74">
        <f t="shared" si="21"/>
        <v>33.299999999999997</v>
      </c>
      <c r="H106" s="92">
        <v>333</v>
      </c>
      <c r="I106" s="72">
        <v>0</v>
      </c>
      <c r="J106" s="71">
        <v>0</v>
      </c>
      <c r="K106" s="79">
        <f t="shared" si="24"/>
        <v>33.299999999999997</v>
      </c>
      <c r="L106" s="96">
        <v>333</v>
      </c>
      <c r="M106" s="88"/>
      <c r="P106" s="565"/>
      <c r="Q106" s="565"/>
      <c r="R106" s="565"/>
      <c r="S106" s="565"/>
      <c r="U106" s="672"/>
      <c r="V106" s="292">
        <v>40</v>
      </c>
      <c r="W106" s="574"/>
      <c r="X106" s="616">
        <v>0.97</v>
      </c>
      <c r="Y106" s="574"/>
      <c r="Z106" s="290" t="s">
        <v>26</v>
      </c>
      <c r="AA106" s="569"/>
      <c r="AB106" s="1218" t="s">
        <v>740</v>
      </c>
      <c r="AC106" s="1219"/>
      <c r="AN106" s="565"/>
      <c r="AO106" s="565"/>
      <c r="AP106" s="565"/>
      <c r="AQ106" s="565"/>
      <c r="AR106" s="1168"/>
      <c r="AS106" s="262"/>
      <c r="AT106" s="1168"/>
      <c r="AU106" s="1169"/>
      <c r="AW106" s="674"/>
      <c r="AX106" s="18" t="s">
        <v>54</v>
      </c>
      <c r="AY106" s="18"/>
      <c r="AZ106" s="17"/>
      <c r="BA106" s="17"/>
      <c r="BB106" s="677"/>
      <c r="BD106" s="463">
        <f>IF(BF106=BF67,1,LEN(BF106))</f>
        <v>0</v>
      </c>
      <c r="BE106" s="464" t="str" cm="1">
        <f t="array" ref="BE106">IF(BH106="", "", IFERROR(MAX(IF(ISNUMBER(BE68:BE105), BE68:BE105)) + 1, ""))</f>
        <v/>
      </c>
      <c r="BF106" s="122" t="str" cm="1">
        <f t="array" ref="BF106">IFERROR(INDEX(BH73:BH124, MATCH(ROW()-MIN(ROW(BH73:BH124))+1, BE73:BE124, 0)), "")</f>
        <v/>
      </c>
      <c r="BG106" s="465">
        <f t="shared" si="15"/>
        <v>0</v>
      </c>
      <c r="BH106" s="466" t="str">
        <f t="shared" si="16"/>
        <v/>
      </c>
      <c r="BI106" s="474"/>
      <c r="BJ106" s="471" t="str">
        <f>IF(LEN(BK105)&lt;=BI103,BK105,LEFT(BK105,FIND("#",SUBSTITUTE(LEFT(BK105,BI103+1)," ","#",LEN(LEFT(BK105,BI103+1))-LEN(SUBSTITUTE(LEFT(BK105,BI103+1)," ",""))))-1))</f>
        <v/>
      </c>
      <c r="BK106" s="472" t="str">
        <f t="shared" si="23"/>
        <v/>
      </c>
      <c r="BM106" s="9">
        <v>1</v>
      </c>
    </row>
    <row r="107" spans="3:65" ht="21" customHeight="1" thickBot="1">
      <c r="C107" s="304" t="s">
        <v>321</v>
      </c>
      <c r="D107" s="103">
        <f t="shared" si="19"/>
        <v>0.25</v>
      </c>
      <c r="E107" s="102" t="s">
        <v>282</v>
      </c>
      <c r="F107" s="75">
        <f t="shared" si="25"/>
        <v>4</v>
      </c>
      <c r="G107" s="74">
        <f t="shared" si="21"/>
        <v>25</v>
      </c>
      <c r="H107" s="92">
        <v>250</v>
      </c>
      <c r="I107" s="72">
        <v>0</v>
      </c>
      <c r="J107" s="71">
        <v>0</v>
      </c>
      <c r="K107" s="79">
        <f t="shared" si="24"/>
        <v>25</v>
      </c>
      <c r="L107" s="96">
        <v>250</v>
      </c>
      <c r="M107" s="88"/>
      <c r="P107" s="565"/>
      <c r="Q107" s="565"/>
      <c r="R107" s="565"/>
      <c r="S107" s="565"/>
      <c r="U107" s="672"/>
      <c r="V107" s="292">
        <v>40</v>
      </c>
      <c r="W107" s="574"/>
      <c r="X107" s="616">
        <v>0.96</v>
      </c>
      <c r="Y107" s="574"/>
      <c r="Z107" s="290" t="s">
        <v>25</v>
      </c>
      <c r="AA107" s="569"/>
      <c r="AB107" s="1218" t="s">
        <v>755</v>
      </c>
      <c r="AC107" s="1219"/>
      <c r="AN107" s="565"/>
      <c r="AO107" s="565"/>
      <c r="AP107" s="565"/>
      <c r="AQ107" s="565"/>
      <c r="AS107" s="262"/>
      <c r="AW107" s="674"/>
      <c r="AX107" s="19" t="s">
        <v>103</v>
      </c>
      <c r="AY107" s="18"/>
      <c r="AZ107" s="17"/>
      <c r="BA107" s="17"/>
      <c r="BB107" s="677"/>
      <c r="BD107" s="463">
        <f>IF(BF107=BF67,1,LEN(BF107))</f>
        <v>0</v>
      </c>
      <c r="BE107" s="464" t="str" cm="1">
        <f t="array" ref="BE107">IF(BH107="", "", IFERROR(MAX(IF(ISNUMBER(BE68:BE106), BE68:BE106)) + 1, ""))</f>
        <v/>
      </c>
      <c r="BF107" s="122" t="str" cm="1">
        <f t="array" ref="BF107">IFERROR(INDEX(BH73:BH124, MATCH(ROW()-MIN(ROW(BH73:BH124))+1, BE73:BE124, 0)), "")</f>
        <v/>
      </c>
      <c r="BG107" s="465">
        <f t="shared" si="15"/>
        <v>0</v>
      </c>
      <c r="BH107" s="466" t="str">
        <f t="shared" si="16"/>
        <v/>
      </c>
      <c r="BI107" s="474"/>
      <c r="BJ107" s="471" t="str">
        <f>IF(LEN(BK106)&lt;=BI103,BK106,LEFT(BK106,FIND("#",SUBSTITUTE(LEFT(BK106,BI103+1)," ","#",LEN(LEFT(BK106,BI103+1))-LEN(SUBSTITUTE(LEFT(BK106,BI103+1)," ",""))))-1))</f>
        <v/>
      </c>
      <c r="BK107" s="472" t="str">
        <f t="shared" si="23"/>
        <v/>
      </c>
      <c r="BM107" s="9">
        <v>1</v>
      </c>
    </row>
    <row r="108" spans="3:65" ht="21" customHeight="1">
      <c r="C108" s="304" t="s">
        <v>319</v>
      </c>
      <c r="D108" s="103">
        <f t="shared" si="19"/>
        <v>0.2</v>
      </c>
      <c r="E108" s="102" t="s">
        <v>282</v>
      </c>
      <c r="F108" s="75">
        <f t="shared" si="25"/>
        <v>5</v>
      </c>
      <c r="G108" s="74">
        <f t="shared" si="21"/>
        <v>20</v>
      </c>
      <c r="H108" s="92">
        <v>200</v>
      </c>
      <c r="I108" s="72">
        <v>0</v>
      </c>
      <c r="J108" s="71">
        <v>0</v>
      </c>
      <c r="K108" s="79">
        <f t="shared" si="24"/>
        <v>20</v>
      </c>
      <c r="L108" s="96">
        <v>200</v>
      </c>
      <c r="M108" s="88"/>
      <c r="P108" s="565"/>
      <c r="Q108" s="565"/>
      <c r="R108" s="565"/>
      <c r="S108" s="565"/>
      <c r="U108" s="672"/>
      <c r="V108" s="292">
        <v>17</v>
      </c>
      <c r="W108" s="574"/>
      <c r="X108" s="616">
        <v>1.02</v>
      </c>
      <c r="Y108" s="574"/>
      <c r="Z108" s="290" t="s">
        <v>24</v>
      </c>
      <c r="AA108" s="569"/>
      <c r="AB108" s="1218" t="s">
        <v>743</v>
      </c>
      <c r="AC108" s="1219"/>
      <c r="AN108" s="565"/>
      <c r="AO108" s="565"/>
      <c r="AP108" s="565"/>
      <c r="AQ108" s="565"/>
      <c r="AR108" s="1167" t="s">
        <v>888</v>
      </c>
      <c r="AS108" s="262"/>
      <c r="AT108" s="1167" t="s">
        <v>878</v>
      </c>
      <c r="AU108" s="1169" t="s">
        <v>879</v>
      </c>
      <c r="AW108" s="674"/>
      <c r="AX108" s="19" t="s">
        <v>100</v>
      </c>
      <c r="AY108" s="18"/>
      <c r="AZ108" s="17"/>
      <c r="BA108" s="17"/>
      <c r="BB108" s="677"/>
      <c r="BD108" s="463">
        <f>IF(BF108=BF67,1,LEN(BF108))</f>
        <v>0</v>
      </c>
      <c r="BE108" s="464" t="str" cm="1">
        <f t="array" ref="BE108">IF(BH108="", "", IFERROR(MAX(IF(ISNUMBER(BE68:BE107), BE68:BE107)) + 1, ""))</f>
        <v/>
      </c>
      <c r="BF108" s="122" t="str" cm="1">
        <f t="array" ref="BF108">IFERROR(INDEX(BH73:BH124, MATCH(ROW()-MIN(ROW(BH73:BH124))+1, BE73:BE124, 0)), "")</f>
        <v/>
      </c>
      <c r="BG108" s="465">
        <f t="shared" si="15"/>
        <v>0</v>
      </c>
      <c r="BH108" s="466" t="str">
        <f t="shared" si="16"/>
        <v/>
      </c>
      <c r="BI108" s="474"/>
      <c r="BJ108" s="471" t="str">
        <f>IF(LEN(BK107)&lt;=BI103,BK107,LEFT(BK107,FIND("#",SUBSTITUTE(LEFT(BK107,BI103+1)," ","#",LEN(LEFT(BK107,BI103+1))-LEN(SUBSTITUTE(LEFT(BK107,BI103+1)," ",""))))-1))</f>
        <v/>
      </c>
      <c r="BK108" s="472" t="str">
        <f t="shared" si="23"/>
        <v/>
      </c>
      <c r="BM108" s="9">
        <v>1</v>
      </c>
    </row>
    <row r="109" spans="3:65" ht="21">
      <c r="C109" s="304" t="s">
        <v>317</v>
      </c>
      <c r="D109" s="103">
        <f t="shared" si="19"/>
        <v>0.1</v>
      </c>
      <c r="E109" s="102" t="s">
        <v>282</v>
      </c>
      <c r="F109" s="75">
        <f t="shared" si="25"/>
        <v>10</v>
      </c>
      <c r="G109" s="74">
        <f t="shared" si="21"/>
        <v>10</v>
      </c>
      <c r="H109" s="92">
        <v>100</v>
      </c>
      <c r="I109" s="97">
        <v>0</v>
      </c>
      <c r="J109" s="71">
        <v>0</v>
      </c>
      <c r="K109" s="79">
        <f t="shared" si="24"/>
        <v>10</v>
      </c>
      <c r="L109" s="96">
        <v>100</v>
      </c>
      <c r="M109" s="88"/>
      <c r="P109" s="565"/>
      <c r="Q109" s="565"/>
      <c r="R109" s="565"/>
      <c r="S109" s="565"/>
      <c r="U109" s="672"/>
      <c r="V109" s="292">
        <v>40</v>
      </c>
      <c r="W109" s="574"/>
      <c r="X109" s="616">
        <v>0.94</v>
      </c>
      <c r="Y109" s="574"/>
      <c r="Z109" s="290" t="s">
        <v>23</v>
      </c>
      <c r="AA109" s="569"/>
      <c r="AB109" s="1218" t="s">
        <v>742</v>
      </c>
      <c r="AC109" s="1219"/>
      <c r="AN109" s="565"/>
      <c r="AO109" s="565"/>
      <c r="AP109" s="565"/>
      <c r="AQ109" s="565"/>
      <c r="AR109" s="1168"/>
      <c r="AS109" s="262"/>
      <c r="AT109" s="1168"/>
      <c r="AU109" s="1169"/>
      <c r="AW109" s="674"/>
      <c r="AX109" s="21" t="s">
        <v>97</v>
      </c>
      <c r="AY109" s="18"/>
      <c r="AZ109" s="17"/>
      <c r="BA109" s="17"/>
      <c r="BB109" s="677"/>
      <c r="BD109" s="463">
        <f>IF(BF109=BF67,1,LEN(BF109))</f>
        <v>0</v>
      </c>
      <c r="BE109" s="464" t="str" cm="1">
        <f t="array" ref="BE109">IF(BH109="", "", IFERROR(MAX(IF(ISNUMBER(BE68:BE108), BE68:BE108)) + 1, ""))</f>
        <v/>
      </c>
      <c r="BF109" s="122" t="str" cm="1">
        <f t="array" ref="BF109">IFERROR(INDEX(BH73:BH124, MATCH(ROW()-MIN(ROW(BH73:BH124))+1, BE73:BE124, 0)), "")</f>
        <v/>
      </c>
      <c r="BG109" s="465">
        <f t="shared" si="15"/>
        <v>0</v>
      </c>
      <c r="BH109" s="466" t="str">
        <f t="shared" si="16"/>
        <v/>
      </c>
      <c r="BI109" s="474"/>
      <c r="BJ109" s="471" t="str">
        <f>IF(LEN(BK108)&lt;=BI103,BK108,LEFT(BK108,FIND("#",SUBSTITUTE(LEFT(BK108,BI103+1)," ","#",LEN(LEFT(BK108,BI103+1))-LEN(SUBSTITUTE(LEFT(BK108,BI103+1)," ",""))))-1))</f>
        <v/>
      </c>
      <c r="BK109" s="472" t="str">
        <f t="shared" si="23"/>
        <v/>
      </c>
      <c r="BM109" s="9">
        <v>1</v>
      </c>
    </row>
    <row r="110" spans="3:65" ht="21" customHeight="1" thickBot="1">
      <c r="C110" s="554" t="s">
        <v>315</v>
      </c>
      <c r="D110" s="103">
        <f t="shared" si="19"/>
        <v>0.25</v>
      </c>
      <c r="E110" s="102" t="s">
        <v>282</v>
      </c>
      <c r="F110" s="75">
        <f t="shared" si="25"/>
        <v>4</v>
      </c>
      <c r="G110" s="74">
        <f t="shared" si="21"/>
        <v>25</v>
      </c>
      <c r="H110" s="92">
        <v>250</v>
      </c>
      <c r="I110" s="97">
        <v>0</v>
      </c>
      <c r="J110" s="71">
        <v>0</v>
      </c>
      <c r="K110" s="79">
        <f t="shared" si="24"/>
        <v>25</v>
      </c>
      <c r="L110" s="96">
        <v>250</v>
      </c>
      <c r="M110" s="88" t="s">
        <v>314</v>
      </c>
      <c r="P110" s="565"/>
      <c r="Q110" s="565"/>
      <c r="R110" s="565"/>
      <c r="S110" s="565"/>
      <c r="U110" s="672"/>
      <c r="V110" s="292">
        <v>35</v>
      </c>
      <c r="W110" s="574"/>
      <c r="X110" s="616">
        <v>1.04</v>
      </c>
      <c r="Y110" s="574"/>
      <c r="Z110" s="290" t="s">
        <v>22</v>
      </c>
      <c r="AA110" s="569"/>
      <c r="AB110" s="1218" t="s">
        <v>4</v>
      </c>
      <c r="AC110" s="1219"/>
      <c r="AN110" s="565"/>
      <c r="AO110" s="565"/>
      <c r="AP110" s="565"/>
      <c r="AQ110" s="565"/>
      <c r="AS110" s="262"/>
      <c r="AW110" s="674"/>
      <c r="AX110" s="18" t="s">
        <v>95</v>
      </c>
      <c r="AY110" s="13"/>
      <c r="AZ110" s="17"/>
      <c r="BA110" s="17"/>
      <c r="BB110" s="677"/>
      <c r="BD110" s="463">
        <f>IF(BF110=BF67,1,LEN(BF110))</f>
        <v>0</v>
      </c>
      <c r="BE110" s="464" t="str" cm="1">
        <f t="array" ref="BE110">IF(BH110="", "", IFERROR(MAX(IF(ISNUMBER(BE68:BE109), BE68:BE109)) + 1, ""))</f>
        <v/>
      </c>
      <c r="BF110" s="122" t="str" cm="1">
        <f t="array" ref="BF110">IFERROR(INDEX(BH73:BH124, MATCH(ROW()-MIN(ROW(BH73:BH124))+1, BE73:BE124, 0)), "")</f>
        <v/>
      </c>
      <c r="BG110" s="465">
        <f t="shared" si="15"/>
        <v>0</v>
      </c>
      <c r="BH110" s="466" t="str">
        <f t="shared" si="16"/>
        <v/>
      </c>
      <c r="BI110" s="474"/>
      <c r="BJ110" s="471" t="str">
        <f>IF(LEN(BK109)&lt;=BI103,BK109,LEFT(BK109,FIND("#",SUBSTITUTE(LEFT(BK109,BI103+1)," ","#",LEN(LEFT(BK109,BI103+1))-LEN(SUBSTITUTE(LEFT(BK109,BI103+1)," ",""))))-1))</f>
        <v/>
      </c>
      <c r="BK110" s="472" t="str">
        <f t="shared" si="23"/>
        <v/>
      </c>
      <c r="BM110" s="9">
        <v>1</v>
      </c>
    </row>
    <row r="111" spans="3:65" ht="21" customHeight="1">
      <c r="C111" s="554" t="s">
        <v>312</v>
      </c>
      <c r="D111" s="103">
        <f t="shared" si="19"/>
        <v>0.5</v>
      </c>
      <c r="E111" s="102" t="s">
        <v>282</v>
      </c>
      <c r="F111" s="75">
        <f t="shared" si="25"/>
        <v>2</v>
      </c>
      <c r="G111" s="74">
        <f t="shared" si="21"/>
        <v>50</v>
      </c>
      <c r="H111" s="92">
        <v>500</v>
      </c>
      <c r="I111" s="97">
        <v>0</v>
      </c>
      <c r="J111" s="71">
        <v>0</v>
      </c>
      <c r="K111" s="79">
        <f t="shared" si="24"/>
        <v>50</v>
      </c>
      <c r="L111" s="69">
        <v>500</v>
      </c>
      <c r="M111" s="88" t="s">
        <v>311</v>
      </c>
      <c r="P111" s="565"/>
      <c r="Q111" s="565"/>
      <c r="R111" s="565"/>
      <c r="S111" s="565"/>
      <c r="U111" s="672"/>
      <c r="V111" s="292">
        <v>16</v>
      </c>
      <c r="W111" s="574"/>
      <c r="X111" s="616">
        <v>1.03</v>
      </c>
      <c r="Y111" s="574"/>
      <c r="Z111" s="290" t="s">
        <v>21</v>
      </c>
      <c r="AA111" s="569"/>
      <c r="AB111" s="1218" t="s">
        <v>740</v>
      </c>
      <c r="AC111" s="1219"/>
      <c r="AN111" s="565"/>
      <c r="AO111" s="565"/>
      <c r="AP111" s="565"/>
      <c r="AQ111" s="565"/>
      <c r="AR111" s="1167" t="s">
        <v>889</v>
      </c>
      <c r="AS111" s="262"/>
      <c r="AT111" s="1167" t="s">
        <v>880</v>
      </c>
      <c r="AU111" s="1169" t="s">
        <v>881</v>
      </c>
      <c r="AW111" s="674"/>
      <c r="AX111" s="19" t="s">
        <v>93</v>
      </c>
      <c r="AY111" s="18"/>
      <c r="AZ111" s="17"/>
      <c r="BA111" s="13"/>
      <c r="BB111" s="677"/>
      <c r="BD111" s="463">
        <f>IF(BF111=BF67,1,LEN(BF111))</f>
        <v>0</v>
      </c>
      <c r="BE111" s="464" t="str" cm="1">
        <f t="array" ref="BE111">IF(BH111="", "", IFERROR(MAX(IF(ISNUMBER(BE68:BE110), BE68:BE110)) + 1, ""))</f>
        <v/>
      </c>
      <c r="BF111" s="122" t="str" cm="1">
        <f t="array" ref="BF111">IFERROR(INDEX(BH73:BH124, MATCH(ROW()-MIN(ROW(BH73:BH124))+1, BE73:BE124, 0)), "")</f>
        <v/>
      </c>
      <c r="BG111" s="465">
        <f t="shared" si="15"/>
        <v>0</v>
      </c>
      <c r="BH111" s="466" t="str">
        <f t="shared" si="16"/>
        <v/>
      </c>
      <c r="BI111" s="474"/>
      <c r="BJ111" s="471" t="str">
        <f>IF(LEN(BK110)&lt;=BI103,BK110,LEFT(BK110,FIND("#",SUBSTITUTE(LEFT(BK110,BI103+1)," ","#",LEN(LEFT(BK110,BI103+1))-LEN(SUBSTITUTE(LEFT(BK110,BI103+1)," ",""))))-1))</f>
        <v/>
      </c>
      <c r="BK111" s="472" t="str">
        <f t="shared" si="23"/>
        <v/>
      </c>
      <c r="BM111" s="9">
        <v>1</v>
      </c>
    </row>
    <row r="112" spans="3:65" ht="21">
      <c r="C112" s="557" t="s">
        <v>310</v>
      </c>
      <c r="D112" s="94">
        <f t="shared" si="19"/>
        <v>0.06</v>
      </c>
      <c r="E112" s="93" t="s">
        <v>282</v>
      </c>
      <c r="F112" s="75">
        <f t="shared" si="25"/>
        <v>17</v>
      </c>
      <c r="G112" s="74">
        <f t="shared" si="21"/>
        <v>6</v>
      </c>
      <c r="H112" s="92">
        <v>60</v>
      </c>
      <c r="I112" s="97">
        <v>45</v>
      </c>
      <c r="J112" s="71">
        <v>75</v>
      </c>
      <c r="K112" s="79">
        <f t="shared" ref="K112:K119" si="26">J112/10</f>
        <v>7.5</v>
      </c>
      <c r="L112" s="96">
        <v>90</v>
      </c>
      <c r="M112" s="88" t="s">
        <v>309</v>
      </c>
      <c r="P112" s="565"/>
      <c r="Q112" s="565"/>
      <c r="R112" s="565"/>
      <c r="S112" s="565"/>
      <c r="U112" s="672"/>
      <c r="V112" s="292">
        <v>14</v>
      </c>
      <c r="W112" s="574"/>
      <c r="X112" s="616">
        <v>1.01</v>
      </c>
      <c r="Y112" s="574"/>
      <c r="Z112" s="290" t="s">
        <v>20</v>
      </c>
      <c r="AA112" s="569"/>
      <c r="AB112" s="1218" t="s">
        <v>740</v>
      </c>
      <c r="AC112" s="1219"/>
      <c r="AN112" s="565"/>
      <c r="AO112" s="565"/>
      <c r="AP112" s="565"/>
      <c r="AQ112" s="565"/>
      <c r="AR112" s="1168"/>
      <c r="AS112" s="262"/>
      <c r="AT112" s="1168"/>
      <c r="AU112" s="1169"/>
      <c r="AW112" s="674"/>
      <c r="AX112" s="19" t="s">
        <v>91</v>
      </c>
      <c r="AY112" s="18"/>
      <c r="AZ112" s="17"/>
      <c r="BA112" s="13"/>
      <c r="BB112" s="677"/>
      <c r="BD112" s="463">
        <f>IF(BF112=BF67,1,LEN(BF112))</f>
        <v>0</v>
      </c>
      <c r="BE112" s="464" cm="1">
        <f t="array" ref="BE112">IF(BH112="", "", IFERROR(MAX(IF(ISNUMBER(BE68:BE111), BE68:BE111)) + 1, ""))</f>
        <v>12</v>
      </c>
      <c r="BF112" s="122" t="str" cm="1">
        <f t="array" ref="BF112">IFERROR(INDEX(BH73:BH124, MATCH(ROW()-MIN(ROW(BH73:BH124))+1, BE73:BE124, 0)), "")</f>
        <v/>
      </c>
      <c r="BG112" s="465">
        <f t="shared" si="15"/>
        <v>0</v>
      </c>
      <c r="BH112" s="476" t="str">
        <f t="shared" si="16"/>
        <v xml:space="preserve"> et saisissez un nombre de caractères pour que le texte ne déborde pas de la colonne ►Police</v>
      </c>
      <c r="BI112" s="467" t="str">
        <f>BF64</f>
        <v xml:space="preserve"> et saisissez un nombre de caractères pour que le texte ne déborde pas de la colonne  ►Police  choisissez celle qui vous convient</v>
      </c>
      <c r="BJ112" s="477" t="str">
        <f>IF(AND(BI112&lt;&gt;"", BI116&lt;&gt;""), IF(LEN(BI112)&lt;BI116, BI112, IFERROR(LEFT(BI115, IF(ISNUMBER(FIND(" ", BI115)), FIND(" ", BI115 &amp; " ", BI116) - 1, LEN(BI115))), "")), "")</f>
        <v xml:space="preserve"> et saisissez un nombre de caractères pour que le texte ne déborde pas de la colonne ►Police</v>
      </c>
      <c r="BK112" s="478" t="str">
        <f>IF(OR(BJ112="",BI115="",LEN(BI115)-LEN(BJ112)-1&lt;=0),"►",RIGHT(BI115,LEN(BI115)-LEN(BJ112)-1))</f>
        <v>choisissez celle qui vous convient</v>
      </c>
      <c r="BM112" s="9">
        <v>1</v>
      </c>
    </row>
    <row r="113" spans="3:65" ht="21" customHeight="1" thickBot="1">
      <c r="C113" s="557" t="s">
        <v>307</v>
      </c>
      <c r="D113" s="94">
        <f t="shared" si="19"/>
        <v>0.12</v>
      </c>
      <c r="E113" s="101" t="s">
        <v>282</v>
      </c>
      <c r="F113" s="100">
        <f t="shared" si="25"/>
        <v>8</v>
      </c>
      <c r="G113" s="74">
        <f t="shared" si="21"/>
        <v>12</v>
      </c>
      <c r="H113" s="92">
        <v>120</v>
      </c>
      <c r="I113" s="99">
        <v>90</v>
      </c>
      <c r="J113" s="99">
        <v>150</v>
      </c>
      <c r="K113" s="79">
        <f t="shared" si="26"/>
        <v>15</v>
      </c>
      <c r="L113" s="98">
        <v>180</v>
      </c>
      <c r="M113" s="88" t="s">
        <v>306</v>
      </c>
      <c r="P113" s="565"/>
      <c r="Q113" s="565"/>
      <c r="R113" s="565"/>
      <c r="S113" s="565"/>
      <c r="U113" s="672"/>
      <c r="V113" s="292">
        <v>38</v>
      </c>
      <c r="W113" s="574"/>
      <c r="X113" s="616">
        <v>1.05</v>
      </c>
      <c r="Y113" s="574"/>
      <c r="Z113" s="290" t="s">
        <v>19</v>
      </c>
      <c r="AA113" s="569"/>
      <c r="AB113" s="1218" t="s">
        <v>743</v>
      </c>
      <c r="AC113" s="1219"/>
      <c r="AN113" s="565"/>
      <c r="AO113" s="565"/>
      <c r="AP113" s="565"/>
      <c r="AQ113" s="565"/>
      <c r="AS113" s="262"/>
      <c r="AW113" s="674"/>
      <c r="AX113" s="19" t="s">
        <v>89</v>
      </c>
      <c r="AY113" s="18"/>
      <c r="AZ113" s="17"/>
      <c r="BA113" s="13"/>
      <c r="BB113" s="677"/>
      <c r="BD113" s="463">
        <f>IF(BF113=BF67,1,LEN(BF113))</f>
        <v>0</v>
      </c>
      <c r="BE113" s="464" cm="1">
        <f t="array" ref="BE113">IF(BH113="", "", IFERROR(MAX(IF(ISNUMBER(BE68:BE112), BE68:BE112)) + 1, ""))</f>
        <v>13</v>
      </c>
      <c r="BF113" s="122" t="str" cm="1">
        <f t="array" ref="BF113">IFERROR(INDEX(BH73:BH124, MATCH(ROW()-MIN(ROW(BH73:BH124))+1, BE73:BE124, 0)), "")</f>
        <v/>
      </c>
      <c r="BG113" s="465">
        <f t="shared" si="15"/>
        <v>0</v>
      </c>
      <c r="BH113" s="476" t="str">
        <f t="shared" si="16"/>
        <v>choisissez celle qui vous convient</v>
      </c>
      <c r="BI113" s="479" t="str">
        <f>SUBSTITUTE(SUBSTITUTE(SUBSTITUTE(SUBSTITUTE(SUBSTITUTE(BI112, ",", "♦"), ";", "♦"), ".", "♦"), " ♦", " "), "♦", " ")</f>
        <v xml:space="preserve"> et saisissez un nombre de caractères pour que le texte ne déborde pas de la colonne  ►Police  choisissez celle qui vous convient</v>
      </c>
      <c r="BJ113" s="477" t="str">
        <f>IF(LEN(BK112)&lt;=BI116,BK112,LEFT(BK112,FIND("#",SUBSTITUTE(LEFT(BK112,BI116+1)," ","#",LEN(LEFT(BK112,BI116+1))-LEN(SUBSTITUTE(LEFT(BK112,BI116+1)," ",""))))-1))</f>
        <v>choisissez celle qui vous convient</v>
      </c>
      <c r="BK113" s="478" t="str">
        <f t="shared" ref="BK113:BK124" si="27">IF(BJ113="","",IFERROR(RIGHT(BK112,LEN(BK112)-LEN(BJ113)-1),""))</f>
        <v/>
      </c>
      <c r="BM113" s="9">
        <v>1</v>
      </c>
    </row>
    <row r="114" spans="3:65" ht="21" customHeight="1">
      <c r="C114" s="557" t="s">
        <v>304</v>
      </c>
      <c r="D114" s="94">
        <f t="shared" si="19"/>
        <v>0.03</v>
      </c>
      <c r="E114" s="93" t="s">
        <v>282</v>
      </c>
      <c r="F114" s="75">
        <f t="shared" si="25"/>
        <v>33</v>
      </c>
      <c r="G114" s="74">
        <f t="shared" si="21"/>
        <v>3</v>
      </c>
      <c r="H114" s="92">
        <v>30</v>
      </c>
      <c r="I114" s="97">
        <v>22</v>
      </c>
      <c r="J114" s="71">
        <v>38</v>
      </c>
      <c r="K114" s="79">
        <f t="shared" si="26"/>
        <v>3.8</v>
      </c>
      <c r="L114" s="96">
        <v>45</v>
      </c>
      <c r="M114" s="88" t="s">
        <v>303</v>
      </c>
      <c r="P114" s="565"/>
      <c r="Q114" s="565"/>
      <c r="R114" s="565"/>
      <c r="S114" s="565"/>
      <c r="U114" s="672"/>
      <c r="V114" s="292">
        <v>15</v>
      </c>
      <c r="W114" s="574"/>
      <c r="X114" s="616">
        <v>1.02</v>
      </c>
      <c r="Y114" s="574"/>
      <c r="Z114" s="290" t="s">
        <v>18</v>
      </c>
      <c r="AA114" s="569"/>
      <c r="AB114" s="1218" t="s">
        <v>755</v>
      </c>
      <c r="AC114" s="1219"/>
      <c r="AN114" s="565"/>
      <c r="AO114" s="565"/>
      <c r="AP114" s="565"/>
      <c r="AQ114" s="565"/>
      <c r="AR114" s="1167" t="s">
        <v>890</v>
      </c>
      <c r="AS114" s="262"/>
      <c r="AT114" s="1167" t="s">
        <v>882</v>
      </c>
      <c r="AU114" s="1169" t="s">
        <v>883</v>
      </c>
      <c r="AW114" s="674"/>
      <c r="AX114" s="19" t="s">
        <v>87</v>
      </c>
      <c r="AY114" s="18"/>
      <c r="AZ114" s="17"/>
      <c r="BA114" s="13"/>
      <c r="BB114" s="677"/>
      <c r="BD114" s="463">
        <f>IF(BF114=BF67,1,LEN(BF114))</f>
        <v>0</v>
      </c>
      <c r="BE114" s="464" t="str" cm="1">
        <f t="array" ref="BE114">IF(BH114="", "", IFERROR(MAX(IF(ISNUMBER(BE68:BE113), BE68:BE113)) + 1, ""))</f>
        <v/>
      </c>
      <c r="BF114" s="122" t="str" cm="1">
        <f t="array" ref="BF114">IFERROR(INDEX(BH73:BH124, MATCH(ROW()-MIN(ROW(BH73:BH124))+1, BE73:BE124, 0)), "")</f>
        <v/>
      </c>
      <c r="BG114" s="465">
        <f t="shared" si="15"/>
        <v>0</v>
      </c>
      <c r="BH114" s="476" t="str">
        <f t="shared" si="16"/>
        <v/>
      </c>
      <c r="BI114" s="479" t="str">
        <f>IFERROR(SUBSTITUTE(SUBSTITUTE(SUBSTITUTE(SUBSTITUTE(SUBSTITUTE(SUBSTITUTE(BI113, ",", " "), ".", " "), ";", " "), "-", " "), ":", " "), "?", " "), BI113)</f>
        <v xml:space="preserve"> et saisissez un nombre de caractères pour que le texte ne déborde pas de la colonne  ►Police  choisissez celle qui vous convient</v>
      </c>
      <c r="BJ114" s="477" t="str">
        <f>IF(LEN(BK113)&lt;=BI116,BK113,LEFT(BK113,FIND("#",SUBSTITUTE(LEFT(BK113,BI116+1)," ","#",LEN(LEFT(BK113,BI116+1))-LEN(SUBSTITUTE(LEFT(BK113,BI116+1)," ",""))))-1))</f>
        <v/>
      </c>
      <c r="BK114" s="478" t="str">
        <f t="shared" si="27"/>
        <v/>
      </c>
      <c r="BM114" s="9">
        <v>1</v>
      </c>
    </row>
    <row r="115" spans="3:65" ht="21">
      <c r="C115" s="87" t="s">
        <v>301</v>
      </c>
      <c r="D115" s="94">
        <f t="shared" si="19"/>
        <v>1.4999999999999999E-2</v>
      </c>
      <c r="E115" s="93" t="s">
        <v>282</v>
      </c>
      <c r="F115" s="75">
        <f t="shared" si="25"/>
        <v>67</v>
      </c>
      <c r="G115" s="74">
        <f t="shared" si="21"/>
        <v>1.5</v>
      </c>
      <c r="H115" s="92">
        <v>15</v>
      </c>
      <c r="I115" s="97">
        <v>11</v>
      </c>
      <c r="J115" s="71">
        <v>19</v>
      </c>
      <c r="K115" s="79">
        <f t="shared" si="26"/>
        <v>1.9</v>
      </c>
      <c r="L115" s="96">
        <v>22</v>
      </c>
      <c r="M115" s="88" t="s">
        <v>300</v>
      </c>
      <c r="P115" s="565"/>
      <c r="Q115" s="565"/>
      <c r="R115" s="565"/>
      <c r="S115" s="565"/>
      <c r="U115" s="672"/>
      <c r="V115" s="292">
        <v>26</v>
      </c>
      <c r="W115" s="574"/>
      <c r="X115" s="616">
        <v>1.04</v>
      </c>
      <c r="Y115" s="574"/>
      <c r="Z115" s="290" t="s">
        <v>17</v>
      </c>
      <c r="AA115" s="569"/>
      <c r="AB115" s="1218" t="s">
        <v>743</v>
      </c>
      <c r="AC115" s="1219"/>
      <c r="AN115" s="565"/>
      <c r="AO115" s="565"/>
      <c r="AP115" s="565"/>
      <c r="AQ115" s="565"/>
      <c r="AR115" s="1168"/>
      <c r="AS115" s="262"/>
      <c r="AT115" s="1168"/>
      <c r="AU115" s="1169"/>
      <c r="AW115" s="674"/>
      <c r="AX115" s="19" t="s">
        <v>85</v>
      </c>
      <c r="AY115" s="18"/>
      <c r="AZ115" s="17"/>
      <c r="BA115" s="13"/>
      <c r="BB115" s="677"/>
      <c r="BD115" s="463">
        <f>IF(BF115=BF67,1,LEN(BF115))</f>
        <v>0</v>
      </c>
      <c r="BE115" s="464" t="str" cm="1">
        <f t="array" ref="BE115">IF(BH115="", "", IFERROR(MAX(IF(ISNUMBER(BE68:BE114), BE68:BE114)) + 1, ""))</f>
        <v/>
      </c>
      <c r="BF115" s="122" t="str" cm="1">
        <f t="array" ref="BF115">IFERROR(INDEX(BH73:BH124, MATCH(ROW()-MIN(ROW(BH73:BH124))+1, BE73:BE124, 0)), "")</f>
        <v/>
      </c>
      <c r="BG115" s="465">
        <f t="shared" si="15"/>
        <v>0</v>
      </c>
      <c r="BH115" s="476" t="str">
        <f t="shared" si="16"/>
        <v/>
      </c>
      <c r="BI115" s="479" t="str">
        <f>IFERROR(SUBSTITUTE(SUBSTITUTE(SUBSTITUTE(SUBSTITUTE(BI114, " , ", " "), ";", " "), "  ", " "), " ", " "), BI114)</f>
        <v xml:space="preserve"> et saisissez un nombre de caractères pour que le texte ne déborde pas de la colonne ►Police choisissez celle qui vous convient</v>
      </c>
      <c r="BJ115" s="477" t="str">
        <f>IF(LEN(BK114)&lt;=BI116,BK114,LEFT(BK114,FIND("#",SUBSTITUTE(LEFT(BK114,BI116+1)," ","#",LEN(LEFT(BK114,BI116+1))-LEN(SUBSTITUTE(LEFT(BK114,BI116+1)," ",""))))-1))</f>
        <v/>
      </c>
      <c r="BK115" s="478" t="str">
        <f t="shared" si="27"/>
        <v/>
      </c>
      <c r="BM115" s="9">
        <v>1</v>
      </c>
    </row>
    <row r="116" spans="3:65" ht="21" customHeight="1">
      <c r="C116" s="87" t="s">
        <v>298</v>
      </c>
      <c r="D116" s="94">
        <f t="shared" si="19"/>
        <v>5.0000000000000001E-3</v>
      </c>
      <c r="E116" s="93" t="s">
        <v>282</v>
      </c>
      <c r="F116" s="75">
        <f t="shared" si="25"/>
        <v>200</v>
      </c>
      <c r="G116" s="74">
        <f t="shared" si="21"/>
        <v>0.5</v>
      </c>
      <c r="H116" s="92">
        <v>5</v>
      </c>
      <c r="I116" s="97">
        <v>4</v>
      </c>
      <c r="J116" s="71">
        <v>6</v>
      </c>
      <c r="K116" s="79">
        <f t="shared" si="26"/>
        <v>0.6</v>
      </c>
      <c r="L116" s="96">
        <v>8</v>
      </c>
      <c r="M116" s="88" t="s">
        <v>297</v>
      </c>
      <c r="P116" s="565"/>
      <c r="Q116" s="565"/>
      <c r="R116" s="565"/>
      <c r="S116" s="565"/>
      <c r="U116" s="672"/>
      <c r="V116" s="292">
        <v>35</v>
      </c>
      <c r="W116" s="574"/>
      <c r="X116" s="616">
        <v>1.03</v>
      </c>
      <c r="Y116" s="574"/>
      <c r="Z116" s="290" t="s">
        <v>16</v>
      </c>
      <c r="AA116" s="569"/>
      <c r="AB116" s="1218" t="s">
        <v>738</v>
      </c>
      <c r="AC116" s="1219"/>
      <c r="AN116" s="565"/>
      <c r="AO116" s="565"/>
      <c r="AP116" s="565"/>
      <c r="AQ116" s="565"/>
      <c r="AR116" s="565"/>
      <c r="AS116" s="565"/>
      <c r="AT116" s="565"/>
      <c r="AU116" s="565"/>
      <c r="AW116" s="674"/>
      <c r="AX116" s="19" t="s">
        <v>83</v>
      </c>
      <c r="AY116" s="18"/>
      <c r="AZ116" s="17"/>
      <c r="BA116" s="13"/>
      <c r="BB116" s="677"/>
      <c r="BD116" s="463">
        <f>IF(BF116=BF67,1,LEN(BF116))</f>
        <v>0</v>
      </c>
      <c r="BE116" s="464" t="str" cm="1">
        <f t="array" ref="BE116">IF(BH116="", "", IFERROR(MAX(IF(ISNUMBER(BE68:BE115), BE68:BE115)) + 1, ""))</f>
        <v/>
      </c>
      <c r="BF116" s="122" t="str" cm="1">
        <f t="array" ref="BF116">IFERROR(INDEX(BH73:BH124, MATCH(ROW()-MIN(ROW(BH73:BH124))+1, BE73:BE124, 0)), "")</f>
        <v/>
      </c>
      <c r="BG116" s="465">
        <f t="shared" si="15"/>
        <v>0</v>
      </c>
      <c r="BH116" s="476" t="str">
        <f t="shared" si="16"/>
        <v/>
      </c>
      <c r="BI116" s="473">
        <f>BF71</f>
        <v>89</v>
      </c>
      <c r="BJ116" s="477" t="str">
        <f>IF(LEN(BK115)&lt;=BI116,BK115,LEFT(BK115,FIND("#",SUBSTITUTE(LEFT(BK115,BI116+1)," ","#",LEN(LEFT(BK115,BI116+1))-LEN(SUBSTITUTE(LEFT(BK115,BI116+1)," ",""))))-1))</f>
        <v/>
      </c>
      <c r="BK116" s="478" t="str">
        <f t="shared" si="27"/>
        <v/>
      </c>
      <c r="BM116" s="9">
        <v>1</v>
      </c>
    </row>
    <row r="117" spans="3:65" ht="21" customHeight="1">
      <c r="C117" s="87" t="s">
        <v>296</v>
      </c>
      <c r="D117" s="94">
        <f t="shared" si="19"/>
        <v>1.4999999999999999E-2</v>
      </c>
      <c r="E117" s="93" t="s">
        <v>282</v>
      </c>
      <c r="F117" s="75">
        <f t="shared" si="25"/>
        <v>67</v>
      </c>
      <c r="G117" s="74">
        <f t="shared" si="21"/>
        <v>1.5</v>
      </c>
      <c r="H117" s="92">
        <v>15</v>
      </c>
      <c r="I117" s="97">
        <v>11</v>
      </c>
      <c r="J117" s="71">
        <v>19</v>
      </c>
      <c r="K117" s="79">
        <f t="shared" si="26"/>
        <v>1.9</v>
      </c>
      <c r="L117" s="96">
        <v>22</v>
      </c>
      <c r="M117" s="88" t="s">
        <v>295</v>
      </c>
      <c r="P117" s="565"/>
      <c r="Q117" s="565"/>
      <c r="R117" s="565"/>
      <c r="S117" s="565"/>
      <c r="U117" s="672"/>
      <c r="V117" s="292">
        <v>11</v>
      </c>
      <c r="W117" s="574"/>
      <c r="X117" s="616">
        <v>1.01</v>
      </c>
      <c r="Y117" s="574"/>
      <c r="Z117" s="290" t="s">
        <v>14</v>
      </c>
      <c r="AA117" s="569"/>
      <c r="AB117" s="1218" t="s">
        <v>739</v>
      </c>
      <c r="AC117" s="1219"/>
      <c r="AN117" s="565"/>
      <c r="AO117" s="565"/>
      <c r="AP117" s="565"/>
      <c r="AQ117" s="565"/>
      <c r="AR117" s="565"/>
      <c r="AS117" s="565"/>
      <c r="AT117" s="565"/>
      <c r="AU117" s="565"/>
      <c r="AW117" s="674"/>
      <c r="AX117" s="20"/>
      <c r="AY117" s="20"/>
      <c r="AZ117" s="20"/>
      <c r="BA117" s="20"/>
      <c r="BB117" s="671"/>
      <c r="BD117" s="463">
        <f>IF(BF117=BF67,1,LEN(BF117))</f>
        <v>0</v>
      </c>
      <c r="BE117" s="464" t="str" cm="1">
        <f t="array" ref="BE117">IF(BH117="", "", IFERROR(MAX(IF(ISNUMBER(BE68:BE116), BE68:BE116)) + 1, ""))</f>
        <v/>
      </c>
      <c r="BF117" s="122" t="str" cm="1">
        <f t="array" ref="BF117">IFERROR(INDEX(BH73:BH124, MATCH(ROW()-MIN(ROW(BH73:BH124))+1, BE73:BE124, 0)), "")</f>
        <v/>
      </c>
      <c r="BG117" s="465">
        <f t="shared" si="15"/>
        <v>0</v>
      </c>
      <c r="BH117" s="476" t="str">
        <f t="shared" si="16"/>
        <v/>
      </c>
      <c r="BI117" s="480"/>
      <c r="BJ117" s="477" t="str">
        <f>IF(LEN(BK116)&lt;=BI116,BK116,LEFT(BK116,FIND("#",SUBSTITUTE(LEFT(BK116,BI116+1)," ","#",LEN(LEFT(BK116,BI116+1))-LEN(SUBSTITUTE(LEFT(BK116,BI116+1)," ",""))))-1))</f>
        <v/>
      </c>
      <c r="BK117" s="478" t="str">
        <f t="shared" si="27"/>
        <v/>
      </c>
      <c r="BM117" s="9">
        <v>1</v>
      </c>
    </row>
    <row r="118" spans="3:65" ht="21">
      <c r="C118" s="557" t="s">
        <v>293</v>
      </c>
      <c r="D118" s="94">
        <f t="shared" si="19"/>
        <v>5.0000000000000001E-3</v>
      </c>
      <c r="E118" s="93" t="s">
        <v>282</v>
      </c>
      <c r="F118" s="75">
        <f t="shared" si="25"/>
        <v>200</v>
      </c>
      <c r="G118" s="74">
        <f t="shared" si="21"/>
        <v>0.5</v>
      </c>
      <c r="H118" s="92">
        <v>5</v>
      </c>
      <c r="I118" s="97">
        <v>4</v>
      </c>
      <c r="J118" s="71">
        <v>6</v>
      </c>
      <c r="K118" s="74">
        <f t="shared" si="26"/>
        <v>0.6</v>
      </c>
      <c r="L118" s="96">
        <v>8</v>
      </c>
      <c r="M118" s="88" t="s">
        <v>292</v>
      </c>
      <c r="P118" s="565"/>
      <c r="Q118" s="565"/>
      <c r="R118" s="565"/>
      <c r="S118" s="565"/>
      <c r="U118" s="672"/>
      <c r="V118" s="292">
        <v>15</v>
      </c>
      <c r="W118" s="574"/>
      <c r="X118" s="616">
        <v>1.04</v>
      </c>
      <c r="Y118" s="574"/>
      <c r="Z118" s="290" t="s">
        <v>12</v>
      </c>
      <c r="AA118" s="569"/>
      <c r="AB118" s="1218" t="s">
        <v>740</v>
      </c>
      <c r="AC118" s="1219"/>
      <c r="AN118" s="565"/>
      <c r="AO118" s="565"/>
      <c r="AP118" s="565"/>
      <c r="AQ118" s="565"/>
      <c r="AR118" s="565"/>
      <c r="AS118" s="565"/>
      <c r="AT118" s="565"/>
      <c r="AU118" s="565"/>
      <c r="AW118" s="674"/>
      <c r="AX118" s="25" t="s">
        <v>904</v>
      </c>
      <c r="AY118" s="20"/>
      <c r="AZ118" s="20"/>
      <c r="BA118" s="20"/>
      <c r="BB118" s="671"/>
      <c r="BD118" s="463">
        <f>IF(BF118=BF67,1,LEN(BF118))</f>
        <v>0</v>
      </c>
      <c r="BE118" s="464" t="str" cm="1">
        <f t="array" ref="BE118">IF(BH118="", "", IFERROR(MAX(IF(ISNUMBER(BE68:BE117), BE68:BE117)) + 1, ""))</f>
        <v/>
      </c>
      <c r="BF118" s="122" t="str" cm="1">
        <f t="array" ref="BF118">IFERROR(INDEX(BH73:BH124, MATCH(ROW()-MIN(ROW(BH73:BH124))+1, BE73:BE124, 0)), "")</f>
        <v/>
      </c>
      <c r="BG118" s="465">
        <f t="shared" si="15"/>
        <v>0</v>
      </c>
      <c r="BH118" s="476" t="str">
        <f t="shared" si="16"/>
        <v/>
      </c>
      <c r="BI118" s="480"/>
      <c r="BJ118" s="477" t="str">
        <f>IF(LEN(BK117)&lt;=BI116,BK117,LEFT(BK117,FIND("#",SUBSTITUTE(LEFT(BK117,BI116+1)," ","#",LEN(LEFT(BK117,BI116+1))-LEN(SUBSTITUTE(LEFT(BK117,BI116+1)," ",""))))-1))</f>
        <v/>
      </c>
      <c r="BK118" s="478" t="str">
        <f t="shared" si="27"/>
        <v/>
      </c>
      <c r="BM118" s="9">
        <v>1</v>
      </c>
    </row>
    <row r="119" spans="3:65" ht="21" customHeight="1">
      <c r="C119" s="648" t="s">
        <v>290</v>
      </c>
      <c r="D119" s="94">
        <f t="shared" si="19"/>
        <v>0.12</v>
      </c>
      <c r="E119" s="93" t="s">
        <v>282</v>
      </c>
      <c r="F119" s="75">
        <f t="shared" si="25"/>
        <v>8</v>
      </c>
      <c r="G119" s="74">
        <f t="shared" si="21"/>
        <v>12</v>
      </c>
      <c r="H119" s="92">
        <v>120</v>
      </c>
      <c r="I119" s="97">
        <v>90</v>
      </c>
      <c r="J119" s="71">
        <v>150</v>
      </c>
      <c r="K119" s="79">
        <f t="shared" si="26"/>
        <v>15</v>
      </c>
      <c r="L119" s="96">
        <v>180</v>
      </c>
      <c r="M119" s="88" t="s">
        <v>289</v>
      </c>
      <c r="P119" s="565"/>
      <c r="Q119" s="565"/>
      <c r="R119" s="565"/>
      <c r="S119" s="565"/>
      <c r="U119" s="672"/>
      <c r="V119" s="292">
        <v>38</v>
      </c>
      <c r="W119" s="574"/>
      <c r="X119" s="616">
        <v>0.96</v>
      </c>
      <c r="Y119" s="574"/>
      <c r="Z119" s="290" t="s">
        <v>11</v>
      </c>
      <c r="AA119" s="569"/>
      <c r="AB119" s="1218" t="s">
        <v>740</v>
      </c>
      <c r="AC119" s="1219"/>
      <c r="AN119" s="565"/>
      <c r="AO119" s="565"/>
      <c r="AP119" s="565"/>
      <c r="AQ119" s="565"/>
      <c r="AR119" s="565"/>
      <c r="AS119" s="565"/>
      <c r="AT119" s="565"/>
      <c r="AU119" s="565"/>
      <c r="AW119" s="674"/>
      <c r="AX119" s="11" t="s">
        <v>931</v>
      </c>
      <c r="AY119" s="11"/>
      <c r="AZ119" s="11"/>
      <c r="BA119" s="20"/>
      <c r="BB119" s="671"/>
      <c r="BD119" s="463">
        <f>IF(BF119=BF67,1,LEN(BF119))</f>
        <v>0</v>
      </c>
      <c r="BE119" s="464" t="str" cm="1">
        <f t="array" ref="BE119">IF(BH119="", "", IFERROR(MAX(IF(ISNUMBER(BE68:BE118), BE68:BE118)) + 1, ""))</f>
        <v/>
      </c>
      <c r="BF119" s="122" t="str" cm="1">
        <f t="array" ref="BF119">IFERROR(INDEX(BH73:BH124, MATCH(ROW()-MIN(ROW(BH73:BH124))+1, BE73:BE124, 0)), "")</f>
        <v/>
      </c>
      <c r="BG119" s="465">
        <f t="shared" si="15"/>
        <v>0</v>
      </c>
      <c r="BH119" s="476" t="str">
        <f t="shared" si="16"/>
        <v/>
      </c>
      <c r="BI119" s="480"/>
      <c r="BJ119" s="477" t="str">
        <f>IF(LEN(BK118)&lt;=BI116,BK118,LEFT(BK118,FIND("#",SUBSTITUTE(LEFT(BK118,BI116+1)," ","#",LEN(LEFT(BK118,BI116+1))-LEN(SUBSTITUTE(LEFT(BK118,BI116+1)," ",""))))-1))</f>
        <v/>
      </c>
      <c r="BK119" s="478" t="str">
        <f t="shared" si="27"/>
        <v/>
      </c>
      <c r="BM119" s="9">
        <v>1</v>
      </c>
    </row>
    <row r="120" spans="3:65" ht="21" customHeight="1">
      <c r="C120" s="95" t="s">
        <v>287</v>
      </c>
      <c r="D120" s="94">
        <f t="shared" si="19"/>
        <v>5.0000000000000001E-3</v>
      </c>
      <c r="E120" s="93" t="s">
        <v>282</v>
      </c>
      <c r="F120" s="75">
        <f t="shared" si="25"/>
        <v>200</v>
      </c>
      <c r="G120" s="74">
        <f t="shared" si="21"/>
        <v>0.5</v>
      </c>
      <c r="H120" s="92">
        <v>5</v>
      </c>
      <c r="I120" s="91">
        <v>0</v>
      </c>
      <c r="J120" s="90">
        <v>0</v>
      </c>
      <c r="K120" s="79"/>
      <c r="L120" s="89"/>
      <c r="M120" s="88" t="s">
        <v>281</v>
      </c>
      <c r="P120" s="565"/>
      <c r="Q120" s="565"/>
      <c r="R120" s="565"/>
      <c r="S120" s="565"/>
      <c r="U120" s="672"/>
      <c r="V120" s="292">
        <v>40</v>
      </c>
      <c r="W120" s="574"/>
      <c r="X120" s="616">
        <v>0.98</v>
      </c>
      <c r="Y120" s="574"/>
      <c r="Z120" s="290" t="s">
        <v>10</v>
      </c>
      <c r="AA120" s="569"/>
      <c r="AB120" s="1218" t="s">
        <v>762</v>
      </c>
      <c r="AC120" s="1219"/>
      <c r="AN120" s="565"/>
      <c r="AO120" s="565"/>
      <c r="AP120" s="565"/>
      <c r="AQ120" s="565"/>
      <c r="AR120" s="565"/>
      <c r="AS120" s="565"/>
      <c r="AT120" s="565"/>
      <c r="AU120" s="565"/>
      <c r="AW120" s="674"/>
      <c r="AX120" s="11"/>
      <c r="AY120" s="11"/>
      <c r="AZ120" s="11"/>
      <c r="BA120" s="20"/>
      <c r="BB120" s="671"/>
      <c r="BD120" s="463">
        <f>IF(BF120=BF67,1,LEN(BF120))</f>
        <v>0</v>
      </c>
      <c r="BE120" s="464" t="str" cm="1">
        <f t="array" ref="BE120">IF(BH120="", "", IFERROR(MAX(IF(ISNUMBER(BE68:BE119), BE68:BE119)) + 1, ""))</f>
        <v/>
      </c>
      <c r="BF120" s="122" t="str" cm="1">
        <f t="array" ref="BF120">IFERROR(INDEX(BH73:BH124, MATCH(ROW()-MIN(ROW(BH73:BH124))+1, BE73:BE124, 0)), "")</f>
        <v/>
      </c>
      <c r="BG120" s="465">
        <f t="shared" si="15"/>
        <v>0</v>
      </c>
      <c r="BH120" s="476" t="str">
        <f t="shared" si="16"/>
        <v/>
      </c>
      <c r="BI120" s="480"/>
      <c r="BJ120" s="477" t="str">
        <f>IF(LEN(BK119)&lt;=BI116,BK119,LEFT(BK119,FIND("#",SUBSTITUTE(LEFT(BK119,BI116+1)," ","#",LEN(LEFT(BK119,BI116+1))-LEN(SUBSTITUTE(LEFT(BK119,BI116+1)," ",""))))-1))</f>
        <v/>
      </c>
      <c r="BK120" s="478" t="str">
        <f t="shared" si="27"/>
        <v/>
      </c>
      <c r="BM120" s="9">
        <v>1</v>
      </c>
    </row>
    <row r="121" spans="3:65" ht="21">
      <c r="C121" s="95" t="s">
        <v>285</v>
      </c>
      <c r="D121" s="94">
        <f t="shared" si="19"/>
        <v>1.4999999999999999E-2</v>
      </c>
      <c r="E121" s="93" t="s">
        <v>282</v>
      </c>
      <c r="F121" s="75">
        <f t="shared" si="25"/>
        <v>67</v>
      </c>
      <c r="G121" s="74">
        <f t="shared" si="21"/>
        <v>1.5</v>
      </c>
      <c r="H121" s="92">
        <v>15</v>
      </c>
      <c r="I121" s="91">
        <v>0</v>
      </c>
      <c r="J121" s="90">
        <v>0</v>
      </c>
      <c r="K121" s="79"/>
      <c r="L121" s="89">
        <v>1000</v>
      </c>
      <c r="M121" s="88" t="s">
        <v>281</v>
      </c>
      <c r="P121" s="565"/>
      <c r="Q121" s="565"/>
      <c r="R121" s="565"/>
      <c r="S121" s="565"/>
      <c r="U121" s="672"/>
      <c r="V121" s="292">
        <v>15</v>
      </c>
      <c r="W121" s="574"/>
      <c r="X121" s="616">
        <v>1.02</v>
      </c>
      <c r="Y121" s="574"/>
      <c r="Z121" s="290" t="s">
        <v>9</v>
      </c>
      <c r="AA121" s="569"/>
      <c r="AB121" s="1218" t="s">
        <v>750</v>
      </c>
      <c r="AC121" s="1219"/>
      <c r="AN121" s="565"/>
      <c r="AO121" s="565"/>
      <c r="AP121" s="565"/>
      <c r="AQ121" s="565"/>
      <c r="AR121" s="565"/>
      <c r="AS121" s="565"/>
      <c r="AT121" s="565"/>
      <c r="AU121" s="565"/>
      <c r="AW121" s="674"/>
      <c r="AX121" s="25" t="s">
        <v>905</v>
      </c>
      <c r="AY121" s="11"/>
      <c r="AZ121" s="11"/>
      <c r="BA121" s="20"/>
      <c r="BB121" s="671"/>
      <c r="BD121" s="463">
        <f>IF(BF121=BF67,1,LEN(BF121))</f>
        <v>0</v>
      </c>
      <c r="BE121" s="464" t="str" cm="1">
        <f t="array" ref="BE121">IF(BH121="", "", IFERROR(MAX(IF(ISNUMBER(BE68:BE120), BE68:BE120)) + 1, ""))</f>
        <v/>
      </c>
      <c r="BF121" s="122" t="str" cm="1">
        <f t="array" ref="BF121">IFERROR(INDEX(BH73:BH124, MATCH(ROW()-MIN(ROW(BH73:BH124))+1, BE73:BE124, 0)), "")</f>
        <v/>
      </c>
      <c r="BG121" s="465">
        <f t="shared" si="15"/>
        <v>0</v>
      </c>
      <c r="BH121" s="476" t="str">
        <f t="shared" si="16"/>
        <v/>
      </c>
      <c r="BI121" s="480"/>
      <c r="BJ121" s="477" t="str">
        <f>IF(LEN(BK120)&lt;=BI116,BK120,LEFT(BK120,FIND("#",SUBSTITUTE(LEFT(BK120,BI116+1)," ","#",LEN(LEFT(BK120,BI116+1))-LEN(SUBSTITUTE(LEFT(BK120,BI116+1)," ",""))))-1))</f>
        <v/>
      </c>
      <c r="BK121" s="478" t="str">
        <f t="shared" si="27"/>
        <v/>
      </c>
      <c r="BM121" s="9">
        <v>1</v>
      </c>
    </row>
    <row r="122" spans="3:65" ht="21">
      <c r="C122" s="95" t="s">
        <v>283</v>
      </c>
      <c r="D122" s="94">
        <f t="shared" si="19"/>
        <v>0.25</v>
      </c>
      <c r="E122" s="93" t="s">
        <v>282</v>
      </c>
      <c r="F122" s="75">
        <f t="shared" si="25"/>
        <v>4</v>
      </c>
      <c r="G122" s="74">
        <f t="shared" si="21"/>
        <v>25</v>
      </c>
      <c r="H122" s="92">
        <v>250</v>
      </c>
      <c r="I122" s="91">
        <v>0</v>
      </c>
      <c r="J122" s="90">
        <v>0</v>
      </c>
      <c r="K122" s="74"/>
      <c r="L122" s="89">
        <v>1</v>
      </c>
      <c r="M122" s="88" t="s">
        <v>281</v>
      </c>
      <c r="P122" s="565"/>
      <c r="Q122" s="565"/>
      <c r="R122" s="565"/>
      <c r="S122" s="565"/>
      <c r="U122" s="672"/>
      <c r="V122" s="292">
        <v>15</v>
      </c>
      <c r="W122" s="574"/>
      <c r="X122" s="616">
        <v>1.02</v>
      </c>
      <c r="Y122" s="574"/>
      <c r="Z122" s="290" t="s">
        <v>7</v>
      </c>
      <c r="AA122" s="569"/>
      <c r="AB122" s="1218" t="s">
        <v>744</v>
      </c>
      <c r="AC122" s="1219"/>
      <c r="AN122" s="565"/>
      <c r="AO122" s="565"/>
      <c r="AP122" s="565"/>
      <c r="AQ122" s="565"/>
      <c r="AR122" s="565"/>
      <c r="AS122" s="565"/>
      <c r="AT122" s="565"/>
      <c r="AU122" s="565"/>
      <c r="AW122" s="674"/>
      <c r="AX122" s="11" t="s">
        <v>906</v>
      </c>
      <c r="AY122" s="11"/>
      <c r="AZ122" s="11"/>
      <c r="BA122" s="20"/>
      <c r="BB122" s="671"/>
      <c r="BD122" s="463">
        <f>IF(BF122=BF67,1,LEN(BF122))</f>
        <v>0</v>
      </c>
      <c r="BE122" s="464" t="str" cm="1">
        <f t="array" ref="BE122">IF(BH122="", "", IFERROR(MAX(IF(ISNUMBER(BE68:BE121), BE68:BE121)) + 1, ""))</f>
        <v/>
      </c>
      <c r="BF122" s="122" t="str" cm="1">
        <f t="array" ref="BF122">IFERROR(INDEX(BH73:BH124, MATCH(ROW()-MIN(ROW(BH73:BH124))+1, BE73:BE124, 0)), "")</f>
        <v/>
      </c>
      <c r="BG122" s="465">
        <f t="shared" si="15"/>
        <v>0</v>
      </c>
      <c r="BH122" s="476" t="str">
        <f t="shared" si="16"/>
        <v/>
      </c>
      <c r="BI122" s="480"/>
      <c r="BJ122" s="477" t="str">
        <f>IF(LEN(BK121)&lt;=BI116,BK121,LEFT(BK121,FIND("#",SUBSTITUTE(LEFT(BK121,BI116+1)," ","#",LEN(LEFT(BK121,BI116+1))-LEN(SUBSTITUTE(LEFT(BK121,BI116+1)," ",""))))-1))</f>
        <v/>
      </c>
      <c r="BK122" s="478" t="str">
        <f t="shared" si="27"/>
        <v/>
      </c>
      <c r="BM122" s="9">
        <v>1</v>
      </c>
    </row>
    <row r="123" spans="3:65" ht="21">
      <c r="C123" s="87" t="s">
        <v>280</v>
      </c>
      <c r="D123" s="77">
        <f t="shared" si="19"/>
        <v>6.4999999999999997E-3</v>
      </c>
      <c r="E123" s="83" t="s">
        <v>243</v>
      </c>
      <c r="F123" s="75">
        <f t="shared" si="25"/>
        <v>154</v>
      </c>
      <c r="G123" s="74"/>
      <c r="H123" s="73">
        <v>6.5</v>
      </c>
      <c r="I123" s="72">
        <v>0</v>
      </c>
      <c r="J123" s="71">
        <v>0</v>
      </c>
      <c r="K123" s="79"/>
      <c r="L123" s="69"/>
      <c r="M123" s="68" t="s">
        <v>277</v>
      </c>
      <c r="P123" s="565"/>
      <c r="Q123" s="565"/>
      <c r="R123" s="565"/>
      <c r="S123" s="565"/>
      <c r="U123" s="672"/>
      <c r="V123" s="292">
        <v>40</v>
      </c>
      <c r="W123" s="574"/>
      <c r="X123" s="616">
        <v>1.03</v>
      </c>
      <c r="Y123" s="574"/>
      <c r="Z123" s="290" t="s">
        <v>5</v>
      </c>
      <c r="AA123" s="569"/>
      <c r="AB123" s="1218" t="s">
        <v>759</v>
      </c>
      <c r="AC123" s="1219"/>
      <c r="AN123" s="565"/>
      <c r="AO123" s="565"/>
      <c r="AP123" s="565"/>
      <c r="AQ123" s="565"/>
      <c r="AR123" s="565"/>
      <c r="AS123" s="565"/>
      <c r="AT123" s="565"/>
      <c r="AU123" s="565"/>
      <c r="AW123" s="674"/>
      <c r="AX123" s="11" t="s">
        <v>907</v>
      </c>
      <c r="AY123" s="11"/>
      <c r="AZ123" s="11"/>
      <c r="BA123" s="20"/>
      <c r="BB123" s="671"/>
      <c r="BD123" s="463">
        <f>IF(BF123=BF67,1,LEN(BF123))</f>
        <v>0</v>
      </c>
      <c r="BE123" s="464" t="str" cm="1">
        <f t="array" ref="BE123">IF(BH123="", "", IFERROR(MAX(IF(ISNUMBER(BE68:BE122), BE68:BE122)) + 1, ""))</f>
        <v/>
      </c>
      <c r="BF123" s="122" t="str" cm="1">
        <f t="array" ref="BF123">IFERROR(INDEX(BH73:BH124, MATCH(ROW()-MIN(ROW(BH73:BH124))+1, BE73:BE124, 0)), "")</f>
        <v/>
      </c>
      <c r="BG123" s="465">
        <f t="shared" si="15"/>
        <v>0</v>
      </c>
      <c r="BH123" s="476" t="str">
        <f t="shared" si="16"/>
        <v/>
      </c>
      <c r="BI123" s="480"/>
      <c r="BJ123" s="477" t="str">
        <f>IF(LEN(BK122)&lt;=BI116,BK122,LEFT(BK122,FIND("#",SUBSTITUTE(LEFT(BK122,BI116+1)," ","#",LEN(LEFT(BK122,BI116+1))-LEN(SUBSTITUTE(LEFT(BK122,BI116+1)," ",""))))-1))</f>
        <v/>
      </c>
      <c r="BK123" s="478" t="str">
        <f t="shared" si="27"/>
        <v/>
      </c>
      <c r="BM123" s="9">
        <v>1</v>
      </c>
    </row>
    <row r="124" spans="3:65" ht="21">
      <c r="C124" s="87" t="s">
        <v>278</v>
      </c>
      <c r="D124" s="77">
        <f t="shared" si="19"/>
        <v>0.1</v>
      </c>
      <c r="E124" s="83" t="s">
        <v>243</v>
      </c>
      <c r="F124" s="75">
        <f t="shared" si="25"/>
        <v>10</v>
      </c>
      <c r="G124" s="79"/>
      <c r="H124" s="73">
        <v>100</v>
      </c>
      <c r="I124" s="72">
        <v>0</v>
      </c>
      <c r="J124" s="71">
        <v>0</v>
      </c>
      <c r="K124" s="85"/>
      <c r="L124" s="69"/>
      <c r="M124" s="68" t="s">
        <v>277</v>
      </c>
      <c r="P124" s="565"/>
      <c r="Q124" s="565"/>
      <c r="R124" s="565"/>
      <c r="S124" s="565"/>
      <c r="U124" s="672"/>
      <c r="V124" s="292">
        <v>40</v>
      </c>
      <c r="W124" s="574"/>
      <c r="X124" s="616">
        <v>1.03</v>
      </c>
      <c r="Y124" s="574"/>
      <c r="Z124" s="290" t="s">
        <v>3</v>
      </c>
      <c r="AA124" s="569"/>
      <c r="AB124" s="1218" t="s">
        <v>740</v>
      </c>
      <c r="AC124" s="1219"/>
      <c r="AN124" s="565"/>
      <c r="AO124" s="565"/>
      <c r="AP124" s="565"/>
      <c r="AQ124" s="565"/>
      <c r="AR124" s="565"/>
      <c r="AS124" s="565"/>
      <c r="AT124" s="565"/>
      <c r="AU124" s="565"/>
      <c r="AW124" s="674"/>
      <c r="AX124" s="11" t="s">
        <v>908</v>
      </c>
      <c r="AY124" s="11"/>
      <c r="AZ124" s="11"/>
      <c r="BA124" s="20"/>
      <c r="BB124" s="671"/>
      <c r="BD124" s="463">
        <f>IF(BF124=BF67,1,LEN(BF124))</f>
        <v>0</v>
      </c>
      <c r="BE124" s="464" t="str" cm="1">
        <f t="array" ref="BE124">IF(BH124="", "", IFERROR(MAX(IF(ISNUMBER(BE68:BE123), BE68:BE123)) + 1, ""))</f>
        <v/>
      </c>
      <c r="BF124" s="122" t="str" cm="1">
        <f t="array" ref="BF124">IFERROR(INDEX(BH73:BH124, MATCH(ROW()-MIN(ROW(BH73:BH124))+1, BE73:BE124, 0)), "")</f>
        <v/>
      </c>
      <c r="BG124" s="481">
        <f t="shared" si="15"/>
        <v>0</v>
      </c>
      <c r="BH124" s="482" t="str">
        <f t="shared" si="16"/>
        <v/>
      </c>
      <c r="BI124" s="483"/>
      <c r="BJ124" s="484" t="str">
        <f>IF(LEN(BK123)&lt;=BI116,BK123,LEFT(BK123,FIND("#",SUBSTITUTE(LEFT(BK123,BI116+1)," ","#",LEN(LEFT(BK123,BI116+1))-LEN(SUBSTITUTE(LEFT(BK123,BI116+1)," ",""))))-1))</f>
        <v/>
      </c>
      <c r="BK124" s="485" t="str">
        <f t="shared" si="27"/>
        <v/>
      </c>
      <c r="BM124" s="9">
        <v>1</v>
      </c>
    </row>
    <row r="125" spans="3:65" ht="21">
      <c r="C125" s="87" t="s">
        <v>275</v>
      </c>
      <c r="D125" s="77">
        <f t="shared" si="19"/>
        <v>3.0000000000000001E-3</v>
      </c>
      <c r="E125" s="83" t="s">
        <v>243</v>
      </c>
      <c r="F125" s="75">
        <f t="shared" si="25"/>
        <v>333</v>
      </c>
      <c r="G125" s="79"/>
      <c r="H125" s="73">
        <v>3</v>
      </c>
      <c r="I125" s="72">
        <v>0</v>
      </c>
      <c r="J125" s="71">
        <v>0</v>
      </c>
      <c r="K125" s="79"/>
      <c r="L125" s="69"/>
      <c r="M125" s="68" t="s">
        <v>270</v>
      </c>
      <c r="P125" s="565"/>
      <c r="Q125" s="565"/>
      <c r="R125" s="565"/>
      <c r="S125" s="565"/>
      <c r="U125" s="672"/>
      <c r="V125" s="292">
        <v>40</v>
      </c>
      <c r="W125" s="574"/>
      <c r="X125" s="616">
        <v>0.95</v>
      </c>
      <c r="Y125" s="574"/>
      <c r="Z125" s="290" t="s">
        <v>2</v>
      </c>
      <c r="AA125" s="569"/>
      <c r="AB125" s="1218" t="s">
        <v>743</v>
      </c>
      <c r="AC125" s="1219"/>
      <c r="AN125" s="565"/>
      <c r="AO125" s="565"/>
      <c r="AP125" s="565"/>
      <c r="AQ125" s="565"/>
      <c r="AR125" s="565"/>
      <c r="AS125" s="565"/>
      <c r="AT125" s="565"/>
      <c r="AU125" s="565"/>
      <c r="AW125" s="674"/>
      <c r="AX125" s="11" t="s">
        <v>909</v>
      </c>
      <c r="AY125" s="11"/>
      <c r="AZ125" s="11"/>
      <c r="BA125" s="20"/>
      <c r="BB125" s="671"/>
      <c r="BD125" s="486">
        <v>10</v>
      </c>
      <c r="BE125" s="487">
        <v>9</v>
      </c>
      <c r="BF125" s="487" t="s">
        <v>647</v>
      </c>
      <c r="BG125" s="487">
        <v>5</v>
      </c>
      <c r="BH125" s="487">
        <v>5</v>
      </c>
      <c r="BI125" s="487">
        <v>10</v>
      </c>
      <c r="BJ125" s="487">
        <v>10</v>
      </c>
      <c r="BK125" s="488">
        <v>10</v>
      </c>
      <c r="BM125" s="9">
        <v>1</v>
      </c>
    </row>
    <row r="126" spans="3:65" ht="21.75" thickBot="1">
      <c r="C126" s="87" t="s">
        <v>273</v>
      </c>
      <c r="D126" s="77">
        <f t="shared" si="19"/>
        <v>8.0000000000000002E-3</v>
      </c>
      <c r="E126" s="83" t="s">
        <v>243</v>
      </c>
      <c r="F126" s="75">
        <f t="shared" si="25"/>
        <v>125</v>
      </c>
      <c r="G126" s="79"/>
      <c r="H126" s="73">
        <v>8</v>
      </c>
      <c r="I126" s="72">
        <v>0</v>
      </c>
      <c r="J126" s="71">
        <v>0</v>
      </c>
      <c r="K126" s="79"/>
      <c r="L126" s="69"/>
      <c r="M126" s="68" t="s">
        <v>270</v>
      </c>
      <c r="P126" s="565"/>
      <c r="Q126" s="565"/>
      <c r="R126" s="565"/>
      <c r="S126" s="565"/>
      <c r="U126" s="672"/>
      <c r="V126" s="292">
        <v>40</v>
      </c>
      <c r="W126" s="574"/>
      <c r="X126" s="616">
        <v>0.94</v>
      </c>
      <c r="Y126" s="574"/>
      <c r="Z126" s="290" t="s">
        <v>1</v>
      </c>
      <c r="AA126" s="569"/>
      <c r="AB126" s="1218" t="s">
        <v>743</v>
      </c>
      <c r="AC126" s="1219"/>
      <c r="AN126" s="565"/>
      <c r="AO126" s="565"/>
      <c r="AP126" s="565"/>
      <c r="AQ126" s="565"/>
      <c r="AR126" s="565"/>
      <c r="AS126" s="565"/>
      <c r="AT126" s="565"/>
      <c r="AU126" s="565"/>
      <c r="AW126" s="674"/>
      <c r="AX126" s="11"/>
      <c r="AY126" s="11"/>
      <c r="AZ126" s="11"/>
      <c r="BA126" s="20"/>
      <c r="BB126" s="671"/>
      <c r="BD126" s="489">
        <f t="shared" ref="BD126:BK126" ca="1" si="28">CELL("largeur",BD126)</f>
        <v>10</v>
      </c>
      <c r="BE126" s="490">
        <f t="shared" ca="1" si="28"/>
        <v>9</v>
      </c>
      <c r="BF126" s="490">
        <f t="shared" ca="1" si="28"/>
        <v>91</v>
      </c>
      <c r="BG126" s="490">
        <f t="shared" ca="1" si="28"/>
        <v>5</v>
      </c>
      <c r="BH126" s="490">
        <f t="shared" ca="1" si="28"/>
        <v>5</v>
      </c>
      <c r="BI126" s="490">
        <f t="shared" ca="1" si="28"/>
        <v>10</v>
      </c>
      <c r="BJ126" s="490">
        <f t="shared" ca="1" si="28"/>
        <v>10</v>
      </c>
      <c r="BK126" s="491">
        <f t="shared" ca="1" si="28"/>
        <v>10</v>
      </c>
      <c r="BM126" s="9">
        <v>1</v>
      </c>
    </row>
    <row r="127" spans="3:65" ht="21">
      <c r="C127" s="87" t="s">
        <v>271</v>
      </c>
      <c r="D127" s="86">
        <f t="shared" si="19"/>
        <v>0.12</v>
      </c>
      <c r="E127" s="83" t="s">
        <v>243</v>
      </c>
      <c r="F127" s="75">
        <f t="shared" si="25"/>
        <v>8</v>
      </c>
      <c r="G127" s="79"/>
      <c r="H127" s="73">
        <v>120</v>
      </c>
      <c r="I127" s="72">
        <v>0</v>
      </c>
      <c r="J127" s="71">
        <v>0</v>
      </c>
      <c r="K127" s="85"/>
      <c r="L127" s="69"/>
      <c r="M127" s="68" t="s">
        <v>270</v>
      </c>
      <c r="P127" s="565"/>
      <c r="Q127" s="565"/>
      <c r="R127" s="565"/>
      <c r="S127" s="565"/>
      <c r="U127" s="672"/>
      <c r="V127" s="292">
        <v>15</v>
      </c>
      <c r="W127" s="574"/>
      <c r="X127" s="616">
        <v>1.02</v>
      </c>
      <c r="Y127" s="574"/>
      <c r="Z127" s="290" t="s">
        <v>0</v>
      </c>
      <c r="AA127" s="569"/>
      <c r="AB127" s="1218" t="s">
        <v>743</v>
      </c>
      <c r="AC127" s="1219"/>
      <c r="AN127" s="565"/>
      <c r="AO127" s="565"/>
      <c r="AP127" s="565"/>
      <c r="AQ127" s="565"/>
      <c r="AR127" s="565"/>
      <c r="AS127" s="565"/>
      <c r="AT127" s="565"/>
      <c r="AU127" s="565"/>
      <c r="AW127" s="674"/>
      <c r="AX127" s="25" t="s">
        <v>910</v>
      </c>
      <c r="AY127" s="11"/>
      <c r="AZ127" s="11"/>
      <c r="BA127" s="20"/>
      <c r="BB127" s="671"/>
      <c r="BD127" s="389"/>
      <c r="BE127" s="389"/>
      <c r="BF127" s="389"/>
      <c r="BG127" s="389"/>
      <c r="BH127" s="389"/>
      <c r="BI127" s="389"/>
      <c r="BJ127" s="389"/>
      <c r="BK127" s="389"/>
      <c r="BM127" s="9">
        <v>1</v>
      </c>
    </row>
    <row r="128" spans="3:65" ht="15.75">
      <c r="C128" s="87" t="s">
        <v>269</v>
      </c>
      <c r="D128" s="77">
        <f t="shared" si="19"/>
        <v>4.0000000000000001E-3</v>
      </c>
      <c r="E128" s="83" t="s">
        <v>243</v>
      </c>
      <c r="F128" s="75">
        <f t="shared" si="25"/>
        <v>250</v>
      </c>
      <c r="G128" s="79"/>
      <c r="H128" s="73">
        <v>4</v>
      </c>
      <c r="I128" s="72">
        <v>0</v>
      </c>
      <c r="J128" s="71">
        <v>0</v>
      </c>
      <c r="K128" s="79"/>
      <c r="L128" s="69"/>
      <c r="M128" s="68" t="s">
        <v>266</v>
      </c>
      <c r="P128" s="565"/>
      <c r="Q128" s="565"/>
      <c r="R128" s="565"/>
      <c r="S128" s="565"/>
      <c r="U128" s="659"/>
      <c r="AN128" s="565"/>
      <c r="AO128" s="565"/>
      <c r="AP128" s="565"/>
      <c r="AQ128" s="565"/>
      <c r="AR128" s="565"/>
      <c r="AS128" s="565"/>
      <c r="AT128" s="565"/>
      <c r="AU128" s="565"/>
      <c r="AW128" s="674"/>
      <c r="AX128" s="11" t="s">
        <v>906</v>
      </c>
      <c r="AY128" s="11"/>
      <c r="AZ128" s="11"/>
      <c r="BA128" s="20"/>
      <c r="BB128" s="671"/>
      <c r="BD128" s="492" t="s">
        <v>648</v>
      </c>
      <c r="BE128" s="389"/>
      <c r="BF128" s="492"/>
      <c r="BG128" s="389"/>
      <c r="BH128" s="389"/>
      <c r="BI128" s="389">
        <f>$BR$61</f>
        <v>0</v>
      </c>
      <c r="BJ128" s="389"/>
      <c r="BK128" s="389"/>
      <c r="BM128" s="9">
        <v>1</v>
      </c>
    </row>
    <row r="129" spans="3:65" ht="15.75">
      <c r="C129" s="87" t="s">
        <v>267</v>
      </c>
      <c r="D129" s="77">
        <f t="shared" si="19"/>
        <v>0.2</v>
      </c>
      <c r="E129" s="83" t="s">
        <v>243</v>
      </c>
      <c r="F129" s="75">
        <f t="shared" si="25"/>
        <v>5</v>
      </c>
      <c r="G129" s="79"/>
      <c r="H129" s="73">
        <v>200</v>
      </c>
      <c r="I129" s="72">
        <v>0</v>
      </c>
      <c r="J129" s="71">
        <v>0</v>
      </c>
      <c r="K129" s="79"/>
      <c r="L129" s="69"/>
      <c r="M129" s="68" t="s">
        <v>266</v>
      </c>
      <c r="P129" s="565"/>
      <c r="Q129" s="565"/>
      <c r="R129" s="565"/>
      <c r="S129" s="565"/>
      <c r="U129" s="659"/>
      <c r="AN129" s="565"/>
      <c r="AO129" s="565"/>
      <c r="AP129" s="565"/>
      <c r="AQ129" s="565"/>
      <c r="AR129" s="565"/>
      <c r="AS129" s="565"/>
      <c r="AT129" s="565"/>
      <c r="AU129" s="565"/>
      <c r="AW129" s="674"/>
      <c r="AX129" s="11" t="s">
        <v>911</v>
      </c>
      <c r="AY129" s="11"/>
      <c r="AZ129" s="11"/>
      <c r="BA129" s="20"/>
      <c r="BB129" s="671"/>
      <c r="BD129" s="492" t="s">
        <v>649</v>
      </c>
      <c r="BE129" s="389"/>
      <c r="BF129" s="492"/>
      <c r="BG129" s="389"/>
      <c r="BH129" s="389"/>
      <c r="BI129" s="389">
        <f>BI128</f>
        <v>0</v>
      </c>
      <c r="BJ129" s="389"/>
      <c r="BK129" s="389"/>
      <c r="BM129" s="9">
        <v>1</v>
      </c>
    </row>
    <row r="130" spans="3:65" ht="15.75">
      <c r="C130" s="87" t="s">
        <v>265</v>
      </c>
      <c r="D130" s="77">
        <f t="shared" si="19"/>
        <v>2E-3</v>
      </c>
      <c r="E130" s="83" t="s">
        <v>243</v>
      </c>
      <c r="F130" s="75">
        <f t="shared" si="25"/>
        <v>500</v>
      </c>
      <c r="G130" s="74"/>
      <c r="H130" s="73">
        <v>2</v>
      </c>
      <c r="I130" s="72">
        <v>0</v>
      </c>
      <c r="J130" s="71">
        <v>0</v>
      </c>
      <c r="K130" s="79"/>
      <c r="L130" s="69"/>
      <c r="M130" s="68" t="s">
        <v>262</v>
      </c>
      <c r="P130" s="565"/>
      <c r="Q130" s="565"/>
      <c r="R130" s="565"/>
      <c r="S130" s="565"/>
      <c r="U130" s="659"/>
      <c r="AN130" s="565"/>
      <c r="AO130" s="565"/>
      <c r="AP130" s="565"/>
      <c r="AQ130" s="565"/>
      <c r="AR130" s="565"/>
      <c r="AS130" s="565"/>
      <c r="AT130" s="565"/>
      <c r="AU130" s="565"/>
      <c r="AW130" s="674"/>
      <c r="AX130" s="11" t="s">
        <v>912</v>
      </c>
      <c r="AY130" s="11"/>
      <c r="AZ130" s="11"/>
      <c r="BA130" s="20"/>
      <c r="BB130" s="671"/>
      <c r="BD130" s="492" t="s">
        <v>650</v>
      </c>
      <c r="BE130" s="389"/>
      <c r="BF130" s="492"/>
      <c r="BG130" s="389"/>
      <c r="BH130" s="389"/>
      <c r="BI130" s="389">
        <f t="shared" ref="BI130:BI132" si="29">BI129</f>
        <v>0</v>
      </c>
      <c r="BJ130" s="389"/>
      <c r="BK130" s="389"/>
      <c r="BM130" s="9">
        <v>1</v>
      </c>
    </row>
    <row r="131" spans="3:65" ht="15.75">
      <c r="C131" s="87" t="s">
        <v>263</v>
      </c>
      <c r="D131" s="77">
        <f t="shared" si="19"/>
        <v>7.0000000000000001E-3</v>
      </c>
      <c r="E131" s="83" t="s">
        <v>243</v>
      </c>
      <c r="F131" s="75">
        <f t="shared" si="25"/>
        <v>143</v>
      </c>
      <c r="G131" s="84"/>
      <c r="H131" s="73">
        <v>7</v>
      </c>
      <c r="I131" s="72">
        <v>0</v>
      </c>
      <c r="J131" s="71">
        <v>0</v>
      </c>
      <c r="K131" s="79"/>
      <c r="L131" s="69"/>
      <c r="M131" s="68" t="s">
        <v>262</v>
      </c>
      <c r="P131" s="565"/>
      <c r="Q131" s="565"/>
      <c r="R131" s="565"/>
      <c r="S131" s="565"/>
      <c r="U131" s="659"/>
      <c r="AN131" s="565"/>
      <c r="AO131" s="565"/>
      <c r="AP131" s="565"/>
      <c r="AQ131" s="565"/>
      <c r="AR131" s="565"/>
      <c r="AS131" s="565"/>
      <c r="AT131" s="565"/>
      <c r="AU131" s="565"/>
      <c r="AW131" s="674"/>
      <c r="AX131" s="11" t="s">
        <v>913</v>
      </c>
      <c r="AY131" s="11"/>
      <c r="AZ131" s="11"/>
      <c r="BA131" s="20"/>
      <c r="BB131" s="671"/>
      <c r="BD131" s="492" t="s">
        <v>651</v>
      </c>
      <c r="BE131" s="389"/>
      <c r="BF131" s="492"/>
      <c r="BG131" s="389"/>
      <c r="BH131" s="389"/>
      <c r="BI131" s="389">
        <f t="shared" si="29"/>
        <v>0</v>
      </c>
      <c r="BJ131" s="389"/>
      <c r="BK131" s="389"/>
      <c r="BM131" s="9">
        <v>1</v>
      </c>
    </row>
    <row r="132" spans="3:65" ht="15.75">
      <c r="C132" s="87" t="s">
        <v>260</v>
      </c>
      <c r="D132" s="86">
        <f t="shared" si="19"/>
        <v>0.12</v>
      </c>
      <c r="E132" s="83" t="s">
        <v>243</v>
      </c>
      <c r="F132" s="75">
        <f t="shared" si="25"/>
        <v>8</v>
      </c>
      <c r="G132" s="79"/>
      <c r="H132" s="73">
        <v>120</v>
      </c>
      <c r="I132" s="72">
        <v>0</v>
      </c>
      <c r="J132" s="71">
        <v>0</v>
      </c>
      <c r="K132" s="85"/>
      <c r="L132" s="69"/>
      <c r="M132" s="68" t="s">
        <v>254</v>
      </c>
      <c r="P132" s="565"/>
      <c r="Q132" s="565"/>
      <c r="R132" s="565"/>
      <c r="S132" s="565"/>
      <c r="U132" s="659"/>
      <c r="AN132" s="565"/>
      <c r="AO132" s="565"/>
      <c r="AP132" s="565"/>
      <c r="AQ132" s="565"/>
      <c r="AR132" s="565"/>
      <c r="AS132" s="565"/>
      <c r="AT132" s="565"/>
      <c r="AU132" s="565"/>
      <c r="AW132" s="674"/>
      <c r="AX132" s="11"/>
      <c r="AY132" s="11"/>
      <c r="AZ132" s="11"/>
      <c r="BA132" s="20"/>
      <c r="BB132" s="671"/>
      <c r="BD132" s="492" t="s">
        <v>652</v>
      </c>
      <c r="BE132" s="389"/>
      <c r="BF132" s="492"/>
      <c r="BG132" s="389"/>
      <c r="BH132" s="389"/>
      <c r="BI132" s="389">
        <f t="shared" si="29"/>
        <v>0</v>
      </c>
      <c r="BJ132" s="389"/>
      <c r="BK132" s="389"/>
      <c r="BM132" s="9">
        <v>1</v>
      </c>
    </row>
    <row r="133" spans="3:65" ht="18">
      <c r="C133" s="87" t="s">
        <v>258</v>
      </c>
      <c r="D133" s="77">
        <f t="shared" si="19"/>
        <v>2.5000000000000001E-3</v>
      </c>
      <c r="E133" s="83" t="s">
        <v>243</v>
      </c>
      <c r="F133" s="75">
        <f t="shared" si="25"/>
        <v>400</v>
      </c>
      <c r="G133" s="84"/>
      <c r="H133" s="73">
        <v>2.5</v>
      </c>
      <c r="I133" s="72">
        <v>0</v>
      </c>
      <c r="J133" s="71">
        <v>0</v>
      </c>
      <c r="K133" s="79"/>
      <c r="L133" s="69"/>
      <c r="M133" s="68" t="s">
        <v>254</v>
      </c>
      <c r="P133" s="565"/>
      <c r="Q133" s="565"/>
      <c r="R133" s="565"/>
      <c r="S133" s="565"/>
      <c r="U133" s="659"/>
      <c r="AN133" s="565"/>
      <c r="AO133" s="565"/>
      <c r="AP133" s="565"/>
      <c r="AQ133" s="565"/>
      <c r="AR133" s="565"/>
      <c r="AS133" s="565"/>
      <c r="AT133" s="565"/>
      <c r="AU133" s="565"/>
      <c r="AW133" s="674"/>
      <c r="AX133" s="25" t="s">
        <v>914</v>
      </c>
      <c r="AY133" s="11"/>
      <c r="AZ133" s="11"/>
      <c r="BA133" s="20"/>
      <c r="BB133" s="671"/>
      <c r="BD133" s="492" t="s">
        <v>653</v>
      </c>
      <c r="BE133" s="389"/>
      <c r="BF133" s="492"/>
      <c r="BG133" s="389"/>
      <c r="BH133" s="389"/>
      <c r="BI133" s="389" t="str">
        <f>BG63</f>
        <v>◄ cellule BF63</v>
      </c>
      <c r="BJ133" s="389"/>
      <c r="BK133" s="389"/>
      <c r="BM133" s="9">
        <v>1</v>
      </c>
    </row>
    <row r="134" spans="3:65" ht="15.75">
      <c r="C134" s="87" t="s">
        <v>256</v>
      </c>
      <c r="D134" s="77">
        <f t="shared" si="19"/>
        <v>7.4999999999999997E-3</v>
      </c>
      <c r="E134" s="83" t="s">
        <v>243</v>
      </c>
      <c r="F134" s="75">
        <f t="shared" si="25"/>
        <v>133</v>
      </c>
      <c r="G134" s="79"/>
      <c r="H134" s="73">
        <v>7.5</v>
      </c>
      <c r="I134" s="72">
        <v>0</v>
      </c>
      <c r="J134" s="71">
        <v>0</v>
      </c>
      <c r="K134" s="85"/>
      <c r="L134" s="69"/>
      <c r="M134" s="68" t="s">
        <v>254</v>
      </c>
      <c r="P134" s="565"/>
      <c r="Q134" s="565"/>
      <c r="R134" s="565"/>
      <c r="S134" s="565"/>
      <c r="U134" s="659"/>
      <c r="AN134" s="565"/>
      <c r="AO134" s="565"/>
      <c r="AP134" s="565"/>
      <c r="AQ134" s="565"/>
      <c r="AR134" s="565"/>
      <c r="AS134" s="565"/>
      <c r="AT134" s="565"/>
      <c r="AU134" s="565"/>
      <c r="AW134" s="674"/>
      <c r="AX134" s="11" t="s">
        <v>915</v>
      </c>
      <c r="AY134" s="11"/>
      <c r="AZ134" s="11"/>
      <c r="BA134" s="20"/>
      <c r="BB134" s="671"/>
      <c r="BD134" s="492" t="s">
        <v>654</v>
      </c>
      <c r="BE134" s="389"/>
      <c r="BF134" s="492"/>
      <c r="BG134" s="389"/>
      <c r="BH134" s="389"/>
      <c r="BI134" s="389" t="str">
        <f>BG64</f>
        <v>◄ cellule BF64</v>
      </c>
      <c r="BJ134" s="389"/>
      <c r="BK134" s="389"/>
      <c r="BM134" s="9">
        <v>1</v>
      </c>
    </row>
    <row r="135" spans="3:65" ht="15.75">
      <c r="C135" s="87" t="s">
        <v>255</v>
      </c>
      <c r="D135" s="77">
        <f t="shared" si="19"/>
        <v>0.1</v>
      </c>
      <c r="E135" s="83" t="s">
        <v>243</v>
      </c>
      <c r="F135" s="75">
        <f t="shared" si="25"/>
        <v>10</v>
      </c>
      <c r="G135" s="79"/>
      <c r="H135" s="73">
        <v>100</v>
      </c>
      <c r="I135" s="72">
        <v>0</v>
      </c>
      <c r="J135" s="71">
        <v>0</v>
      </c>
      <c r="K135" s="85"/>
      <c r="L135" s="69"/>
      <c r="M135" s="68" t="s">
        <v>254</v>
      </c>
      <c r="P135" s="565"/>
      <c r="Q135" s="565"/>
      <c r="R135" s="565"/>
      <c r="S135" s="565"/>
      <c r="U135" s="659"/>
      <c r="AN135" s="565"/>
      <c r="AO135" s="565"/>
      <c r="AP135" s="565"/>
      <c r="AQ135" s="565"/>
      <c r="AR135" s="565"/>
      <c r="AS135" s="565"/>
      <c r="AT135" s="565"/>
      <c r="AU135" s="565"/>
      <c r="AW135" s="674"/>
      <c r="AX135" s="11" t="s">
        <v>916</v>
      </c>
      <c r="AY135" s="11"/>
      <c r="AZ135" s="11"/>
      <c r="BA135" s="20"/>
      <c r="BB135" s="671"/>
      <c r="BD135" s="492" t="s">
        <v>655</v>
      </c>
      <c r="BE135" s="389"/>
      <c r="BF135" s="492"/>
      <c r="BG135" s="389"/>
      <c r="BH135" s="389"/>
      <c r="BI135" s="389"/>
      <c r="BJ135" s="389"/>
      <c r="BK135" s="389"/>
      <c r="BM135" s="9">
        <v>1</v>
      </c>
    </row>
    <row r="136" spans="3:65" ht="15.75">
      <c r="C136" s="87" t="s">
        <v>252</v>
      </c>
      <c r="D136" s="77">
        <f t="shared" si="19"/>
        <v>5.0000000000000001E-3</v>
      </c>
      <c r="E136" s="83" t="s">
        <v>243</v>
      </c>
      <c r="F136" s="75">
        <f t="shared" si="25"/>
        <v>200</v>
      </c>
      <c r="G136" s="79"/>
      <c r="H136" s="73">
        <v>5</v>
      </c>
      <c r="I136" s="72">
        <v>0</v>
      </c>
      <c r="J136" s="71">
        <v>0</v>
      </c>
      <c r="K136" s="79"/>
      <c r="L136" s="69"/>
      <c r="M136" s="68" t="s">
        <v>248</v>
      </c>
      <c r="P136" s="565"/>
      <c r="Q136" s="565"/>
      <c r="R136" s="565"/>
      <c r="S136" s="565"/>
      <c r="U136" s="659"/>
      <c r="AN136" s="565"/>
      <c r="AO136" s="565"/>
      <c r="AP136" s="565"/>
      <c r="AQ136" s="565"/>
      <c r="AR136" s="565"/>
      <c r="AS136" s="565"/>
      <c r="AT136" s="565"/>
      <c r="AU136" s="565"/>
      <c r="AW136" s="674"/>
      <c r="AX136" s="11" t="s">
        <v>917</v>
      </c>
      <c r="AY136" s="11"/>
      <c r="AZ136" s="11"/>
      <c r="BA136" s="20"/>
      <c r="BB136" s="671"/>
      <c r="BD136" s="493" t="s">
        <v>656</v>
      </c>
      <c r="BE136" s="389"/>
      <c r="BF136" s="389"/>
      <c r="BG136" s="389"/>
      <c r="BH136" s="389"/>
      <c r="BI136" s="389"/>
      <c r="BJ136" s="389"/>
      <c r="BK136" s="389"/>
      <c r="BM136" s="9">
        <v>1</v>
      </c>
    </row>
    <row r="137" spans="3:65" ht="15.75">
      <c r="C137" s="87" t="s">
        <v>250</v>
      </c>
      <c r="D137" s="77">
        <f t="shared" si="19"/>
        <v>1.4999999999999999E-2</v>
      </c>
      <c r="E137" s="83" t="s">
        <v>243</v>
      </c>
      <c r="F137" s="75">
        <f t="shared" si="25"/>
        <v>67</v>
      </c>
      <c r="G137" s="79"/>
      <c r="H137" s="73">
        <v>15</v>
      </c>
      <c r="I137" s="72">
        <v>0</v>
      </c>
      <c r="J137" s="71">
        <v>0</v>
      </c>
      <c r="K137" s="79"/>
      <c r="L137" s="69"/>
      <c r="M137" s="68" t="s">
        <v>248</v>
      </c>
      <c r="P137" s="565"/>
      <c r="Q137" s="565"/>
      <c r="R137" s="565"/>
      <c r="S137" s="565"/>
      <c r="U137" s="67"/>
      <c r="AN137" s="565"/>
      <c r="AO137" s="565"/>
      <c r="AP137" s="565"/>
      <c r="AQ137" s="565"/>
      <c r="AR137" s="565"/>
      <c r="AS137" s="565"/>
      <c r="AT137" s="565"/>
      <c r="AU137" s="565"/>
      <c r="AW137" s="674"/>
      <c r="AX137" s="11" t="s">
        <v>918</v>
      </c>
      <c r="AY137" s="11"/>
      <c r="AZ137" s="11"/>
      <c r="BA137" s="20"/>
      <c r="BB137" s="671"/>
      <c r="BD137" s="389" t="s">
        <v>628</v>
      </c>
      <c r="BE137" s="389"/>
      <c r="BF137" s="389"/>
      <c r="BG137" s="389"/>
      <c r="BH137" s="389"/>
      <c r="BI137" s="389"/>
      <c r="BJ137" s="389"/>
      <c r="BK137" s="389"/>
      <c r="BM137" s="9">
        <v>1</v>
      </c>
    </row>
    <row r="138" spans="3:65" ht="15.75">
      <c r="C138" s="87" t="s">
        <v>249</v>
      </c>
      <c r="D138" s="86">
        <f t="shared" si="19"/>
        <v>0.24</v>
      </c>
      <c r="E138" s="83" t="s">
        <v>243</v>
      </c>
      <c r="F138" s="75">
        <f t="shared" si="25"/>
        <v>4</v>
      </c>
      <c r="G138" s="79"/>
      <c r="H138" s="73">
        <v>240</v>
      </c>
      <c r="I138" s="72">
        <v>0</v>
      </c>
      <c r="J138" s="71">
        <v>0</v>
      </c>
      <c r="K138" s="85"/>
      <c r="L138" s="69"/>
      <c r="M138" s="68" t="s">
        <v>248</v>
      </c>
      <c r="P138" s="565"/>
      <c r="Q138" s="565"/>
      <c r="R138" s="565"/>
      <c r="S138" s="565"/>
      <c r="AN138" s="565"/>
      <c r="AO138" s="565"/>
      <c r="AP138" s="565"/>
      <c r="AQ138" s="565"/>
      <c r="AR138" s="565"/>
      <c r="AS138" s="565"/>
      <c r="AT138" s="565"/>
      <c r="AU138" s="565"/>
      <c r="AW138" s="674"/>
      <c r="AX138" s="23"/>
      <c r="AY138" s="11"/>
      <c r="AZ138" s="11"/>
      <c r="BA138" s="20"/>
      <c r="BB138" s="671"/>
      <c r="BD138" s="389" t="s">
        <v>657</v>
      </c>
      <c r="BE138" s="389"/>
      <c r="BF138" s="389"/>
      <c r="BG138" s="389"/>
      <c r="BH138" s="389"/>
      <c r="BI138" s="389"/>
      <c r="BJ138" s="389"/>
      <c r="BK138" s="389"/>
      <c r="BM138" s="9">
        <v>1</v>
      </c>
    </row>
    <row r="139" spans="3:65" ht="18.75">
      <c r="C139" s="559" t="s">
        <v>246</v>
      </c>
      <c r="D139" s="77">
        <f t="shared" si="19"/>
        <v>1E-3</v>
      </c>
      <c r="E139" s="83" t="s">
        <v>243</v>
      </c>
      <c r="F139" s="75">
        <f t="shared" si="25"/>
        <v>1000</v>
      </c>
      <c r="G139" s="84"/>
      <c r="H139" s="73">
        <v>1</v>
      </c>
      <c r="I139" s="72">
        <v>0</v>
      </c>
      <c r="J139" s="71">
        <v>0</v>
      </c>
      <c r="K139" s="79"/>
      <c r="L139" s="69"/>
      <c r="M139" s="82"/>
      <c r="P139" s="565"/>
      <c r="Q139" s="565"/>
      <c r="R139" s="565"/>
      <c r="S139" s="565"/>
      <c r="AN139" s="565"/>
      <c r="AO139" s="565"/>
      <c r="AP139" s="565"/>
      <c r="AQ139" s="565"/>
      <c r="AR139" s="565"/>
      <c r="AS139" s="565"/>
      <c r="AT139" s="565"/>
      <c r="AU139" s="565"/>
      <c r="AW139" s="674"/>
      <c r="AX139" s="23" t="s">
        <v>919</v>
      </c>
      <c r="AY139" s="11"/>
      <c r="AZ139" s="11"/>
      <c r="BA139" s="20"/>
      <c r="BB139" s="671"/>
      <c r="BD139" s="389" t="s">
        <v>626</v>
      </c>
      <c r="BE139" s="389"/>
      <c r="BF139" s="389"/>
      <c r="BG139" s="389"/>
      <c r="BH139" s="389"/>
      <c r="BI139" s="389"/>
      <c r="BJ139" s="389"/>
      <c r="BK139" s="389"/>
      <c r="BM139" s="9">
        <v>1</v>
      </c>
    </row>
    <row r="140" spans="3:65" ht="18.75">
      <c r="C140" s="560" t="s">
        <v>244</v>
      </c>
      <c r="D140" s="77">
        <f t="shared" si="19"/>
        <v>1</v>
      </c>
      <c r="E140" s="83" t="s">
        <v>243</v>
      </c>
      <c r="F140" s="75">
        <f t="shared" si="25"/>
        <v>1</v>
      </c>
      <c r="G140" s="79"/>
      <c r="H140" s="73">
        <v>1000</v>
      </c>
      <c r="I140" s="72">
        <v>0</v>
      </c>
      <c r="J140" s="71">
        <v>0</v>
      </c>
      <c r="K140" s="79"/>
      <c r="L140" s="69"/>
      <c r="M140" s="82"/>
      <c r="P140" s="565"/>
      <c r="Q140" s="565"/>
      <c r="R140" s="565"/>
      <c r="S140" s="565"/>
      <c r="AN140" s="565"/>
      <c r="AO140" s="565"/>
      <c r="AP140" s="565"/>
      <c r="AQ140" s="565"/>
      <c r="AR140" s="565"/>
      <c r="AS140" s="565"/>
      <c r="AT140" s="565"/>
      <c r="AU140" s="565"/>
      <c r="AW140" s="674"/>
      <c r="AX140" s="23"/>
      <c r="AY140" s="11"/>
      <c r="AZ140" s="11"/>
      <c r="BA140" s="20"/>
      <c r="BB140" s="671"/>
      <c r="BD140" s="389" t="s">
        <v>658</v>
      </c>
      <c r="BE140" s="389"/>
      <c r="BF140" s="389"/>
      <c r="BG140" s="389"/>
      <c r="BH140" s="389"/>
      <c r="BI140" s="389"/>
      <c r="BJ140" s="389"/>
      <c r="BK140" s="389"/>
      <c r="BM140" s="9">
        <v>1</v>
      </c>
    </row>
    <row r="141" spans="3:65" ht="15.75">
      <c r="C141" s="81" t="s">
        <v>241</v>
      </c>
      <c r="D141" s="80">
        <v>0.5</v>
      </c>
      <c r="E141" s="76" t="s">
        <v>226</v>
      </c>
      <c r="F141" s="75">
        <f t="shared" si="25"/>
        <v>2</v>
      </c>
      <c r="G141" s="79"/>
      <c r="H141" s="73"/>
      <c r="I141" s="72">
        <v>0</v>
      </c>
      <c r="J141" s="71">
        <v>0</v>
      </c>
      <c r="K141" s="70"/>
      <c r="L141" s="69"/>
      <c r="M141" s="68" t="s">
        <v>240</v>
      </c>
      <c r="P141" s="565"/>
      <c r="Q141" s="565"/>
      <c r="R141" s="565"/>
      <c r="S141" s="565"/>
      <c r="AN141" s="565"/>
      <c r="AO141" s="565"/>
      <c r="AP141" s="565"/>
      <c r="AQ141" s="565"/>
      <c r="AR141" s="565"/>
      <c r="AS141" s="565"/>
      <c r="AT141" s="565"/>
      <c r="AU141" s="565"/>
      <c r="AW141" s="674"/>
      <c r="AX141" s="22" t="s">
        <v>920</v>
      </c>
      <c r="AY141" s="11"/>
      <c r="AZ141" s="11"/>
      <c r="BA141" s="20"/>
      <c r="BB141" s="671"/>
      <c r="BD141" s="493" t="s">
        <v>659</v>
      </c>
      <c r="BE141" s="389"/>
      <c r="BF141" s="389"/>
      <c r="BG141" s="389"/>
      <c r="BH141" s="389"/>
      <c r="BI141" s="389"/>
      <c r="BJ141" s="389"/>
      <c r="BK141" s="389"/>
      <c r="BM141" s="9">
        <v>1</v>
      </c>
    </row>
    <row r="142" spans="3:65" ht="15.75">
      <c r="C142" s="81" t="s">
        <v>238</v>
      </c>
      <c r="D142" s="80">
        <v>0.25</v>
      </c>
      <c r="E142" s="76" t="s">
        <v>226</v>
      </c>
      <c r="F142" s="75">
        <f t="shared" si="25"/>
        <v>4</v>
      </c>
      <c r="G142" s="79"/>
      <c r="H142" s="73"/>
      <c r="I142" s="72">
        <v>0</v>
      </c>
      <c r="J142" s="71">
        <v>0</v>
      </c>
      <c r="K142" s="70"/>
      <c r="L142" s="69"/>
      <c r="M142" s="68" t="s">
        <v>237</v>
      </c>
      <c r="P142" s="565"/>
      <c r="Q142" s="565"/>
      <c r="R142" s="565"/>
      <c r="S142" s="565"/>
      <c r="AN142" s="565"/>
      <c r="AO142" s="565"/>
      <c r="AP142" s="565"/>
      <c r="AQ142" s="565"/>
      <c r="AR142" s="565"/>
      <c r="AS142" s="565"/>
      <c r="AT142" s="565"/>
      <c r="AU142" s="565"/>
      <c r="AW142" s="674"/>
      <c r="AX142" s="11"/>
      <c r="AY142" s="11"/>
      <c r="AZ142" s="11"/>
      <c r="BA142" s="20"/>
      <c r="BB142" s="671"/>
      <c r="BD142" s="389"/>
      <c r="BE142" s="389"/>
      <c r="BF142" s="389"/>
      <c r="BG142" s="389"/>
      <c r="BH142" s="389"/>
      <c r="BI142" s="389"/>
      <c r="BJ142" s="389"/>
      <c r="BK142" s="389"/>
      <c r="BM142" s="9">
        <v>1</v>
      </c>
    </row>
    <row r="143" spans="3:65" ht="15.75">
      <c r="C143" s="81" t="s">
        <v>236</v>
      </c>
      <c r="D143" s="80">
        <v>0.33</v>
      </c>
      <c r="E143" s="76" t="s">
        <v>226</v>
      </c>
      <c r="F143" s="75">
        <f t="shared" si="25"/>
        <v>3</v>
      </c>
      <c r="G143" s="79"/>
      <c r="H143" s="73"/>
      <c r="I143" s="72">
        <v>0</v>
      </c>
      <c r="J143" s="71">
        <v>0</v>
      </c>
      <c r="K143" s="70"/>
      <c r="L143" s="69"/>
      <c r="M143" s="68" t="s">
        <v>235</v>
      </c>
      <c r="P143" s="565"/>
      <c r="Q143" s="565"/>
      <c r="R143" s="565"/>
      <c r="S143" s="565"/>
      <c r="AN143" s="565"/>
      <c r="AO143" s="565"/>
      <c r="AP143" s="565"/>
      <c r="AQ143" s="565"/>
      <c r="AR143" s="565"/>
      <c r="AS143" s="565"/>
      <c r="AT143" s="565"/>
      <c r="AU143" s="565"/>
      <c r="AW143" s="674"/>
      <c r="AX143" s="11" t="s">
        <v>921</v>
      </c>
      <c r="AY143" s="11"/>
      <c r="AZ143" s="11"/>
      <c r="BA143" s="20"/>
      <c r="BB143" s="671"/>
      <c r="BD143" s="389"/>
      <c r="BE143" s="389"/>
      <c r="BF143" s="389" t="s">
        <v>660</v>
      </c>
      <c r="BG143" s="389"/>
      <c r="BH143" s="389"/>
      <c r="BI143" s="389"/>
      <c r="BJ143" s="389"/>
      <c r="BK143" s="389"/>
      <c r="BM143" s="9">
        <v>1</v>
      </c>
    </row>
    <row r="144" spans="3:65" ht="15.75">
      <c r="C144" s="78" t="s">
        <v>233</v>
      </c>
      <c r="D144" s="77">
        <v>0.25</v>
      </c>
      <c r="E144" s="76" t="s">
        <v>226</v>
      </c>
      <c r="F144" s="75">
        <f t="shared" si="25"/>
        <v>4</v>
      </c>
      <c r="G144" s="74">
        <f t="shared" ref="G144:G146" si="30">H144/10</f>
        <v>25</v>
      </c>
      <c r="H144" s="73">
        <v>250</v>
      </c>
      <c r="I144" s="72">
        <v>0</v>
      </c>
      <c r="J144" s="71">
        <v>0</v>
      </c>
      <c r="K144" s="70"/>
      <c r="L144" s="69"/>
      <c r="M144" s="68" t="s">
        <v>232</v>
      </c>
      <c r="P144" s="565"/>
      <c r="Q144" s="565"/>
      <c r="R144" s="565"/>
      <c r="S144" s="565"/>
      <c r="AN144" s="565"/>
      <c r="AO144" s="565"/>
      <c r="AP144" s="565"/>
      <c r="AQ144" s="565"/>
      <c r="AR144" s="565"/>
      <c r="AS144" s="565"/>
      <c r="AT144" s="565"/>
      <c r="AU144" s="565"/>
      <c r="AW144" s="674"/>
      <c r="AX144" s="11"/>
      <c r="AY144" s="11"/>
      <c r="AZ144" s="11"/>
      <c r="BA144" s="20"/>
      <c r="BB144" s="671"/>
      <c r="BD144" s="389"/>
      <c r="BE144" s="389"/>
      <c r="BF144" s="494" t="s">
        <v>661</v>
      </c>
      <c r="BG144" s="389"/>
      <c r="BH144" s="389"/>
      <c r="BI144" s="389"/>
      <c r="BJ144" s="389"/>
      <c r="BK144" s="389"/>
      <c r="BM144" s="9">
        <v>1</v>
      </c>
    </row>
    <row r="145" spans="2:65" ht="18">
      <c r="C145" s="78" t="s">
        <v>230</v>
      </c>
      <c r="D145" s="77">
        <v>0.5</v>
      </c>
      <c r="E145" s="76" t="s">
        <v>226</v>
      </c>
      <c r="F145" s="75">
        <f t="shared" si="25"/>
        <v>2</v>
      </c>
      <c r="G145" s="74">
        <f t="shared" si="30"/>
        <v>50</v>
      </c>
      <c r="H145" s="73">
        <v>500</v>
      </c>
      <c r="I145" s="72">
        <v>0</v>
      </c>
      <c r="J145" s="71">
        <v>0</v>
      </c>
      <c r="K145" s="70"/>
      <c r="L145" s="69"/>
      <c r="M145" s="68" t="s">
        <v>229</v>
      </c>
      <c r="P145" s="565"/>
      <c r="Q145" s="565"/>
      <c r="R145" s="565"/>
      <c r="S145" s="565"/>
      <c r="AN145" s="565"/>
      <c r="AO145" s="565"/>
      <c r="AP145" s="565"/>
      <c r="AQ145" s="565"/>
      <c r="AR145" s="565"/>
      <c r="AS145" s="565"/>
      <c r="AT145" s="565"/>
      <c r="AU145" s="565"/>
      <c r="AW145" s="674"/>
      <c r="AX145" s="25" t="s">
        <v>922</v>
      </c>
      <c r="AY145" s="11"/>
      <c r="AZ145" s="11"/>
      <c r="BA145" s="20"/>
      <c r="BB145" s="671"/>
      <c r="BD145" s="389"/>
      <c r="BE145" s="389"/>
      <c r="BF145" s="495" t="s">
        <v>662</v>
      </c>
      <c r="BG145" s="389"/>
      <c r="BH145" s="389"/>
      <c r="BI145" s="389"/>
      <c r="BJ145" s="389"/>
      <c r="BK145" s="389"/>
      <c r="BM145" s="9">
        <v>1</v>
      </c>
    </row>
    <row r="146" spans="2:65" ht="15.75">
      <c r="B146" s="67"/>
      <c r="C146" s="66" t="s">
        <v>227</v>
      </c>
      <c r="D146" s="65">
        <v>0.33</v>
      </c>
      <c r="E146" s="64" t="s">
        <v>226</v>
      </c>
      <c r="F146" s="63">
        <f t="shared" si="25"/>
        <v>3</v>
      </c>
      <c r="G146" s="62">
        <f t="shared" si="30"/>
        <v>33.299999999999997</v>
      </c>
      <c r="H146" s="61">
        <v>333</v>
      </c>
      <c r="I146" s="60">
        <v>0</v>
      </c>
      <c r="J146" s="59">
        <v>0</v>
      </c>
      <c r="K146" s="58">
        <f>J146/10</f>
        <v>0</v>
      </c>
      <c r="L146" s="57"/>
      <c r="M146" s="56" t="s">
        <v>225</v>
      </c>
      <c r="P146" s="565"/>
      <c r="Q146" s="565"/>
      <c r="R146" s="565"/>
      <c r="S146" s="565"/>
      <c r="AN146" s="565"/>
      <c r="AO146" s="565"/>
      <c r="AP146" s="565"/>
      <c r="AQ146" s="565"/>
      <c r="AR146" s="565"/>
      <c r="AS146" s="565"/>
      <c r="AT146" s="565"/>
      <c r="AU146" s="565"/>
      <c r="AW146" s="674"/>
      <c r="AX146" s="660" t="s">
        <v>901</v>
      </c>
      <c r="AY146" s="660" t="s">
        <v>923</v>
      </c>
      <c r="AZ146" s="660" t="s">
        <v>924</v>
      </c>
      <c r="BA146" s="20"/>
      <c r="BB146" s="671"/>
      <c r="BD146" s="389"/>
      <c r="BE146" s="389"/>
      <c r="BF146" s="496" t="s">
        <v>663</v>
      </c>
      <c r="BG146" s="389"/>
      <c r="BH146" s="389"/>
      <c r="BI146" s="389"/>
      <c r="BJ146" s="389"/>
      <c r="BK146" s="389"/>
      <c r="BM146" s="9">
        <v>1</v>
      </c>
    </row>
    <row r="147" spans="2:65" ht="15.75">
      <c r="C147" s="14"/>
      <c r="D147" s="14"/>
      <c r="E147" s="14"/>
      <c r="F147" s="14"/>
      <c r="G147" s="14"/>
      <c r="H147" s="13"/>
      <c r="I147" s="13"/>
      <c r="J147" s="13"/>
      <c r="K147" s="13"/>
      <c r="L147" s="13"/>
      <c r="M147" s="20"/>
      <c r="P147" s="565"/>
      <c r="Q147" s="565"/>
      <c r="R147" s="565"/>
      <c r="S147" s="565"/>
      <c r="AN147" s="565"/>
      <c r="AO147" s="565"/>
      <c r="AP147" s="565"/>
      <c r="AQ147" s="565"/>
      <c r="AR147" s="565"/>
      <c r="AS147" s="565"/>
      <c r="AT147" s="565"/>
      <c r="AU147" s="565"/>
      <c r="AW147" s="674"/>
      <c r="AX147" s="661" t="s">
        <v>414</v>
      </c>
      <c r="AY147" s="265" t="s">
        <v>925</v>
      </c>
      <c r="AZ147" s="265" t="s">
        <v>926</v>
      </c>
      <c r="BA147" s="20"/>
      <c r="BB147" s="671"/>
      <c r="BD147" s="389"/>
      <c r="BE147" s="389"/>
      <c r="BF147" s="497" t="s">
        <v>664</v>
      </c>
      <c r="BG147" s="389"/>
      <c r="BH147" s="389"/>
      <c r="BI147" s="389"/>
      <c r="BJ147" s="389"/>
      <c r="BK147" s="389"/>
      <c r="BM147" s="9">
        <v>1</v>
      </c>
    </row>
    <row r="148" spans="2:65" ht="15.75">
      <c r="C148"/>
      <c r="D148"/>
      <c r="E148"/>
      <c r="F148"/>
      <c r="G148"/>
      <c r="H148"/>
      <c r="I148"/>
      <c r="J148"/>
      <c r="K148"/>
      <c r="L148"/>
      <c r="M148"/>
      <c r="P148" s="565"/>
      <c r="Q148" s="565"/>
      <c r="R148" s="565"/>
      <c r="S148" s="565"/>
      <c r="AN148" s="565"/>
      <c r="AO148" s="565"/>
      <c r="AP148" s="565"/>
      <c r="AQ148" s="565"/>
      <c r="AR148" s="565"/>
      <c r="AS148" s="565"/>
      <c r="AT148" s="565"/>
      <c r="AU148" s="565"/>
      <c r="AW148" s="674"/>
      <c r="AX148" s="661" t="s">
        <v>361</v>
      </c>
      <c r="AY148" s="265" t="s">
        <v>925</v>
      </c>
      <c r="AZ148" s="265" t="s">
        <v>927</v>
      </c>
      <c r="BA148" s="20"/>
      <c r="BB148" s="671"/>
      <c r="BD148" s="389"/>
      <c r="BE148" s="389"/>
      <c r="BF148" s="498" t="s">
        <v>665</v>
      </c>
      <c r="BG148" s="389"/>
      <c r="BH148" s="389"/>
      <c r="BI148" s="389"/>
      <c r="BJ148" s="389"/>
      <c r="BK148" s="389"/>
      <c r="BM148" s="9">
        <v>1</v>
      </c>
    </row>
    <row r="149" spans="2:65">
      <c r="C149"/>
      <c r="D149"/>
      <c r="E149"/>
      <c r="F149"/>
      <c r="G149"/>
      <c r="H149"/>
      <c r="I149"/>
      <c r="J149"/>
      <c r="K149"/>
      <c r="L149"/>
      <c r="M149"/>
      <c r="P149" s="565"/>
      <c r="Q149" s="565"/>
      <c r="R149" s="565"/>
      <c r="S149" s="565"/>
      <c r="AN149" s="565"/>
      <c r="AO149" s="565"/>
      <c r="AP149" s="565"/>
      <c r="AQ149" s="565"/>
      <c r="AR149" s="565"/>
      <c r="AS149" s="565"/>
      <c r="AT149" s="565"/>
      <c r="AU149" s="565"/>
      <c r="AW149" s="674"/>
      <c r="AX149" s="661" t="s">
        <v>475</v>
      </c>
      <c r="AY149" s="265" t="s">
        <v>925</v>
      </c>
      <c r="AZ149" s="265" t="s">
        <v>928</v>
      </c>
      <c r="BA149" s="20"/>
      <c r="BB149" s="671"/>
      <c r="BD149" s="389"/>
      <c r="BE149" s="389"/>
      <c r="BF149" s="499" t="s">
        <v>666</v>
      </c>
      <c r="BG149" s="389"/>
      <c r="BH149" s="389"/>
      <c r="BI149" s="389"/>
      <c r="BJ149" s="389"/>
      <c r="BK149" s="389"/>
      <c r="BM149" s="9">
        <v>1</v>
      </c>
    </row>
    <row r="150" spans="2:65" ht="17.25">
      <c r="C150"/>
      <c r="D150"/>
      <c r="E150"/>
      <c r="F150"/>
      <c r="G150"/>
      <c r="H150"/>
      <c r="I150"/>
      <c r="J150"/>
      <c r="K150"/>
      <c r="L150"/>
      <c r="M150"/>
      <c r="P150" s="565"/>
      <c r="Q150" s="565"/>
      <c r="R150" s="565"/>
      <c r="S150" s="565"/>
      <c r="AN150" s="565"/>
      <c r="AO150" s="565"/>
      <c r="AP150" s="565"/>
      <c r="AQ150" s="565"/>
      <c r="AR150" s="565"/>
      <c r="AS150" s="565"/>
      <c r="AT150" s="565"/>
      <c r="AU150" s="565"/>
      <c r="AW150" s="674"/>
      <c r="BB150" s="671"/>
      <c r="BD150" s="389"/>
      <c r="BE150" s="389"/>
      <c r="BF150" s="500" t="s">
        <v>667</v>
      </c>
      <c r="BG150" s="389"/>
      <c r="BH150" s="389"/>
      <c r="BI150" s="389"/>
      <c r="BJ150" s="389"/>
      <c r="BK150" s="389"/>
      <c r="BM150" s="9">
        <v>1</v>
      </c>
    </row>
    <row r="151" spans="2:65" ht="18.75">
      <c r="C151"/>
      <c r="D151"/>
      <c r="E151"/>
      <c r="F151"/>
      <c r="G151"/>
      <c r="H151"/>
      <c r="I151"/>
      <c r="J151"/>
      <c r="K151"/>
      <c r="L151"/>
      <c r="M151"/>
      <c r="P151" s="565"/>
      <c r="Q151" s="565"/>
      <c r="R151" s="565"/>
      <c r="S151" s="565"/>
      <c r="AN151" s="565"/>
      <c r="AO151" s="565"/>
      <c r="AP151" s="565"/>
      <c r="AQ151" s="565"/>
      <c r="AR151" s="565"/>
      <c r="AS151" s="565"/>
      <c r="AT151" s="565"/>
      <c r="AU151" s="565"/>
      <c r="AW151" s="674"/>
      <c r="AX151" s="15" t="s">
        <v>80</v>
      </c>
      <c r="AY151" s="20"/>
      <c r="BB151" s="671"/>
      <c r="BD151" s="389"/>
      <c r="BE151" s="389"/>
      <c r="BF151" s="501" t="s">
        <v>668</v>
      </c>
      <c r="BG151" s="389"/>
      <c r="BH151" s="389"/>
      <c r="BI151" s="389"/>
      <c r="BJ151" s="389"/>
      <c r="BK151" s="389"/>
      <c r="BM151" s="9">
        <v>1</v>
      </c>
    </row>
    <row r="152" spans="2:65" ht="18">
      <c r="C152"/>
      <c r="D152"/>
      <c r="E152"/>
      <c r="F152"/>
      <c r="G152"/>
      <c r="H152"/>
      <c r="I152"/>
      <c r="J152"/>
      <c r="K152"/>
      <c r="L152"/>
      <c r="M152"/>
      <c r="P152" s="565"/>
      <c r="Q152" s="565"/>
      <c r="R152" s="565"/>
      <c r="S152" s="565"/>
      <c r="AN152" s="565"/>
      <c r="AO152" s="565"/>
      <c r="AP152" s="565"/>
      <c r="AQ152" s="565"/>
      <c r="AR152" s="565"/>
      <c r="AS152" s="565"/>
      <c r="AT152" s="565"/>
      <c r="AU152" s="565"/>
      <c r="AW152" s="674"/>
      <c r="AX152" s="11" t="s">
        <v>78</v>
      </c>
      <c r="AY152" s="20"/>
      <c r="BB152" s="671"/>
      <c r="BD152" s="389"/>
      <c r="BE152" s="389"/>
      <c r="BF152" s="502" t="s">
        <v>669</v>
      </c>
      <c r="BG152" s="389"/>
      <c r="BH152" s="389"/>
      <c r="BI152" s="389"/>
      <c r="BJ152" s="389"/>
      <c r="BK152" s="389"/>
      <c r="BM152" s="9">
        <v>1</v>
      </c>
    </row>
    <row r="153" spans="2:65">
      <c r="C153"/>
      <c r="D153"/>
      <c r="E153"/>
      <c r="F153"/>
      <c r="G153"/>
      <c r="H153"/>
      <c r="I153"/>
      <c r="J153"/>
      <c r="K153"/>
      <c r="L153"/>
      <c r="M153"/>
      <c r="P153" s="565"/>
      <c r="Q153" s="565"/>
      <c r="R153" s="565"/>
      <c r="S153" s="565"/>
      <c r="AN153" s="565"/>
      <c r="AO153" s="565"/>
      <c r="AP153" s="565"/>
      <c r="AQ153" s="565"/>
      <c r="AR153" s="565"/>
      <c r="AS153" s="565"/>
      <c r="AT153" s="565"/>
      <c r="AU153" s="565"/>
      <c r="AW153" s="674"/>
      <c r="AX153" s="14" t="s">
        <v>76</v>
      </c>
      <c r="AY153" s="20"/>
      <c r="BB153" s="671"/>
      <c r="BD153" s="14"/>
      <c r="BE153" s="20"/>
      <c r="BF153" s="389"/>
      <c r="BG153" s="389"/>
      <c r="BH153" s="389"/>
      <c r="BI153" s="389"/>
      <c r="BJ153" s="389"/>
      <c r="BK153" s="389"/>
      <c r="BM153" s="9">
        <v>1</v>
      </c>
    </row>
    <row r="154" spans="2:65">
      <c r="C154"/>
      <c r="D154"/>
      <c r="E154"/>
      <c r="F154"/>
      <c r="G154"/>
      <c r="H154"/>
      <c r="I154"/>
      <c r="J154"/>
      <c r="K154"/>
      <c r="L154"/>
      <c r="M154"/>
      <c r="P154" s="565"/>
      <c r="Q154" s="565"/>
      <c r="R154" s="565"/>
      <c r="S154" s="565"/>
      <c r="AN154" s="565"/>
      <c r="AO154" s="565"/>
      <c r="AP154" s="565"/>
      <c r="AQ154" s="565"/>
      <c r="AR154" s="565"/>
      <c r="AS154" s="565"/>
      <c r="AT154" s="565"/>
      <c r="AU154" s="565"/>
      <c r="AW154" s="674"/>
      <c r="AX154" s="11" t="s">
        <v>74</v>
      </c>
      <c r="AY154" s="20"/>
      <c r="BB154" s="671"/>
      <c r="BD154" s="14"/>
      <c r="BE154" s="1"/>
      <c r="BM154" s="9">
        <v>1</v>
      </c>
    </row>
    <row r="155" spans="2:65">
      <c r="C155"/>
      <c r="D155"/>
      <c r="E155"/>
      <c r="F155"/>
      <c r="G155"/>
      <c r="H155"/>
      <c r="I155"/>
      <c r="J155"/>
      <c r="K155"/>
      <c r="L155"/>
      <c r="M155"/>
      <c r="P155" s="565"/>
      <c r="Q155" s="565"/>
      <c r="R155" s="565"/>
      <c r="S155" s="565"/>
      <c r="AN155" s="565"/>
      <c r="AO155" s="565"/>
      <c r="AP155" s="565"/>
      <c r="AQ155" s="565"/>
      <c r="AR155" s="565"/>
      <c r="AS155" s="565"/>
      <c r="AT155" s="565"/>
      <c r="AU155" s="565"/>
      <c r="AW155" s="674"/>
      <c r="AX155" s="11" t="s">
        <v>71</v>
      </c>
      <c r="AY155" s="20"/>
      <c r="BB155" s="671"/>
      <c r="BD155" s="14"/>
      <c r="BE155" s="1"/>
      <c r="BM155" s="9">
        <v>1</v>
      </c>
    </row>
    <row r="156" spans="2:65">
      <c r="C156"/>
      <c r="D156"/>
      <c r="E156"/>
      <c r="F156"/>
      <c r="G156"/>
      <c r="H156"/>
      <c r="I156"/>
      <c r="J156"/>
      <c r="K156"/>
      <c r="L156"/>
      <c r="M156"/>
      <c r="P156" s="565"/>
      <c r="Q156" s="565"/>
      <c r="R156" s="565"/>
      <c r="S156" s="565"/>
      <c r="AN156" s="565"/>
      <c r="AO156" s="565"/>
      <c r="AP156" s="565"/>
      <c r="AQ156" s="565"/>
      <c r="AR156" s="565"/>
      <c r="AS156" s="565"/>
      <c r="AT156" s="565"/>
      <c r="AU156" s="565"/>
      <c r="AW156" s="674"/>
      <c r="AX156" s="11" t="s">
        <v>69</v>
      </c>
      <c r="AY156" s="20"/>
      <c r="BB156" s="671"/>
      <c r="BD156" s="14"/>
      <c r="BE156" s="1"/>
      <c r="BM156" s="9">
        <v>1</v>
      </c>
    </row>
    <row r="157" spans="2:65">
      <c r="C157"/>
      <c r="D157"/>
      <c r="E157"/>
      <c r="F157"/>
      <c r="G157"/>
      <c r="H157"/>
      <c r="I157"/>
      <c r="J157"/>
      <c r="K157"/>
      <c r="L157"/>
      <c r="M157"/>
      <c r="P157" s="565"/>
      <c r="Q157" s="565"/>
      <c r="R157" s="565"/>
      <c r="S157" s="565"/>
      <c r="AN157" s="565"/>
      <c r="AO157" s="565"/>
      <c r="AP157" s="565"/>
      <c r="AQ157" s="565"/>
      <c r="AR157" s="565"/>
      <c r="AS157" s="565"/>
      <c r="AT157" s="565"/>
      <c r="AU157" s="565"/>
      <c r="AW157" s="674"/>
      <c r="AX157" s="11" t="s">
        <v>67</v>
      </c>
      <c r="AY157" s="20"/>
      <c r="BB157" s="671"/>
      <c r="BD157" s="14"/>
      <c r="BE157" s="1"/>
      <c r="BM157" s="9">
        <v>1</v>
      </c>
    </row>
    <row r="158" spans="2:65">
      <c r="C158"/>
      <c r="D158"/>
      <c r="E158"/>
      <c r="F158"/>
      <c r="G158"/>
      <c r="H158"/>
      <c r="I158"/>
      <c r="J158"/>
      <c r="K158"/>
      <c r="L158"/>
      <c r="M158"/>
      <c r="P158" s="565"/>
      <c r="Q158" s="565"/>
      <c r="R158" s="565"/>
      <c r="S158" s="565"/>
      <c r="AN158" s="565"/>
      <c r="AO158" s="565"/>
      <c r="AP158" s="565"/>
      <c r="AQ158" s="565"/>
      <c r="AR158" s="565"/>
      <c r="AS158" s="565"/>
      <c r="AT158" s="565"/>
      <c r="AU158" s="565"/>
      <c r="AW158" s="674"/>
      <c r="AX158" s="13" t="s">
        <v>64</v>
      </c>
      <c r="AY158" s="20"/>
      <c r="BB158" s="671"/>
      <c r="BD158" s="14"/>
      <c r="BE158" s="1"/>
      <c r="BM158" s="9">
        <v>1</v>
      </c>
    </row>
    <row r="159" spans="2:65">
      <c r="C159"/>
      <c r="D159"/>
      <c r="E159"/>
      <c r="F159"/>
      <c r="G159"/>
      <c r="H159"/>
      <c r="I159"/>
      <c r="J159"/>
      <c r="K159"/>
      <c r="L159"/>
      <c r="M159"/>
      <c r="P159" s="565"/>
      <c r="Q159" s="565"/>
      <c r="R159" s="565"/>
      <c r="S159" s="565"/>
      <c r="AN159" s="565"/>
      <c r="AO159" s="565"/>
      <c r="AP159" s="565"/>
      <c r="AQ159" s="565"/>
      <c r="AR159" s="565"/>
      <c r="AS159" s="565"/>
      <c r="AT159" s="565"/>
      <c r="AU159" s="565"/>
      <c r="AW159" s="674"/>
      <c r="AX159" s="12" t="s">
        <v>62</v>
      </c>
      <c r="AY159" s="20"/>
      <c r="BB159" s="671"/>
      <c r="BD159" s="14"/>
      <c r="BE159" s="1"/>
      <c r="BM159" s="9">
        <v>1</v>
      </c>
    </row>
    <row r="160" spans="2:65">
      <c r="C160"/>
      <c r="D160"/>
      <c r="E160"/>
      <c r="F160"/>
      <c r="G160"/>
      <c r="H160"/>
      <c r="I160"/>
      <c r="J160"/>
      <c r="K160"/>
      <c r="L160"/>
      <c r="M160"/>
      <c r="P160" s="565"/>
      <c r="Q160" s="565"/>
      <c r="R160" s="565"/>
      <c r="S160" s="565"/>
      <c r="AN160" s="565"/>
      <c r="AO160" s="565"/>
      <c r="AP160" s="565"/>
      <c r="AQ160" s="565"/>
      <c r="AR160" s="565"/>
      <c r="AS160" s="565"/>
      <c r="AT160" s="565"/>
      <c r="AU160" s="565"/>
      <c r="AW160" s="674"/>
      <c r="AX160" s="11" t="s">
        <v>60</v>
      </c>
      <c r="AY160" s="20"/>
      <c r="BB160" s="671"/>
      <c r="BD160" s="14"/>
      <c r="BE160" s="1"/>
      <c r="BM160" s="9">
        <v>1</v>
      </c>
    </row>
    <row r="161" spans="1:67">
      <c r="C161"/>
      <c r="D161"/>
      <c r="E161"/>
      <c r="F161"/>
      <c r="G161"/>
      <c r="H161"/>
      <c r="I161"/>
      <c r="J161"/>
      <c r="K161"/>
      <c r="L161"/>
      <c r="M161"/>
      <c r="P161" s="565"/>
      <c r="Q161" s="565"/>
      <c r="R161" s="565"/>
      <c r="S161" s="565"/>
      <c r="AN161" s="565"/>
      <c r="AO161" s="565"/>
      <c r="AP161" s="565"/>
      <c r="AQ161" s="565"/>
      <c r="AR161" s="565"/>
      <c r="AS161" s="565"/>
      <c r="AT161" s="565"/>
      <c r="AU161" s="565"/>
      <c r="AW161" s="674"/>
      <c r="AX161" s="11" t="s">
        <v>58</v>
      </c>
      <c r="AY161" s="20"/>
      <c r="BB161" s="671"/>
      <c r="BD161" s="14"/>
      <c r="BM161" s="9">
        <v>1</v>
      </c>
    </row>
    <row r="162" spans="1:67">
      <c r="C162"/>
      <c r="D162"/>
      <c r="E162"/>
      <c r="F162"/>
      <c r="G162"/>
      <c r="H162"/>
      <c r="I162"/>
      <c r="J162"/>
      <c r="K162"/>
      <c r="L162"/>
      <c r="M162"/>
      <c r="P162" s="565"/>
      <c r="Q162" s="565"/>
      <c r="R162" s="565"/>
      <c r="S162" s="565"/>
      <c r="AN162" s="565"/>
      <c r="AO162" s="565"/>
      <c r="AP162" s="565"/>
      <c r="AQ162" s="565"/>
      <c r="AR162" s="565"/>
      <c r="AS162" s="565"/>
      <c r="AT162" s="565"/>
      <c r="AU162" s="565"/>
      <c r="AW162" s="674"/>
      <c r="AX162" s="11" t="s">
        <v>56</v>
      </c>
      <c r="AY162" s="20"/>
      <c r="BB162" s="671"/>
      <c r="BD162" s="14"/>
      <c r="BM162" s="9">
        <v>1</v>
      </c>
    </row>
    <row r="163" spans="1:67">
      <c r="C163"/>
      <c r="D163"/>
      <c r="E163"/>
      <c r="F163"/>
      <c r="G163"/>
      <c r="H163"/>
      <c r="I163"/>
      <c r="J163"/>
      <c r="K163"/>
      <c r="L163"/>
      <c r="M163"/>
      <c r="P163" s="565"/>
      <c r="Q163" s="565"/>
      <c r="R163" s="565"/>
      <c r="S163" s="565"/>
      <c r="AN163" s="565"/>
      <c r="AO163" s="565"/>
      <c r="AP163" s="565"/>
      <c r="AQ163" s="565"/>
      <c r="AR163" s="565"/>
      <c r="AS163" s="565"/>
      <c r="AT163" s="565"/>
      <c r="AU163" s="565"/>
      <c r="AW163" s="674"/>
      <c r="AX163" s="11" t="s">
        <v>54</v>
      </c>
      <c r="AY163" s="20"/>
      <c r="BB163" s="671"/>
      <c r="BD163" s="14"/>
      <c r="BM163" s="9">
        <v>1</v>
      </c>
    </row>
    <row r="164" spans="1:67">
      <c r="C164"/>
      <c r="D164"/>
      <c r="E164"/>
      <c r="F164"/>
      <c r="G164"/>
      <c r="H164"/>
      <c r="I164"/>
      <c r="J164"/>
      <c r="K164"/>
      <c r="L164"/>
      <c r="M164"/>
      <c r="P164" s="565"/>
      <c r="Q164" s="565"/>
      <c r="R164" s="565"/>
      <c r="S164" s="565"/>
      <c r="AN164" s="565"/>
      <c r="AO164" s="565"/>
      <c r="AP164" s="565"/>
      <c r="AQ164" s="565"/>
      <c r="AR164" s="565"/>
      <c r="AS164" s="565"/>
      <c r="AT164" s="565"/>
      <c r="AU164" s="565"/>
      <c r="AW164" s="565"/>
      <c r="AX164" s="20"/>
      <c r="AY164" s="20"/>
      <c r="AZ164" s="20"/>
      <c r="BA164" s="20"/>
      <c r="BB164" s="671"/>
      <c r="BD164" s="14"/>
      <c r="BM164" s="9">
        <v>1</v>
      </c>
    </row>
    <row r="165" spans="1:67">
      <c r="C165"/>
      <c r="D165"/>
      <c r="E165"/>
      <c r="F165"/>
      <c r="G165"/>
      <c r="H165"/>
      <c r="I165"/>
      <c r="J165"/>
      <c r="K165"/>
      <c r="L165"/>
      <c r="M165"/>
      <c r="P165" s="565"/>
      <c r="Q165" s="565"/>
      <c r="R165" s="565"/>
      <c r="S165" s="565"/>
      <c r="AN165" s="565"/>
      <c r="AO165" s="565"/>
      <c r="AP165" s="565"/>
      <c r="AQ165" s="565"/>
      <c r="AR165" s="565"/>
      <c r="AS165" s="565"/>
      <c r="AT165" s="565"/>
      <c r="AU165" s="565"/>
      <c r="AW165" s="565"/>
      <c r="BB165" s="671"/>
      <c r="BD165" s="14"/>
      <c r="BM165" s="9">
        <v>1</v>
      </c>
    </row>
    <row r="166" spans="1:67">
      <c r="C166"/>
      <c r="D166"/>
      <c r="E166"/>
      <c r="F166"/>
      <c r="G166"/>
      <c r="H166"/>
      <c r="I166"/>
      <c r="J166"/>
      <c r="K166"/>
      <c r="L166"/>
      <c r="M166"/>
      <c r="P166" s="565"/>
      <c r="Q166" s="565"/>
      <c r="R166" s="565"/>
      <c r="S166" s="565"/>
      <c r="AN166" s="565"/>
      <c r="AO166" s="565"/>
      <c r="AP166" s="565"/>
      <c r="AQ166" s="565"/>
      <c r="AR166" s="565"/>
      <c r="AS166" s="565"/>
      <c r="AT166" s="565"/>
      <c r="AU166" s="565"/>
      <c r="AW166" s="565"/>
      <c r="BD166" s="14"/>
      <c r="BM166" s="9">
        <v>1</v>
      </c>
    </row>
    <row r="167" spans="1:67">
      <c r="C167"/>
      <c r="D167"/>
      <c r="E167"/>
      <c r="F167"/>
      <c r="G167"/>
      <c r="H167"/>
      <c r="I167"/>
      <c r="J167"/>
      <c r="K167"/>
      <c r="L167"/>
      <c r="M167"/>
      <c r="P167" s="565"/>
      <c r="Q167" s="565"/>
      <c r="R167" s="565"/>
      <c r="S167" s="565"/>
      <c r="AN167" s="565"/>
      <c r="AO167" s="565"/>
      <c r="AP167" s="565"/>
      <c r="AQ167" s="565"/>
      <c r="AR167" s="565"/>
      <c r="AS167" s="565"/>
      <c r="AT167" s="565"/>
      <c r="AU167" s="565"/>
      <c r="AW167" s="565"/>
      <c r="BD167" s="14"/>
      <c r="BM167" s="503" t="s">
        <v>670</v>
      </c>
    </row>
    <row r="168" spans="1:67">
      <c r="A168" s="9">
        <v>1</v>
      </c>
      <c r="B168" s="9">
        <v>1</v>
      </c>
      <c r="C168" s="9">
        <v>1</v>
      </c>
      <c r="D168" s="9">
        <v>1</v>
      </c>
      <c r="E168" s="9">
        <v>1</v>
      </c>
      <c r="F168" s="9">
        <v>1</v>
      </c>
      <c r="G168" s="9">
        <v>1</v>
      </c>
      <c r="H168" s="9">
        <v>1</v>
      </c>
      <c r="I168" s="9">
        <v>1</v>
      </c>
      <c r="J168" s="9">
        <v>1</v>
      </c>
      <c r="K168" s="9">
        <v>1</v>
      </c>
      <c r="L168" s="9">
        <v>1</v>
      </c>
      <c r="M168" s="9">
        <v>1</v>
      </c>
      <c r="N168" s="9">
        <v>1</v>
      </c>
      <c r="O168" s="9">
        <v>1</v>
      </c>
      <c r="P168" s="9">
        <v>1</v>
      </c>
      <c r="Q168" s="9">
        <v>1</v>
      </c>
      <c r="R168" s="9">
        <v>1</v>
      </c>
      <c r="S168" s="9">
        <v>1</v>
      </c>
      <c r="T168" s="9">
        <v>1</v>
      </c>
      <c r="U168" s="9">
        <v>1</v>
      </c>
      <c r="V168" s="9">
        <v>1</v>
      </c>
      <c r="W168" s="9">
        <v>1</v>
      </c>
      <c r="X168" s="9">
        <v>1</v>
      </c>
      <c r="Y168" s="9">
        <v>1</v>
      </c>
      <c r="Z168" s="9">
        <v>1</v>
      </c>
      <c r="AA168" s="9">
        <v>1</v>
      </c>
      <c r="AB168" s="9">
        <v>1</v>
      </c>
      <c r="AC168" s="9">
        <v>1</v>
      </c>
      <c r="AD168" s="9">
        <v>1</v>
      </c>
      <c r="AE168" s="9">
        <v>1</v>
      </c>
      <c r="AF168" s="9">
        <v>1</v>
      </c>
      <c r="AG168" s="9">
        <v>1</v>
      </c>
      <c r="AH168" s="9">
        <v>1</v>
      </c>
      <c r="AI168" s="9">
        <v>1</v>
      </c>
      <c r="AJ168" s="9">
        <v>1</v>
      </c>
      <c r="AK168" s="9">
        <v>1</v>
      </c>
      <c r="AL168" s="9">
        <v>1</v>
      </c>
      <c r="AM168" s="9">
        <v>1</v>
      </c>
      <c r="AN168" s="9">
        <v>1</v>
      </c>
      <c r="AO168" s="9">
        <v>1</v>
      </c>
      <c r="AP168" s="9">
        <v>1</v>
      </c>
      <c r="AQ168" s="9">
        <v>1</v>
      </c>
      <c r="AR168" s="9">
        <v>1</v>
      </c>
      <c r="AS168" s="9">
        <v>1</v>
      </c>
      <c r="AT168" s="9">
        <v>1</v>
      </c>
      <c r="AU168" s="9">
        <v>1</v>
      </c>
      <c r="AV168" s="9">
        <v>1</v>
      </c>
      <c r="AW168" s="9">
        <v>1</v>
      </c>
      <c r="AX168" s="9">
        <v>1</v>
      </c>
      <c r="AY168" s="9">
        <v>1</v>
      </c>
      <c r="AZ168" s="9">
        <v>1</v>
      </c>
      <c r="BA168" s="9">
        <v>1</v>
      </c>
      <c r="BB168" s="9">
        <v>1</v>
      </c>
      <c r="BC168" s="9">
        <v>1</v>
      </c>
      <c r="BD168" s="9">
        <v>1</v>
      </c>
      <c r="BE168" s="9">
        <v>1</v>
      </c>
      <c r="BF168" s="9">
        <v>1</v>
      </c>
      <c r="BG168" s="9">
        <v>1</v>
      </c>
      <c r="BH168" s="9">
        <v>1</v>
      </c>
      <c r="BI168" s="9">
        <v>1</v>
      </c>
      <c r="BJ168" s="9">
        <v>1</v>
      </c>
      <c r="BK168" s="9">
        <v>1</v>
      </c>
      <c r="BL168" s="9">
        <v>1</v>
      </c>
      <c r="BM168" s="8" t="str">
        <f>ADDRESS(ROW(),COLUMN(),4)</f>
        <v>BM168</v>
      </c>
      <c r="BN168" s="7"/>
      <c r="BO168" s="6" t="str">
        <f>ADDRESS(ROW(),COLUMN(),4)</f>
        <v>BO168</v>
      </c>
    </row>
    <row r="169" spans="1:67">
      <c r="C169"/>
      <c r="D169"/>
      <c r="E169"/>
      <c r="F169"/>
      <c r="G169"/>
      <c r="H169"/>
      <c r="I169"/>
      <c r="J169"/>
      <c r="K169"/>
      <c r="L169"/>
      <c r="M169"/>
      <c r="P169" s="565"/>
      <c r="Q169" s="565"/>
      <c r="R169" s="565"/>
      <c r="S169" s="565"/>
      <c r="AN169" s="565"/>
      <c r="AO169" s="565"/>
      <c r="AP169" s="565"/>
      <c r="AQ169" s="565"/>
      <c r="AR169" s="565"/>
      <c r="AS169" s="565"/>
      <c r="AT169" s="565"/>
      <c r="AU169" s="565"/>
      <c r="AW169" s="565"/>
      <c r="BD169" s="14"/>
    </row>
    <row r="170" spans="1:67">
      <c r="C170"/>
      <c r="D170"/>
      <c r="E170"/>
      <c r="F170"/>
      <c r="G170"/>
      <c r="H170"/>
      <c r="I170"/>
      <c r="J170"/>
      <c r="K170"/>
      <c r="L170"/>
      <c r="M170"/>
      <c r="P170" s="565"/>
      <c r="Q170" s="565"/>
      <c r="R170" s="565"/>
      <c r="S170" s="565"/>
      <c r="AN170" s="565"/>
      <c r="AO170" s="565"/>
      <c r="AP170" s="565"/>
      <c r="AQ170" s="565"/>
      <c r="AR170" s="565"/>
      <c r="AS170" s="565"/>
      <c r="AT170" s="565"/>
      <c r="AU170" s="565"/>
      <c r="AW170" s="565"/>
      <c r="BD170" s="14"/>
    </row>
    <row r="171" spans="1:67">
      <c r="C171"/>
      <c r="D171"/>
      <c r="E171"/>
      <c r="F171"/>
      <c r="G171"/>
      <c r="H171"/>
      <c r="I171"/>
      <c r="J171"/>
      <c r="K171"/>
      <c r="L171"/>
      <c r="M171"/>
      <c r="P171" s="565"/>
      <c r="Q171" s="565"/>
      <c r="R171" s="565"/>
      <c r="S171" s="565"/>
      <c r="AN171" s="565"/>
      <c r="AO171" s="565"/>
      <c r="AP171" s="565"/>
      <c r="AQ171" s="565"/>
      <c r="AR171" s="565"/>
      <c r="AS171" s="565"/>
      <c r="AT171" s="565"/>
      <c r="AU171" s="565"/>
      <c r="AW171" s="565"/>
      <c r="BD171" s="14"/>
    </row>
    <row r="172" spans="1:67">
      <c r="C172"/>
      <c r="D172"/>
      <c r="E172"/>
      <c r="F172"/>
      <c r="G172"/>
      <c r="H172"/>
      <c r="I172"/>
      <c r="J172"/>
      <c r="K172"/>
      <c r="L172"/>
      <c r="M172"/>
      <c r="P172" s="565"/>
      <c r="Q172" s="565"/>
      <c r="R172" s="565"/>
      <c r="S172" s="565"/>
      <c r="AN172" s="565"/>
      <c r="AO172" s="565"/>
      <c r="AP172" s="565"/>
      <c r="AQ172" s="565"/>
      <c r="AR172" s="565"/>
      <c r="AS172" s="565"/>
      <c r="AT172" s="565"/>
      <c r="AU172" s="565"/>
      <c r="AW172" s="565"/>
      <c r="BD172" s="14"/>
    </row>
    <row r="173" spans="1:67">
      <c r="C173"/>
      <c r="D173"/>
      <c r="E173"/>
      <c r="F173"/>
      <c r="G173"/>
      <c r="H173"/>
      <c r="I173"/>
      <c r="J173"/>
      <c r="K173"/>
      <c r="L173"/>
      <c r="M173"/>
      <c r="P173" s="565"/>
      <c r="Q173" s="565"/>
      <c r="R173" s="565"/>
      <c r="S173" s="565"/>
      <c r="AN173" s="565"/>
      <c r="AO173" s="565"/>
      <c r="AP173" s="565"/>
      <c r="AQ173" s="565"/>
      <c r="AR173" s="565"/>
      <c r="AS173" s="565"/>
      <c r="AT173" s="565"/>
      <c r="AU173" s="565"/>
      <c r="AW173" s="565"/>
      <c r="BD173" s="14"/>
    </row>
    <row r="174" spans="1:67">
      <c r="C174"/>
      <c r="D174"/>
      <c r="E174"/>
      <c r="F174"/>
      <c r="G174"/>
      <c r="H174"/>
      <c r="I174"/>
      <c r="J174"/>
      <c r="K174"/>
      <c r="L174"/>
      <c r="M174"/>
      <c r="P174" s="565"/>
      <c r="Q174" s="565"/>
      <c r="R174" s="565"/>
      <c r="S174" s="565"/>
      <c r="AN174" s="565"/>
      <c r="AO174" s="565"/>
      <c r="AP174" s="565"/>
      <c r="AQ174" s="565"/>
      <c r="AR174" s="565"/>
      <c r="AS174" s="565"/>
      <c r="AT174" s="565"/>
      <c r="AU174" s="565"/>
      <c r="AW174" s="565"/>
      <c r="BD174" s="14"/>
    </row>
    <row r="175" spans="1:67">
      <c r="C175"/>
      <c r="D175"/>
      <c r="E175"/>
      <c r="F175"/>
      <c r="G175"/>
      <c r="H175"/>
      <c r="I175"/>
      <c r="J175"/>
      <c r="K175"/>
      <c r="L175"/>
      <c r="M175"/>
      <c r="P175" s="565"/>
      <c r="Q175" s="565"/>
      <c r="R175" s="565"/>
      <c r="S175" s="565"/>
      <c r="AN175" s="565"/>
      <c r="AO175" s="565"/>
      <c r="AP175" s="565"/>
      <c r="AQ175" s="565"/>
      <c r="AR175" s="565"/>
      <c r="AS175" s="565"/>
      <c r="AT175" s="565"/>
      <c r="AU175" s="565"/>
      <c r="AW175" s="565"/>
      <c r="BD175" s="14"/>
    </row>
    <row r="176" spans="1:67">
      <c r="C176"/>
      <c r="D176"/>
      <c r="E176"/>
      <c r="F176"/>
      <c r="G176"/>
      <c r="H176"/>
      <c r="I176"/>
      <c r="J176"/>
      <c r="K176"/>
      <c r="L176"/>
      <c r="M176"/>
      <c r="P176" s="565"/>
      <c r="Q176" s="565"/>
      <c r="R176" s="565"/>
      <c r="S176" s="565"/>
      <c r="AN176" s="565"/>
      <c r="AO176" s="565"/>
      <c r="AP176" s="565"/>
      <c r="AQ176" s="565"/>
      <c r="AR176" s="565"/>
      <c r="AS176" s="565"/>
      <c r="AT176" s="565"/>
      <c r="AU176" s="565"/>
      <c r="AW176" s="565"/>
      <c r="BD176" s="14"/>
    </row>
    <row r="177" spans="3:57">
      <c r="C177"/>
      <c r="D177"/>
      <c r="E177"/>
      <c r="F177"/>
      <c r="G177"/>
      <c r="H177"/>
      <c r="I177"/>
      <c r="J177"/>
      <c r="K177"/>
      <c r="L177"/>
      <c r="M177"/>
      <c r="P177" s="565"/>
      <c r="Q177" s="565"/>
      <c r="R177" s="565"/>
      <c r="S177" s="565"/>
      <c r="AN177" s="565"/>
      <c r="AO177" s="565"/>
      <c r="AP177" s="565"/>
      <c r="AQ177" s="565"/>
      <c r="AR177" s="565"/>
      <c r="AS177" s="565"/>
      <c r="AT177" s="565"/>
      <c r="AU177" s="565"/>
      <c r="AW177" s="565"/>
      <c r="BD177" s="14"/>
    </row>
    <row r="178" spans="3:57">
      <c r="C178"/>
      <c r="D178"/>
      <c r="E178"/>
      <c r="F178"/>
      <c r="G178"/>
      <c r="H178"/>
      <c r="I178"/>
      <c r="J178"/>
      <c r="K178"/>
      <c r="L178"/>
      <c r="M178"/>
      <c r="P178" s="565"/>
      <c r="Q178" s="565"/>
      <c r="R178" s="565"/>
      <c r="S178" s="565"/>
      <c r="AN178" s="565"/>
      <c r="AO178" s="565"/>
      <c r="AP178" s="565"/>
      <c r="AQ178" s="565"/>
      <c r="AR178" s="565"/>
      <c r="AS178" s="565"/>
      <c r="AT178" s="565"/>
      <c r="AU178" s="565"/>
      <c r="AW178" s="565"/>
      <c r="BD178" s="14"/>
    </row>
    <row r="179" spans="3:57">
      <c r="C179"/>
      <c r="D179"/>
      <c r="E179"/>
      <c r="F179"/>
      <c r="G179"/>
      <c r="H179"/>
      <c r="I179"/>
      <c r="J179"/>
      <c r="K179"/>
      <c r="L179"/>
      <c r="M179"/>
      <c r="P179" s="565"/>
      <c r="Q179" s="565"/>
      <c r="R179" s="565"/>
      <c r="S179" s="565"/>
      <c r="AN179" s="565"/>
      <c r="AO179" s="565"/>
      <c r="AP179" s="565"/>
      <c r="AQ179" s="565"/>
      <c r="AR179" s="565"/>
      <c r="AS179" s="565"/>
      <c r="AT179" s="565"/>
      <c r="AU179" s="565"/>
      <c r="AW179" s="565"/>
      <c r="BD179" s="14"/>
    </row>
    <row r="180" spans="3:57">
      <c r="C180"/>
      <c r="D180"/>
      <c r="E180"/>
      <c r="F180"/>
      <c r="G180"/>
      <c r="H180"/>
      <c r="I180"/>
      <c r="J180"/>
      <c r="K180"/>
      <c r="L180"/>
      <c r="M180"/>
      <c r="P180" s="565"/>
      <c r="Q180" s="565"/>
      <c r="R180" s="565"/>
      <c r="S180" s="565"/>
      <c r="AN180" s="565"/>
      <c r="AO180" s="565"/>
      <c r="AP180" s="565"/>
      <c r="AQ180" s="565"/>
      <c r="AR180" s="565"/>
      <c r="AS180" s="565"/>
      <c r="AT180" s="565"/>
      <c r="AU180" s="565"/>
      <c r="AW180" s="565"/>
      <c r="BD180" s="14"/>
    </row>
    <row r="181" spans="3:57">
      <c r="C181"/>
      <c r="D181"/>
      <c r="E181"/>
      <c r="F181"/>
      <c r="G181"/>
      <c r="H181"/>
      <c r="I181"/>
      <c r="J181"/>
      <c r="K181"/>
      <c r="L181"/>
      <c r="M181"/>
      <c r="P181" s="565"/>
      <c r="Q181" s="565"/>
      <c r="R181" s="565"/>
      <c r="S181" s="565"/>
      <c r="AN181" s="565"/>
      <c r="AO181" s="565"/>
      <c r="AP181" s="565"/>
      <c r="AQ181" s="565"/>
      <c r="AR181" s="565"/>
      <c r="AS181" s="565"/>
      <c r="AT181" s="565"/>
      <c r="AU181" s="565"/>
      <c r="AW181" s="565"/>
      <c r="BD181" s="14"/>
    </row>
    <row r="182" spans="3:57">
      <c r="C182"/>
      <c r="D182"/>
      <c r="E182"/>
      <c r="F182"/>
      <c r="G182"/>
      <c r="H182"/>
      <c r="I182"/>
      <c r="J182"/>
      <c r="K182"/>
      <c r="L182"/>
      <c r="M182"/>
      <c r="P182" s="565"/>
      <c r="Q182" s="565"/>
      <c r="R182" s="565"/>
      <c r="S182" s="565"/>
      <c r="AN182" s="565"/>
      <c r="AO182" s="565"/>
      <c r="AP182" s="565"/>
      <c r="AQ182" s="565"/>
      <c r="AR182" s="565"/>
      <c r="AS182" s="565"/>
      <c r="AT182" s="565"/>
      <c r="AU182" s="565"/>
      <c r="AW182" s="565"/>
      <c r="BD182" s="14"/>
      <c r="BE182" s="1"/>
    </row>
    <row r="183" spans="3:57">
      <c r="C183"/>
      <c r="D183"/>
      <c r="E183"/>
      <c r="F183"/>
      <c r="G183"/>
      <c r="H183"/>
      <c r="I183"/>
      <c r="J183"/>
      <c r="K183"/>
      <c r="L183"/>
      <c r="M183"/>
      <c r="P183" s="565"/>
      <c r="Q183" s="565"/>
      <c r="R183" s="565"/>
      <c r="S183" s="565"/>
      <c r="AN183" s="565"/>
      <c r="AO183" s="565"/>
      <c r="AP183" s="565"/>
      <c r="AQ183" s="565"/>
      <c r="AR183" s="565"/>
      <c r="AS183" s="565"/>
      <c r="AT183" s="565"/>
      <c r="AU183" s="565"/>
      <c r="AW183" s="565"/>
      <c r="BD183" s="14"/>
      <c r="BE183" s="1"/>
    </row>
    <row r="184" spans="3:57">
      <c r="C184"/>
      <c r="D184"/>
      <c r="E184"/>
      <c r="F184"/>
      <c r="G184"/>
      <c r="H184"/>
      <c r="I184"/>
      <c r="J184"/>
      <c r="K184"/>
      <c r="L184"/>
      <c r="M184"/>
      <c r="P184" s="565"/>
      <c r="Q184" s="565"/>
      <c r="R184" s="565"/>
      <c r="S184" s="565"/>
      <c r="AN184" s="565"/>
      <c r="AO184" s="565"/>
      <c r="AP184" s="565"/>
      <c r="AQ184" s="565"/>
      <c r="AR184" s="565"/>
      <c r="AS184" s="565"/>
      <c r="AT184" s="565"/>
      <c r="AU184" s="565"/>
      <c r="AW184" s="565"/>
      <c r="BD184" s="14"/>
      <c r="BE184" s="1"/>
    </row>
    <row r="185" spans="3:57">
      <c r="C185"/>
      <c r="D185"/>
      <c r="E185"/>
      <c r="F185"/>
      <c r="G185"/>
      <c r="H185"/>
      <c r="I185"/>
      <c r="J185"/>
      <c r="K185"/>
      <c r="L185"/>
      <c r="M185"/>
      <c r="P185" s="565"/>
      <c r="Q185" s="565"/>
      <c r="R185" s="565"/>
      <c r="S185" s="565"/>
      <c r="AN185" s="565"/>
      <c r="AO185" s="565"/>
      <c r="AP185" s="565"/>
      <c r="AQ185" s="565"/>
      <c r="AR185" s="565"/>
      <c r="AS185" s="565"/>
      <c r="AT185" s="565"/>
      <c r="AU185" s="565"/>
      <c r="AW185" s="565"/>
      <c r="BD185" s="1"/>
      <c r="BE185" s="1"/>
    </row>
    <row r="186" spans="3:57">
      <c r="C186"/>
      <c r="D186"/>
      <c r="E186"/>
      <c r="F186"/>
      <c r="G186"/>
      <c r="H186"/>
      <c r="I186"/>
      <c r="J186"/>
      <c r="K186"/>
      <c r="L186"/>
      <c r="M186"/>
      <c r="P186" s="565"/>
      <c r="Q186" s="565"/>
      <c r="R186" s="565"/>
      <c r="S186" s="565"/>
      <c r="AN186" s="565"/>
      <c r="AO186" s="565"/>
      <c r="AP186" s="565"/>
      <c r="AQ186" s="565"/>
      <c r="AR186" s="565"/>
      <c r="AS186" s="565"/>
      <c r="AT186" s="565"/>
      <c r="AU186" s="565"/>
      <c r="AW186" s="565"/>
      <c r="BD186" s="1"/>
      <c r="BE186" s="1"/>
    </row>
    <row r="187" spans="3:57">
      <c r="C187"/>
      <c r="D187"/>
      <c r="E187"/>
      <c r="F187"/>
      <c r="G187"/>
      <c r="H187"/>
      <c r="I187"/>
      <c r="J187"/>
      <c r="K187"/>
      <c r="L187"/>
      <c r="M187"/>
      <c r="P187" s="565"/>
      <c r="Q187" s="565"/>
      <c r="R187" s="565"/>
      <c r="S187" s="565"/>
      <c r="AN187" s="565"/>
      <c r="AO187" s="565"/>
      <c r="AP187" s="565"/>
      <c r="AQ187" s="565"/>
      <c r="AR187" s="565"/>
      <c r="AS187" s="565"/>
      <c r="AT187" s="565"/>
      <c r="AU187" s="565"/>
      <c r="AW187" s="565"/>
      <c r="BD187" s="1"/>
      <c r="BE187" s="1"/>
    </row>
    <row r="188" spans="3:57">
      <c r="C188"/>
      <c r="D188"/>
      <c r="E188"/>
      <c r="F188"/>
      <c r="G188"/>
      <c r="H188"/>
      <c r="I188"/>
      <c r="J188"/>
      <c r="K188"/>
      <c r="L188"/>
      <c r="M188"/>
      <c r="P188" s="565"/>
      <c r="Q188" s="565"/>
      <c r="R188" s="565"/>
      <c r="S188" s="565"/>
      <c r="AN188" s="565"/>
      <c r="AO188" s="565"/>
      <c r="AP188" s="565"/>
      <c r="AQ188" s="565"/>
      <c r="AR188" s="565"/>
      <c r="AS188" s="565"/>
      <c r="AT188" s="565"/>
      <c r="AU188" s="565"/>
      <c r="AW188" s="565"/>
      <c r="BD188" s="1"/>
      <c r="BE188" s="1"/>
    </row>
    <row r="189" spans="3:57">
      <c r="C189"/>
      <c r="D189"/>
      <c r="E189"/>
      <c r="F189"/>
      <c r="G189"/>
      <c r="H189"/>
      <c r="I189"/>
      <c r="J189"/>
      <c r="K189"/>
      <c r="L189"/>
      <c r="M189"/>
      <c r="P189" s="565"/>
      <c r="Q189" s="565"/>
      <c r="R189" s="565"/>
      <c r="S189" s="565"/>
      <c r="AN189" s="565"/>
      <c r="AO189" s="565"/>
      <c r="AP189" s="565"/>
      <c r="AQ189" s="565"/>
      <c r="AR189" s="565"/>
      <c r="AS189" s="565"/>
      <c r="AT189" s="565"/>
      <c r="AU189" s="565"/>
      <c r="AW189" s="565"/>
      <c r="BD189" s="1"/>
      <c r="BE189" s="1"/>
    </row>
    <row r="190" spans="3:57">
      <c r="C190"/>
      <c r="D190"/>
      <c r="E190"/>
      <c r="F190"/>
      <c r="G190"/>
      <c r="H190"/>
      <c r="I190"/>
      <c r="J190"/>
      <c r="K190"/>
      <c r="L190"/>
      <c r="M190"/>
      <c r="P190" s="565"/>
      <c r="Q190" s="565"/>
      <c r="R190" s="565"/>
      <c r="S190" s="565"/>
      <c r="AN190" s="565"/>
      <c r="AO190" s="565"/>
      <c r="AP190" s="565"/>
      <c r="AQ190" s="565"/>
      <c r="AR190" s="565"/>
      <c r="AS190" s="565"/>
      <c r="AT190" s="565"/>
      <c r="AU190" s="565"/>
      <c r="AW190" s="565"/>
    </row>
    <row r="191" spans="3:57">
      <c r="C191"/>
      <c r="D191"/>
      <c r="E191"/>
      <c r="F191"/>
      <c r="G191"/>
      <c r="H191"/>
      <c r="I191"/>
      <c r="J191"/>
      <c r="K191"/>
      <c r="L191"/>
      <c r="M191"/>
      <c r="P191" s="565"/>
      <c r="Q191" s="565"/>
      <c r="R191" s="565"/>
      <c r="S191" s="565"/>
      <c r="AN191" s="565"/>
      <c r="AO191" s="565"/>
      <c r="AP191" s="565"/>
      <c r="AQ191" s="565"/>
      <c r="AR191" s="565"/>
      <c r="AS191" s="565"/>
      <c r="AT191" s="565"/>
      <c r="AU191" s="565"/>
      <c r="AW191" s="565"/>
    </row>
    <row r="192" spans="3:57">
      <c r="C192"/>
      <c r="D192"/>
      <c r="E192"/>
      <c r="F192"/>
      <c r="G192"/>
      <c r="H192"/>
      <c r="I192"/>
      <c r="J192"/>
      <c r="K192"/>
      <c r="L192"/>
      <c r="M192"/>
      <c r="P192" s="565"/>
      <c r="Q192" s="565"/>
      <c r="R192" s="565"/>
      <c r="S192" s="565"/>
      <c r="AN192" s="565"/>
      <c r="AO192" s="565"/>
      <c r="AP192" s="565"/>
      <c r="AQ192" s="565"/>
      <c r="AR192" s="565"/>
      <c r="AS192" s="565"/>
      <c r="AT192" s="565"/>
      <c r="AU192" s="565"/>
      <c r="AW192" s="565"/>
    </row>
    <row r="193" spans="3:49">
      <c r="C193"/>
      <c r="D193"/>
      <c r="E193"/>
      <c r="F193"/>
      <c r="G193"/>
      <c r="H193"/>
      <c r="I193"/>
      <c r="J193"/>
      <c r="K193"/>
      <c r="L193"/>
      <c r="M193"/>
      <c r="P193" s="565"/>
      <c r="Q193" s="565"/>
      <c r="R193" s="565"/>
      <c r="S193" s="565"/>
      <c r="AN193" s="565"/>
      <c r="AO193" s="565"/>
      <c r="AP193" s="565"/>
      <c r="AQ193" s="565"/>
      <c r="AR193" s="565"/>
      <c r="AS193" s="565"/>
      <c r="AT193" s="565"/>
      <c r="AU193" s="565"/>
      <c r="AW193" s="565"/>
    </row>
    <row r="194" spans="3:49">
      <c r="C194"/>
      <c r="D194"/>
      <c r="E194"/>
      <c r="F194"/>
      <c r="G194"/>
      <c r="H194"/>
      <c r="I194"/>
      <c r="J194"/>
      <c r="K194"/>
      <c r="L194"/>
      <c r="M194"/>
      <c r="P194" s="565"/>
      <c r="Q194" s="565"/>
      <c r="R194" s="565"/>
      <c r="S194" s="565"/>
      <c r="AN194" s="565"/>
      <c r="AO194" s="565"/>
      <c r="AP194" s="565"/>
      <c r="AQ194" s="565"/>
      <c r="AR194" s="565"/>
      <c r="AS194" s="565"/>
      <c r="AT194" s="565"/>
      <c r="AU194" s="565"/>
      <c r="AW194" s="565"/>
    </row>
    <row r="195" spans="3:49">
      <c r="C195"/>
      <c r="D195"/>
      <c r="E195"/>
      <c r="F195"/>
      <c r="G195"/>
      <c r="H195"/>
      <c r="I195"/>
      <c r="J195"/>
      <c r="K195"/>
      <c r="L195"/>
      <c r="M195"/>
      <c r="P195" s="565"/>
      <c r="Q195" s="565"/>
      <c r="R195" s="565"/>
      <c r="S195" s="565"/>
      <c r="AN195" s="565"/>
      <c r="AO195" s="565"/>
      <c r="AP195" s="565"/>
      <c r="AQ195" s="565"/>
      <c r="AR195" s="565"/>
      <c r="AS195" s="565"/>
      <c r="AT195" s="565"/>
      <c r="AU195" s="565"/>
      <c r="AW195" s="565"/>
    </row>
    <row r="196" spans="3:49">
      <c r="C196"/>
      <c r="D196"/>
      <c r="E196"/>
      <c r="F196"/>
      <c r="G196"/>
      <c r="H196"/>
      <c r="I196"/>
      <c r="J196"/>
      <c r="K196"/>
      <c r="L196"/>
      <c r="M196"/>
      <c r="P196" s="565"/>
      <c r="Q196" s="565"/>
      <c r="R196" s="565"/>
      <c r="S196" s="565"/>
      <c r="AN196" s="565"/>
      <c r="AO196" s="565"/>
      <c r="AP196" s="565"/>
      <c r="AQ196" s="565"/>
      <c r="AR196" s="565"/>
      <c r="AS196" s="565"/>
      <c r="AT196" s="565"/>
      <c r="AU196" s="565"/>
      <c r="AW196" s="565"/>
    </row>
    <row r="197" spans="3:49">
      <c r="C197"/>
      <c r="D197"/>
      <c r="E197"/>
      <c r="F197"/>
      <c r="G197"/>
      <c r="H197"/>
      <c r="I197"/>
      <c r="J197"/>
      <c r="K197"/>
      <c r="L197"/>
      <c r="M197"/>
      <c r="P197" s="565"/>
      <c r="Q197" s="565"/>
      <c r="R197" s="565"/>
      <c r="S197" s="565"/>
      <c r="AN197" s="565"/>
      <c r="AO197" s="565"/>
      <c r="AP197" s="565"/>
      <c r="AQ197" s="565"/>
      <c r="AR197" s="565"/>
      <c r="AS197" s="565"/>
      <c r="AT197" s="565"/>
      <c r="AU197" s="565"/>
      <c r="AW197" s="565"/>
    </row>
    <row r="198" spans="3:49">
      <c r="C198"/>
      <c r="D198"/>
      <c r="E198"/>
      <c r="F198"/>
      <c r="G198"/>
      <c r="H198"/>
      <c r="I198"/>
      <c r="J198"/>
      <c r="K198"/>
      <c r="L198"/>
      <c r="M198"/>
      <c r="P198" s="565"/>
      <c r="Q198" s="565"/>
      <c r="R198" s="565"/>
      <c r="S198" s="565"/>
      <c r="AN198" s="565"/>
      <c r="AO198" s="565"/>
      <c r="AP198" s="565"/>
      <c r="AQ198" s="565"/>
      <c r="AR198" s="565"/>
      <c r="AS198" s="565"/>
      <c r="AT198" s="565"/>
      <c r="AU198" s="565"/>
      <c r="AW198" s="565"/>
    </row>
    <row r="199" spans="3:49">
      <c r="C199"/>
      <c r="D199"/>
      <c r="E199"/>
      <c r="F199"/>
      <c r="G199"/>
      <c r="H199"/>
      <c r="I199"/>
      <c r="J199"/>
      <c r="K199"/>
      <c r="L199"/>
      <c r="M199"/>
      <c r="P199" s="565"/>
      <c r="Q199" s="565"/>
      <c r="R199" s="565"/>
      <c r="S199" s="565"/>
      <c r="AN199" s="565"/>
      <c r="AO199" s="565"/>
      <c r="AP199" s="565"/>
      <c r="AQ199" s="565"/>
      <c r="AR199" s="565"/>
      <c r="AS199" s="565"/>
      <c r="AT199" s="565"/>
      <c r="AU199" s="565"/>
      <c r="AW199" s="565"/>
    </row>
    <row r="200" spans="3:49">
      <c r="C200"/>
      <c r="D200"/>
      <c r="E200"/>
      <c r="F200"/>
      <c r="G200"/>
      <c r="H200"/>
      <c r="I200"/>
      <c r="J200"/>
      <c r="K200"/>
      <c r="L200"/>
      <c r="M200"/>
      <c r="P200" s="565"/>
      <c r="Q200" s="565"/>
      <c r="R200" s="565"/>
      <c r="S200" s="565"/>
      <c r="AN200" s="565"/>
      <c r="AO200" s="565"/>
      <c r="AP200" s="565"/>
      <c r="AQ200" s="565"/>
      <c r="AR200" s="565"/>
      <c r="AS200" s="565"/>
      <c r="AT200" s="565"/>
      <c r="AU200" s="565"/>
      <c r="AW200" s="565"/>
    </row>
    <row r="201" spans="3:49">
      <c r="C201"/>
      <c r="D201"/>
      <c r="E201"/>
      <c r="F201"/>
      <c r="G201"/>
      <c r="H201"/>
      <c r="I201"/>
      <c r="J201"/>
      <c r="K201"/>
      <c r="L201"/>
      <c r="M201"/>
      <c r="P201" s="565"/>
      <c r="Q201" s="565"/>
      <c r="R201" s="565"/>
      <c r="S201" s="565"/>
      <c r="AN201" s="565"/>
      <c r="AO201" s="565"/>
      <c r="AP201" s="565"/>
      <c r="AQ201" s="565"/>
      <c r="AR201" s="565"/>
      <c r="AS201" s="565"/>
      <c r="AT201" s="565"/>
      <c r="AU201" s="565"/>
      <c r="AW201" s="565"/>
    </row>
    <row r="202" spans="3:49">
      <c r="C202"/>
      <c r="D202"/>
      <c r="E202"/>
      <c r="F202"/>
      <c r="G202"/>
      <c r="H202"/>
      <c r="I202"/>
      <c r="J202"/>
      <c r="K202"/>
      <c r="L202"/>
      <c r="M202"/>
      <c r="P202" s="565"/>
      <c r="Q202" s="565"/>
      <c r="R202" s="565"/>
      <c r="S202" s="565"/>
      <c r="AN202" s="565"/>
      <c r="AO202" s="565"/>
      <c r="AP202" s="565"/>
      <c r="AQ202" s="565"/>
      <c r="AR202" s="565"/>
      <c r="AS202" s="565"/>
      <c r="AT202" s="565"/>
      <c r="AU202" s="565"/>
      <c r="AW202" s="565"/>
    </row>
    <row r="203" spans="3:49">
      <c r="C203"/>
      <c r="D203"/>
      <c r="E203"/>
      <c r="F203"/>
      <c r="G203"/>
      <c r="H203"/>
      <c r="I203"/>
      <c r="J203"/>
      <c r="K203"/>
      <c r="L203"/>
      <c r="M203"/>
      <c r="P203" s="565"/>
      <c r="Q203" s="565"/>
      <c r="R203" s="565"/>
      <c r="S203" s="565"/>
      <c r="AN203" s="565"/>
      <c r="AO203" s="565"/>
      <c r="AP203" s="565"/>
      <c r="AQ203" s="565"/>
      <c r="AR203" s="565"/>
      <c r="AS203" s="565"/>
      <c r="AT203" s="565"/>
      <c r="AU203" s="565"/>
      <c r="AW203" s="565"/>
    </row>
    <row r="204" spans="3:49">
      <c r="C204"/>
      <c r="D204"/>
      <c r="E204"/>
      <c r="F204"/>
      <c r="G204"/>
      <c r="H204"/>
      <c r="I204"/>
      <c r="J204"/>
      <c r="K204"/>
      <c r="L204"/>
      <c r="M204"/>
      <c r="P204" s="565"/>
      <c r="Q204" s="565"/>
      <c r="R204" s="565"/>
      <c r="S204" s="565"/>
      <c r="AN204" s="565"/>
      <c r="AO204" s="565"/>
      <c r="AP204" s="565"/>
      <c r="AQ204" s="565"/>
      <c r="AR204" s="565"/>
      <c r="AS204" s="565"/>
      <c r="AT204" s="565"/>
      <c r="AU204" s="565"/>
      <c r="AW204" s="565"/>
    </row>
    <row r="205" spans="3:49">
      <c r="C205"/>
      <c r="D205"/>
      <c r="E205"/>
      <c r="F205"/>
      <c r="G205"/>
      <c r="H205"/>
      <c r="I205"/>
      <c r="J205"/>
      <c r="K205"/>
      <c r="L205"/>
      <c r="M205"/>
      <c r="P205" s="565"/>
      <c r="Q205" s="565"/>
      <c r="R205" s="565"/>
      <c r="S205" s="565"/>
      <c r="AN205" s="565"/>
      <c r="AO205" s="565"/>
      <c r="AP205" s="565"/>
      <c r="AQ205" s="565"/>
      <c r="AR205" s="565"/>
      <c r="AS205" s="565"/>
      <c r="AT205" s="565"/>
      <c r="AU205" s="565"/>
      <c r="AW205" s="565"/>
    </row>
    <row r="206" spans="3:49">
      <c r="C206"/>
      <c r="D206"/>
      <c r="E206"/>
      <c r="F206"/>
      <c r="G206"/>
      <c r="H206"/>
      <c r="I206"/>
      <c r="J206"/>
      <c r="K206"/>
      <c r="L206"/>
      <c r="M206"/>
      <c r="P206" s="565"/>
      <c r="Q206" s="565"/>
      <c r="R206" s="565"/>
      <c r="S206" s="565"/>
      <c r="AN206" s="565"/>
      <c r="AO206" s="565"/>
      <c r="AP206" s="565"/>
      <c r="AQ206" s="565"/>
      <c r="AR206" s="565"/>
      <c r="AS206" s="565"/>
      <c r="AT206" s="565"/>
      <c r="AU206" s="565"/>
      <c r="AW206" s="565"/>
    </row>
    <row r="207" spans="3:49">
      <c r="C207"/>
      <c r="D207"/>
      <c r="E207"/>
      <c r="F207"/>
      <c r="G207"/>
      <c r="H207"/>
      <c r="I207"/>
      <c r="J207"/>
      <c r="K207"/>
      <c r="L207"/>
      <c r="M207"/>
      <c r="P207" s="565"/>
      <c r="Q207" s="565"/>
      <c r="R207" s="565"/>
      <c r="S207" s="565"/>
      <c r="AN207" s="565"/>
      <c r="AO207" s="565"/>
      <c r="AP207" s="565"/>
      <c r="AQ207" s="565"/>
      <c r="AR207" s="565"/>
      <c r="AS207" s="565"/>
      <c r="AT207" s="565"/>
      <c r="AU207" s="565"/>
      <c r="AW207" s="565"/>
    </row>
    <row r="208" spans="3:49">
      <c r="C208"/>
      <c r="D208"/>
      <c r="E208"/>
      <c r="F208"/>
      <c r="G208"/>
      <c r="H208"/>
      <c r="I208"/>
      <c r="J208"/>
      <c r="K208"/>
      <c r="L208"/>
      <c r="M208"/>
      <c r="P208" s="565"/>
      <c r="Q208" s="565"/>
      <c r="R208" s="565"/>
      <c r="S208" s="565"/>
      <c r="AN208" s="565"/>
      <c r="AO208" s="565"/>
      <c r="AP208" s="565"/>
      <c r="AQ208" s="565"/>
      <c r="AR208" s="565"/>
      <c r="AS208" s="565"/>
      <c r="AT208" s="565"/>
      <c r="AU208" s="565"/>
      <c r="AW208" s="565"/>
    </row>
    <row r="209" spans="3:49">
      <c r="C209"/>
      <c r="D209"/>
      <c r="E209"/>
      <c r="F209"/>
      <c r="G209"/>
      <c r="H209"/>
      <c r="I209"/>
      <c r="J209"/>
      <c r="K209"/>
      <c r="L209"/>
      <c r="M209"/>
      <c r="P209" s="565"/>
      <c r="Q209" s="565"/>
      <c r="R209" s="565"/>
      <c r="S209" s="565"/>
      <c r="AN209" s="565"/>
      <c r="AO209" s="565"/>
      <c r="AP209" s="565"/>
      <c r="AQ209" s="565"/>
      <c r="AR209" s="565"/>
      <c r="AS209" s="565"/>
      <c r="AT209" s="565"/>
      <c r="AU209" s="565"/>
      <c r="AW209" s="565"/>
    </row>
    <row r="210" spans="3:49">
      <c r="C210"/>
      <c r="D210"/>
      <c r="E210"/>
      <c r="F210"/>
      <c r="G210"/>
      <c r="H210"/>
      <c r="I210"/>
      <c r="J210"/>
      <c r="K210"/>
      <c r="L210"/>
      <c r="M210"/>
      <c r="P210" s="565"/>
      <c r="Q210" s="565"/>
      <c r="R210" s="565"/>
      <c r="S210" s="565"/>
      <c r="AN210" s="565"/>
      <c r="AO210" s="565"/>
      <c r="AP210" s="565"/>
      <c r="AQ210" s="565"/>
      <c r="AR210" s="565"/>
      <c r="AS210" s="565"/>
      <c r="AT210" s="565"/>
      <c r="AU210" s="565"/>
      <c r="AW210" s="565"/>
    </row>
    <row r="211" spans="3:49">
      <c r="C211"/>
      <c r="D211"/>
      <c r="E211"/>
      <c r="F211"/>
      <c r="G211"/>
      <c r="H211"/>
      <c r="I211"/>
      <c r="J211"/>
      <c r="K211"/>
      <c r="L211"/>
      <c r="M211"/>
      <c r="P211" s="565"/>
      <c r="Q211" s="565"/>
      <c r="R211" s="565"/>
      <c r="S211" s="565"/>
      <c r="AN211" s="565"/>
      <c r="AO211" s="565"/>
      <c r="AP211" s="565"/>
      <c r="AQ211" s="565"/>
      <c r="AR211" s="565"/>
      <c r="AS211" s="565"/>
      <c r="AT211" s="565"/>
      <c r="AU211" s="565"/>
      <c r="AW211" s="565"/>
    </row>
    <row r="212" spans="3:49">
      <c r="C212"/>
      <c r="D212"/>
      <c r="E212"/>
      <c r="F212"/>
      <c r="G212"/>
      <c r="H212"/>
      <c r="I212"/>
      <c r="J212"/>
      <c r="K212"/>
      <c r="L212"/>
      <c r="M212"/>
      <c r="P212" s="565"/>
      <c r="Q212" s="565"/>
      <c r="R212" s="565"/>
      <c r="S212" s="565"/>
      <c r="AN212" s="565"/>
      <c r="AO212" s="565"/>
      <c r="AP212" s="565"/>
      <c r="AQ212" s="565"/>
      <c r="AR212" s="565"/>
      <c r="AS212" s="565"/>
      <c r="AT212" s="565"/>
      <c r="AU212" s="565"/>
      <c r="AW212" s="565"/>
    </row>
    <row r="213" spans="3:49">
      <c r="C213"/>
      <c r="D213"/>
      <c r="E213"/>
      <c r="F213"/>
      <c r="G213"/>
      <c r="H213"/>
      <c r="I213"/>
      <c r="J213"/>
      <c r="K213"/>
      <c r="L213"/>
      <c r="M213"/>
      <c r="P213" s="565"/>
      <c r="Q213" s="565"/>
      <c r="R213" s="565"/>
      <c r="S213" s="565"/>
      <c r="AN213" s="565"/>
      <c r="AO213" s="565"/>
      <c r="AP213" s="565"/>
      <c r="AQ213" s="565"/>
      <c r="AR213" s="565"/>
      <c r="AS213" s="565"/>
      <c r="AT213" s="565"/>
      <c r="AU213" s="565"/>
      <c r="AW213" s="565"/>
    </row>
    <row r="214" spans="3:49">
      <c r="C214"/>
      <c r="D214"/>
      <c r="E214"/>
      <c r="F214"/>
      <c r="G214"/>
      <c r="H214"/>
      <c r="I214"/>
      <c r="J214"/>
      <c r="K214"/>
      <c r="L214"/>
      <c r="M214"/>
      <c r="P214" s="565"/>
      <c r="Q214" s="565"/>
      <c r="R214" s="565"/>
      <c r="S214" s="565"/>
      <c r="AN214" s="565"/>
      <c r="AO214" s="565"/>
      <c r="AP214" s="565"/>
      <c r="AQ214" s="565"/>
      <c r="AR214" s="565"/>
      <c r="AS214" s="565"/>
      <c r="AT214" s="565"/>
      <c r="AU214" s="565"/>
      <c r="AW214" s="565"/>
    </row>
    <row r="215" spans="3:49">
      <c r="C215"/>
      <c r="D215"/>
      <c r="E215"/>
      <c r="F215"/>
      <c r="G215"/>
      <c r="H215"/>
      <c r="I215"/>
      <c r="J215"/>
      <c r="K215"/>
      <c r="L215"/>
      <c r="M215"/>
      <c r="P215" s="565"/>
      <c r="Q215" s="565"/>
      <c r="R215" s="565"/>
      <c r="S215" s="565"/>
      <c r="AN215" s="565"/>
      <c r="AO215" s="565"/>
      <c r="AP215" s="565"/>
      <c r="AQ215" s="565"/>
      <c r="AR215" s="565"/>
      <c r="AS215" s="565"/>
      <c r="AT215" s="565"/>
      <c r="AU215" s="565"/>
      <c r="AW215" s="565"/>
    </row>
    <row r="216" spans="3:49">
      <c r="C216"/>
      <c r="D216"/>
      <c r="E216"/>
      <c r="F216"/>
      <c r="G216"/>
      <c r="H216"/>
      <c r="I216"/>
      <c r="J216"/>
      <c r="K216"/>
      <c r="L216"/>
      <c r="M216"/>
      <c r="P216" s="565"/>
      <c r="Q216" s="565"/>
      <c r="R216" s="565"/>
      <c r="S216" s="565"/>
      <c r="AN216" s="565"/>
      <c r="AO216" s="565"/>
      <c r="AP216" s="565"/>
      <c r="AQ216" s="565"/>
      <c r="AR216" s="565"/>
      <c r="AS216" s="565"/>
      <c r="AT216" s="565"/>
      <c r="AU216" s="565"/>
      <c r="AW216" s="565"/>
    </row>
    <row r="217" spans="3:49">
      <c r="C217"/>
      <c r="D217"/>
      <c r="E217"/>
      <c r="F217"/>
      <c r="G217"/>
      <c r="H217"/>
      <c r="I217"/>
      <c r="J217"/>
      <c r="K217"/>
      <c r="L217"/>
      <c r="M217"/>
      <c r="P217" s="565"/>
      <c r="Q217" s="565"/>
      <c r="R217" s="565"/>
      <c r="S217" s="565"/>
      <c r="AN217" s="565"/>
      <c r="AO217" s="565"/>
      <c r="AP217" s="565"/>
      <c r="AQ217" s="565"/>
      <c r="AR217" s="565"/>
      <c r="AS217" s="565"/>
      <c r="AT217" s="565"/>
      <c r="AU217" s="565"/>
      <c r="AW217" s="565"/>
    </row>
    <row r="218" spans="3:49">
      <c r="C218"/>
      <c r="D218"/>
      <c r="E218"/>
      <c r="F218"/>
      <c r="G218"/>
      <c r="H218"/>
      <c r="I218"/>
      <c r="J218"/>
      <c r="K218"/>
      <c r="L218"/>
      <c r="M218"/>
      <c r="P218" s="565"/>
      <c r="Q218" s="565"/>
      <c r="R218" s="565"/>
      <c r="S218" s="565"/>
      <c r="AN218" s="565"/>
      <c r="AO218" s="565"/>
      <c r="AP218" s="565"/>
      <c r="AQ218" s="565"/>
      <c r="AR218" s="565"/>
      <c r="AS218" s="565"/>
      <c r="AT218" s="565"/>
      <c r="AU218" s="565"/>
      <c r="AW218" s="565"/>
    </row>
    <row r="219" spans="3:49">
      <c r="C219"/>
      <c r="D219"/>
      <c r="E219"/>
      <c r="F219"/>
      <c r="G219"/>
      <c r="H219"/>
      <c r="I219"/>
      <c r="J219"/>
      <c r="K219"/>
      <c r="L219"/>
      <c r="M219"/>
      <c r="P219" s="565"/>
      <c r="Q219" s="565"/>
      <c r="R219" s="565"/>
      <c r="S219" s="565"/>
      <c r="AN219" s="565"/>
      <c r="AO219" s="565"/>
      <c r="AP219" s="565"/>
      <c r="AQ219" s="565"/>
      <c r="AR219" s="565"/>
      <c r="AS219" s="565"/>
      <c r="AT219" s="565"/>
      <c r="AU219" s="565"/>
      <c r="AW219" s="565"/>
    </row>
    <row r="220" spans="3:49">
      <c r="C220"/>
      <c r="D220"/>
      <c r="E220"/>
      <c r="F220"/>
      <c r="G220"/>
      <c r="H220"/>
      <c r="I220"/>
      <c r="J220"/>
      <c r="K220"/>
      <c r="L220"/>
      <c r="M220"/>
      <c r="P220" s="565"/>
      <c r="Q220" s="565"/>
      <c r="R220" s="565"/>
      <c r="S220" s="565"/>
      <c r="AN220" s="565"/>
      <c r="AO220" s="565"/>
      <c r="AP220" s="565"/>
      <c r="AQ220" s="565"/>
      <c r="AR220" s="565"/>
      <c r="AS220" s="565"/>
      <c r="AT220" s="565"/>
      <c r="AU220" s="565"/>
      <c r="AW220" s="565"/>
    </row>
    <row r="221" spans="3:49">
      <c r="C221"/>
      <c r="D221"/>
      <c r="E221"/>
      <c r="F221"/>
      <c r="G221"/>
      <c r="H221"/>
      <c r="I221"/>
      <c r="J221"/>
      <c r="K221"/>
      <c r="L221"/>
      <c r="M221"/>
      <c r="P221" s="565"/>
      <c r="Q221" s="565"/>
      <c r="R221" s="565"/>
      <c r="S221" s="565"/>
      <c r="AN221" s="565"/>
      <c r="AO221" s="565"/>
      <c r="AP221" s="565"/>
      <c r="AQ221" s="565"/>
      <c r="AR221" s="565"/>
      <c r="AS221" s="565"/>
      <c r="AT221" s="565"/>
      <c r="AU221" s="565"/>
      <c r="AW221" s="565"/>
    </row>
    <row r="222" spans="3:49">
      <c r="C222"/>
      <c r="D222"/>
      <c r="E222"/>
      <c r="F222"/>
      <c r="G222"/>
      <c r="H222"/>
      <c r="I222"/>
      <c r="J222"/>
      <c r="K222"/>
      <c r="L222"/>
      <c r="M222"/>
      <c r="P222" s="565"/>
      <c r="Q222" s="565"/>
      <c r="R222" s="565"/>
      <c r="S222" s="565"/>
      <c r="AN222" s="565"/>
      <c r="AO222" s="565"/>
      <c r="AP222" s="565"/>
      <c r="AQ222" s="565"/>
      <c r="AR222" s="565"/>
      <c r="AS222" s="565"/>
      <c r="AT222" s="565"/>
      <c r="AU222" s="565"/>
      <c r="AW222" s="565"/>
    </row>
    <row r="223" spans="3:49">
      <c r="C223"/>
      <c r="D223"/>
      <c r="E223"/>
      <c r="F223"/>
      <c r="G223"/>
      <c r="H223"/>
      <c r="I223"/>
      <c r="J223"/>
      <c r="K223"/>
      <c r="L223"/>
      <c r="M223"/>
      <c r="P223" s="565"/>
      <c r="Q223" s="565"/>
      <c r="R223" s="565"/>
      <c r="S223" s="565"/>
      <c r="AN223" s="565"/>
      <c r="AO223" s="565"/>
      <c r="AP223" s="565"/>
      <c r="AQ223" s="565"/>
      <c r="AR223" s="565"/>
      <c r="AS223" s="565"/>
      <c r="AT223" s="565"/>
      <c r="AU223" s="565"/>
      <c r="AW223" s="565"/>
    </row>
    <row r="224" spans="3:49">
      <c r="C224"/>
      <c r="D224"/>
      <c r="E224"/>
      <c r="F224"/>
      <c r="G224"/>
      <c r="H224"/>
      <c r="I224"/>
      <c r="J224"/>
      <c r="K224"/>
      <c r="L224"/>
      <c r="M224"/>
      <c r="P224" s="565"/>
      <c r="Q224" s="565"/>
      <c r="R224" s="565"/>
      <c r="S224" s="565"/>
      <c r="AN224" s="565"/>
      <c r="AO224" s="565"/>
      <c r="AP224" s="565"/>
      <c r="AQ224" s="565"/>
      <c r="AR224" s="565"/>
      <c r="AS224" s="565"/>
      <c r="AT224" s="565"/>
      <c r="AU224" s="565"/>
      <c r="AW224" s="565"/>
    </row>
    <row r="225" spans="3:49">
      <c r="C225"/>
      <c r="D225"/>
      <c r="E225"/>
      <c r="F225"/>
      <c r="G225"/>
      <c r="H225"/>
      <c r="I225"/>
      <c r="J225"/>
      <c r="K225"/>
      <c r="L225"/>
      <c r="M225"/>
      <c r="P225" s="565"/>
      <c r="Q225" s="565"/>
      <c r="R225" s="565"/>
      <c r="S225" s="565"/>
      <c r="AN225" s="565"/>
      <c r="AO225" s="565"/>
      <c r="AP225" s="565"/>
      <c r="AQ225" s="565"/>
      <c r="AR225" s="565"/>
      <c r="AS225" s="565"/>
      <c r="AT225" s="565"/>
      <c r="AU225" s="565"/>
      <c r="AW225" s="565"/>
    </row>
    <row r="226" spans="3:49">
      <c r="C226"/>
      <c r="D226"/>
      <c r="E226"/>
      <c r="F226"/>
      <c r="G226"/>
      <c r="H226"/>
      <c r="I226"/>
      <c r="J226"/>
      <c r="K226"/>
      <c r="L226"/>
      <c r="M226"/>
      <c r="P226" s="565"/>
      <c r="Q226" s="565"/>
      <c r="R226" s="565"/>
      <c r="S226" s="565"/>
      <c r="AN226" s="565"/>
      <c r="AO226" s="565"/>
      <c r="AP226" s="565"/>
      <c r="AQ226" s="565"/>
      <c r="AR226" s="565"/>
      <c r="AS226" s="565"/>
      <c r="AT226" s="565"/>
      <c r="AU226" s="565"/>
      <c r="AW226" s="565"/>
    </row>
    <row r="227" spans="3:49">
      <c r="C227"/>
      <c r="D227"/>
      <c r="E227"/>
      <c r="F227"/>
      <c r="G227"/>
      <c r="H227"/>
      <c r="I227"/>
      <c r="J227"/>
      <c r="K227"/>
      <c r="L227"/>
      <c r="M227"/>
      <c r="P227" s="565"/>
      <c r="Q227" s="565"/>
      <c r="R227" s="565"/>
      <c r="S227" s="565"/>
      <c r="AN227" s="565"/>
      <c r="AO227" s="565"/>
      <c r="AP227" s="565"/>
      <c r="AQ227" s="565"/>
      <c r="AR227" s="565"/>
      <c r="AS227" s="565"/>
      <c r="AT227" s="565"/>
      <c r="AU227" s="565"/>
      <c r="AW227" s="565"/>
    </row>
    <row r="228" spans="3:49">
      <c r="C228"/>
      <c r="D228"/>
      <c r="E228"/>
      <c r="F228"/>
      <c r="G228"/>
      <c r="H228"/>
      <c r="I228"/>
      <c r="J228"/>
      <c r="K228"/>
      <c r="L228"/>
      <c r="M228"/>
      <c r="P228" s="565"/>
      <c r="Q228" s="565"/>
      <c r="R228" s="565"/>
      <c r="S228" s="565"/>
      <c r="AN228" s="565"/>
      <c r="AO228" s="565"/>
      <c r="AP228" s="565"/>
      <c r="AQ228" s="565"/>
      <c r="AR228" s="565"/>
      <c r="AS228" s="565"/>
      <c r="AT228" s="565"/>
      <c r="AU228" s="565"/>
      <c r="AW228" s="565"/>
    </row>
    <row r="229" spans="3:49">
      <c r="C229"/>
      <c r="D229"/>
      <c r="E229"/>
      <c r="F229"/>
      <c r="G229"/>
      <c r="H229"/>
      <c r="I229"/>
      <c r="J229"/>
      <c r="K229"/>
      <c r="L229"/>
      <c r="M229"/>
      <c r="P229" s="565"/>
      <c r="Q229" s="565"/>
      <c r="R229" s="565"/>
      <c r="S229" s="565"/>
      <c r="AN229" s="565"/>
      <c r="AO229" s="565"/>
      <c r="AP229" s="565"/>
      <c r="AQ229" s="565"/>
      <c r="AR229" s="565"/>
      <c r="AS229" s="565"/>
      <c r="AT229" s="565"/>
      <c r="AU229" s="565"/>
      <c r="AW229" s="565"/>
    </row>
    <row r="230" spans="3:49">
      <c r="C230"/>
      <c r="D230"/>
      <c r="E230"/>
      <c r="F230"/>
      <c r="G230"/>
      <c r="H230"/>
      <c r="I230"/>
      <c r="J230"/>
      <c r="K230"/>
      <c r="L230"/>
      <c r="M230"/>
      <c r="P230" s="565"/>
      <c r="Q230" s="565"/>
      <c r="R230" s="565"/>
      <c r="S230" s="565"/>
      <c r="AN230" s="565"/>
      <c r="AO230" s="565"/>
      <c r="AP230" s="565"/>
      <c r="AQ230" s="565"/>
      <c r="AR230" s="565"/>
      <c r="AS230" s="565"/>
      <c r="AT230" s="565"/>
      <c r="AU230" s="565"/>
      <c r="AW230" s="565"/>
    </row>
    <row r="231" spans="3:49">
      <c r="C231"/>
      <c r="D231"/>
      <c r="E231"/>
      <c r="F231"/>
      <c r="G231"/>
      <c r="H231"/>
      <c r="I231"/>
      <c r="J231"/>
      <c r="K231"/>
      <c r="L231"/>
      <c r="M231"/>
      <c r="P231" s="565"/>
      <c r="Q231" s="565"/>
      <c r="R231" s="565"/>
      <c r="S231" s="565"/>
      <c r="AN231" s="565"/>
      <c r="AO231" s="565"/>
      <c r="AP231" s="565"/>
      <c r="AQ231" s="565"/>
      <c r="AR231" s="565"/>
      <c r="AS231" s="565"/>
      <c r="AT231" s="565"/>
      <c r="AU231" s="565"/>
      <c r="AW231" s="565"/>
    </row>
    <row r="232" spans="3:49">
      <c r="C232"/>
      <c r="D232"/>
      <c r="E232"/>
      <c r="F232"/>
      <c r="G232"/>
      <c r="H232"/>
      <c r="I232"/>
      <c r="J232"/>
      <c r="K232"/>
      <c r="L232"/>
      <c r="M232"/>
      <c r="P232" s="565"/>
      <c r="Q232" s="565"/>
      <c r="R232" s="565"/>
      <c r="S232" s="565"/>
      <c r="AN232" s="565"/>
      <c r="AO232" s="565"/>
      <c r="AP232" s="565"/>
      <c r="AQ232" s="565"/>
      <c r="AR232" s="565"/>
      <c r="AS232" s="565"/>
      <c r="AT232" s="565"/>
      <c r="AU232" s="565"/>
      <c r="AW232" s="565"/>
    </row>
    <row r="233" spans="3:49">
      <c r="C233"/>
      <c r="D233"/>
      <c r="E233"/>
      <c r="F233"/>
      <c r="G233"/>
      <c r="H233"/>
      <c r="I233"/>
      <c r="J233"/>
      <c r="K233"/>
      <c r="L233"/>
      <c r="M233"/>
      <c r="P233" s="565"/>
      <c r="Q233" s="565"/>
      <c r="R233" s="565"/>
      <c r="S233" s="565"/>
      <c r="AN233" s="565"/>
      <c r="AO233" s="565"/>
      <c r="AP233" s="565"/>
      <c r="AQ233" s="565"/>
      <c r="AR233" s="565"/>
      <c r="AS233" s="565"/>
      <c r="AT233" s="565"/>
      <c r="AU233" s="565"/>
      <c r="AW233" s="565"/>
    </row>
    <row r="234" spans="3:49">
      <c r="C234"/>
      <c r="D234"/>
      <c r="E234"/>
      <c r="F234"/>
      <c r="G234"/>
      <c r="H234"/>
      <c r="I234"/>
      <c r="J234"/>
      <c r="K234"/>
      <c r="L234"/>
      <c r="M234"/>
      <c r="P234" s="565"/>
      <c r="Q234" s="565"/>
      <c r="R234" s="565"/>
      <c r="S234" s="565"/>
      <c r="AN234" s="565"/>
      <c r="AO234" s="565"/>
      <c r="AP234" s="565"/>
      <c r="AQ234" s="565"/>
      <c r="AR234" s="565"/>
      <c r="AS234" s="565"/>
      <c r="AT234" s="565"/>
      <c r="AU234" s="565"/>
      <c r="AW234" s="565"/>
    </row>
    <row r="235" spans="3:49">
      <c r="C235"/>
      <c r="D235"/>
      <c r="E235"/>
      <c r="F235"/>
      <c r="G235"/>
      <c r="H235"/>
      <c r="I235"/>
      <c r="J235"/>
      <c r="K235"/>
      <c r="L235"/>
      <c r="M235"/>
      <c r="P235" s="565"/>
      <c r="Q235" s="565"/>
      <c r="R235" s="565"/>
      <c r="S235" s="565"/>
      <c r="AN235" s="565"/>
      <c r="AO235" s="565"/>
      <c r="AP235" s="565"/>
      <c r="AQ235" s="565"/>
      <c r="AR235" s="565"/>
      <c r="AS235" s="565"/>
      <c r="AT235" s="565"/>
      <c r="AU235" s="565"/>
      <c r="AW235" s="565"/>
    </row>
    <row r="236" spans="3:49">
      <c r="C236"/>
      <c r="D236"/>
      <c r="E236"/>
      <c r="F236"/>
      <c r="G236"/>
      <c r="H236"/>
      <c r="I236"/>
      <c r="J236"/>
      <c r="K236"/>
      <c r="L236"/>
      <c r="M236"/>
      <c r="P236" s="565"/>
      <c r="Q236" s="565"/>
      <c r="R236" s="565"/>
      <c r="S236" s="565"/>
      <c r="AN236" s="565"/>
      <c r="AO236" s="565"/>
      <c r="AP236" s="565"/>
      <c r="AQ236" s="565"/>
      <c r="AR236" s="565"/>
      <c r="AS236" s="565"/>
      <c r="AT236" s="565"/>
      <c r="AU236" s="565"/>
      <c r="AW236" s="565"/>
    </row>
    <row r="237" spans="3:49">
      <c r="C237"/>
      <c r="D237"/>
      <c r="E237"/>
      <c r="F237"/>
      <c r="G237"/>
      <c r="H237"/>
      <c r="I237"/>
      <c r="J237"/>
      <c r="K237"/>
      <c r="L237"/>
      <c r="M237"/>
      <c r="P237" s="565"/>
      <c r="Q237" s="565"/>
      <c r="R237" s="565"/>
      <c r="S237" s="565"/>
      <c r="AN237" s="565"/>
      <c r="AO237" s="565"/>
      <c r="AP237" s="565"/>
      <c r="AQ237" s="565"/>
      <c r="AR237" s="565"/>
      <c r="AS237" s="565"/>
      <c r="AT237" s="565"/>
      <c r="AU237" s="565"/>
      <c r="AW237" s="565"/>
    </row>
    <row r="238" spans="3:49">
      <c r="C238"/>
      <c r="D238"/>
      <c r="E238"/>
      <c r="F238"/>
      <c r="G238"/>
      <c r="H238"/>
      <c r="I238"/>
      <c r="J238"/>
      <c r="K238"/>
      <c r="L238"/>
      <c r="M238"/>
      <c r="P238" s="565"/>
      <c r="Q238" s="565"/>
      <c r="R238" s="565"/>
      <c r="S238" s="565"/>
      <c r="AN238" s="565"/>
      <c r="AO238" s="565"/>
      <c r="AP238" s="565"/>
      <c r="AQ238" s="565"/>
      <c r="AR238" s="565"/>
      <c r="AS238" s="565"/>
      <c r="AT238" s="565"/>
      <c r="AU238" s="565"/>
      <c r="AW238" s="565"/>
    </row>
    <row r="239" spans="3:49">
      <c r="C239"/>
      <c r="D239"/>
      <c r="E239"/>
      <c r="F239"/>
      <c r="G239"/>
      <c r="H239"/>
      <c r="I239"/>
      <c r="J239"/>
      <c r="K239"/>
      <c r="L239"/>
      <c r="M239"/>
      <c r="P239" s="565"/>
      <c r="Q239" s="565"/>
      <c r="R239" s="565"/>
      <c r="S239" s="565"/>
      <c r="AN239" s="565"/>
      <c r="AO239" s="565"/>
      <c r="AP239" s="565"/>
      <c r="AQ239" s="565"/>
      <c r="AR239" s="565"/>
      <c r="AS239" s="565"/>
      <c r="AT239" s="565"/>
      <c r="AU239" s="565"/>
      <c r="AW239" s="565"/>
    </row>
    <row r="240" spans="3:49">
      <c r="C240"/>
      <c r="D240"/>
      <c r="E240"/>
      <c r="F240"/>
      <c r="G240"/>
      <c r="H240"/>
      <c r="I240"/>
      <c r="J240"/>
      <c r="K240"/>
      <c r="L240"/>
      <c r="M240"/>
      <c r="P240" s="565"/>
      <c r="Q240" s="565"/>
      <c r="R240" s="565"/>
      <c r="S240" s="565"/>
      <c r="AN240" s="565"/>
      <c r="AO240" s="565"/>
      <c r="AP240" s="565"/>
      <c r="AQ240" s="565"/>
      <c r="AR240" s="565"/>
      <c r="AS240" s="565"/>
      <c r="AT240" s="565"/>
      <c r="AU240" s="565"/>
      <c r="AW240" s="565"/>
    </row>
    <row r="241" spans="3:49">
      <c r="C241"/>
      <c r="D241"/>
      <c r="E241"/>
      <c r="F241"/>
      <c r="G241"/>
      <c r="H241"/>
      <c r="I241"/>
      <c r="J241"/>
      <c r="K241"/>
      <c r="L241"/>
      <c r="M241"/>
      <c r="P241" s="565"/>
      <c r="Q241" s="565"/>
      <c r="R241" s="565"/>
      <c r="S241" s="565"/>
      <c r="AN241" s="565"/>
      <c r="AO241" s="565"/>
      <c r="AP241" s="565"/>
      <c r="AQ241" s="565"/>
      <c r="AR241" s="565"/>
      <c r="AS241" s="565"/>
      <c r="AT241" s="565"/>
      <c r="AU241" s="565"/>
      <c r="AW241" s="565"/>
    </row>
    <row r="242" spans="3:49">
      <c r="C242"/>
      <c r="D242"/>
      <c r="E242"/>
      <c r="F242"/>
      <c r="G242"/>
      <c r="H242"/>
      <c r="I242"/>
      <c r="J242"/>
      <c r="K242"/>
      <c r="L242"/>
      <c r="M242"/>
      <c r="P242" s="565"/>
      <c r="Q242" s="565"/>
      <c r="R242" s="565"/>
      <c r="S242" s="565"/>
      <c r="AN242" s="565"/>
      <c r="AO242" s="565"/>
      <c r="AP242" s="565"/>
      <c r="AQ242" s="565"/>
      <c r="AR242" s="565"/>
      <c r="AS242" s="565"/>
      <c r="AT242" s="565"/>
      <c r="AU242" s="565"/>
      <c r="AW242" s="565"/>
    </row>
    <row r="243" spans="3:49">
      <c r="C243"/>
      <c r="D243"/>
      <c r="E243"/>
      <c r="F243"/>
      <c r="G243"/>
      <c r="H243"/>
      <c r="I243"/>
      <c r="J243"/>
      <c r="K243"/>
      <c r="L243"/>
      <c r="M243"/>
      <c r="P243" s="565"/>
      <c r="Q243" s="565"/>
      <c r="R243" s="565"/>
      <c r="S243" s="565"/>
      <c r="AN243" s="565"/>
      <c r="AO243" s="565"/>
      <c r="AP243" s="565"/>
      <c r="AQ243" s="565"/>
      <c r="AR243" s="565"/>
      <c r="AS243" s="565"/>
      <c r="AT243" s="565"/>
      <c r="AU243" s="565"/>
      <c r="AW243" s="565"/>
    </row>
    <row r="244" spans="3:49">
      <c r="C244"/>
      <c r="D244"/>
      <c r="E244"/>
      <c r="F244"/>
      <c r="G244"/>
      <c r="H244"/>
      <c r="I244"/>
      <c r="J244"/>
      <c r="K244"/>
      <c r="L244"/>
      <c r="M244"/>
      <c r="P244" s="565"/>
      <c r="Q244" s="565"/>
      <c r="R244" s="565"/>
      <c r="S244" s="565"/>
      <c r="AN244" s="565"/>
      <c r="AO244" s="565"/>
      <c r="AP244" s="565"/>
      <c r="AQ244" s="565"/>
      <c r="AR244" s="565"/>
      <c r="AS244" s="565"/>
      <c r="AT244" s="565"/>
      <c r="AU244" s="565"/>
      <c r="AW244" s="565"/>
    </row>
    <row r="245" spans="3:49">
      <c r="C245"/>
      <c r="D245"/>
      <c r="E245"/>
      <c r="F245"/>
      <c r="G245"/>
      <c r="H245"/>
      <c r="I245"/>
      <c r="J245"/>
      <c r="K245"/>
      <c r="L245"/>
      <c r="M245"/>
      <c r="P245" s="565"/>
      <c r="Q245" s="565"/>
      <c r="R245" s="565"/>
      <c r="S245" s="565"/>
      <c r="AN245" s="565"/>
      <c r="AO245" s="565"/>
      <c r="AP245" s="565"/>
      <c r="AQ245" s="565"/>
      <c r="AR245" s="565"/>
      <c r="AS245" s="565"/>
      <c r="AT245" s="565"/>
      <c r="AU245" s="565"/>
      <c r="AW245" s="565"/>
    </row>
    <row r="246" spans="3:49">
      <c r="C246"/>
      <c r="D246"/>
      <c r="E246"/>
      <c r="F246"/>
      <c r="G246"/>
      <c r="H246"/>
      <c r="I246"/>
      <c r="J246"/>
      <c r="K246"/>
      <c r="L246"/>
      <c r="M246"/>
      <c r="P246" s="565"/>
      <c r="Q246" s="565"/>
      <c r="R246" s="565"/>
      <c r="S246" s="565"/>
      <c r="AN246" s="565"/>
      <c r="AO246" s="565"/>
      <c r="AP246" s="565"/>
      <c r="AQ246" s="565"/>
      <c r="AR246" s="565"/>
      <c r="AS246" s="565"/>
      <c r="AT246" s="565"/>
      <c r="AU246" s="565"/>
      <c r="AW246" s="565"/>
    </row>
    <row r="247" spans="3:49">
      <c r="C247"/>
      <c r="D247"/>
      <c r="E247"/>
      <c r="F247"/>
      <c r="G247"/>
      <c r="H247"/>
      <c r="I247"/>
      <c r="J247"/>
      <c r="K247"/>
      <c r="L247"/>
      <c r="M247"/>
      <c r="P247" s="565"/>
      <c r="Q247" s="565"/>
      <c r="R247" s="565"/>
      <c r="S247" s="565"/>
      <c r="AN247" s="565"/>
      <c r="AO247" s="565"/>
      <c r="AP247" s="565"/>
      <c r="AQ247" s="565"/>
      <c r="AR247" s="565"/>
      <c r="AS247" s="565"/>
      <c r="AT247" s="565"/>
      <c r="AU247" s="565"/>
      <c r="AW247" s="565"/>
    </row>
    <row r="248" spans="3:49">
      <c r="C248"/>
      <c r="D248"/>
      <c r="E248"/>
      <c r="F248"/>
      <c r="G248"/>
      <c r="H248"/>
      <c r="I248"/>
      <c r="J248"/>
      <c r="K248"/>
      <c r="L248"/>
      <c r="M248"/>
      <c r="P248" s="565"/>
      <c r="Q248" s="565"/>
      <c r="R248" s="565"/>
      <c r="S248" s="565"/>
      <c r="AN248" s="565"/>
      <c r="AO248" s="565"/>
      <c r="AP248" s="565"/>
      <c r="AQ248" s="565"/>
      <c r="AR248" s="565"/>
      <c r="AS248" s="565"/>
      <c r="AT248" s="565"/>
      <c r="AU248" s="565"/>
      <c r="AW248" s="565"/>
    </row>
    <row r="249" spans="3:49">
      <c r="C249"/>
      <c r="D249"/>
      <c r="E249"/>
      <c r="F249"/>
      <c r="G249"/>
      <c r="H249"/>
      <c r="I249"/>
      <c r="J249"/>
      <c r="K249"/>
      <c r="L249"/>
      <c r="M249"/>
      <c r="P249" s="565"/>
      <c r="Q249" s="565"/>
      <c r="R249" s="565"/>
      <c r="S249" s="565"/>
      <c r="AN249" s="565"/>
      <c r="AO249" s="565"/>
      <c r="AP249" s="565"/>
      <c r="AQ249" s="565"/>
      <c r="AR249" s="565"/>
      <c r="AS249" s="565"/>
      <c r="AT249" s="565"/>
      <c r="AU249" s="565"/>
      <c r="AW249" s="565"/>
    </row>
    <row r="250" spans="3:49">
      <c r="C250"/>
      <c r="D250"/>
      <c r="E250"/>
      <c r="F250"/>
      <c r="G250"/>
      <c r="H250"/>
      <c r="I250"/>
      <c r="J250"/>
      <c r="K250"/>
      <c r="L250"/>
      <c r="M250"/>
      <c r="P250" s="565"/>
      <c r="Q250" s="565"/>
      <c r="R250" s="565"/>
      <c r="S250" s="565"/>
      <c r="AN250" s="565"/>
      <c r="AO250" s="565"/>
      <c r="AP250" s="565"/>
      <c r="AQ250" s="565"/>
      <c r="AR250" s="565"/>
      <c r="AS250" s="565"/>
      <c r="AT250" s="565"/>
      <c r="AU250" s="565"/>
      <c r="AW250" s="565"/>
    </row>
    <row r="251" spans="3:49">
      <c r="C251"/>
      <c r="D251"/>
      <c r="E251"/>
      <c r="F251"/>
      <c r="G251"/>
      <c r="H251"/>
      <c r="I251"/>
      <c r="J251"/>
      <c r="K251"/>
      <c r="L251"/>
      <c r="M251"/>
      <c r="P251" s="565"/>
      <c r="Q251" s="565"/>
      <c r="R251" s="565"/>
      <c r="S251" s="565"/>
      <c r="AN251" s="565"/>
      <c r="AO251" s="565"/>
      <c r="AP251" s="565"/>
      <c r="AQ251" s="565"/>
      <c r="AR251" s="565"/>
      <c r="AS251" s="565"/>
      <c r="AT251" s="565"/>
      <c r="AU251" s="565"/>
      <c r="AW251" s="565"/>
    </row>
    <row r="252" spans="3:49">
      <c r="C252"/>
      <c r="D252"/>
      <c r="E252"/>
      <c r="F252"/>
      <c r="G252"/>
      <c r="H252"/>
      <c r="I252"/>
      <c r="J252"/>
      <c r="K252"/>
      <c r="L252"/>
      <c r="M252"/>
      <c r="P252" s="565"/>
      <c r="Q252" s="565"/>
      <c r="R252" s="565"/>
      <c r="S252" s="565"/>
      <c r="AN252" s="565"/>
      <c r="AO252" s="565"/>
      <c r="AP252" s="565"/>
      <c r="AQ252" s="565"/>
      <c r="AR252" s="565"/>
      <c r="AS252" s="565"/>
      <c r="AT252" s="565"/>
      <c r="AU252" s="565"/>
      <c r="AW252" s="565"/>
    </row>
    <row r="253" spans="3:49">
      <c r="C253"/>
      <c r="D253"/>
      <c r="E253"/>
      <c r="F253"/>
      <c r="G253"/>
      <c r="H253"/>
      <c r="I253"/>
      <c r="J253"/>
      <c r="K253"/>
      <c r="L253"/>
      <c r="M253"/>
      <c r="P253" s="565"/>
      <c r="Q253" s="565"/>
      <c r="R253" s="565"/>
      <c r="S253" s="565"/>
      <c r="AN253" s="565"/>
      <c r="AO253" s="565"/>
      <c r="AP253" s="565"/>
      <c r="AQ253" s="565"/>
      <c r="AR253" s="565"/>
      <c r="AS253" s="565"/>
      <c r="AT253" s="565"/>
      <c r="AU253" s="565"/>
      <c r="AW253" s="565"/>
    </row>
    <row r="254" spans="3:49">
      <c r="M254" s="3"/>
      <c r="P254" s="565"/>
      <c r="Q254" s="565"/>
      <c r="R254" s="565"/>
      <c r="S254" s="565"/>
      <c r="AN254" s="565"/>
      <c r="AO254" s="565"/>
      <c r="AP254" s="565"/>
      <c r="AQ254" s="565"/>
      <c r="AR254" s="565"/>
      <c r="AS254" s="565"/>
      <c r="AT254" s="565"/>
      <c r="AU254" s="565"/>
      <c r="AW254" s="565"/>
    </row>
    <row r="255" spans="3:49">
      <c r="M255" s="3"/>
      <c r="P255" s="565"/>
      <c r="Q255" s="565"/>
      <c r="R255" s="565"/>
      <c r="S255" s="565"/>
      <c r="AN255" s="565"/>
      <c r="AO255" s="565"/>
      <c r="AP255" s="565"/>
      <c r="AQ255" s="565"/>
      <c r="AR255" s="565"/>
      <c r="AS255" s="565"/>
      <c r="AT255" s="565"/>
      <c r="AU255" s="565"/>
      <c r="AW255" s="565"/>
    </row>
    <row r="256" spans="3:49">
      <c r="M256" s="3"/>
      <c r="P256" s="565"/>
      <c r="Q256" s="565"/>
      <c r="R256" s="565"/>
      <c r="S256" s="565"/>
      <c r="AN256" s="565"/>
      <c r="AO256" s="565"/>
      <c r="AP256" s="565"/>
      <c r="AQ256" s="565"/>
      <c r="AR256" s="565"/>
      <c r="AS256" s="565"/>
      <c r="AT256" s="565"/>
      <c r="AU256" s="565"/>
      <c r="AW256" s="565"/>
    </row>
    <row r="257" spans="13:49">
      <c r="M257" s="3"/>
      <c r="P257" s="565"/>
      <c r="Q257" s="565"/>
      <c r="R257" s="565"/>
      <c r="S257" s="565"/>
      <c r="AN257" s="565"/>
      <c r="AO257" s="565"/>
      <c r="AP257" s="565"/>
      <c r="AQ257" s="565"/>
      <c r="AR257" s="565"/>
      <c r="AS257" s="565"/>
      <c r="AT257" s="565"/>
      <c r="AU257" s="565"/>
      <c r="AW257" s="565"/>
    </row>
    <row r="258" spans="13:49">
      <c r="M258" s="3"/>
      <c r="P258" s="565"/>
      <c r="Q258" s="565"/>
      <c r="R258" s="565"/>
      <c r="S258" s="565"/>
      <c r="AN258" s="565"/>
      <c r="AO258" s="565"/>
      <c r="AP258" s="565"/>
      <c r="AQ258" s="565"/>
      <c r="AR258" s="565"/>
      <c r="AS258" s="565"/>
      <c r="AT258" s="565"/>
      <c r="AU258" s="565"/>
      <c r="AW258" s="565"/>
    </row>
    <row r="259" spans="13:49">
      <c r="M259" s="3"/>
      <c r="P259" s="565"/>
      <c r="Q259" s="565"/>
      <c r="R259" s="565"/>
      <c r="S259" s="565"/>
      <c r="AN259" s="565"/>
      <c r="AO259" s="565"/>
      <c r="AP259" s="565"/>
      <c r="AQ259" s="565"/>
      <c r="AR259" s="565"/>
      <c r="AS259" s="565"/>
      <c r="AT259" s="565"/>
      <c r="AU259" s="565"/>
      <c r="AW259" s="565"/>
    </row>
    <row r="260" spans="13:49">
      <c r="M260" s="3"/>
      <c r="P260" s="565"/>
      <c r="Q260" s="565"/>
      <c r="R260" s="565"/>
      <c r="S260" s="565"/>
      <c r="AN260" s="565"/>
      <c r="AO260" s="565"/>
      <c r="AP260" s="565"/>
      <c r="AQ260" s="565"/>
      <c r="AR260" s="565"/>
      <c r="AS260" s="565"/>
      <c r="AT260" s="565"/>
      <c r="AU260" s="565"/>
      <c r="AW260" s="565"/>
    </row>
    <row r="261" spans="13:49">
      <c r="M261" s="3"/>
      <c r="P261" s="565"/>
      <c r="Q261" s="565"/>
      <c r="R261" s="565"/>
      <c r="S261" s="565"/>
      <c r="AN261" s="565"/>
      <c r="AO261" s="565"/>
      <c r="AP261" s="565"/>
      <c r="AQ261" s="565"/>
      <c r="AR261" s="565"/>
      <c r="AS261" s="565"/>
      <c r="AT261" s="565"/>
      <c r="AU261" s="565"/>
      <c r="AW261" s="565"/>
    </row>
    <row r="262" spans="13:49">
      <c r="M262" s="3"/>
      <c r="P262" s="565"/>
      <c r="Q262" s="565"/>
      <c r="R262" s="565"/>
      <c r="S262" s="565"/>
      <c r="AN262" s="565"/>
      <c r="AO262" s="565"/>
      <c r="AP262" s="565"/>
      <c r="AQ262" s="565"/>
      <c r="AR262" s="565"/>
      <c r="AS262" s="565"/>
      <c r="AT262" s="565"/>
      <c r="AU262" s="565"/>
      <c r="AW262" s="565"/>
    </row>
    <row r="263" spans="13:49">
      <c r="M263" s="3"/>
      <c r="P263" s="565"/>
      <c r="Q263" s="565"/>
      <c r="R263" s="565"/>
      <c r="S263" s="565"/>
      <c r="AN263" s="565"/>
      <c r="AO263" s="565"/>
      <c r="AP263" s="565"/>
      <c r="AQ263" s="565"/>
      <c r="AR263" s="565"/>
      <c r="AS263" s="565"/>
      <c r="AT263" s="565"/>
      <c r="AU263" s="565"/>
      <c r="AW263" s="565"/>
    </row>
    <row r="264" spans="13:49">
      <c r="M264" s="3"/>
      <c r="P264" s="565"/>
      <c r="Q264" s="565"/>
      <c r="R264" s="565"/>
      <c r="S264" s="565"/>
      <c r="AN264" s="565"/>
      <c r="AO264" s="565"/>
      <c r="AP264" s="565"/>
      <c r="AQ264" s="565"/>
      <c r="AR264" s="565"/>
      <c r="AS264" s="565"/>
      <c r="AT264" s="565"/>
      <c r="AU264" s="565"/>
      <c r="AW264" s="565"/>
    </row>
    <row r="265" spans="13:49">
      <c r="M265" s="3"/>
      <c r="P265" s="565"/>
      <c r="Q265" s="565"/>
      <c r="R265" s="565"/>
      <c r="S265" s="565"/>
      <c r="AN265" s="565"/>
      <c r="AO265" s="565"/>
      <c r="AP265" s="565"/>
      <c r="AQ265" s="565"/>
      <c r="AR265" s="565"/>
      <c r="AS265" s="565"/>
      <c r="AT265" s="565"/>
      <c r="AU265" s="565"/>
      <c r="AW265" s="565"/>
    </row>
    <row r="266" spans="13:49">
      <c r="M266" s="3"/>
      <c r="P266" s="565"/>
      <c r="Q266" s="565"/>
      <c r="R266" s="565"/>
      <c r="S266" s="565"/>
      <c r="AN266" s="565"/>
      <c r="AO266" s="565"/>
      <c r="AP266" s="565"/>
      <c r="AQ266" s="565"/>
      <c r="AR266" s="565"/>
      <c r="AS266" s="565"/>
      <c r="AT266" s="565"/>
      <c r="AU266" s="565"/>
      <c r="AW266" s="565"/>
    </row>
    <row r="267" spans="13:49">
      <c r="M267" s="3"/>
      <c r="P267" s="565"/>
      <c r="Q267" s="565"/>
      <c r="R267" s="565"/>
      <c r="S267" s="565"/>
      <c r="AN267" s="565"/>
      <c r="AO267" s="565"/>
      <c r="AP267" s="565"/>
      <c r="AQ267" s="565"/>
      <c r="AR267" s="565"/>
      <c r="AS267" s="565"/>
      <c r="AT267" s="565"/>
      <c r="AU267" s="565"/>
      <c r="AW267" s="565"/>
    </row>
    <row r="268" spans="13:49">
      <c r="M268" s="3"/>
      <c r="P268" s="565"/>
      <c r="Q268" s="565"/>
      <c r="R268" s="565"/>
      <c r="S268" s="565"/>
      <c r="AN268" s="565"/>
      <c r="AO268" s="565"/>
      <c r="AP268" s="565"/>
      <c r="AQ268" s="565"/>
      <c r="AR268" s="565"/>
      <c r="AS268" s="565"/>
      <c r="AT268" s="565"/>
      <c r="AU268" s="565"/>
      <c r="AW268" s="565"/>
    </row>
    <row r="269" spans="13:49">
      <c r="M269" s="3"/>
      <c r="P269" s="565"/>
      <c r="Q269" s="565"/>
      <c r="R269" s="565"/>
      <c r="S269" s="565"/>
      <c r="AN269" s="565"/>
      <c r="AO269" s="565"/>
      <c r="AP269" s="565"/>
      <c r="AQ269" s="565"/>
      <c r="AR269" s="565"/>
      <c r="AS269" s="565"/>
      <c r="AT269" s="565"/>
      <c r="AU269" s="565"/>
      <c r="AW269" s="565"/>
    </row>
    <row r="270" spans="13:49">
      <c r="M270" s="3"/>
      <c r="P270" s="565"/>
      <c r="Q270" s="565"/>
      <c r="R270" s="565"/>
      <c r="S270" s="565"/>
      <c r="AN270" s="565"/>
      <c r="AO270" s="565"/>
      <c r="AP270" s="565"/>
      <c r="AQ270" s="565"/>
      <c r="AR270" s="565"/>
      <c r="AS270" s="565"/>
      <c r="AT270" s="565"/>
      <c r="AU270" s="565"/>
      <c r="AW270" s="565"/>
    </row>
    <row r="271" spans="13:49">
      <c r="M271" s="3"/>
      <c r="P271" s="565"/>
      <c r="Q271" s="565"/>
      <c r="R271" s="565"/>
      <c r="S271" s="565"/>
      <c r="AN271" s="565"/>
      <c r="AO271" s="565"/>
      <c r="AP271" s="565"/>
      <c r="AQ271" s="565"/>
      <c r="AR271" s="565"/>
      <c r="AS271" s="565"/>
      <c r="AT271" s="565"/>
      <c r="AU271" s="565"/>
      <c r="AW271" s="565"/>
    </row>
    <row r="272" spans="13:49">
      <c r="M272" s="3"/>
      <c r="P272" s="565"/>
      <c r="Q272" s="565"/>
      <c r="R272" s="565"/>
      <c r="S272" s="565"/>
      <c r="AN272" s="565"/>
      <c r="AO272" s="565"/>
      <c r="AP272" s="565"/>
      <c r="AQ272" s="565"/>
      <c r="AR272" s="565"/>
      <c r="AS272" s="565"/>
      <c r="AT272" s="565"/>
      <c r="AU272" s="565"/>
      <c r="AW272" s="565"/>
    </row>
    <row r="273" spans="13:49">
      <c r="M273" s="3"/>
      <c r="P273" s="565"/>
      <c r="Q273" s="565"/>
      <c r="R273" s="565"/>
      <c r="S273" s="565"/>
      <c r="AN273" s="565"/>
      <c r="AO273" s="565"/>
      <c r="AP273" s="565"/>
      <c r="AQ273" s="565"/>
      <c r="AR273" s="565"/>
      <c r="AS273" s="565"/>
      <c r="AT273" s="565"/>
      <c r="AU273" s="565"/>
      <c r="AW273" s="565"/>
    </row>
    <row r="274" spans="13:49">
      <c r="M274" s="3"/>
      <c r="P274" s="565"/>
      <c r="Q274" s="565"/>
      <c r="R274" s="565"/>
      <c r="S274" s="565"/>
      <c r="AN274" s="565"/>
      <c r="AO274" s="565"/>
      <c r="AP274" s="565"/>
      <c r="AQ274" s="565"/>
      <c r="AR274" s="565"/>
      <c r="AS274" s="565"/>
      <c r="AT274" s="565"/>
      <c r="AU274" s="565"/>
      <c r="AW274" s="565"/>
    </row>
    <row r="275" spans="13:49">
      <c r="M275" s="3"/>
      <c r="P275" s="565"/>
      <c r="Q275" s="565"/>
      <c r="R275" s="565"/>
      <c r="S275" s="565"/>
      <c r="AN275" s="565"/>
      <c r="AO275" s="565"/>
      <c r="AP275" s="565"/>
      <c r="AQ275" s="565"/>
      <c r="AR275" s="565"/>
      <c r="AS275" s="565"/>
      <c r="AT275" s="565"/>
      <c r="AU275" s="565"/>
      <c r="AW275" s="565"/>
    </row>
    <row r="276" spans="13:49">
      <c r="M276" s="3"/>
      <c r="P276" s="565"/>
      <c r="Q276" s="565"/>
      <c r="R276" s="565"/>
      <c r="S276" s="565"/>
      <c r="AN276" s="565"/>
      <c r="AO276" s="565"/>
      <c r="AP276" s="565"/>
      <c r="AQ276" s="565"/>
      <c r="AR276" s="565"/>
      <c r="AS276" s="565"/>
      <c r="AT276" s="565"/>
      <c r="AU276" s="565"/>
      <c r="AW276" s="565"/>
    </row>
    <row r="277" spans="13:49">
      <c r="M277" s="3"/>
      <c r="P277" s="565"/>
      <c r="Q277" s="565"/>
      <c r="R277" s="565"/>
      <c r="S277" s="565"/>
      <c r="AN277" s="565"/>
      <c r="AO277" s="565"/>
      <c r="AP277" s="565"/>
      <c r="AQ277" s="565"/>
      <c r="AR277" s="565"/>
      <c r="AS277" s="565"/>
      <c r="AT277" s="565"/>
      <c r="AU277" s="565"/>
      <c r="AW277" s="565"/>
    </row>
    <row r="278" spans="13:49">
      <c r="M278" s="3"/>
      <c r="P278" s="565"/>
      <c r="Q278" s="565"/>
      <c r="R278" s="565"/>
      <c r="S278" s="565"/>
      <c r="AN278" s="565"/>
      <c r="AO278" s="565"/>
      <c r="AP278" s="565"/>
      <c r="AQ278" s="565"/>
      <c r="AR278" s="565"/>
      <c r="AS278" s="565"/>
      <c r="AT278" s="565"/>
      <c r="AU278" s="565"/>
      <c r="AW278" s="565"/>
    </row>
    <row r="279" spans="13:49">
      <c r="M279" s="3"/>
      <c r="P279" s="565"/>
      <c r="Q279" s="565"/>
      <c r="R279" s="565"/>
      <c r="S279" s="565"/>
      <c r="AN279" s="565"/>
      <c r="AO279" s="565"/>
      <c r="AP279" s="565"/>
      <c r="AQ279" s="565"/>
      <c r="AR279" s="565"/>
      <c r="AS279" s="565"/>
      <c r="AT279" s="565"/>
      <c r="AU279" s="565"/>
      <c r="AW279" s="565"/>
    </row>
    <row r="280" spans="13:49">
      <c r="M280" s="3"/>
      <c r="P280" s="565"/>
      <c r="Q280" s="565"/>
      <c r="R280" s="565"/>
      <c r="S280" s="565"/>
      <c r="AN280" s="565"/>
      <c r="AO280" s="565"/>
      <c r="AP280" s="565"/>
      <c r="AQ280" s="565"/>
      <c r="AR280" s="565"/>
      <c r="AS280" s="565"/>
      <c r="AT280" s="565"/>
      <c r="AU280" s="565"/>
      <c r="AW280" s="565"/>
    </row>
    <row r="281" spans="13:49">
      <c r="M281" s="3"/>
      <c r="P281" s="565"/>
      <c r="Q281" s="565"/>
      <c r="R281" s="565"/>
      <c r="S281" s="565"/>
      <c r="AN281" s="565"/>
      <c r="AO281" s="565"/>
      <c r="AP281" s="565"/>
      <c r="AQ281" s="565"/>
      <c r="AR281" s="565"/>
      <c r="AS281" s="565"/>
      <c r="AT281" s="565"/>
      <c r="AU281" s="565"/>
      <c r="AW281" s="565"/>
    </row>
    <row r="282" spans="13:49">
      <c r="M282" s="3"/>
      <c r="P282" s="565"/>
      <c r="Q282" s="565"/>
      <c r="R282" s="565"/>
      <c r="S282" s="565"/>
      <c r="AN282" s="565"/>
      <c r="AO282" s="565"/>
      <c r="AP282" s="565"/>
      <c r="AQ282" s="565"/>
      <c r="AR282" s="565"/>
      <c r="AS282" s="565"/>
      <c r="AT282" s="565"/>
      <c r="AU282" s="565"/>
      <c r="AW282" s="565"/>
    </row>
    <row r="283" spans="13:49">
      <c r="M283" s="3"/>
      <c r="P283" s="565"/>
      <c r="Q283" s="565"/>
      <c r="R283" s="565"/>
      <c r="S283" s="565"/>
      <c r="AN283" s="565"/>
      <c r="AO283" s="565"/>
      <c r="AP283" s="565"/>
      <c r="AQ283" s="565"/>
      <c r="AR283" s="565"/>
      <c r="AS283" s="565"/>
      <c r="AT283" s="565"/>
      <c r="AU283" s="565"/>
      <c r="AW283" s="565"/>
    </row>
    <row r="284" spans="13:49">
      <c r="M284" s="3"/>
      <c r="P284" s="565"/>
      <c r="Q284" s="565"/>
      <c r="R284" s="565"/>
      <c r="S284" s="565"/>
      <c r="AN284" s="565"/>
      <c r="AO284" s="565"/>
      <c r="AP284" s="565"/>
      <c r="AQ284" s="565"/>
      <c r="AR284" s="565"/>
      <c r="AS284" s="565"/>
      <c r="AT284" s="565"/>
      <c r="AU284" s="565"/>
      <c r="AW284" s="565"/>
    </row>
    <row r="285" spans="13:49">
      <c r="M285" s="3"/>
      <c r="P285" s="565"/>
      <c r="Q285" s="565"/>
      <c r="R285" s="565"/>
      <c r="S285" s="565"/>
      <c r="AN285" s="565"/>
      <c r="AO285" s="565"/>
      <c r="AP285" s="565"/>
      <c r="AQ285" s="565"/>
      <c r="AR285" s="565"/>
      <c r="AS285" s="565"/>
      <c r="AT285" s="565"/>
      <c r="AU285" s="565"/>
      <c r="AW285" s="565"/>
    </row>
    <row r="286" spans="13:49">
      <c r="M286" s="3"/>
      <c r="P286" s="565"/>
      <c r="Q286" s="565"/>
      <c r="R286" s="565"/>
      <c r="S286" s="565"/>
      <c r="AN286" s="565"/>
      <c r="AO286" s="565"/>
      <c r="AP286" s="565"/>
      <c r="AQ286" s="565"/>
      <c r="AR286" s="565"/>
      <c r="AS286" s="565"/>
      <c r="AT286" s="565"/>
      <c r="AU286" s="565"/>
      <c r="AW286" s="565"/>
    </row>
    <row r="287" spans="13:49">
      <c r="M287" s="3"/>
      <c r="P287" s="565"/>
      <c r="Q287" s="565"/>
      <c r="R287" s="565"/>
      <c r="S287" s="565"/>
      <c r="AN287" s="565"/>
      <c r="AO287" s="565"/>
      <c r="AP287" s="565"/>
      <c r="AQ287" s="565"/>
      <c r="AR287" s="565"/>
      <c r="AS287" s="565"/>
      <c r="AT287" s="565"/>
      <c r="AU287" s="565"/>
      <c r="AW287" s="565"/>
    </row>
    <row r="288" spans="13:49">
      <c r="M288" s="3"/>
      <c r="P288" s="565"/>
      <c r="Q288" s="565"/>
      <c r="R288" s="565"/>
      <c r="S288" s="565"/>
      <c r="AN288" s="565"/>
      <c r="AO288" s="565"/>
      <c r="AP288" s="565"/>
      <c r="AQ288" s="565"/>
      <c r="AR288" s="565"/>
      <c r="AS288" s="565"/>
      <c r="AT288" s="565"/>
      <c r="AU288" s="565"/>
      <c r="AW288" s="565"/>
    </row>
    <row r="289" spans="13:49">
      <c r="M289" s="3"/>
      <c r="P289" s="565"/>
      <c r="Q289" s="565"/>
      <c r="R289" s="565"/>
      <c r="S289" s="565"/>
      <c r="AN289" s="565"/>
      <c r="AO289" s="565"/>
      <c r="AP289" s="565"/>
      <c r="AQ289" s="565"/>
      <c r="AR289" s="565"/>
      <c r="AS289" s="565"/>
      <c r="AT289" s="565"/>
      <c r="AU289" s="565"/>
      <c r="AW289" s="565"/>
    </row>
    <row r="290" spans="13:49">
      <c r="P290" s="565"/>
      <c r="Q290" s="565"/>
      <c r="R290" s="565"/>
      <c r="S290" s="565"/>
      <c r="AN290" s="565"/>
      <c r="AO290" s="565"/>
      <c r="AP290" s="565"/>
      <c r="AQ290" s="565"/>
      <c r="AR290" s="565"/>
      <c r="AS290" s="565"/>
      <c r="AT290" s="565"/>
      <c r="AU290" s="565"/>
      <c r="AW290" s="565"/>
    </row>
    <row r="291" spans="13:49">
      <c r="P291" s="565"/>
      <c r="Q291" s="565"/>
      <c r="R291" s="565"/>
      <c r="S291" s="565"/>
      <c r="AN291" s="565"/>
      <c r="AO291" s="565"/>
      <c r="AP291" s="565"/>
      <c r="AQ291" s="565"/>
      <c r="AR291" s="565"/>
      <c r="AS291" s="565"/>
      <c r="AT291" s="565"/>
      <c r="AU291" s="565"/>
      <c r="AW291" s="565"/>
    </row>
    <row r="292" spans="13:49">
      <c r="P292" s="565"/>
      <c r="Q292" s="565"/>
      <c r="R292" s="565"/>
      <c r="S292" s="565"/>
      <c r="AN292" s="565"/>
      <c r="AO292" s="565"/>
      <c r="AP292" s="565"/>
      <c r="AQ292" s="565"/>
      <c r="AR292" s="565"/>
      <c r="AS292" s="565"/>
      <c r="AT292" s="565"/>
      <c r="AU292" s="565"/>
      <c r="AW292" s="565"/>
    </row>
    <row r="293" spans="13:49">
      <c r="P293" s="565"/>
      <c r="Q293" s="565"/>
      <c r="R293" s="565"/>
      <c r="S293" s="565"/>
      <c r="AN293" s="565"/>
      <c r="AO293" s="565"/>
      <c r="AP293" s="565"/>
      <c r="AQ293" s="565"/>
      <c r="AR293" s="565"/>
      <c r="AS293" s="565"/>
      <c r="AT293" s="565"/>
      <c r="AU293" s="565"/>
      <c r="AW293" s="565"/>
    </row>
    <row r="294" spans="13:49">
      <c r="P294" s="565"/>
      <c r="Q294" s="565"/>
      <c r="R294" s="565"/>
      <c r="S294" s="565"/>
      <c r="AN294" s="565"/>
      <c r="AO294" s="565"/>
      <c r="AP294" s="565"/>
      <c r="AQ294" s="565"/>
      <c r="AR294" s="565"/>
      <c r="AS294" s="565"/>
      <c r="AT294" s="565"/>
      <c r="AU294" s="565"/>
      <c r="AW294" s="565"/>
    </row>
    <row r="295" spans="13:49">
      <c r="P295" s="565"/>
      <c r="Q295" s="565"/>
      <c r="R295" s="565"/>
      <c r="S295" s="565"/>
      <c r="AN295" s="565"/>
      <c r="AO295" s="565"/>
      <c r="AP295" s="565"/>
      <c r="AQ295" s="565"/>
      <c r="AR295" s="565"/>
      <c r="AS295" s="565"/>
      <c r="AT295" s="565"/>
      <c r="AU295" s="565"/>
      <c r="AW295" s="565"/>
    </row>
    <row r="296" spans="13:49">
      <c r="P296" s="565"/>
      <c r="Q296" s="565"/>
      <c r="R296" s="565"/>
      <c r="S296" s="565"/>
      <c r="AN296" s="565"/>
      <c r="AO296" s="565"/>
      <c r="AP296" s="565"/>
      <c r="AQ296" s="565"/>
      <c r="AR296" s="565"/>
      <c r="AS296" s="565"/>
      <c r="AT296" s="565"/>
      <c r="AU296" s="565"/>
      <c r="AW296" s="565"/>
    </row>
    <row r="297" spans="13:49">
      <c r="P297" s="565"/>
      <c r="Q297" s="565"/>
      <c r="R297" s="565"/>
      <c r="S297" s="565"/>
      <c r="AN297" s="565"/>
      <c r="AO297" s="565"/>
      <c r="AP297" s="565"/>
      <c r="AQ297" s="565"/>
      <c r="AR297" s="565"/>
      <c r="AS297" s="565"/>
      <c r="AT297" s="565"/>
      <c r="AU297" s="565"/>
      <c r="AW297" s="565"/>
    </row>
    <row r="298" spans="13:49">
      <c r="P298" s="565"/>
      <c r="Q298" s="565"/>
      <c r="R298" s="565"/>
      <c r="S298" s="565"/>
      <c r="AN298" s="565"/>
      <c r="AO298" s="565"/>
      <c r="AP298" s="565"/>
      <c r="AQ298" s="565"/>
      <c r="AR298" s="565"/>
      <c r="AS298" s="565"/>
      <c r="AT298" s="565"/>
      <c r="AU298" s="565"/>
      <c r="AW298" s="565"/>
    </row>
    <row r="299" spans="13:49">
      <c r="P299" s="565"/>
      <c r="Q299" s="565"/>
      <c r="R299" s="565"/>
      <c r="S299" s="565"/>
      <c r="AN299" s="565"/>
      <c r="AO299" s="565"/>
      <c r="AP299" s="565"/>
      <c r="AQ299" s="565"/>
      <c r="AR299" s="565"/>
      <c r="AS299" s="565"/>
      <c r="AT299" s="565"/>
      <c r="AU299" s="565"/>
      <c r="AW299" s="565"/>
    </row>
    <row r="300" spans="13:49">
      <c r="P300" s="565"/>
      <c r="Q300" s="565"/>
      <c r="R300" s="565"/>
      <c r="S300" s="565"/>
      <c r="AN300" s="565"/>
      <c r="AO300" s="565"/>
      <c r="AP300" s="565"/>
      <c r="AQ300" s="565"/>
      <c r="AR300" s="565"/>
      <c r="AS300" s="565"/>
      <c r="AT300" s="565"/>
      <c r="AU300" s="565"/>
      <c r="AW300" s="565"/>
    </row>
    <row r="301" spans="13:49">
      <c r="P301" s="565"/>
      <c r="Q301" s="565"/>
      <c r="R301" s="565"/>
      <c r="S301" s="565"/>
      <c r="AN301" s="565"/>
      <c r="AO301" s="565"/>
      <c r="AP301" s="565"/>
      <c r="AQ301" s="565"/>
      <c r="AR301" s="565"/>
      <c r="AS301" s="565"/>
      <c r="AT301" s="565"/>
      <c r="AU301" s="565"/>
      <c r="AW301" s="565"/>
    </row>
    <row r="302" spans="13:49">
      <c r="P302" s="565"/>
      <c r="Q302" s="565"/>
      <c r="R302" s="565"/>
      <c r="S302" s="565"/>
      <c r="AN302" s="565"/>
      <c r="AO302" s="565"/>
      <c r="AP302" s="565"/>
      <c r="AQ302" s="565"/>
      <c r="AR302" s="565"/>
      <c r="AS302" s="565"/>
      <c r="AT302" s="565"/>
      <c r="AU302" s="565"/>
      <c r="AW302" s="565"/>
    </row>
    <row r="303" spans="13:49">
      <c r="P303" s="565"/>
      <c r="Q303" s="565"/>
      <c r="R303" s="565"/>
      <c r="S303" s="565"/>
      <c r="AN303" s="565"/>
      <c r="AO303" s="565"/>
      <c r="AP303" s="565"/>
      <c r="AQ303" s="565"/>
      <c r="AR303" s="565"/>
      <c r="AS303" s="565"/>
      <c r="AT303" s="565"/>
      <c r="AU303" s="565"/>
      <c r="AW303" s="565"/>
    </row>
    <row r="304" spans="13:49">
      <c r="P304" s="565"/>
      <c r="Q304" s="565"/>
      <c r="R304" s="565"/>
      <c r="S304" s="565"/>
      <c r="AN304" s="565"/>
      <c r="AO304" s="565"/>
      <c r="AP304" s="565"/>
      <c r="AQ304" s="565"/>
      <c r="AR304" s="565"/>
      <c r="AS304" s="565"/>
      <c r="AT304" s="565"/>
      <c r="AU304" s="565"/>
      <c r="AW304" s="565"/>
    </row>
    <row r="305" spans="16:49">
      <c r="P305" s="565"/>
      <c r="Q305" s="565"/>
      <c r="R305" s="565"/>
      <c r="S305" s="565"/>
      <c r="AN305" s="565"/>
      <c r="AO305" s="565"/>
      <c r="AP305" s="565"/>
      <c r="AQ305" s="565"/>
      <c r="AR305" s="565"/>
      <c r="AS305" s="565"/>
      <c r="AT305" s="565"/>
      <c r="AU305" s="565"/>
      <c r="AW305" s="565"/>
    </row>
    <row r="306" spans="16:49">
      <c r="P306" s="565"/>
      <c r="Q306" s="565"/>
      <c r="R306" s="565"/>
      <c r="S306" s="565"/>
      <c r="AN306" s="565"/>
      <c r="AO306" s="565"/>
      <c r="AP306" s="565"/>
      <c r="AQ306" s="565"/>
      <c r="AR306" s="565"/>
      <c r="AS306" s="565"/>
      <c r="AT306" s="565"/>
      <c r="AU306" s="565"/>
      <c r="AW306" s="565"/>
    </row>
    <row r="307" spans="16:49">
      <c r="P307" s="565"/>
      <c r="Q307" s="565"/>
      <c r="R307" s="565"/>
      <c r="S307" s="565"/>
      <c r="AN307" s="565"/>
      <c r="AO307" s="565"/>
      <c r="AP307" s="565"/>
      <c r="AQ307" s="565"/>
      <c r="AR307" s="565"/>
      <c r="AS307" s="565"/>
      <c r="AT307" s="565"/>
      <c r="AU307" s="565"/>
      <c r="AW307" s="565"/>
    </row>
    <row r="308" spans="16:49">
      <c r="P308" s="565"/>
      <c r="Q308" s="565"/>
      <c r="R308" s="565"/>
      <c r="S308" s="565"/>
      <c r="AN308" s="565"/>
      <c r="AO308" s="565"/>
      <c r="AP308" s="565"/>
      <c r="AQ308" s="565"/>
      <c r="AR308" s="565"/>
      <c r="AS308" s="565"/>
      <c r="AT308" s="565"/>
      <c r="AU308" s="565"/>
      <c r="AW308" s="565"/>
    </row>
    <row r="309" spans="16:49">
      <c r="P309" s="565"/>
      <c r="Q309" s="565"/>
      <c r="R309" s="565"/>
      <c r="S309" s="565"/>
      <c r="AN309" s="565"/>
      <c r="AO309" s="565"/>
      <c r="AP309" s="565"/>
      <c r="AQ309" s="565"/>
      <c r="AR309" s="565"/>
      <c r="AS309" s="565"/>
      <c r="AT309" s="565"/>
      <c r="AU309" s="565"/>
      <c r="AW309" s="565"/>
    </row>
    <row r="310" spans="16:49">
      <c r="P310" s="565"/>
      <c r="Q310" s="565"/>
      <c r="R310" s="565"/>
      <c r="S310" s="565"/>
      <c r="AN310" s="565"/>
      <c r="AO310" s="565"/>
      <c r="AP310" s="565"/>
      <c r="AQ310" s="565"/>
      <c r="AR310" s="565"/>
      <c r="AS310" s="565"/>
      <c r="AT310" s="565"/>
      <c r="AU310" s="565"/>
      <c r="AW310" s="565"/>
    </row>
    <row r="311" spans="16:49">
      <c r="P311" s="565"/>
      <c r="Q311" s="565"/>
      <c r="R311" s="565"/>
      <c r="S311" s="565"/>
      <c r="AN311" s="565"/>
      <c r="AO311" s="565"/>
      <c r="AP311" s="565"/>
      <c r="AQ311" s="565"/>
      <c r="AR311" s="565"/>
      <c r="AS311" s="565"/>
      <c r="AT311" s="565"/>
      <c r="AU311" s="565"/>
      <c r="AW311" s="565"/>
    </row>
    <row r="312" spans="16:49">
      <c r="P312" s="565"/>
      <c r="Q312" s="565"/>
      <c r="R312" s="565"/>
      <c r="S312" s="565"/>
      <c r="AN312" s="565"/>
      <c r="AO312" s="565"/>
      <c r="AP312" s="565"/>
      <c r="AQ312" s="565"/>
      <c r="AR312" s="565"/>
      <c r="AS312" s="565"/>
      <c r="AT312" s="565"/>
      <c r="AU312" s="565"/>
      <c r="AW312" s="565"/>
    </row>
    <row r="313" spans="16:49">
      <c r="P313" s="565"/>
      <c r="Q313" s="565"/>
      <c r="R313" s="565"/>
      <c r="S313" s="565"/>
      <c r="AN313" s="565"/>
      <c r="AO313" s="565"/>
      <c r="AP313" s="565"/>
      <c r="AQ313" s="565"/>
      <c r="AR313" s="565"/>
      <c r="AS313" s="565"/>
      <c r="AT313" s="565"/>
      <c r="AU313" s="565"/>
      <c r="AW313" s="565"/>
    </row>
    <row r="314" spans="16:49">
      <c r="P314" s="565"/>
      <c r="Q314" s="565"/>
      <c r="R314" s="565"/>
      <c r="S314" s="565"/>
      <c r="AN314" s="565"/>
      <c r="AO314" s="565"/>
      <c r="AP314" s="565"/>
      <c r="AQ314" s="565"/>
      <c r="AR314" s="565"/>
      <c r="AS314" s="565"/>
      <c r="AT314" s="565"/>
      <c r="AU314" s="565"/>
      <c r="AW314" s="565"/>
    </row>
    <row r="315" spans="16:49">
      <c r="P315" s="565"/>
      <c r="Q315" s="565"/>
      <c r="R315" s="565"/>
      <c r="S315" s="565"/>
      <c r="AN315" s="565"/>
      <c r="AO315" s="565"/>
      <c r="AP315" s="565"/>
      <c r="AQ315" s="565"/>
      <c r="AR315" s="565"/>
      <c r="AS315" s="565"/>
      <c r="AT315" s="565"/>
      <c r="AU315" s="565"/>
      <c r="AW315" s="565"/>
    </row>
    <row r="316" spans="16:49">
      <c r="P316" s="565"/>
      <c r="Q316" s="565"/>
      <c r="R316" s="565"/>
      <c r="S316" s="565"/>
      <c r="AN316" s="565"/>
      <c r="AO316" s="565"/>
      <c r="AP316" s="565"/>
      <c r="AQ316" s="565"/>
      <c r="AR316" s="565"/>
      <c r="AS316" s="565"/>
      <c r="AT316" s="565"/>
      <c r="AU316" s="565"/>
      <c r="AW316" s="565"/>
    </row>
    <row r="317" spans="16:49">
      <c r="P317" s="565"/>
      <c r="Q317" s="565"/>
      <c r="R317" s="565"/>
      <c r="S317" s="565"/>
      <c r="AN317" s="565"/>
      <c r="AO317" s="565"/>
      <c r="AP317" s="565"/>
      <c r="AQ317" s="565"/>
      <c r="AR317" s="565"/>
      <c r="AS317" s="565"/>
      <c r="AT317" s="565"/>
      <c r="AU317" s="565"/>
      <c r="AW317" s="565"/>
    </row>
    <row r="318" spans="16:49">
      <c r="P318" s="565"/>
      <c r="Q318" s="565"/>
      <c r="R318" s="565"/>
      <c r="S318" s="565"/>
      <c r="AN318" s="565"/>
      <c r="AO318" s="565"/>
      <c r="AP318" s="565"/>
      <c r="AQ318" s="565"/>
      <c r="AR318" s="565"/>
      <c r="AS318" s="565"/>
      <c r="AT318" s="565"/>
      <c r="AU318" s="565"/>
      <c r="AW318" s="565"/>
    </row>
    <row r="319" spans="16:49">
      <c r="P319" s="565"/>
      <c r="Q319" s="565"/>
      <c r="R319" s="565"/>
      <c r="S319" s="565"/>
      <c r="AN319" s="565"/>
      <c r="AO319" s="565"/>
      <c r="AP319" s="565"/>
      <c r="AQ319" s="565"/>
      <c r="AR319" s="565"/>
      <c r="AS319" s="565"/>
      <c r="AT319" s="565"/>
      <c r="AU319" s="565"/>
      <c r="AW319" s="565"/>
    </row>
    <row r="320" spans="16:49">
      <c r="P320" s="565"/>
      <c r="Q320" s="565"/>
      <c r="R320" s="565"/>
      <c r="S320" s="565"/>
      <c r="AN320" s="565"/>
      <c r="AO320" s="565"/>
      <c r="AP320" s="565"/>
      <c r="AQ320" s="565"/>
      <c r="AR320" s="565"/>
      <c r="AS320" s="565"/>
      <c r="AT320" s="565"/>
      <c r="AU320" s="565"/>
      <c r="AW320" s="565"/>
    </row>
    <row r="321" spans="3:63">
      <c r="P321" s="565"/>
      <c r="Q321" s="565"/>
      <c r="R321" s="565"/>
      <c r="S321" s="565"/>
      <c r="AN321" s="565"/>
      <c r="AO321" s="565"/>
      <c r="AP321" s="565"/>
      <c r="AQ321" s="565"/>
      <c r="AR321" s="565"/>
      <c r="AS321" s="565"/>
      <c r="AT321" s="565"/>
      <c r="AU321" s="565"/>
      <c r="AW321" s="565"/>
    </row>
    <row r="322" spans="3:63">
      <c r="P322" s="565"/>
      <c r="Q322" s="565"/>
      <c r="R322" s="565"/>
      <c r="S322" s="565"/>
      <c r="AN322" s="565"/>
      <c r="AO322" s="565"/>
      <c r="AP322" s="565"/>
      <c r="AQ322" s="565"/>
      <c r="AR322" s="565"/>
      <c r="AS322" s="565"/>
      <c r="AT322" s="565"/>
      <c r="AU322" s="565"/>
      <c r="AW322" s="565"/>
    </row>
    <row r="323" spans="3:63">
      <c r="C323" s="1"/>
      <c r="D323" s="1"/>
      <c r="E323" s="1"/>
      <c r="H323" s="1"/>
      <c r="I323" s="1"/>
      <c r="J323" s="1"/>
      <c r="K323" s="1"/>
      <c r="L323" s="1"/>
      <c r="P323" s="565"/>
      <c r="Q323" s="565"/>
      <c r="R323" s="565"/>
      <c r="S323" s="565"/>
      <c r="AN323" s="565"/>
      <c r="AO323" s="565"/>
      <c r="AP323" s="565"/>
      <c r="AQ323" s="565"/>
      <c r="AR323" s="565"/>
      <c r="AS323" s="565"/>
      <c r="AT323" s="565"/>
      <c r="AU323" s="565"/>
      <c r="AW323" s="565"/>
    </row>
    <row r="324" spans="3:63">
      <c r="P324" s="565"/>
      <c r="Q324" s="565"/>
      <c r="R324" s="565"/>
      <c r="S324" s="565"/>
      <c r="AN324" s="565"/>
      <c r="AO324" s="565"/>
      <c r="AP324" s="565"/>
      <c r="AQ324" s="565"/>
      <c r="AR324" s="565"/>
      <c r="AS324" s="565"/>
      <c r="AT324" s="565"/>
      <c r="AU324" s="565"/>
      <c r="AW324" s="565"/>
    </row>
    <row r="325" spans="3:63">
      <c r="P325" s="565"/>
      <c r="Q325" s="565"/>
      <c r="R325" s="565"/>
      <c r="S325" s="565"/>
      <c r="AN325" s="565"/>
      <c r="AO325" s="565"/>
      <c r="AP325" s="565"/>
      <c r="AQ325" s="565"/>
      <c r="AR325" s="565"/>
      <c r="AS325" s="565"/>
      <c r="AT325" s="565"/>
      <c r="AU325" s="565"/>
      <c r="AW325" s="565"/>
      <c r="BD325" s="1"/>
      <c r="BE325" s="1"/>
      <c r="BF325" s="1"/>
      <c r="BG325" s="1"/>
      <c r="BH325" s="1"/>
      <c r="BI325" s="1"/>
      <c r="BJ325" s="1"/>
      <c r="BK325" s="1"/>
    </row>
    <row r="326" spans="3:63">
      <c r="P326" s="565"/>
      <c r="Q326" s="565"/>
      <c r="R326" s="565"/>
      <c r="S326" s="565"/>
      <c r="AN326" s="565"/>
      <c r="AO326" s="565"/>
      <c r="AP326" s="565"/>
      <c r="AQ326" s="565"/>
      <c r="AR326" s="565"/>
      <c r="AS326" s="565"/>
      <c r="AT326" s="565"/>
      <c r="AU326" s="565"/>
      <c r="AW326" s="565"/>
    </row>
    <row r="327" spans="3:63">
      <c r="P327" s="565"/>
      <c r="Q327" s="565"/>
      <c r="R327" s="565"/>
      <c r="S327" s="565"/>
      <c r="AN327" s="565"/>
      <c r="AO327" s="565"/>
      <c r="AP327" s="565"/>
      <c r="AQ327" s="565"/>
      <c r="AR327" s="565"/>
      <c r="AS327" s="565"/>
      <c r="AT327" s="565"/>
      <c r="AU327" s="565"/>
      <c r="AW327" s="565"/>
    </row>
    <row r="328" spans="3:63">
      <c r="P328" s="565"/>
      <c r="Q328" s="565"/>
      <c r="R328" s="565"/>
      <c r="S328" s="565"/>
      <c r="AN328" s="565"/>
      <c r="AO328" s="565"/>
      <c r="AP328" s="565"/>
      <c r="AQ328" s="565"/>
      <c r="AR328" s="565"/>
      <c r="AS328" s="565"/>
      <c r="AT328" s="565"/>
      <c r="AU328" s="565"/>
      <c r="AW328" s="565"/>
    </row>
    <row r="329" spans="3:63">
      <c r="P329" s="565"/>
      <c r="Q329" s="565"/>
      <c r="R329" s="565"/>
      <c r="S329" s="565"/>
      <c r="AN329" s="565"/>
      <c r="AO329" s="565"/>
      <c r="AP329" s="565"/>
      <c r="AQ329" s="565"/>
      <c r="AR329" s="565"/>
      <c r="AS329" s="565"/>
      <c r="AT329" s="565"/>
      <c r="AU329" s="565"/>
      <c r="AW329" s="565"/>
    </row>
    <row r="330" spans="3:63">
      <c r="P330" s="565"/>
      <c r="Q330" s="565"/>
      <c r="R330" s="565"/>
      <c r="S330" s="565"/>
      <c r="AN330" s="565"/>
      <c r="AO330" s="565"/>
      <c r="AP330" s="565"/>
      <c r="AQ330" s="565"/>
      <c r="AR330" s="565"/>
      <c r="AS330" s="565"/>
      <c r="AT330" s="565"/>
      <c r="AU330" s="565"/>
      <c r="AW330" s="565"/>
    </row>
    <row r="331" spans="3:63">
      <c r="P331" s="565"/>
      <c r="Q331" s="565"/>
      <c r="R331" s="565"/>
      <c r="S331" s="565"/>
      <c r="AN331" s="565"/>
      <c r="AO331" s="565"/>
      <c r="AP331" s="565"/>
      <c r="AQ331" s="565"/>
      <c r="AR331" s="565"/>
      <c r="AS331" s="565"/>
      <c r="AT331" s="565"/>
      <c r="AU331" s="565"/>
      <c r="AW331" s="565"/>
    </row>
    <row r="332" spans="3:63">
      <c r="P332" s="565"/>
      <c r="Q332" s="565"/>
      <c r="R332" s="565"/>
      <c r="S332" s="565"/>
      <c r="AN332" s="565"/>
      <c r="AO332" s="565"/>
      <c r="AP332" s="565"/>
      <c r="AQ332" s="565"/>
      <c r="AR332" s="565"/>
      <c r="AS332" s="565"/>
      <c r="AT332" s="565"/>
      <c r="AU332" s="565"/>
      <c r="AW332" s="565"/>
    </row>
    <row r="333" spans="3:63">
      <c r="P333" s="565"/>
      <c r="Q333" s="565"/>
      <c r="R333" s="565"/>
      <c r="S333" s="565"/>
      <c r="AN333" s="565"/>
      <c r="AO333" s="565"/>
      <c r="AP333" s="565"/>
      <c r="AQ333" s="565"/>
      <c r="AR333" s="565"/>
      <c r="AS333" s="565"/>
      <c r="AT333" s="565"/>
      <c r="AU333" s="565"/>
      <c r="AW333" s="565"/>
    </row>
    <row r="334" spans="3:63">
      <c r="P334" s="565"/>
      <c r="Q334" s="565"/>
      <c r="R334" s="565"/>
      <c r="S334" s="565"/>
      <c r="AN334" s="565"/>
      <c r="AO334" s="565"/>
      <c r="AP334" s="565"/>
      <c r="AQ334" s="565"/>
      <c r="AR334" s="565"/>
      <c r="AS334" s="565"/>
      <c r="AT334" s="565"/>
      <c r="AU334" s="565"/>
      <c r="AW334" s="565"/>
    </row>
    <row r="335" spans="3:63">
      <c r="P335" s="565"/>
      <c r="Q335" s="565"/>
      <c r="R335" s="565"/>
      <c r="S335" s="565"/>
      <c r="AN335" s="565"/>
      <c r="AO335" s="565"/>
      <c r="AP335" s="565"/>
      <c r="AQ335" s="565"/>
      <c r="AR335" s="565"/>
      <c r="AS335" s="565"/>
      <c r="AT335" s="565"/>
      <c r="AU335" s="565"/>
      <c r="AW335" s="565"/>
    </row>
    <row r="336" spans="3:63">
      <c r="P336" s="565"/>
      <c r="Q336" s="565"/>
      <c r="R336" s="565"/>
      <c r="S336" s="565"/>
      <c r="AN336" s="565"/>
      <c r="AO336" s="565"/>
      <c r="AP336" s="565"/>
      <c r="AQ336" s="565"/>
      <c r="AR336" s="565"/>
      <c r="AS336" s="565"/>
      <c r="AT336" s="565"/>
      <c r="AU336" s="565"/>
      <c r="AW336" s="565"/>
    </row>
    <row r="337" spans="2:63">
      <c r="B337" s="9"/>
      <c r="C337" s="9">
        <v>1</v>
      </c>
      <c r="D337" s="9">
        <v>1</v>
      </c>
      <c r="E337" s="9">
        <v>1</v>
      </c>
      <c r="H337" s="9">
        <v>1</v>
      </c>
      <c r="I337" s="9">
        <v>1</v>
      </c>
      <c r="J337" s="9">
        <v>1</v>
      </c>
      <c r="K337" s="9">
        <v>1</v>
      </c>
      <c r="L337" s="9">
        <v>1</v>
      </c>
      <c r="M337" s="9">
        <v>1</v>
      </c>
      <c r="P337" s="565"/>
      <c r="Q337" s="565"/>
      <c r="R337" s="565"/>
      <c r="S337" s="565"/>
      <c r="AN337" s="565"/>
      <c r="AO337" s="565"/>
      <c r="AP337" s="565"/>
      <c r="AQ337" s="565"/>
      <c r="AR337" s="565"/>
      <c r="AS337" s="565"/>
      <c r="AT337" s="565"/>
      <c r="AU337" s="565"/>
      <c r="AW337" s="565"/>
    </row>
    <row r="338" spans="2:63">
      <c r="P338" s="565"/>
      <c r="Q338" s="565"/>
      <c r="R338" s="565"/>
      <c r="S338" s="565"/>
      <c r="AN338" s="565"/>
      <c r="AO338" s="565"/>
      <c r="AP338" s="565"/>
      <c r="AQ338" s="565"/>
      <c r="AR338" s="565"/>
      <c r="AS338" s="565"/>
      <c r="AT338" s="565"/>
      <c r="AU338" s="565"/>
      <c r="AW338" s="565"/>
    </row>
    <row r="339" spans="2:63">
      <c r="P339" s="565"/>
      <c r="Q339" s="565"/>
      <c r="R339" s="565"/>
      <c r="S339" s="565"/>
      <c r="AN339" s="565"/>
      <c r="AO339" s="565"/>
      <c r="AP339" s="565"/>
      <c r="AQ339" s="565"/>
      <c r="AR339" s="565"/>
      <c r="AS339" s="565"/>
      <c r="AT339" s="565"/>
      <c r="AU339" s="565"/>
      <c r="AW339" s="565"/>
      <c r="BD339" s="9">
        <v>1</v>
      </c>
      <c r="BE339" s="9">
        <v>1</v>
      </c>
      <c r="BF339" s="9">
        <v>1</v>
      </c>
      <c r="BG339" s="9">
        <v>1</v>
      </c>
      <c r="BH339" s="9">
        <v>1</v>
      </c>
      <c r="BI339" s="9">
        <v>1</v>
      </c>
      <c r="BJ339" s="9">
        <v>1</v>
      </c>
      <c r="BK339" s="9">
        <v>1</v>
      </c>
    </row>
    <row r="340" spans="2:63">
      <c r="P340" s="565"/>
      <c r="Q340" s="565"/>
      <c r="R340" s="565"/>
      <c r="S340" s="565"/>
      <c r="AN340" s="565"/>
      <c r="AO340" s="565"/>
      <c r="AP340" s="565"/>
      <c r="AQ340" s="565"/>
      <c r="AR340" s="565"/>
      <c r="AS340" s="565"/>
      <c r="AT340" s="565"/>
      <c r="AU340" s="565"/>
      <c r="AW340" s="565"/>
    </row>
    <row r="341" spans="2:63">
      <c r="P341" s="565"/>
      <c r="Q341" s="565"/>
      <c r="R341" s="565"/>
      <c r="S341" s="565"/>
      <c r="AN341" s="565"/>
      <c r="AO341" s="565"/>
      <c r="AP341" s="565"/>
      <c r="AQ341" s="565"/>
      <c r="AR341" s="565"/>
      <c r="AS341" s="565"/>
      <c r="AT341" s="565"/>
      <c r="AU341" s="565"/>
      <c r="AW341" s="565"/>
    </row>
    <row r="342" spans="2:63">
      <c r="P342" s="565"/>
      <c r="Q342" s="565"/>
      <c r="R342" s="565"/>
      <c r="S342" s="565"/>
      <c r="AN342" s="565"/>
      <c r="AO342" s="565"/>
      <c r="AP342" s="565"/>
      <c r="AQ342" s="565"/>
      <c r="AR342" s="565"/>
      <c r="AS342" s="565"/>
      <c r="AT342" s="565"/>
      <c r="AU342" s="565"/>
      <c r="AW342" s="565"/>
    </row>
    <row r="343" spans="2:63">
      <c r="P343" s="565"/>
      <c r="Q343" s="565"/>
      <c r="R343" s="565"/>
      <c r="S343" s="565"/>
      <c r="AN343" s="565"/>
      <c r="AO343" s="565"/>
      <c r="AP343" s="565"/>
      <c r="AQ343" s="565"/>
      <c r="AR343" s="565"/>
      <c r="AS343" s="565"/>
      <c r="AT343" s="565"/>
      <c r="AU343" s="565"/>
      <c r="AW343" s="565"/>
    </row>
    <row r="344" spans="2:63">
      <c r="P344" s="565"/>
      <c r="Q344" s="565"/>
      <c r="R344" s="565"/>
      <c r="S344" s="565"/>
      <c r="AN344" s="565"/>
      <c r="AO344" s="565"/>
      <c r="AP344" s="565"/>
      <c r="AQ344" s="565"/>
      <c r="AR344" s="565"/>
      <c r="AS344" s="565"/>
      <c r="AT344" s="565"/>
      <c r="AU344" s="565"/>
      <c r="AW344" s="565"/>
    </row>
    <row r="345" spans="2:63">
      <c r="P345" s="565"/>
      <c r="Q345" s="565"/>
      <c r="R345" s="565"/>
      <c r="S345" s="565"/>
      <c r="AN345" s="565"/>
      <c r="AO345" s="565"/>
      <c r="AP345" s="565"/>
      <c r="AQ345" s="565"/>
      <c r="AR345" s="565"/>
      <c r="AS345" s="565"/>
      <c r="AT345" s="565"/>
      <c r="AU345" s="565"/>
      <c r="AW345" s="565"/>
    </row>
    <row r="346" spans="2:63">
      <c r="P346" s="565"/>
      <c r="Q346" s="565"/>
      <c r="R346" s="565"/>
      <c r="S346" s="565"/>
      <c r="AN346" s="565"/>
      <c r="AO346" s="565"/>
      <c r="AP346" s="565"/>
      <c r="AQ346" s="565"/>
      <c r="AR346" s="565"/>
      <c r="AS346" s="565"/>
      <c r="AT346" s="565"/>
      <c r="AU346" s="565"/>
      <c r="AW346" s="565"/>
    </row>
    <row r="347" spans="2:63">
      <c r="P347" s="565"/>
      <c r="Q347" s="565"/>
      <c r="R347" s="565"/>
      <c r="S347" s="565"/>
      <c r="AN347" s="565"/>
      <c r="AO347" s="565"/>
      <c r="AP347" s="565"/>
      <c r="AQ347" s="565"/>
      <c r="AR347" s="565"/>
      <c r="AS347" s="565"/>
      <c r="AT347" s="565"/>
      <c r="AU347" s="565"/>
      <c r="AW347" s="565"/>
    </row>
    <row r="348" spans="2:63">
      <c r="P348" s="565"/>
      <c r="Q348" s="565"/>
      <c r="R348" s="565"/>
      <c r="S348" s="565"/>
      <c r="AN348" s="565"/>
      <c r="AO348" s="565"/>
      <c r="AP348" s="565"/>
      <c r="AQ348" s="565"/>
      <c r="AR348" s="565"/>
      <c r="AS348" s="565"/>
      <c r="AT348" s="565"/>
      <c r="AU348" s="565"/>
      <c r="AW348" s="565"/>
    </row>
    <row r="349" spans="2:63">
      <c r="P349" s="565"/>
      <c r="Q349" s="565"/>
      <c r="R349" s="565"/>
      <c r="S349" s="565"/>
      <c r="AN349" s="565"/>
      <c r="AO349" s="565"/>
      <c r="AP349" s="565"/>
      <c r="AQ349" s="565"/>
      <c r="AR349" s="565"/>
      <c r="AS349" s="565"/>
      <c r="AT349" s="565"/>
      <c r="AU349" s="565"/>
      <c r="AW349" s="565"/>
    </row>
    <row r="350" spans="2:63">
      <c r="P350" s="565"/>
      <c r="Q350" s="565"/>
      <c r="R350" s="565"/>
      <c r="S350" s="565"/>
      <c r="AN350" s="565"/>
      <c r="AO350" s="565"/>
      <c r="AP350" s="565"/>
      <c r="AQ350" s="565"/>
      <c r="AR350" s="565"/>
      <c r="AS350" s="565"/>
      <c r="AT350" s="565"/>
      <c r="AU350" s="565"/>
      <c r="AW350" s="565"/>
    </row>
    <row r="351" spans="2:63">
      <c r="P351" s="565"/>
      <c r="Q351" s="565"/>
      <c r="R351" s="565"/>
      <c r="S351" s="565"/>
      <c r="AN351" s="565"/>
      <c r="AO351" s="565"/>
      <c r="AP351" s="565"/>
      <c r="AQ351" s="565"/>
      <c r="AR351" s="565"/>
      <c r="AS351" s="565"/>
      <c r="AT351" s="565"/>
      <c r="AU351" s="565"/>
      <c r="AW351" s="565"/>
    </row>
    <row r="352" spans="2:63">
      <c r="P352" s="565"/>
      <c r="Q352" s="565"/>
      <c r="R352" s="565"/>
      <c r="S352" s="565"/>
      <c r="AN352" s="565"/>
      <c r="AO352" s="565"/>
      <c r="AP352" s="565"/>
      <c r="AQ352" s="565"/>
      <c r="AR352" s="565"/>
      <c r="AS352" s="565"/>
      <c r="AT352" s="565"/>
      <c r="AU352" s="565"/>
      <c r="AW352" s="565"/>
    </row>
    <row r="353" spans="16:49">
      <c r="P353" s="565"/>
      <c r="Q353" s="565"/>
      <c r="R353" s="565"/>
      <c r="S353" s="565"/>
      <c r="AN353" s="565"/>
      <c r="AO353" s="565"/>
      <c r="AP353" s="565"/>
      <c r="AQ353" s="565"/>
      <c r="AR353" s="565"/>
      <c r="AS353" s="565"/>
      <c r="AT353" s="565"/>
      <c r="AU353" s="565"/>
      <c r="AW353" s="565"/>
    </row>
    <row r="354" spans="16:49">
      <c r="P354" s="565"/>
      <c r="Q354" s="565"/>
      <c r="R354" s="565"/>
      <c r="S354" s="565"/>
      <c r="AN354" s="565"/>
      <c r="AO354" s="565"/>
      <c r="AP354" s="565"/>
      <c r="AQ354" s="565"/>
      <c r="AR354" s="565"/>
      <c r="AS354" s="565"/>
      <c r="AT354" s="565"/>
      <c r="AU354" s="565"/>
      <c r="AW354" s="565"/>
    </row>
    <row r="355" spans="16:49">
      <c r="P355" s="565"/>
      <c r="Q355" s="565"/>
      <c r="R355" s="565"/>
      <c r="S355" s="565"/>
      <c r="AN355" s="565"/>
      <c r="AO355" s="565"/>
      <c r="AP355" s="565"/>
      <c r="AQ355" s="565"/>
      <c r="AR355" s="565"/>
      <c r="AS355" s="565"/>
      <c r="AT355" s="565"/>
      <c r="AU355" s="565"/>
      <c r="AW355" s="565"/>
    </row>
    <row r="356" spans="16:49">
      <c r="P356" s="565"/>
      <c r="Q356" s="565"/>
      <c r="R356" s="565"/>
      <c r="S356" s="565"/>
      <c r="AN356" s="565"/>
      <c r="AO356" s="565"/>
      <c r="AP356" s="565"/>
      <c r="AQ356" s="565"/>
      <c r="AR356" s="565"/>
      <c r="AS356" s="565"/>
      <c r="AT356" s="565"/>
      <c r="AU356" s="565"/>
      <c r="AW356" s="565"/>
    </row>
    <row r="357" spans="16:49">
      <c r="P357" s="565"/>
      <c r="Q357" s="565"/>
      <c r="R357" s="565"/>
      <c r="S357" s="565"/>
      <c r="AN357" s="565"/>
      <c r="AO357" s="565"/>
      <c r="AP357" s="565"/>
      <c r="AQ357" s="565"/>
      <c r="AR357" s="565"/>
      <c r="AS357" s="565"/>
      <c r="AT357" s="565"/>
      <c r="AU357" s="565"/>
      <c r="AW357" s="565"/>
    </row>
    <row r="358" spans="16:49">
      <c r="P358" s="565"/>
      <c r="Q358" s="565"/>
      <c r="R358" s="565"/>
      <c r="S358" s="565"/>
      <c r="AN358" s="565"/>
      <c r="AO358" s="565"/>
      <c r="AP358" s="565"/>
      <c r="AQ358" s="565"/>
      <c r="AR358" s="565"/>
      <c r="AS358" s="565"/>
      <c r="AT358" s="565"/>
      <c r="AU358" s="565"/>
      <c r="AW358" s="565"/>
    </row>
    <row r="359" spans="16:49">
      <c r="P359" s="565"/>
      <c r="Q359" s="565"/>
      <c r="R359" s="565"/>
      <c r="S359" s="565"/>
      <c r="AN359" s="565"/>
      <c r="AO359" s="565"/>
      <c r="AP359" s="565"/>
      <c r="AQ359" s="565"/>
      <c r="AR359" s="565"/>
      <c r="AS359" s="565"/>
      <c r="AT359" s="565"/>
      <c r="AU359" s="565"/>
      <c r="AW359" s="565"/>
    </row>
    <row r="360" spans="16:49">
      <c r="P360" s="565"/>
      <c r="Q360" s="565"/>
      <c r="R360" s="565"/>
      <c r="S360" s="565"/>
      <c r="AN360" s="565"/>
      <c r="AO360" s="565"/>
      <c r="AP360" s="565"/>
      <c r="AQ360" s="565"/>
      <c r="AR360" s="565"/>
      <c r="AS360" s="565"/>
      <c r="AT360" s="565"/>
      <c r="AU360" s="565"/>
      <c r="AW360" s="565"/>
    </row>
    <row r="361" spans="16:49">
      <c r="P361" s="565"/>
      <c r="Q361" s="565"/>
      <c r="R361" s="565"/>
      <c r="S361" s="565"/>
      <c r="AN361" s="565"/>
      <c r="AO361" s="565"/>
      <c r="AP361" s="565"/>
      <c r="AQ361" s="565"/>
      <c r="AR361" s="565"/>
      <c r="AS361" s="565"/>
      <c r="AT361" s="565"/>
      <c r="AU361" s="565"/>
      <c r="AW361" s="565"/>
    </row>
    <row r="362" spans="16:49">
      <c r="P362" s="565"/>
      <c r="Q362" s="565"/>
      <c r="R362" s="565"/>
      <c r="S362" s="565"/>
      <c r="AN362" s="565"/>
      <c r="AO362" s="565"/>
      <c r="AP362" s="565"/>
      <c r="AQ362" s="565"/>
      <c r="AR362" s="565"/>
      <c r="AS362" s="565"/>
      <c r="AT362" s="565"/>
      <c r="AU362" s="565"/>
      <c r="AW362" s="565"/>
    </row>
    <row r="363" spans="16:49">
      <c r="P363" s="565"/>
      <c r="Q363" s="565"/>
      <c r="R363" s="565"/>
      <c r="S363" s="565"/>
      <c r="AN363" s="565"/>
      <c r="AO363" s="565"/>
      <c r="AP363" s="565"/>
      <c r="AQ363" s="565"/>
      <c r="AR363" s="565"/>
      <c r="AS363" s="565"/>
      <c r="AT363" s="565"/>
      <c r="AU363" s="565"/>
      <c r="AW363" s="565"/>
    </row>
    <row r="364" spans="16:49">
      <c r="P364" s="565"/>
      <c r="Q364" s="565"/>
      <c r="R364" s="565"/>
      <c r="S364" s="565"/>
      <c r="AN364" s="565"/>
      <c r="AO364" s="565"/>
      <c r="AP364" s="565"/>
      <c r="AQ364" s="565"/>
      <c r="AR364" s="565"/>
      <c r="AS364" s="565"/>
      <c r="AT364" s="565"/>
      <c r="AU364" s="565"/>
      <c r="AW364" s="565"/>
    </row>
    <row r="365" spans="16:49">
      <c r="P365" s="565"/>
      <c r="Q365" s="565"/>
      <c r="R365" s="565"/>
      <c r="S365" s="565"/>
      <c r="AN365" s="565"/>
      <c r="AO365" s="565"/>
      <c r="AP365" s="565"/>
      <c r="AQ365" s="565"/>
      <c r="AR365" s="565"/>
      <c r="AS365" s="565"/>
      <c r="AT365" s="565"/>
      <c r="AU365" s="565"/>
      <c r="AW365" s="565"/>
    </row>
    <row r="366" spans="16:49">
      <c r="P366" s="565"/>
      <c r="Q366" s="565"/>
      <c r="R366" s="565"/>
      <c r="S366" s="565"/>
      <c r="AN366" s="565"/>
      <c r="AO366" s="565"/>
      <c r="AP366" s="565"/>
      <c r="AQ366" s="565"/>
      <c r="AR366" s="565"/>
      <c r="AS366" s="565"/>
      <c r="AT366" s="565"/>
      <c r="AU366" s="565"/>
      <c r="AW366" s="565"/>
    </row>
    <row r="367" spans="16:49">
      <c r="P367" s="565"/>
      <c r="Q367" s="565"/>
      <c r="R367" s="565"/>
      <c r="S367" s="565"/>
      <c r="AN367" s="565"/>
      <c r="AO367" s="565"/>
      <c r="AP367" s="565"/>
      <c r="AQ367" s="565"/>
      <c r="AR367" s="565"/>
      <c r="AS367" s="565"/>
      <c r="AT367" s="565"/>
      <c r="AU367" s="565"/>
      <c r="AW367" s="565"/>
    </row>
    <row r="368" spans="16:49">
      <c r="P368" s="565"/>
      <c r="Q368" s="565"/>
      <c r="R368" s="565"/>
      <c r="S368" s="565"/>
      <c r="AN368" s="565"/>
      <c r="AO368" s="565"/>
      <c r="AP368" s="565"/>
      <c r="AQ368" s="565"/>
      <c r="AR368" s="565"/>
      <c r="AS368" s="565"/>
      <c r="AT368" s="565"/>
      <c r="AU368" s="565"/>
      <c r="AW368" s="565"/>
    </row>
    <row r="369" spans="16:49">
      <c r="P369" s="565"/>
      <c r="Q369" s="565"/>
      <c r="R369" s="565"/>
      <c r="S369" s="565"/>
      <c r="AN369" s="565"/>
      <c r="AO369" s="565"/>
      <c r="AP369" s="565"/>
      <c r="AQ369" s="565"/>
      <c r="AR369" s="565"/>
      <c r="AS369" s="565"/>
      <c r="AT369" s="565"/>
      <c r="AU369" s="565"/>
      <c r="AW369" s="565"/>
    </row>
    <row r="370" spans="16:49">
      <c r="P370" s="565"/>
      <c r="Q370" s="565"/>
      <c r="R370" s="565"/>
      <c r="S370" s="565"/>
      <c r="AN370" s="565"/>
      <c r="AO370" s="565"/>
      <c r="AP370" s="565"/>
      <c r="AQ370" s="565"/>
      <c r="AR370" s="565"/>
      <c r="AS370" s="565"/>
      <c r="AT370" s="565"/>
      <c r="AU370" s="565"/>
      <c r="AW370" s="565"/>
    </row>
    <row r="371" spans="16:49">
      <c r="P371" s="565"/>
      <c r="Q371" s="565"/>
      <c r="R371" s="565"/>
      <c r="S371" s="565"/>
      <c r="AN371" s="565"/>
      <c r="AO371" s="565"/>
      <c r="AP371" s="565"/>
      <c r="AQ371" s="565"/>
      <c r="AR371" s="565"/>
      <c r="AS371" s="565"/>
      <c r="AT371" s="565"/>
      <c r="AU371" s="565"/>
      <c r="AW371" s="565"/>
    </row>
    <row r="372" spans="16:49">
      <c r="P372" s="565"/>
      <c r="Q372" s="565"/>
      <c r="R372" s="565"/>
      <c r="S372" s="565"/>
      <c r="AN372" s="565"/>
      <c r="AO372" s="565"/>
      <c r="AP372" s="565"/>
      <c r="AQ372" s="565"/>
      <c r="AR372" s="565"/>
      <c r="AS372" s="565"/>
      <c r="AT372" s="565"/>
      <c r="AU372" s="565"/>
      <c r="AW372" s="565"/>
    </row>
    <row r="373" spans="16:49">
      <c r="P373" s="565"/>
      <c r="Q373" s="565"/>
      <c r="R373" s="565"/>
      <c r="S373" s="565"/>
      <c r="AN373" s="565"/>
      <c r="AO373" s="565"/>
      <c r="AP373" s="565"/>
      <c r="AQ373" s="565"/>
      <c r="AR373" s="565"/>
      <c r="AS373" s="565"/>
      <c r="AT373" s="565"/>
      <c r="AU373" s="565"/>
      <c r="AW373" s="565"/>
    </row>
    <row r="374" spans="16:49">
      <c r="P374" s="565"/>
      <c r="Q374" s="565"/>
      <c r="R374" s="565"/>
      <c r="S374" s="565"/>
      <c r="AN374" s="565"/>
      <c r="AO374" s="565"/>
      <c r="AP374" s="565"/>
      <c r="AQ374" s="565"/>
      <c r="AR374" s="565"/>
      <c r="AS374" s="565"/>
      <c r="AT374" s="565"/>
      <c r="AU374" s="565"/>
      <c r="AW374" s="565"/>
    </row>
    <row r="375" spans="16:49">
      <c r="P375" s="565"/>
      <c r="Q375" s="565"/>
      <c r="R375" s="565"/>
      <c r="S375" s="565"/>
      <c r="AN375" s="565"/>
      <c r="AO375" s="565"/>
      <c r="AP375" s="565"/>
      <c r="AQ375" s="565"/>
      <c r="AR375" s="565"/>
      <c r="AS375" s="565"/>
      <c r="AT375" s="565"/>
      <c r="AU375" s="565"/>
      <c r="AW375" s="565"/>
    </row>
    <row r="376" spans="16:49">
      <c r="P376" s="565"/>
      <c r="Q376" s="565"/>
      <c r="R376" s="565"/>
      <c r="S376" s="565"/>
      <c r="AN376" s="565"/>
      <c r="AO376" s="565"/>
      <c r="AP376" s="565"/>
      <c r="AQ376" s="565"/>
      <c r="AR376" s="565"/>
      <c r="AS376" s="565"/>
      <c r="AT376" s="565"/>
      <c r="AU376" s="565"/>
      <c r="AW376" s="565"/>
    </row>
    <row r="377" spans="16:49">
      <c r="P377" s="565"/>
      <c r="Q377" s="565"/>
      <c r="R377" s="565"/>
      <c r="S377" s="565"/>
      <c r="AN377" s="565"/>
      <c r="AO377" s="565"/>
      <c r="AP377" s="565"/>
      <c r="AQ377" s="565"/>
      <c r="AR377" s="565"/>
      <c r="AS377" s="565"/>
      <c r="AT377" s="565"/>
      <c r="AU377" s="565"/>
      <c r="AW377" s="565"/>
    </row>
    <row r="378" spans="16:49">
      <c r="P378" s="565"/>
      <c r="Q378" s="565"/>
      <c r="R378" s="565"/>
      <c r="S378" s="565"/>
      <c r="AN378" s="565"/>
      <c r="AO378" s="565"/>
      <c r="AP378" s="565"/>
      <c r="AQ378" s="565"/>
      <c r="AR378" s="565"/>
      <c r="AS378" s="565"/>
      <c r="AT378" s="565"/>
      <c r="AU378" s="565"/>
      <c r="AW378" s="565"/>
    </row>
    <row r="379" spans="16:49">
      <c r="P379" s="565"/>
      <c r="Q379" s="565"/>
      <c r="R379" s="565"/>
      <c r="S379" s="565"/>
      <c r="AN379" s="565"/>
      <c r="AO379" s="565"/>
      <c r="AP379" s="565"/>
      <c r="AQ379" s="565"/>
      <c r="AR379" s="565"/>
      <c r="AS379" s="565"/>
      <c r="AT379" s="565"/>
      <c r="AU379" s="565"/>
      <c r="AW379" s="565"/>
    </row>
    <row r="380" spans="16:49">
      <c r="P380" s="565"/>
      <c r="Q380" s="565"/>
      <c r="R380" s="565"/>
      <c r="S380" s="565"/>
      <c r="AN380" s="565"/>
      <c r="AO380" s="565"/>
      <c r="AP380" s="565"/>
      <c r="AQ380" s="565"/>
      <c r="AR380" s="565"/>
      <c r="AS380" s="565"/>
      <c r="AT380" s="565"/>
      <c r="AU380" s="565"/>
      <c r="AW380" s="565"/>
    </row>
    <row r="381" spans="16:49">
      <c r="P381" s="565"/>
      <c r="Q381" s="565"/>
      <c r="R381" s="565"/>
      <c r="S381" s="565"/>
      <c r="AN381" s="565"/>
      <c r="AO381" s="565"/>
      <c r="AP381" s="565"/>
      <c r="AQ381" s="565"/>
      <c r="AR381" s="565"/>
      <c r="AS381" s="565"/>
      <c r="AT381" s="565"/>
      <c r="AU381" s="565"/>
      <c r="AW381" s="565"/>
    </row>
    <row r="382" spans="16:49">
      <c r="P382" s="565"/>
      <c r="Q382" s="565"/>
      <c r="R382" s="565"/>
      <c r="S382" s="565"/>
      <c r="AN382" s="565"/>
      <c r="AO382" s="565"/>
      <c r="AP382" s="565"/>
      <c r="AQ382" s="565"/>
      <c r="AR382" s="565"/>
      <c r="AS382" s="565"/>
      <c r="AT382" s="565"/>
      <c r="AU382" s="565"/>
      <c r="AW382" s="565"/>
    </row>
    <row r="383" spans="16:49">
      <c r="P383" s="565"/>
      <c r="Q383" s="565"/>
      <c r="R383" s="565"/>
      <c r="S383" s="565"/>
      <c r="AN383" s="565"/>
      <c r="AO383" s="565"/>
      <c r="AP383" s="565"/>
      <c r="AQ383" s="565"/>
      <c r="AR383" s="565"/>
      <c r="AS383" s="565"/>
      <c r="AT383" s="565"/>
      <c r="AU383" s="565"/>
      <c r="AW383" s="565"/>
    </row>
    <row r="384" spans="16:49">
      <c r="P384" s="565"/>
      <c r="Q384" s="565"/>
      <c r="R384" s="565"/>
      <c r="S384" s="565"/>
      <c r="AN384" s="565"/>
      <c r="AO384" s="565"/>
      <c r="AP384" s="565"/>
      <c r="AQ384" s="565"/>
      <c r="AR384" s="565"/>
      <c r="AS384" s="565"/>
      <c r="AT384" s="565"/>
      <c r="AU384" s="565"/>
      <c r="AW384" s="565"/>
    </row>
    <row r="385" spans="16:49">
      <c r="P385" s="565"/>
      <c r="Q385" s="565"/>
      <c r="R385" s="565"/>
      <c r="S385" s="565"/>
      <c r="AN385" s="565"/>
      <c r="AO385" s="565"/>
      <c r="AP385" s="565"/>
      <c r="AQ385" s="565"/>
      <c r="AR385" s="565"/>
      <c r="AS385" s="565"/>
      <c r="AT385" s="565"/>
      <c r="AU385" s="565"/>
      <c r="AW385" s="565"/>
    </row>
    <row r="386" spans="16:49">
      <c r="P386" s="565"/>
      <c r="Q386" s="565"/>
      <c r="R386" s="565"/>
      <c r="S386" s="565"/>
      <c r="AN386" s="565"/>
      <c r="AO386" s="565"/>
      <c r="AP386" s="565"/>
      <c r="AQ386" s="565"/>
      <c r="AR386" s="565"/>
      <c r="AS386" s="565"/>
      <c r="AT386" s="565"/>
      <c r="AU386" s="565"/>
      <c r="AW386" s="565"/>
    </row>
    <row r="387" spans="16:49">
      <c r="P387" s="565"/>
      <c r="Q387" s="565"/>
      <c r="R387" s="565"/>
      <c r="S387" s="565"/>
      <c r="AN387" s="565"/>
      <c r="AO387" s="565"/>
      <c r="AP387" s="565"/>
      <c r="AQ387" s="565"/>
      <c r="AR387" s="565"/>
      <c r="AS387" s="565"/>
      <c r="AT387" s="565"/>
      <c r="AU387" s="565"/>
      <c r="AW387" s="565"/>
    </row>
    <row r="388" spans="16:49">
      <c r="P388" s="565"/>
      <c r="Q388" s="565"/>
      <c r="R388" s="565"/>
      <c r="S388" s="565"/>
      <c r="AN388" s="565"/>
      <c r="AO388" s="565"/>
      <c r="AP388" s="565"/>
      <c r="AQ388" s="565"/>
      <c r="AR388" s="565"/>
      <c r="AS388" s="565"/>
      <c r="AT388" s="565"/>
      <c r="AU388" s="565"/>
      <c r="AW388" s="565"/>
    </row>
    <row r="389" spans="16:49">
      <c r="P389" s="565"/>
      <c r="Q389" s="565"/>
      <c r="R389" s="565"/>
      <c r="S389" s="565"/>
      <c r="AN389" s="565"/>
      <c r="AO389" s="565"/>
      <c r="AP389" s="565"/>
      <c r="AQ389" s="565"/>
      <c r="AR389" s="565"/>
      <c r="AS389" s="565"/>
      <c r="AT389" s="565"/>
      <c r="AU389" s="565"/>
      <c r="AW389" s="565"/>
    </row>
    <row r="390" spans="16:49">
      <c r="P390" s="565"/>
      <c r="Q390" s="565"/>
      <c r="R390" s="565"/>
      <c r="S390" s="565"/>
      <c r="AN390" s="565"/>
      <c r="AO390" s="565"/>
      <c r="AP390" s="565"/>
      <c r="AQ390" s="565"/>
      <c r="AR390" s="565"/>
      <c r="AS390" s="565"/>
      <c r="AT390" s="565"/>
      <c r="AU390" s="565"/>
      <c r="AW390" s="565"/>
    </row>
    <row r="391" spans="16:49">
      <c r="P391" s="565"/>
      <c r="Q391" s="565"/>
      <c r="R391" s="565"/>
      <c r="S391" s="565"/>
      <c r="AN391" s="565"/>
      <c r="AO391" s="565"/>
      <c r="AP391" s="565"/>
      <c r="AQ391" s="565"/>
      <c r="AR391" s="565"/>
      <c r="AS391" s="565"/>
      <c r="AT391" s="565"/>
      <c r="AU391" s="565"/>
      <c r="AW391" s="565"/>
    </row>
    <row r="392" spans="16:49">
      <c r="P392" s="565"/>
      <c r="Q392" s="565"/>
      <c r="R392" s="565"/>
      <c r="S392" s="565"/>
      <c r="U392" s="654"/>
      <c r="AN392" s="565"/>
      <c r="AO392" s="565"/>
      <c r="AP392" s="565"/>
      <c r="AQ392" s="565"/>
      <c r="AR392" s="565"/>
      <c r="AS392" s="565"/>
      <c r="AT392" s="565"/>
      <c r="AU392" s="565"/>
      <c r="AW392" s="565"/>
    </row>
    <row r="393" spans="16:49">
      <c r="P393" s="565"/>
      <c r="Q393" s="565"/>
      <c r="R393" s="565"/>
      <c r="S393" s="565"/>
      <c r="U393" s="654"/>
      <c r="AN393" s="565"/>
      <c r="AO393" s="565"/>
      <c r="AP393" s="565"/>
      <c r="AQ393" s="565"/>
      <c r="AR393" s="565"/>
      <c r="AS393" s="565"/>
      <c r="AT393" s="565"/>
      <c r="AU393" s="565"/>
      <c r="AW393" s="565"/>
    </row>
    <row r="394" spans="16:49">
      <c r="P394" s="565"/>
      <c r="Q394" s="565"/>
      <c r="R394" s="565"/>
      <c r="S394" s="565"/>
      <c r="U394" s="654"/>
      <c r="AN394" s="565"/>
      <c r="AO394" s="565"/>
      <c r="AP394" s="565"/>
      <c r="AQ394" s="565"/>
      <c r="AR394" s="565"/>
      <c r="AS394" s="565"/>
      <c r="AT394" s="565"/>
      <c r="AU394" s="565"/>
      <c r="AW394" s="565"/>
    </row>
    <row r="395" spans="16:49">
      <c r="P395" s="565"/>
      <c r="Q395" s="565"/>
      <c r="R395" s="565"/>
      <c r="S395" s="565"/>
      <c r="U395" s="655"/>
      <c r="AN395" s="565"/>
      <c r="AO395" s="565"/>
      <c r="AP395" s="565"/>
      <c r="AQ395" s="565"/>
      <c r="AR395" s="565"/>
      <c r="AS395" s="565"/>
      <c r="AT395" s="565"/>
      <c r="AU395" s="565"/>
      <c r="AW395" s="565"/>
    </row>
    <row r="396" spans="16:49">
      <c r="P396" s="565"/>
      <c r="Q396" s="565"/>
      <c r="R396" s="565"/>
      <c r="S396" s="565"/>
      <c r="U396" s="655"/>
      <c r="AN396" s="565"/>
      <c r="AO396" s="565"/>
      <c r="AP396" s="565"/>
      <c r="AQ396" s="565"/>
      <c r="AR396" s="565"/>
      <c r="AS396" s="565"/>
      <c r="AT396" s="565"/>
      <c r="AU396" s="565"/>
      <c r="AW396" s="565"/>
    </row>
    <row r="397" spans="16:49">
      <c r="P397" s="565"/>
      <c r="Q397" s="565"/>
      <c r="R397" s="565"/>
      <c r="S397" s="565"/>
      <c r="U397" s="655"/>
      <c r="AN397" s="565"/>
      <c r="AO397" s="565"/>
      <c r="AP397" s="565"/>
      <c r="AQ397" s="565"/>
      <c r="AR397" s="565"/>
      <c r="AS397" s="565"/>
      <c r="AT397" s="565"/>
      <c r="AU397" s="565"/>
      <c r="AW397" s="565"/>
    </row>
    <row r="398" spans="16:49">
      <c r="P398" s="565"/>
      <c r="Q398" s="565"/>
      <c r="R398" s="565"/>
      <c r="S398" s="565"/>
      <c r="U398" s="656"/>
      <c r="AN398" s="565"/>
      <c r="AO398" s="565"/>
      <c r="AP398" s="565"/>
      <c r="AQ398" s="565"/>
      <c r="AR398" s="565"/>
      <c r="AS398" s="565"/>
      <c r="AT398" s="565"/>
      <c r="AU398" s="565"/>
      <c r="AW398" s="565"/>
    </row>
    <row r="399" spans="16:49">
      <c r="P399" s="565"/>
      <c r="Q399" s="565"/>
      <c r="R399" s="565"/>
      <c r="S399" s="565"/>
      <c r="U399" s="656"/>
      <c r="AN399" s="565"/>
      <c r="AO399" s="565"/>
      <c r="AP399" s="565"/>
      <c r="AQ399" s="565"/>
      <c r="AR399" s="565"/>
      <c r="AS399" s="565"/>
      <c r="AT399" s="565"/>
      <c r="AU399" s="565"/>
      <c r="AW399" s="565"/>
    </row>
    <row r="400" spans="16:49">
      <c r="P400" s="565"/>
      <c r="Q400" s="565"/>
      <c r="R400" s="565"/>
      <c r="S400" s="565"/>
      <c r="U400" s="656"/>
      <c r="AN400" s="565"/>
      <c r="AO400" s="565"/>
      <c r="AP400" s="565"/>
      <c r="AQ400" s="565"/>
      <c r="AR400" s="565"/>
      <c r="AS400" s="565"/>
      <c r="AT400" s="565"/>
      <c r="AU400" s="565"/>
      <c r="AW400" s="565"/>
    </row>
    <row r="401" spans="16:49">
      <c r="P401" s="565"/>
      <c r="Q401" s="565"/>
      <c r="R401" s="565"/>
      <c r="S401" s="565"/>
      <c r="U401" s="656"/>
      <c r="AN401" s="565"/>
      <c r="AO401" s="565"/>
      <c r="AP401" s="565"/>
      <c r="AQ401" s="565"/>
      <c r="AR401" s="565"/>
      <c r="AS401" s="565"/>
      <c r="AT401" s="565"/>
      <c r="AU401" s="565"/>
      <c r="AW401" s="565"/>
    </row>
    <row r="402" spans="16:49">
      <c r="P402" s="565"/>
      <c r="Q402" s="565"/>
      <c r="R402" s="565"/>
      <c r="S402" s="565"/>
      <c r="U402" s="656"/>
      <c r="AN402" s="565"/>
      <c r="AO402" s="565"/>
      <c r="AP402" s="565"/>
      <c r="AQ402" s="565"/>
      <c r="AR402" s="565"/>
      <c r="AS402" s="565"/>
      <c r="AT402" s="565"/>
      <c r="AU402" s="565"/>
      <c r="AW402" s="565"/>
    </row>
    <row r="403" spans="16:49">
      <c r="P403" s="565"/>
      <c r="Q403" s="565"/>
      <c r="R403" s="565"/>
      <c r="S403" s="565"/>
      <c r="U403" s="656"/>
      <c r="AN403" s="565"/>
      <c r="AO403" s="565"/>
      <c r="AP403" s="565"/>
      <c r="AQ403" s="565"/>
      <c r="AR403" s="565"/>
      <c r="AS403" s="565"/>
      <c r="AT403" s="565"/>
      <c r="AU403" s="565"/>
      <c r="AW403" s="565"/>
    </row>
    <row r="404" spans="16:49">
      <c r="P404" s="565"/>
      <c r="Q404" s="565"/>
      <c r="R404" s="565"/>
      <c r="S404" s="565"/>
      <c r="U404" s="656"/>
      <c r="AN404" s="565"/>
      <c r="AO404" s="565"/>
      <c r="AP404" s="565"/>
      <c r="AQ404" s="565"/>
      <c r="AR404" s="565"/>
      <c r="AS404" s="565"/>
      <c r="AT404" s="565"/>
      <c r="AU404" s="565"/>
      <c r="AW404" s="565"/>
    </row>
    <row r="405" spans="16:49">
      <c r="P405" s="565"/>
      <c r="Q405" s="565"/>
      <c r="R405" s="565"/>
      <c r="S405" s="565"/>
      <c r="U405" s="656"/>
      <c r="AN405" s="565"/>
      <c r="AO405" s="565"/>
      <c r="AP405" s="565"/>
      <c r="AQ405" s="565"/>
      <c r="AR405" s="565"/>
      <c r="AS405" s="565"/>
      <c r="AT405" s="565"/>
      <c r="AU405" s="565"/>
      <c r="AW405" s="565"/>
    </row>
    <row r="406" spans="16:49">
      <c r="P406" s="565"/>
      <c r="Q406" s="565"/>
      <c r="R406" s="565"/>
      <c r="S406" s="565"/>
      <c r="U406" s="656"/>
      <c r="AN406" s="565"/>
      <c r="AO406" s="565"/>
      <c r="AP406" s="565"/>
      <c r="AQ406" s="565"/>
      <c r="AR406" s="565"/>
      <c r="AS406" s="565"/>
      <c r="AT406" s="565"/>
      <c r="AU406" s="565"/>
      <c r="AW406" s="565"/>
    </row>
    <row r="407" spans="16:49">
      <c r="P407" s="565"/>
      <c r="Q407" s="565"/>
      <c r="R407" s="565"/>
      <c r="S407" s="565"/>
      <c r="U407" s="656"/>
      <c r="AN407" s="565"/>
      <c r="AO407" s="565"/>
      <c r="AP407" s="565"/>
      <c r="AQ407" s="565"/>
      <c r="AR407" s="565"/>
      <c r="AS407" s="565"/>
      <c r="AT407" s="565"/>
      <c r="AU407" s="565"/>
      <c r="AW407" s="565"/>
    </row>
    <row r="408" spans="16:49">
      <c r="P408" s="565"/>
      <c r="Q408" s="565"/>
      <c r="R408" s="565"/>
      <c r="S408" s="565"/>
      <c r="U408" s="656"/>
      <c r="AN408" s="565"/>
      <c r="AO408" s="565"/>
      <c r="AP408" s="565"/>
      <c r="AQ408" s="565"/>
      <c r="AR408" s="565"/>
      <c r="AS408" s="565"/>
      <c r="AT408" s="565"/>
      <c r="AU408" s="565"/>
      <c r="AW408" s="565"/>
    </row>
    <row r="409" spans="16:49">
      <c r="P409" s="565"/>
      <c r="Q409" s="565"/>
      <c r="R409" s="565"/>
      <c r="S409" s="565"/>
      <c r="U409" s="656"/>
      <c r="AN409" s="565"/>
      <c r="AO409" s="565"/>
      <c r="AP409" s="565"/>
      <c r="AQ409" s="565"/>
      <c r="AR409" s="565"/>
      <c r="AS409" s="565"/>
      <c r="AT409" s="565"/>
      <c r="AU409" s="565"/>
      <c r="AW409" s="565"/>
    </row>
    <row r="410" spans="16:49">
      <c r="P410" s="565"/>
      <c r="Q410" s="565"/>
      <c r="R410" s="565"/>
      <c r="S410" s="565"/>
      <c r="U410" s="657"/>
      <c r="AN410" s="565"/>
      <c r="AO410" s="565"/>
      <c r="AP410" s="565"/>
      <c r="AQ410" s="565"/>
      <c r="AR410" s="565"/>
      <c r="AS410" s="565"/>
      <c r="AT410" s="565"/>
      <c r="AU410" s="565"/>
      <c r="AW410" s="565"/>
    </row>
    <row r="411" spans="16:49">
      <c r="P411" s="565"/>
      <c r="Q411" s="565"/>
      <c r="R411" s="565"/>
      <c r="S411" s="565"/>
      <c r="U411" s="657"/>
      <c r="AN411" s="565"/>
      <c r="AO411" s="565"/>
      <c r="AP411" s="565"/>
      <c r="AQ411" s="565"/>
      <c r="AR411" s="565"/>
      <c r="AS411" s="565"/>
      <c r="AT411" s="565"/>
      <c r="AU411" s="565"/>
      <c r="AW411" s="565"/>
    </row>
    <row r="412" spans="16:49">
      <c r="P412" s="565"/>
      <c r="Q412" s="565"/>
      <c r="R412" s="565"/>
      <c r="S412" s="565"/>
      <c r="U412" s="657"/>
      <c r="AN412" s="565"/>
      <c r="AO412" s="565"/>
      <c r="AP412" s="565"/>
      <c r="AQ412" s="565"/>
      <c r="AR412" s="565"/>
      <c r="AS412" s="565"/>
      <c r="AT412" s="565"/>
      <c r="AU412" s="565"/>
      <c r="AW412" s="565"/>
    </row>
    <row r="413" spans="16:49">
      <c r="P413" s="565"/>
      <c r="Q413" s="565"/>
      <c r="R413" s="565"/>
      <c r="S413" s="565"/>
      <c r="U413" s="657"/>
      <c r="AN413" s="565"/>
      <c r="AO413" s="565"/>
      <c r="AP413" s="565"/>
      <c r="AQ413" s="565"/>
      <c r="AR413" s="565"/>
      <c r="AS413" s="565"/>
      <c r="AT413" s="565"/>
      <c r="AU413" s="565"/>
      <c r="AW413" s="565"/>
    </row>
    <row r="414" spans="16:49">
      <c r="P414" s="565"/>
      <c r="Q414" s="565"/>
      <c r="R414" s="565"/>
      <c r="S414" s="565"/>
      <c r="U414" s="657"/>
      <c r="AN414" s="565"/>
      <c r="AO414" s="565"/>
      <c r="AP414" s="565"/>
      <c r="AQ414" s="565"/>
      <c r="AR414" s="565"/>
      <c r="AS414" s="565"/>
      <c r="AT414" s="565"/>
      <c r="AU414" s="565"/>
      <c r="AW414" s="565"/>
    </row>
    <row r="415" spans="16:49">
      <c r="P415" s="565"/>
      <c r="Q415" s="565"/>
      <c r="R415" s="565"/>
      <c r="S415" s="565"/>
      <c r="U415" s="657"/>
      <c r="AN415" s="565"/>
      <c r="AO415" s="565"/>
      <c r="AP415" s="565"/>
      <c r="AQ415" s="565"/>
      <c r="AR415" s="565"/>
      <c r="AS415" s="565"/>
      <c r="AT415" s="565"/>
      <c r="AU415" s="565"/>
      <c r="AW415" s="565"/>
    </row>
    <row r="416" spans="16:49">
      <c r="P416" s="565"/>
      <c r="Q416" s="565"/>
      <c r="R416" s="565"/>
      <c r="S416" s="565"/>
      <c r="U416" s="657"/>
      <c r="AN416" s="565"/>
      <c r="AO416" s="565"/>
      <c r="AP416" s="565"/>
      <c r="AQ416" s="565"/>
      <c r="AR416" s="565"/>
      <c r="AS416" s="565"/>
      <c r="AT416" s="565"/>
      <c r="AU416" s="565"/>
      <c r="AW416" s="565"/>
    </row>
    <row r="417" spans="16:49">
      <c r="P417" s="565"/>
      <c r="Q417" s="565"/>
      <c r="R417" s="565"/>
      <c r="S417" s="565"/>
      <c r="U417" s="657"/>
      <c r="AN417" s="565"/>
      <c r="AO417" s="565"/>
      <c r="AP417" s="565"/>
      <c r="AQ417" s="565"/>
      <c r="AS417" s="565"/>
      <c r="AT417" s="565"/>
      <c r="AU417" s="565"/>
      <c r="AW417" s="565"/>
    </row>
    <row r="418" spans="16:49">
      <c r="P418" s="565"/>
      <c r="Q418" s="565"/>
      <c r="R418" s="565"/>
      <c r="S418" s="565"/>
      <c r="U418" s="657"/>
      <c r="AN418" s="565"/>
      <c r="AO418" s="565"/>
      <c r="AP418" s="565"/>
      <c r="AQ418" s="565"/>
      <c r="AS418" s="565"/>
      <c r="AT418" s="565"/>
      <c r="AU418" s="565"/>
      <c r="AW418" s="565"/>
    </row>
    <row r="419" spans="16:49">
      <c r="P419" s="565"/>
      <c r="Q419" s="565"/>
      <c r="R419" s="565"/>
      <c r="S419" s="565"/>
      <c r="U419" s="657"/>
      <c r="AP419" s="565"/>
      <c r="AQ419" s="565"/>
      <c r="AS419" s="565"/>
      <c r="AT419" s="565"/>
      <c r="AU419" s="565"/>
      <c r="AW419" s="565"/>
    </row>
    <row r="420" spans="16:49">
      <c r="P420" s="565"/>
      <c r="Q420" s="565"/>
      <c r="R420" s="565"/>
      <c r="S420" s="565"/>
      <c r="U420" s="657"/>
      <c r="AP420" s="565"/>
      <c r="AQ420" s="565"/>
      <c r="AS420" s="565"/>
      <c r="AT420" s="565"/>
      <c r="AU420" s="565"/>
      <c r="AW420" s="565"/>
    </row>
    <row r="421" spans="16:49">
      <c r="P421" s="565"/>
      <c r="Q421" s="565"/>
      <c r="R421" s="565"/>
      <c r="S421" s="565"/>
      <c r="U421" s="657"/>
      <c r="AP421" s="565"/>
      <c r="AQ421" s="565"/>
      <c r="AS421" s="565"/>
      <c r="AT421" s="565"/>
      <c r="AU421" s="565"/>
      <c r="AW421" s="565"/>
    </row>
    <row r="422" spans="16:49">
      <c r="U422" s="657"/>
      <c r="AS422" s="565"/>
      <c r="AT422" s="565"/>
      <c r="AU422" s="565"/>
    </row>
    <row r="423" spans="16:49">
      <c r="U423" s="657"/>
      <c r="AS423" s="565"/>
      <c r="AT423" s="565"/>
      <c r="AU423" s="565"/>
    </row>
    <row r="424" spans="16:49">
      <c r="U424" s="657"/>
      <c r="AS424" s="565"/>
      <c r="AT424" s="565"/>
      <c r="AU424" s="565"/>
    </row>
    <row r="425" spans="16:49">
      <c r="U425" s="657"/>
    </row>
    <row r="426" spans="16:49">
      <c r="U426" s="658"/>
    </row>
    <row r="427" spans="16:49">
      <c r="U427" s="658"/>
    </row>
    <row r="428" spans="16:49">
      <c r="U428" s="658"/>
    </row>
    <row r="429" spans="16:49">
      <c r="U429" s="658"/>
    </row>
    <row r="430" spans="16:49">
      <c r="U430" s="658"/>
    </row>
    <row r="431" spans="16:49">
      <c r="U431" s="658"/>
    </row>
    <row r="432" spans="16:49">
      <c r="U432" s="658"/>
    </row>
    <row r="433" spans="21:21">
      <c r="U433" s="658"/>
    </row>
    <row r="434" spans="21:21">
      <c r="U434" s="658"/>
    </row>
    <row r="435" spans="21:21">
      <c r="U435" s="658"/>
    </row>
    <row r="436" spans="21:21">
      <c r="U436" s="658"/>
    </row>
    <row r="437" spans="21:21">
      <c r="U437" s="658"/>
    </row>
    <row r="438" spans="21:21">
      <c r="U438" s="658"/>
    </row>
    <row r="439" spans="21:21">
      <c r="U439" s="658"/>
    </row>
    <row r="440" spans="21:21">
      <c r="U440" s="658"/>
    </row>
    <row r="441" spans="21:21">
      <c r="U441" s="658"/>
    </row>
    <row r="442" spans="21:21">
      <c r="U442" s="658"/>
    </row>
    <row r="443" spans="21:21">
      <c r="U443" s="658"/>
    </row>
    <row r="444" spans="21:21">
      <c r="U444" s="658"/>
    </row>
    <row r="445" spans="21:21">
      <c r="U445" s="658"/>
    </row>
    <row r="446" spans="21:21">
      <c r="U446" s="658"/>
    </row>
    <row r="447" spans="21:21">
      <c r="U447" s="658"/>
    </row>
    <row r="448" spans="21:21">
      <c r="U448" s="658"/>
    </row>
    <row r="449" spans="21:21">
      <c r="U449" s="658"/>
    </row>
    <row r="450" spans="21:21">
      <c r="U450" s="658"/>
    </row>
    <row r="451" spans="21:21">
      <c r="U451" s="658"/>
    </row>
    <row r="452" spans="21:21">
      <c r="U452" s="658"/>
    </row>
    <row r="453" spans="21:21">
      <c r="U453" s="658"/>
    </row>
    <row r="454" spans="21:21">
      <c r="U454" s="658"/>
    </row>
    <row r="455" spans="21:21">
      <c r="U455" s="658"/>
    </row>
    <row r="456" spans="21:21">
      <c r="U456" s="658"/>
    </row>
    <row r="457" spans="21:21">
      <c r="U457" s="658"/>
    </row>
    <row r="458" spans="21:21">
      <c r="U458" s="658"/>
    </row>
    <row r="459" spans="21:21">
      <c r="U459" s="658"/>
    </row>
    <row r="460" spans="21:21">
      <c r="U460" s="658"/>
    </row>
    <row r="461" spans="21:21">
      <c r="U461" s="658"/>
    </row>
    <row r="462" spans="21:21">
      <c r="U462" s="658"/>
    </row>
    <row r="463" spans="21:21">
      <c r="U463" s="658"/>
    </row>
    <row r="464" spans="21:21">
      <c r="U464" s="658"/>
    </row>
    <row r="465" spans="21:21">
      <c r="U465" s="658"/>
    </row>
    <row r="466" spans="21:21">
      <c r="U466" s="658"/>
    </row>
    <row r="467" spans="21:21">
      <c r="U467" s="658"/>
    </row>
    <row r="468" spans="21:21">
      <c r="U468" s="658"/>
    </row>
    <row r="469" spans="21:21">
      <c r="U469" s="658"/>
    </row>
    <row r="470" spans="21:21">
      <c r="U470" s="658"/>
    </row>
    <row r="471" spans="21:21">
      <c r="U471" s="657"/>
    </row>
  </sheetData>
  <mergeCells count="252">
    <mergeCell ref="BF69:BF70"/>
    <mergeCell ref="BF71:BF72"/>
    <mergeCell ref="BD3:BK4"/>
    <mergeCell ref="BD5:BK5"/>
    <mergeCell ref="BD17:BK18"/>
    <mergeCell ref="BD19:BK19"/>
    <mergeCell ref="BD20:BI20"/>
    <mergeCell ref="BD53:BK53"/>
    <mergeCell ref="BD54:BK54"/>
    <mergeCell ref="BG55:BK59"/>
    <mergeCell ref="BD61:BE64"/>
    <mergeCell ref="M16:M17"/>
    <mergeCell ref="AN12:AO12"/>
    <mergeCell ref="AN14:AO14"/>
    <mergeCell ref="AN16:AO16"/>
    <mergeCell ref="AN18:AO18"/>
    <mergeCell ref="AT12:AT13"/>
    <mergeCell ref="AU12:AU13"/>
    <mergeCell ref="AR15:AR16"/>
    <mergeCell ref="AT15:AT16"/>
    <mergeCell ref="AU15:AU16"/>
    <mergeCell ref="AR18:AR19"/>
    <mergeCell ref="AT18:AT19"/>
    <mergeCell ref="AU18:AU19"/>
    <mergeCell ref="AR12:AR13"/>
    <mergeCell ref="AN20:AO20"/>
    <mergeCell ref="AN22:AO22"/>
    <mergeCell ref="AN24:AO24"/>
    <mergeCell ref="AN26:AO26"/>
    <mergeCell ref="D16:D17"/>
    <mergeCell ref="E16:E17"/>
    <mergeCell ref="F16:F17"/>
    <mergeCell ref="G16:G17"/>
    <mergeCell ref="X13:X14"/>
    <mergeCell ref="P14:S14"/>
    <mergeCell ref="AB15:AC15"/>
    <mergeCell ref="AB16:AC16"/>
    <mergeCell ref="V13:V14"/>
    <mergeCell ref="AB19:AC19"/>
    <mergeCell ref="AB20:AC20"/>
    <mergeCell ref="AB21:AC21"/>
    <mergeCell ref="AB17:AC17"/>
    <mergeCell ref="AB18:AC18"/>
    <mergeCell ref="AB25:AC25"/>
    <mergeCell ref="AB26:AC26"/>
    <mergeCell ref="H16:H17"/>
    <mergeCell ref="I16:I17"/>
    <mergeCell ref="J16:K16"/>
    <mergeCell ref="L16:L17"/>
    <mergeCell ref="AB27:AC27"/>
    <mergeCell ref="AN27:AO27"/>
    <mergeCell ref="AB22:AC22"/>
    <mergeCell ref="AB23:AC23"/>
    <mergeCell ref="AB24:AC24"/>
    <mergeCell ref="AR24:AR25"/>
    <mergeCell ref="AT24:AT25"/>
    <mergeCell ref="AU24:AU25"/>
    <mergeCell ref="AR27:AR28"/>
    <mergeCell ref="AT27:AT28"/>
    <mergeCell ref="AU27:AU28"/>
    <mergeCell ref="AB28:AC28"/>
    <mergeCell ref="AR21:AR22"/>
    <mergeCell ref="AT21:AT22"/>
    <mergeCell ref="AU21:AU22"/>
    <mergeCell ref="P28:S28"/>
    <mergeCell ref="AB29:AC29"/>
    <mergeCell ref="AB30:AC30"/>
    <mergeCell ref="AR30:AR31"/>
    <mergeCell ref="AT30:AT31"/>
    <mergeCell ref="AU30:AU31"/>
    <mergeCell ref="AB34:AC34"/>
    <mergeCell ref="AB35:AC35"/>
    <mergeCell ref="AB36:AC36"/>
    <mergeCell ref="AB31:AC31"/>
    <mergeCell ref="AB32:AC32"/>
    <mergeCell ref="AB33:AC33"/>
    <mergeCell ref="AR33:AR34"/>
    <mergeCell ref="AT33:AT34"/>
    <mergeCell ref="AU33:AU34"/>
    <mergeCell ref="AR36:AR37"/>
    <mergeCell ref="AT36:AT37"/>
    <mergeCell ref="AU36:AU37"/>
    <mergeCell ref="AB37:AC37"/>
    <mergeCell ref="AB38:AC38"/>
    <mergeCell ref="AB39:AC39"/>
    <mergeCell ref="AR39:AR40"/>
    <mergeCell ref="AT39:AT40"/>
    <mergeCell ref="AU39:AU40"/>
    <mergeCell ref="AR42:AR43"/>
    <mergeCell ref="AT42:AT43"/>
    <mergeCell ref="AU42:AU43"/>
    <mergeCell ref="P42:S42"/>
    <mergeCell ref="AB43:AC43"/>
    <mergeCell ref="AB44:AC44"/>
    <mergeCell ref="AB45:AC45"/>
    <mergeCell ref="AR45:AR46"/>
    <mergeCell ref="AT45:AT46"/>
    <mergeCell ref="AB40:AC40"/>
    <mergeCell ref="AB41:AC41"/>
    <mergeCell ref="AB42:AC42"/>
    <mergeCell ref="AU45:AU46"/>
    <mergeCell ref="AR48:AR49"/>
    <mergeCell ref="AT48:AT49"/>
    <mergeCell ref="AU48:AU49"/>
    <mergeCell ref="AB46:AC46"/>
    <mergeCell ref="AB47:AC47"/>
    <mergeCell ref="AB48:AC48"/>
    <mergeCell ref="AB52:AC52"/>
    <mergeCell ref="AB53:AC53"/>
    <mergeCell ref="AB54:AC54"/>
    <mergeCell ref="AB49:AC49"/>
    <mergeCell ref="AB50:AC50"/>
    <mergeCell ref="AB51:AC51"/>
    <mergeCell ref="AR51:AR52"/>
    <mergeCell ref="AT51:AT52"/>
    <mergeCell ref="AU51:AU52"/>
    <mergeCell ref="AR54:AR55"/>
    <mergeCell ref="AT54:AT55"/>
    <mergeCell ref="AU54:AU55"/>
    <mergeCell ref="AB58:AC58"/>
    <mergeCell ref="AB59:AC59"/>
    <mergeCell ref="AB60:AC60"/>
    <mergeCell ref="AB55:AC55"/>
    <mergeCell ref="AB56:AC56"/>
    <mergeCell ref="AB57:AC57"/>
    <mergeCell ref="AR57:AR58"/>
    <mergeCell ref="AT57:AT58"/>
    <mergeCell ref="AU57:AU58"/>
    <mergeCell ref="AR60:AR61"/>
    <mergeCell ref="AT60:AT61"/>
    <mergeCell ref="AU60:AU61"/>
    <mergeCell ref="AB64:AC64"/>
    <mergeCell ref="AB65:AC65"/>
    <mergeCell ref="AB66:AC66"/>
    <mergeCell ref="AB61:AC61"/>
    <mergeCell ref="AB62:AC62"/>
    <mergeCell ref="AB63:AC63"/>
    <mergeCell ref="AR63:AR64"/>
    <mergeCell ref="AT63:AT64"/>
    <mergeCell ref="AU63:AU64"/>
    <mergeCell ref="AR66:AR67"/>
    <mergeCell ref="AT66:AT67"/>
    <mergeCell ref="AU66:AU67"/>
    <mergeCell ref="AB70:AC70"/>
    <mergeCell ref="AB71:AC71"/>
    <mergeCell ref="AB72:AC72"/>
    <mergeCell ref="AB67:AC67"/>
    <mergeCell ref="AB68:AC68"/>
    <mergeCell ref="AB69:AC69"/>
    <mergeCell ref="AR69:AR70"/>
    <mergeCell ref="AT69:AT70"/>
    <mergeCell ref="AU69:AU70"/>
    <mergeCell ref="AR72:AR73"/>
    <mergeCell ref="AT72:AT73"/>
    <mergeCell ref="AU72:AU73"/>
    <mergeCell ref="AB76:AC76"/>
    <mergeCell ref="AB77:AC77"/>
    <mergeCell ref="AB78:AC78"/>
    <mergeCell ref="AB73:AC73"/>
    <mergeCell ref="AB74:AC74"/>
    <mergeCell ref="AB75:AC75"/>
    <mergeCell ref="AR75:AR76"/>
    <mergeCell ref="AT75:AT76"/>
    <mergeCell ref="AU75:AU76"/>
    <mergeCell ref="AR78:AR79"/>
    <mergeCell ref="AT78:AT79"/>
    <mergeCell ref="AU78:AU79"/>
    <mergeCell ref="AB82:AC82"/>
    <mergeCell ref="AB83:AC83"/>
    <mergeCell ref="AB84:AC84"/>
    <mergeCell ref="AB79:AC79"/>
    <mergeCell ref="AB80:AC80"/>
    <mergeCell ref="AB81:AC81"/>
    <mergeCell ref="AR81:AR82"/>
    <mergeCell ref="AT81:AT82"/>
    <mergeCell ref="AU81:AU82"/>
    <mergeCell ref="AR84:AR85"/>
    <mergeCell ref="AT84:AT85"/>
    <mergeCell ref="AU84:AU85"/>
    <mergeCell ref="AB88:AC88"/>
    <mergeCell ref="AB89:AC89"/>
    <mergeCell ref="AB90:AC90"/>
    <mergeCell ref="AB85:AC85"/>
    <mergeCell ref="AB86:AC86"/>
    <mergeCell ref="AB87:AC87"/>
    <mergeCell ref="AR87:AR88"/>
    <mergeCell ref="AT87:AT88"/>
    <mergeCell ref="AU87:AU88"/>
    <mergeCell ref="AR90:AR91"/>
    <mergeCell ref="AT90:AT91"/>
    <mergeCell ref="AU90:AU91"/>
    <mergeCell ref="AB94:AC94"/>
    <mergeCell ref="AB95:AC95"/>
    <mergeCell ref="AB96:AC96"/>
    <mergeCell ref="AB91:AC91"/>
    <mergeCell ref="AB92:AC92"/>
    <mergeCell ref="AB93:AC93"/>
    <mergeCell ref="AR93:AR94"/>
    <mergeCell ref="AT93:AT94"/>
    <mergeCell ref="AU93:AU94"/>
    <mergeCell ref="AR96:AR97"/>
    <mergeCell ref="AT96:AT97"/>
    <mergeCell ref="AU96:AU97"/>
    <mergeCell ref="AB100:AC100"/>
    <mergeCell ref="AB101:AC101"/>
    <mergeCell ref="AB102:AC102"/>
    <mergeCell ref="AB97:AC97"/>
    <mergeCell ref="AB98:AC98"/>
    <mergeCell ref="AB99:AC99"/>
    <mergeCell ref="AR99:AR100"/>
    <mergeCell ref="AT99:AT100"/>
    <mergeCell ref="AU99:AU100"/>
    <mergeCell ref="AR102:AR103"/>
    <mergeCell ref="AT102:AT103"/>
    <mergeCell ref="AU102:AU103"/>
    <mergeCell ref="AB106:AC106"/>
    <mergeCell ref="AB107:AC107"/>
    <mergeCell ref="AB108:AC108"/>
    <mergeCell ref="AB103:AC103"/>
    <mergeCell ref="AB104:AC104"/>
    <mergeCell ref="AB105:AC105"/>
    <mergeCell ref="AR105:AR106"/>
    <mergeCell ref="AT105:AT106"/>
    <mergeCell ref="AU105:AU106"/>
    <mergeCell ref="AR108:AR109"/>
    <mergeCell ref="AT108:AT109"/>
    <mergeCell ref="AU108:AU109"/>
    <mergeCell ref="AB112:AC112"/>
    <mergeCell ref="AB113:AC113"/>
    <mergeCell ref="AB114:AC114"/>
    <mergeCell ref="AB109:AC109"/>
    <mergeCell ref="AB110:AC110"/>
    <mergeCell ref="AB111:AC111"/>
    <mergeCell ref="AR111:AR112"/>
    <mergeCell ref="AT111:AT112"/>
    <mergeCell ref="AU111:AU112"/>
    <mergeCell ref="AR114:AR115"/>
    <mergeCell ref="AT114:AT115"/>
    <mergeCell ref="AU114:AU115"/>
    <mergeCell ref="AB120:AC120"/>
    <mergeCell ref="AB115:AC115"/>
    <mergeCell ref="AB116:AC116"/>
    <mergeCell ref="AB117:AC117"/>
    <mergeCell ref="AB127:AC127"/>
    <mergeCell ref="AB121:AC121"/>
    <mergeCell ref="AB122:AC122"/>
    <mergeCell ref="AB123:AC123"/>
    <mergeCell ref="AB124:AC124"/>
    <mergeCell ref="AB125:AC125"/>
    <mergeCell ref="AB126:AC126"/>
    <mergeCell ref="AB118:AC118"/>
    <mergeCell ref="AB119:AC119"/>
  </mergeCells>
  <hyperlinks>
    <hyperlink ref="AX97" r:id="rId1" xr:uid="{430C0EF8-FC3B-4FBA-B7F9-EBB0102480C2}"/>
    <hyperlink ref="AX101" r:id="rId2" xr:uid="{A897CCC9-06CB-49C6-B551-8860B2CD3825}"/>
    <hyperlink ref="AY10" r:id="rId3" xr:uid="{625A85A1-C812-4415-A328-C82528C7E2FC}"/>
    <hyperlink ref="BH13" r:id="rId4" xr:uid="{DA1F2B82-BE6D-4E2C-B6DB-CB0010B79E47}"/>
    <hyperlink ref="BE13" r:id="rId5" xr:uid="{8819FEBF-9FAF-4DE8-9023-667E09BBBF09}"/>
    <hyperlink ref="BH12" r:id="rId6" xr:uid="{98623174-84AC-4007-8630-F0695C3EF2A0}"/>
    <hyperlink ref="BE12" r:id="rId7" xr:uid="{D7D9B340-673B-4615-BD43-0BCB91C85FFD}"/>
    <hyperlink ref="BE14" r:id="rId8" location="imgrc=p_KRM0lJYwUdjM" display="https://www.google.com/search?q=ambiance+bar+%C3%A0+cocktail+chic&amp;client=firefox-b-d&amp;sxsrf=AJOqlzVEiEJaAfiPksk2m0DNcA5tfwxmgw:1674116619047&amp;source=lnms&amp;tbm=isch&amp;sa=X&amp;ved=2ahUKEwj6_o-zmtP8AhXHUKQEHUKRDNEQ_AUoAXoECAEQAw&amp;biw=1472&amp;bih=726&amp;dpr=1.3#imgrc=p_KRM0lJYwUdjM" xr:uid="{41492152-AD88-4586-900C-ABD37E3312A9}"/>
    <hyperlink ref="BG9" r:id="rId9" xr:uid="{38360D1A-CB9E-40B3-BE6B-9F2CC13DA1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15FF4-B54F-4110-9C86-61A67D564839}">
  <sheetPr>
    <pageSetUpPr fitToPage="1"/>
  </sheetPr>
  <dimension ref="A1:BR183"/>
  <sheetViews>
    <sheetView showZeros="0" zoomScaleNormal="100" workbookViewId="0">
      <selection activeCell="S11" sqref="S11"/>
    </sheetView>
  </sheetViews>
  <sheetFormatPr baseColWidth="10" defaultColWidth="11.42578125" defaultRowHeight="15"/>
  <cols>
    <col min="1" max="1" width="3.85546875" style="5" customWidth="1"/>
    <col min="2" max="2" width="3.7109375" style="5" customWidth="1"/>
    <col min="3" max="7" width="2.7109375" style="5" customWidth="1"/>
    <col min="8" max="8" width="10.7109375" style="1" customWidth="1"/>
    <col min="9" max="9" width="12.7109375" style="1" customWidth="1"/>
    <col min="10" max="10" width="10.7109375" style="1" customWidth="1"/>
    <col min="11" max="11" width="3.85546875" style="1" customWidth="1"/>
    <col min="12" max="13" width="11.7109375" style="1" customWidth="1"/>
    <col min="14" max="14" width="4.5703125" style="1" customWidth="1"/>
    <col min="15" max="15" width="12" style="1" customWidth="1"/>
    <col min="16" max="17" width="11.7109375" style="1" customWidth="1"/>
    <col min="18" max="18" width="8.140625" style="1" customWidth="1"/>
    <col min="19" max="19" width="40.7109375" style="1" customWidth="1"/>
    <col min="20" max="20" width="3.42578125" style="1" customWidth="1"/>
    <col min="21" max="21" width="34.28515625" style="1" customWidth="1"/>
    <col min="22" max="22" width="23.85546875" style="3" customWidth="1"/>
    <col min="23" max="23" width="17.42578125" style="3" customWidth="1"/>
    <col min="24" max="24" width="11.7109375" style="3" customWidth="1"/>
    <col min="25" max="25" width="11.140625" style="3" customWidth="1"/>
    <col min="26" max="28" width="11.42578125" style="1"/>
    <col min="29" max="29" width="5.85546875" style="1" customWidth="1"/>
    <col min="30" max="30" width="13.140625" style="1" customWidth="1"/>
    <col min="31" max="31" width="2.7109375" style="1" customWidth="1"/>
    <col min="32" max="32" width="7.7109375" style="1" customWidth="1"/>
    <col min="33" max="33" width="2.7109375" style="1" customWidth="1"/>
    <col min="34" max="34" width="40.7109375" style="1" customWidth="1"/>
    <col min="35" max="35" width="2.140625" style="1" customWidth="1"/>
    <col min="36" max="36" width="13.140625" style="1" customWidth="1"/>
    <col min="37" max="37" width="13.42578125" style="1" customWidth="1"/>
    <col min="38" max="38" width="11.42578125" style="1"/>
    <col min="39" max="39" width="10.7109375" customWidth="1"/>
    <col min="40" max="40" width="12.7109375" customWidth="1"/>
    <col min="42" max="42" width="40.7109375" customWidth="1"/>
    <col min="43" max="43" width="11.85546875" customWidth="1"/>
    <col min="44" max="44" width="40.7109375" customWidth="1"/>
    <col min="45" max="45" width="31.5703125" customWidth="1"/>
    <col min="46" max="46" width="5.42578125" customWidth="1"/>
    <col min="47" max="47" width="10.7109375" style="10" customWidth="1"/>
    <col min="48" max="48" width="9.42578125" style="10" customWidth="1"/>
    <col min="49" max="49" width="131.7109375" style="10" customWidth="1"/>
    <col min="50" max="50" width="6" style="10" customWidth="1"/>
    <col min="51" max="51" width="5.7109375" style="10" customWidth="1"/>
    <col min="52" max="54" width="10.7109375" style="10" customWidth="1"/>
    <col min="55" max="55" width="11.42578125" style="1"/>
    <col min="56" max="59" width="14.7109375" style="2" customWidth="1"/>
    <col min="60" max="60" width="14.7109375" style="1" customWidth="1"/>
    <col min="61" max="61" width="40.7109375" style="1" customWidth="1"/>
    <col min="62" max="62" width="4.85546875" style="1" customWidth="1"/>
    <col min="67" max="67" width="11.42578125" style="1"/>
    <col min="68" max="68" width="8.140625" style="1" customWidth="1"/>
    <col min="69" max="69" width="11.42578125" style="1"/>
    <col min="70" max="70" width="42.28515625" style="1" customWidth="1"/>
    <col min="71" max="16384" width="11.42578125" style="1"/>
  </cols>
  <sheetData>
    <row r="1" spans="1:70" ht="17.25" thickTop="1" thickBot="1">
      <c r="A1" s="20"/>
      <c r="B1" s="368" t="str">
        <f>SUBSTITUTE(ADDRESS(1,COLUMN(),4),"1","")</f>
        <v>B</v>
      </c>
      <c r="C1" s="368" t="str">
        <f>SUBSTITUTE(ADDRESS(1,COLUMN(),4),"1","")</f>
        <v>C</v>
      </c>
      <c r="D1" s="368" t="str">
        <f>SUBSTITUTE(ADDRESS(1,COLUMN(),4),"1","")</f>
        <v>D</v>
      </c>
      <c r="E1" s="368" t="str">
        <f>SUBSTITUTE(ADDRESS(1,COLUMN(),4),"1","")</f>
        <v>E</v>
      </c>
      <c r="F1" s="368" t="str">
        <f t="shared" ref="F1:S1" si="0">SUBSTITUTE(ADDRESS(1,COLUMN(),4),"1","")</f>
        <v>F</v>
      </c>
      <c r="G1" s="368" t="str">
        <f t="shared" si="0"/>
        <v>G</v>
      </c>
      <c r="H1" s="368" t="str">
        <f t="shared" si="0"/>
        <v>H</v>
      </c>
      <c r="I1" s="368" t="str">
        <f t="shared" si="0"/>
        <v>I</v>
      </c>
      <c r="J1" s="368" t="str">
        <f t="shared" si="0"/>
        <v>J</v>
      </c>
      <c r="K1" s="368" t="str">
        <f t="shared" si="0"/>
        <v>K</v>
      </c>
      <c r="L1" s="368" t="str">
        <f t="shared" si="0"/>
        <v>L</v>
      </c>
      <c r="M1" s="368" t="str">
        <f t="shared" si="0"/>
        <v>M</v>
      </c>
      <c r="N1" s="368" t="str">
        <f t="shared" si="0"/>
        <v>N</v>
      </c>
      <c r="O1" s="368" t="str">
        <f t="shared" si="0"/>
        <v>O</v>
      </c>
      <c r="P1" s="368" t="str">
        <f t="shared" si="0"/>
        <v>P</v>
      </c>
      <c r="Q1" s="368" t="str">
        <f t="shared" si="0"/>
        <v>Q</v>
      </c>
      <c r="R1" s="368" t="str">
        <f t="shared" si="0"/>
        <v>R</v>
      </c>
      <c r="S1" s="368" t="str">
        <f t="shared" si="0"/>
        <v>S</v>
      </c>
      <c r="V1" s="367" t="str">
        <f t="shared" ref="V1:AP1" si="1">SUBSTITUTE(ADDRESS(1,COLUMN(),4),"1","")</f>
        <v>V</v>
      </c>
      <c r="W1" s="367" t="str">
        <f t="shared" si="1"/>
        <v>W</v>
      </c>
      <c r="X1" s="367" t="str">
        <f t="shared" si="1"/>
        <v>X</v>
      </c>
      <c r="Y1" s="367" t="str">
        <f t="shared" si="1"/>
        <v>Y</v>
      </c>
      <c r="Z1"/>
      <c r="AA1"/>
      <c r="AB1"/>
      <c r="AD1" s="367" t="str">
        <f t="shared" si="1"/>
        <v>AD</v>
      </c>
      <c r="AE1"/>
      <c r="AF1"/>
      <c r="AG1"/>
      <c r="AH1" s="367" t="str">
        <f t="shared" si="1"/>
        <v>AH</v>
      </c>
      <c r="AI1"/>
      <c r="AJ1" s="367" t="str">
        <f t="shared" si="1"/>
        <v>AJ</v>
      </c>
      <c r="AK1" s="367" t="str">
        <f t="shared" si="1"/>
        <v>AK</v>
      </c>
      <c r="AL1"/>
      <c r="AM1" s="367" t="str">
        <f t="shared" si="1"/>
        <v>AM</v>
      </c>
      <c r="AN1" s="367" t="str">
        <f t="shared" si="1"/>
        <v>AN</v>
      </c>
      <c r="AP1" s="367" t="str">
        <f t="shared" si="1"/>
        <v>AP</v>
      </c>
      <c r="AU1" s="370" t="str">
        <f t="shared" ref="AU1:BB1" si="2">SUBSTITUTE(ADDRESS(1,COLUMN(),4),"1","")</f>
        <v>AU</v>
      </c>
      <c r="AV1" s="370" t="str">
        <f t="shared" si="2"/>
        <v>AV</v>
      </c>
      <c r="AW1" s="370" t="str">
        <f t="shared" si="2"/>
        <v>AW</v>
      </c>
      <c r="AX1" s="370" t="str">
        <f t="shared" si="2"/>
        <v>AX</v>
      </c>
      <c r="AY1" s="370" t="str">
        <f t="shared" si="2"/>
        <v>AY</v>
      </c>
      <c r="AZ1" s="370" t="str">
        <f t="shared" si="2"/>
        <v>AZ</v>
      </c>
      <c r="BA1" s="370" t="str">
        <f t="shared" si="2"/>
        <v>BA</v>
      </c>
      <c r="BB1" s="370" t="str">
        <f t="shared" si="2"/>
        <v>BB</v>
      </c>
      <c r="BD1" s="366" t="str">
        <f t="shared" ref="BD1:BI1" si="3">SUBSTITUTE(ADDRESS(1,COLUMN(),4),"1","")</f>
        <v>BD</v>
      </c>
      <c r="BE1" s="366" t="str">
        <f t="shared" si="3"/>
        <v>BE</v>
      </c>
      <c r="BF1" s="366" t="str">
        <f t="shared" si="3"/>
        <v>BF</v>
      </c>
      <c r="BG1" s="366" t="str">
        <f t="shared" si="3"/>
        <v>BG</v>
      </c>
      <c r="BH1" s="366" t="str">
        <f t="shared" si="3"/>
        <v>BH</v>
      </c>
      <c r="BI1" s="366" t="str">
        <f t="shared" si="3"/>
        <v>BI</v>
      </c>
      <c r="BJ1"/>
      <c r="BK1" s="357"/>
      <c r="BL1" s="357"/>
      <c r="BM1" s="357"/>
      <c r="BN1" s="357"/>
      <c r="BO1" s="356"/>
      <c r="BP1" s="9">
        <v>1</v>
      </c>
      <c r="BQ1" s="365" t="str">
        <f>SUBSTITUTE(ADDRESS(1,COLUMN(),4),"1","")</f>
        <v>BQ</v>
      </c>
      <c r="BR1" s="364" t="str">
        <f>SUBSTITUTE(ADDRESS(1,COLUMN(),4),"1","")</f>
        <v>BR</v>
      </c>
    </row>
    <row r="2" spans="1:70" ht="18" customHeight="1" thickBot="1">
      <c r="B2" s="363">
        <f t="shared" ref="B2:S2" ca="1" si="4">CELL("largeur",B2)</f>
        <v>3</v>
      </c>
      <c r="C2" s="363">
        <f t="shared" ca="1" si="4"/>
        <v>2</v>
      </c>
      <c r="D2" s="363">
        <f t="shared" ca="1" si="4"/>
        <v>2</v>
      </c>
      <c r="E2" s="363">
        <f t="shared" ca="1" si="4"/>
        <v>2</v>
      </c>
      <c r="F2" s="363">
        <f t="shared" ca="1" si="4"/>
        <v>2</v>
      </c>
      <c r="G2" s="363">
        <f t="shared" ca="1" si="4"/>
        <v>2</v>
      </c>
      <c r="H2" s="363">
        <f t="shared" ca="1" si="4"/>
        <v>10</v>
      </c>
      <c r="I2" s="363">
        <f t="shared" ca="1" si="4"/>
        <v>12</v>
      </c>
      <c r="J2" s="363">
        <f t="shared" ca="1" si="4"/>
        <v>10</v>
      </c>
      <c r="K2" s="363">
        <f t="shared" ca="1" si="4"/>
        <v>3</v>
      </c>
      <c r="L2" s="363">
        <f t="shared" ca="1" si="4"/>
        <v>11</v>
      </c>
      <c r="M2" s="363">
        <f t="shared" ca="1" si="4"/>
        <v>11</v>
      </c>
      <c r="N2" s="363">
        <f t="shared" ca="1" si="4"/>
        <v>4</v>
      </c>
      <c r="O2" s="363">
        <f t="shared" ca="1" si="4"/>
        <v>11</v>
      </c>
      <c r="P2" s="363">
        <f t="shared" ca="1" si="4"/>
        <v>11</v>
      </c>
      <c r="Q2" s="363">
        <f t="shared" ca="1" si="4"/>
        <v>11</v>
      </c>
      <c r="R2" s="363">
        <f t="shared" ca="1" si="4"/>
        <v>7</v>
      </c>
      <c r="S2" s="363">
        <f t="shared" ca="1" si="4"/>
        <v>40</v>
      </c>
      <c r="T2" s="349"/>
      <c r="U2" s="349"/>
      <c r="V2" s="362">
        <f ca="1">CELL("largeur",V2)</f>
        <v>23</v>
      </c>
      <c r="W2" s="362">
        <f ca="1">CELL("largeur",W2)</f>
        <v>17</v>
      </c>
      <c r="X2" s="362">
        <f ca="1">CELL("largeur",X2)</f>
        <v>11</v>
      </c>
      <c r="Y2" s="362">
        <f ca="1">CELL("largeur",Y2)</f>
        <v>10</v>
      </c>
      <c r="Z2"/>
      <c r="AA2"/>
      <c r="AB2"/>
      <c r="AC2" s="349"/>
      <c r="AD2" s="362">
        <f ca="1">CELL("largeur",AD2)</f>
        <v>12</v>
      </c>
      <c r="AE2"/>
      <c r="AF2"/>
      <c r="AG2"/>
      <c r="AH2" s="362">
        <f ca="1">CELL("largeur",AH2)</f>
        <v>40</v>
      </c>
      <c r="AI2"/>
      <c r="AJ2" s="362">
        <f ca="1">CELL("largeur",AJ2)</f>
        <v>12</v>
      </c>
      <c r="AK2" s="362">
        <f ca="1">CELL("largeur",AK2)</f>
        <v>13</v>
      </c>
      <c r="AL2"/>
      <c r="AM2" s="362">
        <f ca="1">CELL("largeur",AM2)</f>
        <v>10</v>
      </c>
      <c r="AN2" s="362">
        <f ca="1">CELL("largeur",AN2)</f>
        <v>12</v>
      </c>
      <c r="AP2" s="362">
        <f ca="1">CELL("largeur",AP2)</f>
        <v>40</v>
      </c>
      <c r="AU2" s="362">
        <f t="shared" ref="AU2:BB2" ca="1" si="5">CELL("largeur",AU2)</f>
        <v>10</v>
      </c>
      <c r="AV2" s="362">
        <f t="shared" ca="1" si="5"/>
        <v>9</v>
      </c>
      <c r="AW2" s="362">
        <f t="shared" ca="1" si="5"/>
        <v>131</v>
      </c>
      <c r="AX2" s="362">
        <f t="shared" ca="1" si="5"/>
        <v>5</v>
      </c>
      <c r="AY2" s="362">
        <f t="shared" ca="1" si="5"/>
        <v>5</v>
      </c>
      <c r="AZ2" s="362">
        <f t="shared" ca="1" si="5"/>
        <v>10</v>
      </c>
      <c r="BA2" s="362">
        <f t="shared" ca="1" si="5"/>
        <v>10</v>
      </c>
      <c r="BB2" s="362">
        <f t="shared" ca="1" si="5"/>
        <v>10</v>
      </c>
      <c r="BD2" s="361">
        <f t="shared" ref="BD2:BI2" ca="1" si="6">CELL("largeur",BD2)</f>
        <v>14</v>
      </c>
      <c r="BE2" s="361">
        <f t="shared" ca="1" si="6"/>
        <v>14</v>
      </c>
      <c r="BF2" s="361">
        <f t="shared" ca="1" si="6"/>
        <v>14</v>
      </c>
      <c r="BG2" s="361">
        <f t="shared" ca="1" si="6"/>
        <v>14</v>
      </c>
      <c r="BH2" s="361">
        <f t="shared" ca="1" si="6"/>
        <v>14</v>
      </c>
      <c r="BI2" s="361">
        <f t="shared" ca="1" si="6"/>
        <v>40</v>
      </c>
      <c r="BJ2"/>
      <c r="BK2" s="357"/>
      <c r="BL2" s="357"/>
      <c r="BM2" s="357"/>
      <c r="BN2" s="357"/>
      <c r="BO2" s="356"/>
      <c r="BP2" s="9">
        <v>1</v>
      </c>
      <c r="BQ2" s="360"/>
      <c r="BR2" s="360" t="s">
        <v>591</v>
      </c>
    </row>
    <row r="3" spans="1:70" s="356" customFormat="1" ht="24.95" customHeight="1">
      <c r="A3" s="5"/>
      <c r="B3" s="1281" t="s">
        <v>590</v>
      </c>
      <c r="C3" s="359"/>
      <c r="D3" s="359"/>
      <c r="E3" s="359"/>
      <c r="F3" s="359"/>
      <c r="G3" s="359"/>
      <c r="H3" s="358" t="s">
        <v>1413</v>
      </c>
      <c r="I3" s="358"/>
      <c r="J3" s="358"/>
      <c r="K3" s="358"/>
      <c r="L3" s="358"/>
      <c r="M3" s="358"/>
      <c r="N3" s="358"/>
      <c r="O3" s="358"/>
      <c r="P3" s="358"/>
      <c r="Q3" s="358"/>
      <c r="R3" s="358"/>
      <c r="S3" s="580"/>
      <c r="T3" s="349"/>
      <c r="U3" s="349"/>
      <c r="V3" s="11"/>
      <c r="W3" s="11"/>
      <c r="X3" s="11"/>
      <c r="Y3" s="11"/>
      <c r="Z3" s="11"/>
      <c r="AA3" s="11"/>
      <c r="AB3" s="11"/>
      <c r="AC3" s="349"/>
      <c r="AD3" s="11"/>
      <c r="AE3" s="11"/>
      <c r="AF3" s="11"/>
      <c r="AG3" s="11"/>
      <c r="AH3" s="11"/>
      <c r="AI3" s="11"/>
      <c r="AJ3" s="11"/>
      <c r="AK3" s="11"/>
      <c r="AL3" s="11"/>
      <c r="AM3" s="11"/>
      <c r="AN3" s="11"/>
      <c r="AO3" s="11"/>
      <c r="AP3" s="11"/>
      <c r="AQ3"/>
      <c r="AR3"/>
      <c r="AS3"/>
      <c r="AT3"/>
      <c r="AU3" s="1284" t="s">
        <v>1308</v>
      </c>
      <c r="AV3" s="1285"/>
      <c r="AW3" s="1285"/>
      <c r="AX3" s="1285"/>
      <c r="AY3" s="1285"/>
      <c r="AZ3" s="1285"/>
      <c r="BA3" s="1285"/>
      <c r="BB3" s="1286"/>
      <c r="BJ3"/>
      <c r="BK3" s="357"/>
      <c r="BL3" s="357"/>
      <c r="BM3" s="357"/>
      <c r="BN3" s="357"/>
      <c r="BP3" s="9">
        <v>1</v>
      </c>
      <c r="BQ3" s="348" cm="1">
        <f t="array" aca="1" ref="BQ3" ca="1">COUNTA(A1:BP183+COUNTBLANK(A1:BP183))</f>
        <v>12444</v>
      </c>
      <c r="BR3" s="347" t="str">
        <f>"cellules entre"&amp;" " &amp;A1&amp;" et  "&amp;BP183</f>
        <v>cellules entre  et  BP183</v>
      </c>
    </row>
    <row r="4" spans="1:70" customFormat="1" ht="24.95" customHeight="1">
      <c r="A4" s="344"/>
      <c r="B4" s="1282"/>
      <c r="C4" s="815"/>
      <c r="D4" s="815"/>
      <c r="E4" s="815"/>
      <c r="F4" s="815"/>
      <c r="G4" s="815"/>
      <c r="H4" s="354" t="s">
        <v>1414</v>
      </c>
      <c r="I4" s="354"/>
      <c r="J4" s="354"/>
      <c r="K4" s="354"/>
      <c r="L4" s="354"/>
      <c r="M4" s="354"/>
      <c r="N4" s="354"/>
      <c r="O4" s="354"/>
      <c r="P4" s="354"/>
      <c r="Q4" s="354"/>
      <c r="R4" s="354"/>
      <c r="S4" s="581"/>
      <c r="T4" s="349"/>
      <c r="U4" s="349"/>
      <c r="V4" s="11"/>
      <c r="W4" s="11"/>
      <c r="X4" s="11"/>
      <c r="Y4" s="11"/>
      <c r="Z4" s="11"/>
      <c r="AA4" s="11"/>
      <c r="AB4" s="11"/>
      <c r="AC4" s="349"/>
      <c r="AD4" s="11"/>
      <c r="AE4" s="11"/>
      <c r="AF4" s="11"/>
      <c r="AG4" s="11"/>
      <c r="AH4" s="11"/>
      <c r="AI4" s="11"/>
      <c r="AJ4" s="11"/>
      <c r="AK4" s="11"/>
      <c r="AL4" s="11"/>
      <c r="AM4" s="11"/>
      <c r="AN4" s="11"/>
      <c r="AO4" s="11"/>
      <c r="AP4" s="11"/>
      <c r="AU4" s="1287"/>
      <c r="AV4" s="1288"/>
      <c r="AW4" s="1288"/>
      <c r="AX4" s="1288"/>
      <c r="AY4" s="1288"/>
      <c r="AZ4" s="1288"/>
      <c r="BA4" s="1288"/>
      <c r="BB4" s="1289"/>
      <c r="BC4" s="373" t="s">
        <v>505</v>
      </c>
      <c r="BK4" s="11"/>
      <c r="BL4" s="11"/>
      <c r="BM4" s="11"/>
      <c r="BN4" s="11"/>
      <c r="BP4" s="9">
        <v>1</v>
      </c>
      <c r="BQ4" s="348">
        <f ca="1">COUNTA(A1:BP183)</f>
        <v>4240</v>
      </c>
      <c r="BR4" s="347" t="s">
        <v>589</v>
      </c>
    </row>
    <row r="5" spans="1:70" customFormat="1" ht="24.95" customHeight="1">
      <c r="A5" s="344"/>
      <c r="B5" s="1282"/>
      <c r="C5" s="815"/>
      <c r="D5" s="815"/>
      <c r="E5" s="815"/>
      <c r="F5" s="815"/>
      <c r="G5" s="815"/>
      <c r="H5" s="816" t="s">
        <v>1415</v>
      </c>
      <c r="I5" s="354"/>
      <c r="J5" s="354"/>
      <c r="K5" s="354"/>
      <c r="L5" s="354"/>
      <c r="M5" s="354"/>
      <c r="N5" s="354"/>
      <c r="O5" s="354"/>
      <c r="P5" s="354"/>
      <c r="Q5" s="354"/>
      <c r="R5" s="354"/>
      <c r="S5" s="581"/>
      <c r="T5" s="349"/>
      <c r="U5" s="349"/>
      <c r="V5" s="11"/>
      <c r="W5" s="11"/>
      <c r="X5" s="11"/>
      <c r="Y5" s="11"/>
      <c r="Z5" s="11"/>
      <c r="AA5" s="11"/>
      <c r="AB5" s="11"/>
      <c r="AC5" s="349"/>
      <c r="AD5" s="11"/>
      <c r="AE5" s="11"/>
      <c r="AF5" s="11"/>
      <c r="AG5" s="11"/>
      <c r="AH5" s="11"/>
      <c r="AI5" s="11"/>
      <c r="AJ5" s="11"/>
      <c r="AK5" s="11"/>
      <c r="AL5" s="11"/>
      <c r="AM5" s="11"/>
      <c r="AN5" s="11"/>
      <c r="AO5" s="11"/>
      <c r="AP5" s="11"/>
      <c r="AU5" s="1290" t="s">
        <v>1309</v>
      </c>
      <c r="AV5" s="1291"/>
      <c r="AW5" s="1291"/>
      <c r="AX5" s="1291"/>
      <c r="AY5" s="1291"/>
      <c r="AZ5" s="1291"/>
      <c r="BA5" s="1291"/>
      <c r="BB5" s="1292"/>
      <c r="BC5" s="373" t="s">
        <v>505</v>
      </c>
      <c r="BK5" s="11"/>
      <c r="BL5" s="11"/>
      <c r="BM5" s="11"/>
      <c r="BN5" s="11"/>
      <c r="BP5" s="9">
        <v>1</v>
      </c>
      <c r="BQ5" s="348">
        <f ca="1">COUNTBLANK(A1:BP183)</f>
        <v>8623</v>
      </c>
      <c r="BR5" s="347" t="s">
        <v>588</v>
      </c>
    </row>
    <row r="6" spans="1:70" customFormat="1" ht="24.95" customHeight="1">
      <c r="A6" s="344"/>
      <c r="B6" s="1282"/>
      <c r="C6" s="815"/>
      <c r="D6" s="815"/>
      <c r="E6" s="815"/>
      <c r="F6" s="815"/>
      <c r="G6" s="815"/>
      <c r="H6" s="354"/>
      <c r="I6" s="354"/>
      <c r="J6" s="354"/>
      <c r="K6" s="354"/>
      <c r="L6" s="354"/>
      <c r="M6" s="354"/>
      <c r="N6" s="354"/>
      <c r="O6" s="354"/>
      <c r="P6" s="354"/>
      <c r="Q6" s="354"/>
      <c r="R6" s="354"/>
      <c r="S6" s="581"/>
      <c r="T6" s="349"/>
      <c r="U6" s="349"/>
      <c r="V6" s="11"/>
      <c r="W6" s="11"/>
      <c r="X6" s="11"/>
      <c r="Y6" s="11"/>
      <c r="Z6" s="11"/>
      <c r="AA6" s="11"/>
      <c r="AB6" s="11"/>
      <c r="AC6" s="349"/>
      <c r="AD6" s="11"/>
      <c r="AE6" s="11"/>
      <c r="AF6" s="11"/>
      <c r="AG6" s="11"/>
      <c r="AH6" s="11"/>
      <c r="AI6" s="11"/>
      <c r="AJ6" s="11"/>
      <c r="AK6" s="11"/>
      <c r="AL6" s="11"/>
      <c r="AM6" s="11"/>
      <c r="AN6" s="11"/>
      <c r="AO6" s="11"/>
      <c r="AP6" s="11"/>
      <c r="AU6" s="376" t="s">
        <v>1310</v>
      </c>
      <c r="AV6" s="377"/>
      <c r="AW6" s="377"/>
      <c r="AX6" s="377"/>
      <c r="AY6" s="377"/>
      <c r="AZ6" s="377"/>
      <c r="BA6" s="377"/>
      <c r="BB6" s="378"/>
      <c r="BC6" s="373" t="s">
        <v>505</v>
      </c>
      <c r="BK6" s="11"/>
      <c r="BL6" s="11"/>
      <c r="BM6" s="11"/>
      <c r="BN6" s="11"/>
      <c r="BP6" s="9">
        <v>1</v>
      </c>
      <c r="BQ6" s="348">
        <f>SUM(BP1:BP181)+2</f>
        <v>183</v>
      </c>
      <c r="BR6" s="347" t="s">
        <v>587</v>
      </c>
    </row>
    <row r="7" spans="1:70" customFormat="1" ht="24.95" customHeight="1">
      <c r="A7" s="344"/>
      <c r="B7" s="1282"/>
      <c r="C7" s="815"/>
      <c r="D7" s="815"/>
      <c r="E7" s="815"/>
      <c r="F7" s="815"/>
      <c r="G7" s="815"/>
      <c r="H7" s="354"/>
      <c r="I7" s="799" t="str">
        <f>"INSTRUCTIONS FOR USE "&amp;BD13</f>
        <v>INSTRUCTIONS FOR USE ▼ colonne BD</v>
      </c>
      <c r="J7" s="354"/>
      <c r="K7" s="354"/>
      <c r="L7" s="354"/>
      <c r="M7" s="354"/>
      <c r="N7" s="354"/>
      <c r="O7" s="354"/>
      <c r="P7" s="354"/>
      <c r="Q7" s="354"/>
      <c r="R7" s="354"/>
      <c r="S7" s="581"/>
      <c r="T7" s="349"/>
      <c r="U7" s="349"/>
      <c r="V7" s="11"/>
      <c r="W7" s="11"/>
      <c r="X7" s="11"/>
      <c r="Y7" s="11"/>
      <c r="Z7" s="11"/>
      <c r="AA7" s="11"/>
      <c r="AB7" s="11"/>
      <c r="AC7" s="349"/>
      <c r="AD7" s="11"/>
      <c r="AE7" s="11"/>
      <c r="AF7" s="11"/>
      <c r="AG7" s="11"/>
      <c r="AH7" s="11"/>
      <c r="AI7" s="11"/>
      <c r="AJ7" s="11"/>
      <c r="AK7" s="11"/>
      <c r="AL7" s="11"/>
      <c r="AM7" s="11"/>
      <c r="AN7" s="11"/>
      <c r="AO7" s="11"/>
      <c r="AP7" s="11"/>
      <c r="AU7" s="376" t="s">
        <v>1311</v>
      </c>
      <c r="AV7" s="377"/>
      <c r="AW7" s="377"/>
      <c r="AX7" s="377"/>
      <c r="AY7" s="377"/>
      <c r="AZ7" s="377"/>
      <c r="BA7" s="377"/>
      <c r="BB7" s="378"/>
      <c r="BC7" s="373" t="s">
        <v>505</v>
      </c>
      <c r="BK7" s="11"/>
      <c r="BL7" s="11"/>
      <c r="BM7" s="11"/>
      <c r="BN7" s="11"/>
      <c r="BP7" s="9">
        <v>1</v>
      </c>
      <c r="BQ7" s="348">
        <f>SUM(A183:BO183)+1</f>
        <v>68</v>
      </c>
      <c r="BR7" s="347" t="s">
        <v>585</v>
      </c>
    </row>
    <row r="8" spans="1:70" customFormat="1" ht="24.95" customHeight="1" thickBot="1">
      <c r="A8" s="344"/>
      <c r="B8" s="1283"/>
      <c r="C8" s="353">
        <v>2</v>
      </c>
      <c r="D8" s="353">
        <v>2</v>
      </c>
      <c r="E8" s="353">
        <v>2</v>
      </c>
      <c r="F8" s="353">
        <v>2</v>
      </c>
      <c r="G8" s="353">
        <v>2</v>
      </c>
      <c r="H8" s="352"/>
      <c r="I8" s="352"/>
      <c r="J8" s="352"/>
      <c r="K8" s="352"/>
      <c r="L8" s="352"/>
      <c r="M8" s="352"/>
      <c r="N8" s="352"/>
      <c r="O8" s="352"/>
      <c r="P8" s="352"/>
      <c r="Q8" s="352"/>
      <c r="R8" s="352"/>
      <c r="S8" s="582"/>
      <c r="T8" s="349"/>
      <c r="U8" s="349"/>
      <c r="V8" s="11"/>
      <c r="W8" s="11"/>
      <c r="X8" s="11"/>
      <c r="Y8" s="11"/>
      <c r="Z8" s="11"/>
      <c r="AA8" s="11"/>
      <c r="AB8" s="11"/>
      <c r="AC8" s="349"/>
      <c r="AD8" s="11"/>
      <c r="AE8" s="11"/>
      <c r="AF8" s="11"/>
      <c r="AG8" s="11"/>
      <c r="AH8" s="11"/>
      <c r="AI8" s="11"/>
      <c r="AJ8" s="11"/>
      <c r="AK8" s="11"/>
      <c r="AL8" s="11"/>
      <c r="AM8" s="11"/>
      <c r="AN8" s="11"/>
      <c r="AO8" s="11"/>
      <c r="AP8" s="11"/>
      <c r="AU8" s="376" t="s">
        <v>1312</v>
      </c>
      <c r="AV8" s="377"/>
      <c r="AW8" s="377"/>
      <c r="AX8" s="265" t="s">
        <v>602</v>
      </c>
      <c r="AY8" s="377"/>
      <c r="AZ8" s="377"/>
      <c r="BA8" s="377"/>
      <c r="BB8" s="378"/>
      <c r="BC8" s="373" t="s">
        <v>505</v>
      </c>
      <c r="BK8" s="20"/>
      <c r="BL8" s="20"/>
      <c r="BM8" s="20"/>
      <c r="BN8" s="20"/>
      <c r="BP8" s="9">
        <v>1</v>
      </c>
    </row>
    <row r="9" spans="1:70" customFormat="1" ht="27" customHeight="1">
      <c r="A9" s="344"/>
      <c r="B9" s="351" t="s">
        <v>586</v>
      </c>
      <c r="C9" s="350" t="str">
        <f ca="1">CELL("nomfichier")</f>
        <v>D:\Desktop\BAR\[BAR.1.2.FICHE.xlsx]Nota.du.04.Juin.2025</v>
      </c>
      <c r="D9" s="350"/>
      <c r="L9" s="11"/>
      <c r="M9" s="11"/>
      <c r="N9" s="11"/>
      <c r="O9" s="11"/>
      <c r="P9" s="11"/>
      <c r="Q9" s="11"/>
      <c r="R9" s="11"/>
      <c r="S9" s="11"/>
      <c r="T9" s="349"/>
      <c r="U9" s="349"/>
      <c r="V9" s="11"/>
      <c r="W9" s="11"/>
      <c r="X9" s="11"/>
      <c r="Y9" s="11"/>
      <c r="AC9" s="349"/>
      <c r="AU9" s="376" t="s">
        <v>1313</v>
      </c>
      <c r="AV9" s="377"/>
      <c r="AW9" s="377"/>
      <c r="AX9" s="381" t="s">
        <v>605</v>
      </c>
      <c r="AY9" s="377"/>
      <c r="AZ9" s="377"/>
      <c r="BA9" s="377"/>
      <c r="BB9" s="378"/>
      <c r="BC9" s="373" t="s">
        <v>505</v>
      </c>
      <c r="BK9" s="20"/>
      <c r="BL9" s="20"/>
      <c r="BM9" s="20"/>
      <c r="BN9" s="20"/>
      <c r="BP9" s="9">
        <v>1</v>
      </c>
      <c r="BQ9" s="1"/>
      <c r="BR9" s="1"/>
    </row>
    <row r="10" spans="1:70" ht="24" customHeight="1">
      <c r="A10" s="344"/>
      <c r="B10" s="344"/>
      <c r="C10" s="344"/>
      <c r="D10" s="344"/>
      <c r="E10" s="344"/>
      <c r="F10" s="344"/>
      <c r="G10" s="344"/>
      <c r="H10" s="344"/>
      <c r="I10" s="344"/>
      <c r="J10" s="344"/>
      <c r="K10" s="344"/>
      <c r="L10" s="344"/>
      <c r="M10" s="344"/>
      <c r="N10" s="344"/>
      <c r="O10" s="344"/>
      <c r="P10" s="344"/>
      <c r="Q10" s="344"/>
      <c r="R10" s="344"/>
      <c r="S10" s="344"/>
      <c r="T10" s="344"/>
      <c r="U10" s="344"/>
      <c r="V10" s="568" t="str">
        <f>"colonne "&amp;SUBSTITUTE(ADDRESS(1,COLUMN(),4),"1","")&amp;"  ▼ "</f>
        <v xml:space="preserve">colonne V  ▼ </v>
      </c>
      <c r="W10" s="11"/>
      <c r="X10" s="11"/>
      <c r="Y10" s="330" t="str">
        <f>SUBSTITUTE(ADDRESS(1,COLUMN(),4),"1","")</f>
        <v>Y</v>
      </c>
      <c r="Z10" s="11"/>
      <c r="AA10" s="11"/>
      <c r="AB10" s="11"/>
      <c r="AC10" s="344"/>
      <c r="AD10" s="568" t="str">
        <f>"col. "&amp;SUBSTITUTE(ADDRESS(1,COLUMN(),4),"1","")&amp;"  ▼ "</f>
        <v xml:space="preserve">col. AD  ▼ </v>
      </c>
      <c r="AE10" s="11"/>
      <c r="AF10" s="567" t="str">
        <f>"▼ col. "&amp;SUBSTITUTE(ADDRESS(1,COLUMN(),4),"1","")</f>
        <v>▼ col. AF</v>
      </c>
      <c r="AG10" s="567"/>
      <c r="AH10" s="568" t="str">
        <f>"▼ col. "&amp;SUBSTITUTE(ADDRESS(1,COLUMN(),4),"1","")</f>
        <v>▼ col. AH</v>
      </c>
      <c r="AI10" s="11"/>
      <c r="AJ10" s="567" t="str">
        <f>"▼ colonne "&amp;SUBSTITUTE(ADDRESS(1,COLUMN(),4),"1","")</f>
        <v>▼ colonne AJ</v>
      </c>
      <c r="AK10" s="567"/>
      <c r="AL10" s="11"/>
      <c r="AM10" s="567" t="str">
        <f>"▼ colonne "&amp;SUBSTITUTE(ADDRESS(1,COLUMN(),4),"1","")</f>
        <v>▼ colonne AM</v>
      </c>
      <c r="AN10" s="567"/>
      <c r="AO10" s="11"/>
      <c r="AP10" s="568" t="str">
        <f>"▼ colonne "&amp;SUBSTITUTE(ADDRESS(1,COLUMN(),4),"1","")</f>
        <v>▼ colonne AP</v>
      </c>
      <c r="AU10" s="383" t="s">
        <v>1314</v>
      </c>
      <c r="AV10" s="384"/>
      <c r="AW10" s="384"/>
      <c r="AX10" s="385" t="s">
        <v>608</v>
      </c>
      <c r="AY10" s="384"/>
      <c r="AZ10" s="384"/>
      <c r="BA10" s="384"/>
      <c r="BB10" s="386"/>
      <c r="BH10"/>
      <c r="BI10"/>
      <c r="BK10" s="20"/>
      <c r="BL10" s="20"/>
      <c r="BM10" s="20"/>
      <c r="BN10" s="20"/>
      <c r="BP10" s="9">
        <v>1</v>
      </c>
    </row>
    <row r="11" spans="1:70" ht="24" customHeight="1">
      <c r="A11" s="344"/>
      <c r="B11" s="346" t="s">
        <v>1416</v>
      </c>
      <c r="C11" s="344"/>
      <c r="D11" s="344"/>
      <c r="E11" s="344"/>
      <c r="F11" s="344"/>
      <c r="G11" s="344"/>
      <c r="H11" s="344"/>
      <c r="I11" s="345"/>
      <c r="J11" s="233"/>
      <c r="K11" s="233"/>
      <c r="L11" s="233"/>
      <c r="M11" s="233"/>
      <c r="N11" s="233"/>
      <c r="O11" s="233"/>
      <c r="P11" s="345"/>
      <c r="Q11" s="345"/>
      <c r="R11" s="345"/>
      <c r="S11" s="345"/>
      <c r="T11" s="344"/>
      <c r="U11" s="344"/>
      <c r="V11" s="20"/>
      <c r="W11" s="20"/>
      <c r="X11" s="20"/>
      <c r="Y11" s="20"/>
      <c r="AC11" s="344"/>
      <c r="AU11" s="388"/>
      <c r="AV11" s="389"/>
      <c r="AW11" s="389"/>
      <c r="AX11" s="389"/>
      <c r="AY11" s="389"/>
      <c r="AZ11" s="389"/>
      <c r="BA11" s="389"/>
      <c r="BB11" s="390"/>
      <c r="BC11" s="1" t="s">
        <v>505</v>
      </c>
      <c r="BH11"/>
      <c r="BI11"/>
      <c r="BK11" s="20"/>
      <c r="BL11" s="20"/>
      <c r="BM11" s="20"/>
      <c r="BN11" s="20"/>
      <c r="BP11" s="9">
        <v>1</v>
      </c>
    </row>
    <row r="12" spans="1:70" ht="24" customHeight="1">
      <c r="A12" s="344"/>
      <c r="B12" s="344"/>
      <c r="C12" s="344"/>
      <c r="D12" s="344"/>
      <c r="E12" s="344"/>
      <c r="F12" s="344"/>
      <c r="G12" s="344"/>
      <c r="H12" s="278" t="s">
        <v>510</v>
      </c>
      <c r="I12" s="278" t="s">
        <v>612</v>
      </c>
      <c r="J12" s="391"/>
      <c r="K12" s="345"/>
      <c r="L12" s="233"/>
      <c r="M12" s="233"/>
      <c r="N12" s="233"/>
      <c r="O12" s="345"/>
      <c r="P12" s="345"/>
      <c r="Q12" s="345"/>
      <c r="R12" s="345"/>
      <c r="S12" s="392"/>
      <c r="T12" s="344"/>
      <c r="U12" s="819" t="s">
        <v>1248</v>
      </c>
      <c r="V12" s="647" t="str">
        <f>"▼ collez "&amp; I13</f>
        <v>▼ collez col. I</v>
      </c>
      <c r="W12" s="1220" t="s">
        <v>577</v>
      </c>
      <c r="X12" s="1222" t="s">
        <v>574</v>
      </c>
      <c r="Y12" s="1224" t="s">
        <v>429</v>
      </c>
      <c r="Z12" s="1302" t="s">
        <v>572</v>
      </c>
      <c r="AA12" s="1302"/>
      <c r="AB12" s="1303" t="s">
        <v>430</v>
      </c>
      <c r="AC12" s="659"/>
      <c r="AD12" s="576" t="s">
        <v>222</v>
      </c>
      <c r="AE12" s="577"/>
      <c r="AF12" s="577"/>
      <c r="AG12" s="577"/>
      <c r="AH12" s="577"/>
      <c r="AI12" s="577"/>
      <c r="AJ12" s="578"/>
      <c r="AK12" s="579"/>
      <c r="AM12" s="567" t="s">
        <v>737</v>
      </c>
      <c r="AN12" s="568"/>
      <c r="AP12" s="568" t="s">
        <v>736</v>
      </c>
      <c r="AU12" s="394" t="s">
        <v>613</v>
      </c>
      <c r="AV12" s="381" t="s">
        <v>614</v>
      </c>
      <c r="AW12" s="389"/>
      <c r="AX12" s="395" t="s">
        <v>613</v>
      </c>
      <c r="AY12" s="381" t="s">
        <v>615</v>
      </c>
      <c r="AZ12" s="389"/>
      <c r="BA12" s="389"/>
      <c r="BB12" s="390"/>
      <c r="BC12" s="1" t="s">
        <v>505</v>
      </c>
      <c r="BH12"/>
      <c r="BI12"/>
      <c r="BK12" s="20"/>
      <c r="BL12" s="20"/>
      <c r="BM12" s="20"/>
      <c r="BN12" s="20"/>
      <c r="BP12" s="9">
        <v>1</v>
      </c>
    </row>
    <row r="13" spans="1:70" ht="24" customHeight="1" thickBot="1">
      <c r="A13" s="344"/>
      <c r="B13" s="403" t="str">
        <f>"▼ "&amp;"colonne "&amp;SUBSTITUTE(ADDRESS(1,COLUMN(),4),"1","")</f>
        <v>▼ colonne B</v>
      </c>
      <c r="C13" s="404"/>
      <c r="D13" s="404"/>
      <c r="E13" s="404"/>
      <c r="F13" s="404"/>
      <c r="G13" s="404"/>
      <c r="H13" s="568" t="str">
        <f>"col. "&amp;SUBSTITUTE(ADDRESS(1,COLUMN(),4),"1","")</f>
        <v>col. H</v>
      </c>
      <c r="I13" s="568" t="str">
        <f>"col. "&amp;SUBSTITUTE(ADDRESS(1,COLUMN(),4),"1","")</f>
        <v>col. I</v>
      </c>
      <c r="J13" s="233"/>
      <c r="K13" s="233"/>
      <c r="L13" s="233"/>
      <c r="M13" s="233"/>
      <c r="N13" s="233"/>
      <c r="O13" s="405"/>
      <c r="P13" s="646" t="str">
        <f>P21</f>
        <v>Col.13</v>
      </c>
      <c r="Q13" s="406"/>
      <c r="R13" s="345"/>
      <c r="S13" s="343" t="str">
        <f>"colonne "&amp;SUBSTITUTE(ADDRESS(1,COLUMN(),4),"1","")&amp;"  ▼ "</f>
        <v xml:space="preserve">colonne S  ▼ </v>
      </c>
      <c r="T13" s="344"/>
      <c r="U13" s="820"/>
      <c r="V13" s="645" t="str">
        <f>"et / ou "&amp;P13</f>
        <v>et / ou Col.13</v>
      </c>
      <c r="W13" s="1221"/>
      <c r="X13" s="1223"/>
      <c r="Y13" s="1225"/>
      <c r="Z13" s="321" t="s">
        <v>326</v>
      </c>
      <c r="AA13" s="321" t="s">
        <v>328</v>
      </c>
      <c r="AB13" s="1304"/>
      <c r="AC13" s="659"/>
      <c r="AD13" s="1235" t="s">
        <v>376</v>
      </c>
      <c r="AE13" s="618"/>
      <c r="AF13" s="1293" t="s">
        <v>375</v>
      </c>
      <c r="AG13" s="619"/>
      <c r="AH13" s="174" t="s">
        <v>374</v>
      </c>
      <c r="AI13" s="29"/>
      <c r="AJ13" s="281" t="s">
        <v>1012</v>
      </c>
      <c r="AK13" s="570"/>
      <c r="AM13" s="575" t="s">
        <v>735</v>
      </c>
      <c r="AN13" s="567"/>
      <c r="AQ13" s="649" t="s">
        <v>1307</v>
      </c>
      <c r="AU13" s="394" t="s">
        <v>613</v>
      </c>
      <c r="AV13" s="381" t="s">
        <v>616</v>
      </c>
      <c r="AW13" s="389"/>
      <c r="AX13" s="395" t="s">
        <v>613</v>
      </c>
      <c r="AY13" s="381" t="s">
        <v>617</v>
      </c>
      <c r="AZ13" s="389"/>
      <c r="BA13" s="389"/>
      <c r="BB13" s="390"/>
      <c r="BC13" s="1" t="s">
        <v>505</v>
      </c>
      <c r="BD13" s="624" t="str">
        <f>"▼ colonne "&amp;SUBSTITUTE(ADDRESS(1,COLUMN(),4),"1","")</f>
        <v>▼ colonne BD</v>
      </c>
      <c r="BE13" s="624"/>
      <c r="BH13"/>
      <c r="BI13"/>
      <c r="BK13" s="20"/>
      <c r="BL13" s="20"/>
      <c r="BM13" s="20"/>
      <c r="BN13" s="20"/>
      <c r="BP13" s="9">
        <v>1</v>
      </c>
    </row>
    <row r="14" spans="1:70" ht="21" customHeight="1" thickBot="1">
      <c r="A14" s="147" t="str">
        <f>IF(ISBLANK(#REF!),"►",IFERROR(RIGHT(#REF!,LEN(#REF!)-FIND("Couleur",#REF!)+1),""))</f>
        <v/>
      </c>
      <c r="B14" s="259" t="s">
        <v>338</v>
      </c>
      <c r="C14" s="258" t="str">
        <f>C21</f>
        <v>R.Recipe name.With or without alcohol.Quand.Verre Flute(s).Family to stick on</v>
      </c>
      <c r="D14" s="258">
        <f>D21</f>
        <v>2</v>
      </c>
      <c r="E14" s="257" t="str">
        <f>E21</f>
        <v>Flute(s)</v>
      </c>
      <c r="F14" s="256">
        <f>F21</f>
        <v>12</v>
      </c>
      <c r="G14" s="255" t="str">
        <f>G21</f>
        <v>cl</v>
      </c>
      <c r="H14" s="1245" t="s">
        <v>1091</v>
      </c>
      <c r="I14" s="1246"/>
      <c r="J14" s="1247" t="s">
        <v>1095</v>
      </c>
      <c r="K14" s="1247"/>
      <c r="L14" s="1247"/>
      <c r="M14" s="1247"/>
      <c r="N14" s="1247"/>
      <c r="O14" s="1247"/>
      <c r="P14" s="1247"/>
      <c r="Q14" s="1247"/>
      <c r="R14" s="1247"/>
      <c r="S14" s="1249" t="s">
        <v>1096</v>
      </c>
      <c r="U14" s="654" t="s">
        <v>1133</v>
      </c>
      <c r="V14" s="120" t="s">
        <v>483</v>
      </c>
      <c r="W14" s="94">
        <f t="shared" ref="W14:W77" si="7">Y14 / 1000</f>
        <v>0.25</v>
      </c>
      <c r="X14" s="74">
        <f t="shared" ref="X14:X77" si="8">Y14/10</f>
        <v>25</v>
      </c>
      <c r="Y14" s="92">
        <v>250</v>
      </c>
      <c r="Z14" s="71">
        <v>300</v>
      </c>
      <c r="AA14" s="79">
        <f t="shared" ref="AA14:AA69" si="9">Z14/10</f>
        <v>30</v>
      </c>
      <c r="AB14" s="96">
        <v>300</v>
      </c>
      <c r="AC14" s="659"/>
      <c r="AD14" s="1236"/>
      <c r="AE14" s="620"/>
      <c r="AF14" s="1294"/>
      <c r="AG14" s="621"/>
      <c r="AH14" s="162" t="s">
        <v>367</v>
      </c>
      <c r="AI14" s="571"/>
      <c r="AJ14" s="572" t="s">
        <v>770</v>
      </c>
      <c r="AK14" s="573"/>
      <c r="AP14" s="1295" t="s">
        <v>1249</v>
      </c>
      <c r="AQ14" s="277" t="s">
        <v>509</v>
      </c>
      <c r="AR14" s="662" t="s">
        <v>608</v>
      </c>
      <c r="AU14" s="394" t="s">
        <v>613</v>
      </c>
      <c r="AV14" s="381" t="s">
        <v>618</v>
      </c>
      <c r="AW14" s="389"/>
      <c r="AY14" s="389"/>
      <c r="AZ14" s="389"/>
      <c r="BA14" s="389"/>
      <c r="BB14" s="409"/>
      <c r="BC14" s="1" t="s">
        <v>505</v>
      </c>
      <c r="BD14" s="1172" t="s">
        <v>1189</v>
      </c>
      <c r="BE14" s="1173"/>
      <c r="BF14" s="1173"/>
      <c r="BG14" s="1173"/>
      <c r="BH14" s="1173"/>
      <c r="BI14" s="1174"/>
      <c r="BK14" s="1141" t="s">
        <v>674</v>
      </c>
      <c r="BL14" s="1142"/>
      <c r="BM14" s="1142"/>
      <c r="BN14" s="1143"/>
      <c r="BP14" s="9">
        <v>1</v>
      </c>
    </row>
    <row r="15" spans="1:70" ht="21" customHeight="1">
      <c r="A15" s="147" t="str">
        <f>IF(ISBLANK(#REF!),"►",IFERROR(RIGHT(#REF!,LEN(#REF!)-FIND("Couleur",#REF!)+1),""))</f>
        <v/>
      </c>
      <c r="B15" s="342" t="s">
        <v>338</v>
      </c>
      <c r="C15" s="204" t="str">
        <f>C21</f>
        <v>R.Recipe name.With or without alcohol.Quand.Verre Flute(s).Family to stick on</v>
      </c>
      <c r="D15" s="204">
        <f>D21</f>
        <v>2</v>
      </c>
      <c r="E15" s="203" t="str">
        <f>E21</f>
        <v>Flute(s)</v>
      </c>
      <c r="F15" s="202">
        <f>F21</f>
        <v>12</v>
      </c>
      <c r="G15" s="201" t="str">
        <f>G21</f>
        <v>cl</v>
      </c>
      <c r="H15" s="1251" t="s">
        <v>1092</v>
      </c>
      <c r="I15" s="1252"/>
      <c r="J15" s="1248"/>
      <c r="K15" s="1248"/>
      <c r="L15" s="1248"/>
      <c r="M15" s="1248"/>
      <c r="N15" s="1248"/>
      <c r="O15" s="1248"/>
      <c r="P15" s="1248"/>
      <c r="Q15" s="1248"/>
      <c r="R15" s="1248"/>
      <c r="S15" s="1250"/>
      <c r="U15" s="654" t="s">
        <v>1133</v>
      </c>
      <c r="V15" s="120" t="s">
        <v>481</v>
      </c>
      <c r="W15" s="94">
        <f t="shared" si="7"/>
        <v>0.18</v>
      </c>
      <c r="X15" s="74">
        <f t="shared" si="8"/>
        <v>18</v>
      </c>
      <c r="Y15" s="92">
        <v>180</v>
      </c>
      <c r="Z15" s="71">
        <v>240</v>
      </c>
      <c r="AA15" s="79">
        <f t="shared" si="9"/>
        <v>24</v>
      </c>
      <c r="AB15" s="96">
        <v>240</v>
      </c>
      <c r="AC15" s="659"/>
      <c r="AD15" s="563">
        <v>40</v>
      </c>
      <c r="AE15" s="574"/>
      <c r="AF15" s="617">
        <v>1.04</v>
      </c>
      <c r="AG15" s="574"/>
      <c r="AH15" s="290" t="s">
        <v>219</v>
      </c>
      <c r="AI15" s="569"/>
      <c r="AJ15" s="1218" t="s">
        <v>1258</v>
      </c>
      <c r="AK15" s="1219"/>
      <c r="AM15" s="1245" t="s">
        <v>773</v>
      </c>
      <c r="AN15" s="1246"/>
      <c r="AP15" s="1296"/>
      <c r="AU15" s="388"/>
      <c r="AV15" s="389"/>
      <c r="AW15" s="389"/>
      <c r="AX15" s="389"/>
      <c r="AY15" s="389"/>
      <c r="AZ15" s="389"/>
      <c r="BA15" s="389"/>
      <c r="BB15" s="409" t="s">
        <v>1315</v>
      </c>
      <c r="BC15" s="1" t="s">
        <v>505</v>
      </c>
      <c r="BD15" s="1175"/>
      <c r="BE15" s="1176"/>
      <c r="BF15" s="1176"/>
      <c r="BG15" s="1176"/>
      <c r="BH15" s="1176"/>
      <c r="BI15" s="1177"/>
      <c r="BK15" s="28" t="s">
        <v>676</v>
      </c>
      <c r="BL15" s="197"/>
      <c r="BM15" s="197"/>
      <c r="BN15" s="197"/>
      <c r="BP15" s="9">
        <v>1</v>
      </c>
    </row>
    <row r="16" spans="1:70" ht="21" customHeight="1" thickBot="1">
      <c r="A16" s="147" t="str">
        <f>IF(ISBLANK(#REF!),"►",IFERROR(RIGHT(#REF!,LEN(#REF!)-FIND("Couleur",#REF!)+1),""))</f>
        <v/>
      </c>
      <c r="B16" s="134" t="s">
        <v>338</v>
      </c>
      <c r="C16" s="204" t="str">
        <f>C21</f>
        <v>R.Recipe name.With or without alcohol.Quand.Verre Flute(s).Family to stick on</v>
      </c>
      <c r="D16" s="204">
        <f>D21</f>
        <v>2</v>
      </c>
      <c r="E16" s="203" t="str">
        <f>E21</f>
        <v>Flute(s)</v>
      </c>
      <c r="F16" s="202">
        <f>F21</f>
        <v>12</v>
      </c>
      <c r="G16" s="201" t="str">
        <f>G21</f>
        <v>cl</v>
      </c>
      <c r="H16" s="1219" t="s">
        <v>1093</v>
      </c>
      <c r="I16" s="1219"/>
      <c r="J16" s="337"/>
      <c r="K16" s="336" t="s">
        <v>418</v>
      </c>
      <c r="L16" s="232" t="s">
        <v>777</v>
      </c>
      <c r="M16" s="232"/>
      <c r="N16" s="232"/>
      <c r="O16" s="232"/>
      <c r="P16" s="232"/>
      <c r="Q16" s="232"/>
      <c r="R16" s="232"/>
      <c r="S16" s="231"/>
      <c r="U16" s="654" t="s">
        <v>1133</v>
      </c>
      <c r="V16" s="120" t="s">
        <v>38</v>
      </c>
      <c r="W16" s="94">
        <f t="shared" si="7"/>
        <v>0.25</v>
      </c>
      <c r="X16" s="74">
        <f t="shared" si="8"/>
        <v>25</v>
      </c>
      <c r="Y16" s="92">
        <v>250</v>
      </c>
      <c r="Z16" s="71">
        <v>300</v>
      </c>
      <c r="AA16" s="79">
        <f t="shared" si="9"/>
        <v>30</v>
      </c>
      <c r="AB16" s="96">
        <v>300</v>
      </c>
      <c r="AC16" s="659"/>
      <c r="AD16" s="292">
        <v>17</v>
      </c>
      <c r="AE16" s="574"/>
      <c r="AF16" s="616">
        <v>1.04</v>
      </c>
      <c r="AG16" s="574"/>
      <c r="AH16" s="290" t="s">
        <v>215</v>
      </c>
      <c r="AI16" s="569"/>
      <c r="AJ16" s="1218" t="s">
        <v>1259</v>
      </c>
      <c r="AK16" s="1219"/>
      <c r="AP16" s="3"/>
      <c r="AU16" s="411" t="s">
        <v>1317</v>
      </c>
      <c r="AV16" s="412"/>
      <c r="AW16" s="412"/>
      <c r="AX16" s="412"/>
      <c r="AY16" s="412"/>
      <c r="AZ16" s="412"/>
      <c r="BA16" s="412"/>
      <c r="BB16" s="413" t="s">
        <v>1316</v>
      </c>
      <c r="BC16" s="1" t="s">
        <v>505</v>
      </c>
      <c r="BD16" s="1175"/>
      <c r="BE16" s="1176"/>
      <c r="BF16" s="1176"/>
      <c r="BG16" s="1176"/>
      <c r="BH16" s="1176"/>
      <c r="BI16" s="1177"/>
      <c r="BK16" s="564" t="s">
        <v>677</v>
      </c>
      <c r="BL16" s="197"/>
      <c r="BM16" s="197"/>
      <c r="BN16" s="197"/>
      <c r="BP16" s="9">
        <v>1</v>
      </c>
    </row>
    <row r="17" spans="1:68" ht="21" customHeight="1">
      <c r="A17" s="147" t="str">
        <f>IF(ISBLANK(#REF!),"►",IFERROR(RIGHT(#REF!,LEN(#REF!)-FIND("Couleur",#REF!)+1),""))</f>
        <v/>
      </c>
      <c r="B17" s="134" t="s">
        <v>338</v>
      </c>
      <c r="C17" s="204" t="str">
        <f>C21</f>
        <v>R.Recipe name.With or without alcohol.Quand.Verre Flute(s).Family to stick on</v>
      </c>
      <c r="D17" s="204">
        <f>D21</f>
        <v>2</v>
      </c>
      <c r="E17" s="203" t="str">
        <f>E21</f>
        <v>Flute(s)</v>
      </c>
      <c r="F17" s="202">
        <f>F21</f>
        <v>12</v>
      </c>
      <c r="G17" s="201" t="str">
        <f>G21</f>
        <v>cl</v>
      </c>
      <c r="H17" s="224" t="s">
        <v>1094</v>
      </c>
      <c r="I17" s="334"/>
      <c r="J17" s="323"/>
      <c r="K17" s="323"/>
      <c r="L17" s="323"/>
      <c r="M17" s="323"/>
      <c r="N17" s="211"/>
      <c r="O17" s="223" t="s">
        <v>410</v>
      </c>
      <c r="P17" s="1241" t="s">
        <v>1097</v>
      </c>
      <c r="Q17" s="1241"/>
      <c r="R17" s="1241"/>
      <c r="S17" s="1242"/>
      <c r="U17" s="655" t="s">
        <v>1134</v>
      </c>
      <c r="V17" s="120" t="s">
        <v>425</v>
      </c>
      <c r="W17" s="94">
        <f t="shared" si="7"/>
        <v>0.35</v>
      </c>
      <c r="X17" s="74">
        <f t="shared" si="8"/>
        <v>35</v>
      </c>
      <c r="Y17" s="92">
        <v>350</v>
      </c>
      <c r="Z17" s="71">
        <v>400</v>
      </c>
      <c r="AA17" s="79">
        <f t="shared" si="9"/>
        <v>40</v>
      </c>
      <c r="AB17" s="96">
        <v>400</v>
      </c>
      <c r="AC17" s="659"/>
      <c r="AD17" s="292">
        <v>29</v>
      </c>
      <c r="AE17" s="574"/>
      <c r="AF17" s="616">
        <v>0.97</v>
      </c>
      <c r="AG17" s="574"/>
      <c r="AH17" s="290" t="s">
        <v>213</v>
      </c>
      <c r="AI17" s="569"/>
      <c r="AJ17" s="1218" t="s">
        <v>1260</v>
      </c>
      <c r="AK17" s="1219"/>
      <c r="AM17" s="1271" t="s">
        <v>433</v>
      </c>
      <c r="AN17" s="1185"/>
      <c r="AP17" s="1193" t="s">
        <v>1231</v>
      </c>
      <c r="AR17" s="1193" t="s">
        <v>825</v>
      </c>
      <c r="AS17" s="1193" t="s">
        <v>827</v>
      </c>
      <c r="AU17" s="1275" t="s">
        <v>1318</v>
      </c>
      <c r="AV17" s="1276"/>
      <c r="AW17" s="1276"/>
      <c r="AX17" s="1276"/>
      <c r="AY17" s="1276"/>
      <c r="AZ17" s="1276"/>
      <c r="BA17" s="1276"/>
      <c r="BB17" s="1277"/>
      <c r="BD17" s="1178" t="s">
        <v>1353</v>
      </c>
      <c r="BE17" s="1179"/>
      <c r="BF17" s="1179"/>
      <c r="BG17" s="1179"/>
      <c r="BH17" s="1179"/>
      <c r="BI17" s="1180"/>
      <c r="BK17" s="28" t="s">
        <v>680</v>
      </c>
      <c r="BL17" s="197"/>
      <c r="BM17" s="197"/>
      <c r="BN17" s="197"/>
      <c r="BP17" s="9">
        <v>1</v>
      </c>
    </row>
    <row r="18" spans="1:68" ht="21" customHeight="1" thickBot="1">
      <c r="A18" s="147" t="str">
        <f>IF(ISBLANK(#REF!),"►",IFERROR(RIGHT(#REF!,LEN(#REF!)-FIND("Couleur",#REF!)+1),""))</f>
        <v/>
      </c>
      <c r="B18" s="134" t="s">
        <v>338</v>
      </c>
      <c r="C18" s="204" t="str">
        <f>C21</f>
        <v>R.Recipe name.With or without alcohol.Quand.Verre Flute(s).Family to stick on</v>
      </c>
      <c r="D18" s="204">
        <f>D21</f>
        <v>2</v>
      </c>
      <c r="E18" s="203" t="str">
        <f>E21</f>
        <v>Flute(s)</v>
      </c>
      <c r="F18" s="202">
        <f>F21</f>
        <v>12</v>
      </c>
      <c r="G18" s="201" t="str">
        <f>G21</f>
        <v>cl</v>
      </c>
      <c r="H18" s="216">
        <v>2</v>
      </c>
      <c r="I18" s="327" t="s">
        <v>415</v>
      </c>
      <c r="J18" s="324"/>
      <c r="K18" s="324"/>
      <c r="L18" s="324"/>
      <c r="M18" s="324"/>
      <c r="N18" s="215"/>
      <c r="O18" s="28"/>
      <c r="P18" s="1241"/>
      <c r="Q18" s="1241"/>
      <c r="R18" s="1241"/>
      <c r="S18" s="1242"/>
      <c r="U18" s="655" t="s">
        <v>1134</v>
      </c>
      <c r="V18" s="120" t="s">
        <v>344</v>
      </c>
      <c r="W18" s="94">
        <f t="shared" si="7"/>
        <v>0.18</v>
      </c>
      <c r="X18" s="74">
        <f t="shared" si="8"/>
        <v>18</v>
      </c>
      <c r="Y18" s="92">
        <v>180</v>
      </c>
      <c r="Z18" s="71">
        <v>220</v>
      </c>
      <c r="AA18" s="79">
        <f t="shared" si="9"/>
        <v>22</v>
      </c>
      <c r="AB18" s="96">
        <v>220</v>
      </c>
      <c r="AC18" s="659"/>
      <c r="AD18" s="292">
        <v>28</v>
      </c>
      <c r="AE18" s="574"/>
      <c r="AF18" s="616">
        <v>1.04</v>
      </c>
      <c r="AG18" s="574"/>
      <c r="AH18" s="290" t="s">
        <v>210</v>
      </c>
      <c r="AI18" s="569"/>
      <c r="AJ18" s="1218" t="s">
        <v>1261</v>
      </c>
      <c r="AK18" s="1219"/>
      <c r="AP18" s="1193"/>
      <c r="AR18" s="1193"/>
      <c r="AS18" s="1193"/>
      <c r="AU18" s="1278"/>
      <c r="AV18" s="1279"/>
      <c r="AW18" s="1279"/>
      <c r="AX18" s="1279"/>
      <c r="AY18" s="1279"/>
      <c r="AZ18" s="1279"/>
      <c r="BA18" s="1279"/>
      <c r="BB18" s="1280"/>
      <c r="BD18" s="1178"/>
      <c r="BE18" s="1179"/>
      <c r="BF18" s="1179"/>
      <c r="BG18" s="1179"/>
      <c r="BH18" s="1179"/>
      <c r="BI18" s="1180"/>
      <c r="BK18" s="564" t="s">
        <v>682</v>
      </c>
      <c r="BL18" s="197"/>
      <c r="BM18" s="197"/>
      <c r="BN18" s="197"/>
      <c r="BP18" s="9">
        <v>1</v>
      </c>
    </row>
    <row r="19" spans="1:68" ht="21" customHeight="1" thickBot="1">
      <c r="A19" s="147" t="str">
        <f>IF(ISBLANK(#REF!),"►",IFERROR(RIGHT(#REF!,LEN(#REF!)-FIND("Couleur",#REF!)+1),""))</f>
        <v/>
      </c>
      <c r="B19" s="134" t="s">
        <v>338</v>
      </c>
      <c r="C19" s="204" t="str">
        <f>C21</f>
        <v>R.Recipe name.With or without alcohol.Quand.Verre Flute(s).Family to stick on</v>
      </c>
      <c r="D19" s="204">
        <f>D21</f>
        <v>2</v>
      </c>
      <c r="E19" s="203" t="str">
        <f>E21</f>
        <v>Flute(s)</v>
      </c>
      <c r="F19" s="202">
        <f>F21</f>
        <v>12</v>
      </c>
      <c r="G19" s="201" t="str">
        <f>G21</f>
        <v>cl</v>
      </c>
      <c r="H19" s="325" t="str">
        <f>"❽ Volume served by "&amp;I18</f>
        <v>❽ Volume served by Flute(s)</v>
      </c>
      <c r="I19" s="324"/>
      <c r="J19" s="323"/>
      <c r="K19" s="320"/>
      <c r="L19" s="199" t="s">
        <v>1103</v>
      </c>
      <c r="M19" s="319" t="s">
        <v>402</v>
      </c>
      <c r="N19" s="198"/>
      <c r="O19" s="197"/>
      <c r="P19" s="1243" t="str">
        <f>C21&amp;"  intensité"&amp;" "&amp;M19&amp;" "&amp;"coût"&amp;M20&amp;" "&amp;" "&amp;H16</f>
        <v>R.Recipe name.With or without alcohol.Quand.Verre Flute(s).Family to stick on  intensité **** coût**  Dominant colour</v>
      </c>
      <c r="Q19" s="1243"/>
      <c r="R19" s="1243"/>
      <c r="S19" s="1244"/>
      <c r="U19" s="656" t="s">
        <v>1135</v>
      </c>
      <c r="V19" s="120" t="s">
        <v>565</v>
      </c>
      <c r="W19" s="94">
        <f t="shared" si="7"/>
        <v>0.12</v>
      </c>
      <c r="X19" s="74">
        <f t="shared" si="8"/>
        <v>12</v>
      </c>
      <c r="Y19" s="92">
        <v>120</v>
      </c>
      <c r="Z19" s="71">
        <v>150</v>
      </c>
      <c r="AA19" s="79">
        <f t="shared" si="9"/>
        <v>15</v>
      </c>
      <c r="AB19" s="96">
        <v>150</v>
      </c>
      <c r="AC19" s="659"/>
      <c r="AD19" s="292">
        <v>44.7</v>
      </c>
      <c r="AE19" s="574"/>
      <c r="AF19" s="616">
        <v>0.94</v>
      </c>
      <c r="AG19" s="574"/>
      <c r="AH19" s="290" t="s">
        <v>208</v>
      </c>
      <c r="AI19" s="569"/>
      <c r="AJ19" s="1218" t="s">
        <v>1262</v>
      </c>
      <c r="AK19" s="1219"/>
      <c r="AM19" s="1271" t="s">
        <v>675</v>
      </c>
      <c r="AN19" s="1185"/>
      <c r="AO19" s="565"/>
      <c r="AU19" s="1297" t="s">
        <v>1319</v>
      </c>
      <c r="AV19" s="1298"/>
      <c r="AW19" s="1298"/>
      <c r="AX19" s="1298"/>
      <c r="AY19" s="1298"/>
      <c r="AZ19" s="1298"/>
      <c r="BA19" s="1298"/>
      <c r="BB19" s="1299"/>
      <c r="BD19" s="1178"/>
      <c r="BE19" s="1179"/>
      <c r="BF19" s="1179"/>
      <c r="BG19" s="1179"/>
      <c r="BH19" s="1179"/>
      <c r="BI19" s="1180"/>
      <c r="BK19" s="281" t="s">
        <v>683</v>
      </c>
      <c r="BL19" s="197"/>
      <c r="BM19" s="197"/>
      <c r="BN19" s="197"/>
      <c r="BP19" s="9">
        <v>1</v>
      </c>
    </row>
    <row r="20" spans="1:68" ht="21" customHeight="1">
      <c r="A20" s="147" t="str">
        <f>IF(ISBLANK(#REF!),"►",IFERROR(RIGHT(#REF!,LEN(#REF!)-FIND("Couleur",#REF!)+1),""))</f>
        <v/>
      </c>
      <c r="B20" s="134" t="s">
        <v>394</v>
      </c>
      <c r="C20" s="204" t="str">
        <f>C21</f>
        <v>R.Recipe name.With or without alcohol.Quand.Verre Flute(s).Family to stick on</v>
      </c>
      <c r="D20" s="204">
        <f>D21</f>
        <v>2</v>
      </c>
      <c r="E20" s="203" t="str">
        <f>E21</f>
        <v>Flute(s)</v>
      </c>
      <c r="F20" s="202">
        <f>F21</f>
        <v>12</v>
      </c>
      <c r="G20" s="201" t="str">
        <f>G21</f>
        <v>cl</v>
      </c>
      <c r="H20" s="200">
        <v>12</v>
      </c>
      <c r="I20" s="104" t="s">
        <v>328</v>
      </c>
      <c r="J20" s="320"/>
      <c r="K20" s="320"/>
      <c r="L20" s="199" t="s">
        <v>1104</v>
      </c>
      <c r="M20" s="319" t="s">
        <v>397</v>
      </c>
      <c r="N20" s="198"/>
      <c r="O20" s="197"/>
      <c r="P20" s="1243"/>
      <c r="Q20" s="1243"/>
      <c r="R20" s="1243"/>
      <c r="S20" s="1244"/>
      <c r="U20" s="656" t="s">
        <v>1135</v>
      </c>
      <c r="V20" s="120" t="s">
        <v>555</v>
      </c>
      <c r="W20" s="94">
        <f t="shared" si="7"/>
        <v>0.3</v>
      </c>
      <c r="X20" s="74">
        <f t="shared" si="8"/>
        <v>30</v>
      </c>
      <c r="Y20" s="92">
        <v>300</v>
      </c>
      <c r="Z20" s="71">
        <v>350</v>
      </c>
      <c r="AA20" s="79">
        <f t="shared" si="9"/>
        <v>35</v>
      </c>
      <c r="AB20" s="96">
        <v>350</v>
      </c>
      <c r="AC20" s="659"/>
      <c r="AD20" s="292">
        <v>25</v>
      </c>
      <c r="AE20" s="574"/>
      <c r="AF20" s="616">
        <v>1.05</v>
      </c>
      <c r="AG20" s="574"/>
      <c r="AH20" s="290" t="s">
        <v>204</v>
      </c>
      <c r="AI20" s="569"/>
      <c r="AJ20" s="1218" t="s">
        <v>740</v>
      </c>
      <c r="AK20" s="1219"/>
      <c r="AO20" s="565"/>
      <c r="AP20" s="1196" t="s">
        <v>679</v>
      </c>
      <c r="AR20" s="1196" t="s">
        <v>900</v>
      </c>
      <c r="AS20" s="1169" t="s">
        <v>1292</v>
      </c>
      <c r="AU20" s="1300" t="s">
        <v>1320</v>
      </c>
      <c r="AV20" s="1301"/>
      <c r="AW20" s="1301"/>
      <c r="AX20" s="1301"/>
      <c r="AY20" s="1301"/>
      <c r="AZ20" s="1301"/>
      <c r="BA20" s="414"/>
      <c r="BB20" s="415">
        <f>AX60</f>
        <v>0</v>
      </c>
      <c r="BD20" s="1178"/>
      <c r="BE20" s="1179"/>
      <c r="BF20" s="1179"/>
      <c r="BG20" s="1179"/>
      <c r="BH20" s="1179"/>
      <c r="BI20" s="1180"/>
      <c r="BK20" s="28" t="s">
        <v>685</v>
      </c>
      <c r="BL20" s="197"/>
      <c r="BM20" s="197"/>
      <c r="BN20" s="197"/>
      <c r="BP20" s="9">
        <v>1</v>
      </c>
    </row>
    <row r="21" spans="1:68" ht="21" customHeight="1">
      <c r="A21" s="147" t="str">
        <f>IF(ISBLANK(#REF!),"►",IFERROR(RIGHT(#REF!,LEN(#REF!)-FIND("Couleur",#REF!)+1),""))</f>
        <v/>
      </c>
      <c r="B21" s="134" t="s">
        <v>394</v>
      </c>
      <c r="C21" s="190" t="str">
        <f>UPPER(LEFT(J14,1)) &amp; "." &amp; UPPER(LEFT(J14,1)) &amp; LOWER(MID(J14,2,999)) &amp; "." &amp; UPPER(LEFT(H14,1)) &amp; LOWER(MID(H14,2,999)) &amp; "." &amp; UPPER(LEFT(H15,1)) &amp; LOWER(MID(H15,2,999)) &amp; "." &amp; "Verre " &amp; UPPER(LEFT(I18,1)) &amp; LOWER(MID(I18,2,999)) &amp; IF(LEFT(S14,1)=UPPER(LEFT(S14,1)),".","") &amp; UPPER(LEFT(S14,1)) &amp; LOWER(MID(S14,2,999))</f>
        <v>R.Recipe name.With or without alcohol.Quand.Verre Flute(s).Family to stick on</v>
      </c>
      <c r="D21" s="189">
        <f>H18</f>
        <v>2</v>
      </c>
      <c r="E21" s="188" t="str">
        <f>I18</f>
        <v>Flute(s)</v>
      </c>
      <c r="F21" s="187">
        <f>H20</f>
        <v>12</v>
      </c>
      <c r="G21" s="186" t="str">
        <f>I20</f>
        <v>cl</v>
      </c>
      <c r="H21" s="185" t="str">
        <f>(H20*H18)&amp;" "&amp;I20</f>
        <v>24 cl</v>
      </c>
      <c r="I21" s="184" t="str">
        <f>"pour "&amp;H18&amp;" "&amp;I18</f>
        <v>pour 2 Flute(s)</v>
      </c>
      <c r="J21" s="184"/>
      <c r="K21" s="183" t="s">
        <v>393</v>
      </c>
      <c r="L21" s="183" t="s">
        <v>392</v>
      </c>
      <c r="M21" s="183" t="s">
        <v>391</v>
      </c>
      <c r="N21" s="183" t="s">
        <v>390</v>
      </c>
      <c r="O21" s="183" t="s">
        <v>389</v>
      </c>
      <c r="P21" s="183" t="s">
        <v>388</v>
      </c>
      <c r="Q21" s="183" t="s">
        <v>387</v>
      </c>
      <c r="R21" s="183" t="s">
        <v>386</v>
      </c>
      <c r="S21" s="182" t="s">
        <v>385</v>
      </c>
      <c r="U21" s="656" t="s">
        <v>1135</v>
      </c>
      <c r="V21" s="120" t="s">
        <v>534</v>
      </c>
      <c r="W21" s="94">
        <f t="shared" si="7"/>
        <v>1E-3</v>
      </c>
      <c r="X21" s="74">
        <f t="shared" si="8"/>
        <v>0.1</v>
      </c>
      <c r="Y21" s="92">
        <v>1</v>
      </c>
      <c r="Z21" s="71">
        <v>1</v>
      </c>
      <c r="AA21" s="74">
        <f t="shared" si="9"/>
        <v>0.1</v>
      </c>
      <c r="AB21" s="96">
        <v>1</v>
      </c>
      <c r="AC21" s="659"/>
      <c r="AD21" s="292">
        <v>40</v>
      </c>
      <c r="AE21" s="574"/>
      <c r="AF21" s="616">
        <v>0.95</v>
      </c>
      <c r="AG21" s="574"/>
      <c r="AH21" s="290" t="s">
        <v>200</v>
      </c>
      <c r="AI21" s="569"/>
      <c r="AJ21" s="1218" t="s">
        <v>1263</v>
      </c>
      <c r="AK21" s="1219"/>
      <c r="AM21" s="1251" t="s">
        <v>774</v>
      </c>
      <c r="AN21" s="1252"/>
      <c r="AO21" s="565"/>
      <c r="AP21" s="1197"/>
      <c r="AR21" s="1197"/>
      <c r="AS21" s="1169"/>
      <c r="AU21" s="416" t="s">
        <v>1321</v>
      </c>
      <c r="AV21" s="417"/>
      <c r="AW21" s="417"/>
      <c r="AX21" s="417"/>
      <c r="AY21" s="417"/>
      <c r="AZ21" s="417"/>
      <c r="BA21" s="417"/>
      <c r="BB21" s="418"/>
      <c r="BD21" s="1181" t="s">
        <v>1191</v>
      </c>
      <c r="BE21" s="1182"/>
      <c r="BF21" s="1182"/>
      <c r="BG21" s="1182"/>
      <c r="BH21" s="1182"/>
      <c r="BI21" s="1183"/>
      <c r="BK21" s="28" t="s">
        <v>686</v>
      </c>
      <c r="BL21" s="197"/>
      <c r="BM21" s="197"/>
      <c r="BN21" s="197"/>
      <c r="BP21" s="9">
        <v>1</v>
      </c>
    </row>
    <row r="22" spans="1:68" ht="21" customHeight="1">
      <c r="A22" s="147" t="str">
        <f>IF(ISBLANK(#REF!),"►",IFERROR(RIGHT(#REF!,LEN(#REF!)-FIND("Couleur",#REF!)+1),""))</f>
        <v/>
      </c>
      <c r="B22" s="134" t="s">
        <v>338</v>
      </c>
      <c r="C22" s="119" t="str">
        <f>C21</f>
        <v>R.Recipe name.With or without alcohol.Quand.Verre Flute(s).Family to stick on</v>
      </c>
      <c r="D22" s="119">
        <f>D21</f>
        <v>2</v>
      </c>
      <c r="E22" s="118" t="str">
        <f>E21</f>
        <v>Flute(s)</v>
      </c>
      <c r="F22" s="117">
        <f>F21</f>
        <v>12</v>
      </c>
      <c r="G22" s="116" t="str">
        <f>G21</f>
        <v>cl</v>
      </c>
      <c r="H22" s="1227" t="s">
        <v>1098</v>
      </c>
      <c r="I22" s="1227"/>
      <c r="J22" s="1228"/>
      <c r="K22" s="177"/>
      <c r="L22" s="176" t="s">
        <v>380</v>
      </c>
      <c r="M22" s="1229" t="s">
        <v>379</v>
      </c>
      <c r="N22" s="175"/>
      <c r="O22" s="1231" t="s">
        <v>1100</v>
      </c>
      <c r="P22" s="1233" t="s">
        <v>377</v>
      </c>
      <c r="Q22" s="1235" t="s">
        <v>1101</v>
      </c>
      <c r="R22" s="1237" t="s">
        <v>1102</v>
      </c>
      <c r="S22" s="174" t="s">
        <v>374</v>
      </c>
      <c r="U22" s="656" t="s">
        <v>1135</v>
      </c>
      <c r="V22" s="120" t="s">
        <v>500</v>
      </c>
      <c r="W22" s="94">
        <f t="shared" si="7"/>
        <v>0.25</v>
      </c>
      <c r="X22" s="74">
        <f t="shared" si="8"/>
        <v>25</v>
      </c>
      <c r="Y22" s="92">
        <v>250</v>
      </c>
      <c r="Z22" s="71">
        <v>300</v>
      </c>
      <c r="AA22" s="79">
        <f t="shared" si="9"/>
        <v>30</v>
      </c>
      <c r="AB22" s="96">
        <v>300</v>
      </c>
      <c r="AC22" s="659"/>
      <c r="AD22" s="292">
        <v>40</v>
      </c>
      <c r="AE22" s="574"/>
      <c r="AF22" s="616">
        <v>0.95</v>
      </c>
      <c r="AG22" s="574"/>
      <c r="AH22" s="290" t="s">
        <v>196</v>
      </c>
      <c r="AI22" s="569"/>
      <c r="AJ22" s="1218" t="s">
        <v>1258</v>
      </c>
      <c r="AK22" s="1219"/>
      <c r="AO22" s="565"/>
      <c r="AU22" s="416"/>
      <c r="AV22" s="417"/>
      <c r="AW22" s="417"/>
      <c r="AX22" s="417"/>
      <c r="AY22" s="417"/>
      <c r="AZ22" s="417"/>
      <c r="BA22" s="417"/>
      <c r="BB22" s="418"/>
      <c r="BD22" s="1181"/>
      <c r="BE22" s="1182"/>
      <c r="BF22" s="1182"/>
      <c r="BG22" s="1182"/>
      <c r="BH22" s="1182"/>
      <c r="BI22" s="1183"/>
      <c r="BK22" s="28" t="s">
        <v>687</v>
      </c>
      <c r="BL22" s="197"/>
      <c r="BM22" s="197"/>
      <c r="BN22" s="197"/>
      <c r="BP22" s="9">
        <v>1</v>
      </c>
    </row>
    <row r="23" spans="1:68" ht="21" customHeight="1">
      <c r="A23" s="147" t="str">
        <f>IF(ISBLANK(#REF!),"►",IFERROR(RIGHT(#REF!,LEN(#REF!)-FIND("Couleur",#REF!)+1),""))</f>
        <v/>
      </c>
      <c r="B23" s="134" t="s">
        <v>338</v>
      </c>
      <c r="C23" s="119" t="str">
        <f>C21</f>
        <v>R.Recipe name.With or without alcohol.Quand.Verre Flute(s).Family to stick on</v>
      </c>
      <c r="D23" s="119">
        <f>D21</f>
        <v>2</v>
      </c>
      <c r="E23" s="118" t="str">
        <f>E21</f>
        <v>Flute(s)</v>
      </c>
      <c r="F23" s="117">
        <f>F21</f>
        <v>12</v>
      </c>
      <c r="G23" s="116" t="str">
        <f>G21</f>
        <v>cl</v>
      </c>
      <c r="H23" s="1239"/>
      <c r="I23" s="1239"/>
      <c r="J23" s="1240"/>
      <c r="K23" s="165"/>
      <c r="L23" s="164" t="s">
        <v>1099</v>
      </c>
      <c r="M23" s="1230"/>
      <c r="N23" s="163"/>
      <c r="O23" s="1232"/>
      <c r="P23" s="1234"/>
      <c r="Q23" s="1236"/>
      <c r="R23" s="1238"/>
      <c r="S23" s="162" t="s">
        <v>367</v>
      </c>
      <c r="U23" s="656" t="s">
        <v>1135</v>
      </c>
      <c r="V23" s="120" t="s">
        <v>475</v>
      </c>
      <c r="W23" s="94">
        <f t="shared" si="7"/>
        <v>0.4</v>
      </c>
      <c r="X23" s="74">
        <f t="shared" si="8"/>
        <v>40</v>
      </c>
      <c r="Y23" s="92">
        <v>400</v>
      </c>
      <c r="Z23" s="71">
        <v>470</v>
      </c>
      <c r="AA23" s="79">
        <f t="shared" si="9"/>
        <v>47</v>
      </c>
      <c r="AB23" s="96">
        <v>470</v>
      </c>
      <c r="AC23" s="659"/>
      <c r="AD23" s="292">
        <v>40</v>
      </c>
      <c r="AE23" s="574"/>
      <c r="AF23" s="616">
        <v>0.96</v>
      </c>
      <c r="AG23" s="574"/>
      <c r="AH23" s="290" t="s">
        <v>194</v>
      </c>
      <c r="AI23" s="569"/>
      <c r="AJ23" s="1218" t="s">
        <v>1260</v>
      </c>
      <c r="AK23" s="1219"/>
      <c r="AM23" s="1272" t="s">
        <v>422</v>
      </c>
      <c r="AN23" s="1189"/>
      <c r="AO23" s="565"/>
      <c r="AP23" s="1193" t="s">
        <v>1135</v>
      </c>
      <c r="AR23" s="1193" t="s">
        <v>825</v>
      </c>
      <c r="AS23" s="1193" t="s">
        <v>827</v>
      </c>
      <c r="AU23" s="416"/>
      <c r="AV23" s="417"/>
      <c r="AW23" s="417"/>
      <c r="AX23" s="417"/>
      <c r="AY23" s="417"/>
      <c r="AZ23" s="417"/>
      <c r="BA23" s="417"/>
      <c r="BB23" s="418"/>
      <c r="BD23" s="310"/>
      <c r="BE23" s="309"/>
      <c r="BF23" s="309"/>
      <c r="BG23" s="309"/>
      <c r="BH23"/>
      <c r="BI23" s="297"/>
      <c r="BK23" s="28" t="s">
        <v>689</v>
      </c>
      <c r="BL23" s="197"/>
      <c r="BM23" s="197"/>
      <c r="BN23" s="197"/>
      <c r="BP23" s="9">
        <v>1</v>
      </c>
    </row>
    <row r="24" spans="1:68" ht="21" customHeight="1">
      <c r="A24" s="147" t="str">
        <f>IF(ISBLANK(#REF!),"►",IFERROR(RIGHT(#REF!,LEN(#REF!)-FIND("Couleur",#REF!)+1),""))</f>
        <v/>
      </c>
      <c r="B24" s="134" t="s">
        <v>338</v>
      </c>
      <c r="C24" s="119" t="str">
        <f>C21</f>
        <v>R.Recipe name.With or without alcohol.Quand.Verre Flute(s).Family to stick on</v>
      </c>
      <c r="D24" s="119">
        <f>D21</f>
        <v>2</v>
      </c>
      <c r="E24" s="118" t="str">
        <f>E21</f>
        <v>Flute(s)</v>
      </c>
      <c r="F24" s="117">
        <f>F21</f>
        <v>12</v>
      </c>
      <c r="G24" s="116" t="str">
        <f>G21</f>
        <v>cl</v>
      </c>
      <c r="H24" s="1239"/>
      <c r="I24" s="1239"/>
      <c r="J24" s="1240"/>
      <c r="K24" s="145">
        <v>1</v>
      </c>
      <c r="L24" s="296"/>
      <c r="M24" s="295"/>
      <c r="N24" s="144"/>
      <c r="O24" s="294"/>
      <c r="P24" s="293"/>
      <c r="Q24" s="292"/>
      <c r="R24" s="291">
        <v>1</v>
      </c>
      <c r="S24" s="290"/>
      <c r="U24" s="656" t="s">
        <v>1135</v>
      </c>
      <c r="V24" s="120" t="s">
        <v>472</v>
      </c>
      <c r="W24" s="94">
        <f t="shared" si="7"/>
        <v>0.03</v>
      </c>
      <c r="X24" s="74">
        <f t="shared" si="8"/>
        <v>3</v>
      </c>
      <c r="Y24" s="92">
        <v>30</v>
      </c>
      <c r="Z24" s="71">
        <v>40</v>
      </c>
      <c r="AA24" s="79">
        <f t="shared" si="9"/>
        <v>4</v>
      </c>
      <c r="AB24" s="96">
        <v>40</v>
      </c>
      <c r="AC24" s="659"/>
      <c r="AD24" s="292">
        <v>40</v>
      </c>
      <c r="AE24" s="574"/>
      <c r="AF24" s="616">
        <v>0.94</v>
      </c>
      <c r="AG24" s="574"/>
      <c r="AH24" s="290" t="s">
        <v>192</v>
      </c>
      <c r="AI24" s="569"/>
      <c r="AJ24" s="1218" t="s">
        <v>1263</v>
      </c>
      <c r="AK24" s="1219"/>
      <c r="AO24" s="565"/>
      <c r="AP24" s="1193"/>
      <c r="AR24" s="1193"/>
      <c r="AS24" s="1193"/>
      <c r="AU24" s="416"/>
      <c r="AV24" s="417"/>
      <c r="AW24" s="417"/>
      <c r="AX24" s="417"/>
      <c r="AY24" s="417"/>
      <c r="AZ24" s="417"/>
      <c r="BA24" s="417"/>
      <c r="BB24" s="418"/>
      <c r="BD24" s="307" t="s">
        <v>317</v>
      </c>
      <c r="BE24" s="306" t="s">
        <v>559</v>
      </c>
      <c r="BF24" s="305" t="s">
        <v>558</v>
      </c>
      <c r="BG24" s="305" t="s">
        <v>557</v>
      </c>
      <c r="BH24" s="305" t="s">
        <v>556</v>
      </c>
      <c r="BI24" s="299" t="s">
        <v>984</v>
      </c>
      <c r="BK24" s="564" t="s">
        <v>690</v>
      </c>
      <c r="BL24" s="197"/>
      <c r="BM24" s="197"/>
      <c r="BN24" s="197"/>
      <c r="BP24" s="9">
        <v>1</v>
      </c>
    </row>
    <row r="25" spans="1:68" ht="21" customHeight="1" thickBot="1">
      <c r="A25" s="147" t="str">
        <f>IF(ISBLANK(#REF!),"►",IFERROR(RIGHT(#REF!,LEN(#REF!)-FIND("Couleur",#REF!)+1),""))</f>
        <v/>
      </c>
      <c r="B25" s="146" t="str">
        <f t="shared" ref="B25:B30" si="10">IF(S25&lt;&gt;"","A","►")</f>
        <v>►</v>
      </c>
      <c r="C25" s="119" t="str">
        <f>C21</f>
        <v>R.Recipe name.With or without alcohol.Quand.Verre Flute(s).Family to stick on</v>
      </c>
      <c r="D25" s="119">
        <f>D21</f>
        <v>2</v>
      </c>
      <c r="E25" s="118" t="str">
        <f>E21</f>
        <v>Flute(s)</v>
      </c>
      <c r="F25" s="117">
        <f>F21</f>
        <v>12</v>
      </c>
      <c r="G25" s="116" t="str">
        <f>G21</f>
        <v>cl</v>
      </c>
      <c r="H25" s="1239"/>
      <c r="I25" s="1239"/>
      <c r="J25" s="1240"/>
      <c r="K25" s="150">
        <v>2</v>
      </c>
      <c r="L25" s="296"/>
      <c r="M25" s="295"/>
      <c r="N25" s="144"/>
      <c r="O25" s="294"/>
      <c r="P25" s="293"/>
      <c r="Q25" s="292"/>
      <c r="R25" s="291">
        <v>1</v>
      </c>
      <c r="S25" s="290"/>
      <c r="U25" s="656" t="s">
        <v>1135</v>
      </c>
      <c r="V25" s="120" t="s">
        <v>444</v>
      </c>
      <c r="W25" s="94">
        <f t="shared" si="7"/>
        <v>0.15</v>
      </c>
      <c r="X25" s="74">
        <f t="shared" si="8"/>
        <v>15</v>
      </c>
      <c r="Y25" s="92">
        <v>150</v>
      </c>
      <c r="Z25" s="71">
        <v>180</v>
      </c>
      <c r="AA25" s="79">
        <f t="shared" si="9"/>
        <v>18</v>
      </c>
      <c r="AB25" s="96">
        <v>180</v>
      </c>
      <c r="AC25" s="659"/>
      <c r="AD25" s="292">
        <v>40</v>
      </c>
      <c r="AE25" s="574"/>
      <c r="AF25" s="616">
        <v>1.04</v>
      </c>
      <c r="AG25" s="574"/>
      <c r="AH25" s="290" t="s">
        <v>188</v>
      </c>
      <c r="AI25" s="569"/>
      <c r="AJ25" s="1218" t="s">
        <v>1264</v>
      </c>
      <c r="AK25" s="1219"/>
      <c r="AM25" s="1272" t="s">
        <v>678</v>
      </c>
      <c r="AN25" s="1189"/>
      <c r="AO25" s="565"/>
      <c r="AU25" s="416"/>
      <c r="AV25" s="417"/>
      <c r="AW25" s="417"/>
      <c r="AX25" s="417"/>
      <c r="AY25" s="417"/>
      <c r="AZ25" s="417"/>
      <c r="BA25" s="417"/>
      <c r="BB25" s="418"/>
      <c r="BD25" s="303">
        <v>0.1</v>
      </c>
      <c r="BE25" s="302">
        <f t="shared" ref="BE25:BH25" si="11">BE26 / 1000</f>
        <v>0.24</v>
      </c>
      <c r="BF25" s="302">
        <f t="shared" si="11"/>
        <v>0.02</v>
      </c>
      <c r="BG25" s="302">
        <f t="shared" si="11"/>
        <v>0.15</v>
      </c>
      <c r="BH25" s="302">
        <f t="shared" si="11"/>
        <v>0.25</v>
      </c>
      <c r="BI25" s="301" t="s">
        <v>1354</v>
      </c>
      <c r="BK25" s="28" t="s">
        <v>691</v>
      </c>
      <c r="BL25" s="197"/>
      <c r="BM25" s="197"/>
      <c r="BN25" s="197"/>
      <c r="BP25" s="9">
        <v>1</v>
      </c>
    </row>
    <row r="26" spans="1:68" ht="21" customHeight="1">
      <c r="A26" s="147" t="str">
        <f>IF(ISBLANK(#REF!),"►",IFERROR(RIGHT(#REF!,LEN(#REF!)-FIND("Couleur",#REF!)+1),""))</f>
        <v/>
      </c>
      <c r="B26" s="146" t="str">
        <f t="shared" si="10"/>
        <v>►</v>
      </c>
      <c r="C26" s="119" t="str">
        <f>C21</f>
        <v>R.Recipe name.With or without alcohol.Quand.Verre Flute(s).Family to stick on</v>
      </c>
      <c r="D26" s="119">
        <f>D21</f>
        <v>2</v>
      </c>
      <c r="E26" s="118" t="str">
        <f>E21</f>
        <v>Flute(s)</v>
      </c>
      <c r="F26" s="117">
        <f>F21</f>
        <v>12</v>
      </c>
      <c r="G26" s="116" t="str">
        <f>G21</f>
        <v>cl</v>
      </c>
      <c r="H26" s="1239"/>
      <c r="I26" s="1239"/>
      <c r="J26" s="1240"/>
      <c r="K26" s="145">
        <v>3</v>
      </c>
      <c r="L26" s="296"/>
      <c r="M26" s="295"/>
      <c r="N26" s="144"/>
      <c r="O26" s="294"/>
      <c r="P26" s="293"/>
      <c r="Q26" s="292"/>
      <c r="R26" s="291">
        <v>1</v>
      </c>
      <c r="S26" s="298"/>
      <c r="U26" s="656" t="s">
        <v>1135</v>
      </c>
      <c r="V26" s="120" t="s">
        <v>440</v>
      </c>
      <c r="W26" s="94">
        <f t="shared" si="7"/>
        <v>0.15</v>
      </c>
      <c r="X26" s="74">
        <f t="shared" si="8"/>
        <v>15</v>
      </c>
      <c r="Y26" s="92">
        <v>150</v>
      </c>
      <c r="Z26" s="71">
        <v>180</v>
      </c>
      <c r="AA26" s="79">
        <f t="shared" si="9"/>
        <v>18</v>
      </c>
      <c r="AB26" s="96">
        <v>180</v>
      </c>
      <c r="AC26" s="659"/>
      <c r="AD26" s="292">
        <v>40</v>
      </c>
      <c r="AE26" s="574"/>
      <c r="AF26" s="616">
        <v>1.04</v>
      </c>
      <c r="AG26" s="574"/>
      <c r="AH26" s="290" t="s">
        <v>185</v>
      </c>
      <c r="AI26" s="569"/>
      <c r="AJ26" s="1218" t="s">
        <v>1265</v>
      </c>
      <c r="AK26" s="1219"/>
      <c r="AM26" s="1"/>
      <c r="AN26" s="1"/>
      <c r="AO26" s="565"/>
      <c r="AP26" s="1212" t="s">
        <v>503</v>
      </c>
      <c r="AR26" s="1212" t="s">
        <v>829</v>
      </c>
      <c r="AS26" s="1169" t="s">
        <v>1293</v>
      </c>
      <c r="AT26" s="565"/>
      <c r="AU26" s="416"/>
      <c r="AV26" s="417"/>
      <c r="AW26" s="417"/>
      <c r="AX26" s="417"/>
      <c r="AY26" s="417"/>
      <c r="AZ26" s="417"/>
      <c r="BA26" s="417"/>
      <c r="BB26" s="418"/>
      <c r="BD26" s="300"/>
      <c r="BE26" s="92">
        <v>240</v>
      </c>
      <c r="BF26" s="92">
        <v>20</v>
      </c>
      <c r="BG26" s="92">
        <v>150</v>
      </c>
      <c r="BH26" s="92">
        <v>250</v>
      </c>
      <c r="BI26" s="299" t="s">
        <v>1355</v>
      </c>
      <c r="BK26" s="564" t="s">
        <v>693</v>
      </c>
      <c r="BL26" s="197"/>
      <c r="BM26" s="197"/>
      <c r="BN26" s="197"/>
      <c r="BP26" s="9">
        <v>1</v>
      </c>
    </row>
    <row r="27" spans="1:68" ht="21" customHeight="1">
      <c r="A27" s="147" t="str">
        <f>IF(ISBLANK(#REF!),"►",IFERROR(RIGHT(#REF!,LEN(#REF!)-FIND("Couleur",#REF!)+1),""))</f>
        <v/>
      </c>
      <c r="B27" s="146" t="str">
        <f t="shared" si="10"/>
        <v>►</v>
      </c>
      <c r="C27" s="119" t="str">
        <f>C21</f>
        <v>R.Recipe name.With or without alcohol.Quand.Verre Flute(s).Family to stick on</v>
      </c>
      <c r="D27" s="119">
        <f>D21</f>
        <v>2</v>
      </c>
      <c r="E27" s="118" t="str">
        <f>E21</f>
        <v>Flute(s)</v>
      </c>
      <c r="F27" s="117">
        <f>F21</f>
        <v>12</v>
      </c>
      <c r="G27" s="116" t="str">
        <f>G21</f>
        <v>cl</v>
      </c>
      <c r="H27" s="1239"/>
      <c r="I27" s="1239"/>
      <c r="J27" s="1240"/>
      <c r="K27" s="150">
        <v>4</v>
      </c>
      <c r="L27" s="296"/>
      <c r="M27" s="295"/>
      <c r="N27" s="144"/>
      <c r="O27" s="294"/>
      <c r="P27" s="293"/>
      <c r="Q27" s="292"/>
      <c r="R27" s="291">
        <v>1</v>
      </c>
      <c r="S27" s="298"/>
      <c r="U27" s="656" t="s">
        <v>1135</v>
      </c>
      <c r="V27" s="120" t="s">
        <v>414</v>
      </c>
      <c r="W27" s="94">
        <f t="shared" si="7"/>
        <v>0.15</v>
      </c>
      <c r="X27" s="74">
        <f t="shared" si="8"/>
        <v>15</v>
      </c>
      <c r="Y27" s="92">
        <v>150</v>
      </c>
      <c r="Z27" s="71">
        <v>180</v>
      </c>
      <c r="AA27" s="79">
        <f t="shared" si="9"/>
        <v>18</v>
      </c>
      <c r="AB27" s="96">
        <v>180</v>
      </c>
      <c r="AC27" s="659"/>
      <c r="AD27" s="292">
        <v>40</v>
      </c>
      <c r="AE27" s="574"/>
      <c r="AF27" s="616">
        <v>1.05</v>
      </c>
      <c r="AG27" s="574"/>
      <c r="AH27" s="290" t="s">
        <v>183</v>
      </c>
      <c r="AI27" s="569"/>
      <c r="AJ27" s="1218" t="s">
        <v>1266</v>
      </c>
      <c r="AK27" s="1219"/>
      <c r="AM27" s="1272" t="s">
        <v>681</v>
      </c>
      <c r="AN27" s="1189"/>
      <c r="AO27" s="565"/>
      <c r="AP27" s="1213"/>
      <c r="AR27" s="1213"/>
      <c r="AS27" s="1169"/>
      <c r="AT27" s="565"/>
      <c r="AU27" s="416"/>
      <c r="AV27" s="417"/>
      <c r="AW27" s="417"/>
      <c r="AX27" s="417"/>
      <c r="AY27" s="417"/>
      <c r="AZ27" s="417"/>
      <c r="BA27" s="417"/>
      <c r="BB27" s="418"/>
      <c r="BD27" s="218"/>
      <c r="BE27" s="11"/>
      <c r="BF27" s="11"/>
      <c r="BG27" s="11"/>
      <c r="BH27"/>
      <c r="BI27" s="297"/>
      <c r="BK27" s="197"/>
      <c r="BL27" s="197"/>
      <c r="BM27" s="197"/>
      <c r="BN27" s="197"/>
      <c r="BP27" s="9">
        <v>1</v>
      </c>
    </row>
    <row r="28" spans="1:68" ht="21" customHeight="1" thickBot="1">
      <c r="A28" s="147" t="str">
        <f>IF(ISBLANK(#REF!),"►",IFERROR(RIGHT(#REF!,LEN(#REF!)-FIND("Couleur",#REF!)+1),""))</f>
        <v/>
      </c>
      <c r="B28" s="146" t="str">
        <f t="shared" si="10"/>
        <v>►</v>
      </c>
      <c r="C28" s="119" t="str">
        <f>C21</f>
        <v>R.Recipe name.With or without alcohol.Quand.Verre Flute(s).Family to stick on</v>
      </c>
      <c r="D28" s="119">
        <f>D21</f>
        <v>2</v>
      </c>
      <c r="E28" s="118" t="str">
        <f>E21</f>
        <v>Flute(s)</v>
      </c>
      <c r="F28" s="117">
        <f>F21</f>
        <v>12</v>
      </c>
      <c r="G28" s="116" t="str">
        <f>G21</f>
        <v>cl</v>
      </c>
      <c r="H28" s="1239"/>
      <c r="I28" s="1239"/>
      <c r="J28" s="1240"/>
      <c r="K28" s="145">
        <v>5</v>
      </c>
      <c r="L28" s="296"/>
      <c r="M28" s="295"/>
      <c r="N28" s="144"/>
      <c r="O28" s="294"/>
      <c r="P28" s="293"/>
      <c r="Q28" s="292"/>
      <c r="R28" s="291">
        <v>1</v>
      </c>
      <c r="S28" s="290"/>
      <c r="U28" s="656" t="s">
        <v>1135</v>
      </c>
      <c r="V28" s="120" t="s">
        <v>408</v>
      </c>
      <c r="W28" s="94">
        <f t="shared" si="7"/>
        <v>4.0000000000000001E-3</v>
      </c>
      <c r="X28" s="74">
        <f t="shared" si="8"/>
        <v>0.4</v>
      </c>
      <c r="Y28" s="92">
        <v>4</v>
      </c>
      <c r="Z28" s="71">
        <v>5</v>
      </c>
      <c r="AA28" s="74">
        <f t="shared" si="9"/>
        <v>0.5</v>
      </c>
      <c r="AB28" s="96">
        <v>6</v>
      </c>
      <c r="AC28" s="659"/>
      <c r="AD28" s="292">
        <v>17</v>
      </c>
      <c r="AE28" s="574"/>
      <c r="AF28" s="616">
        <v>1.03</v>
      </c>
      <c r="AG28" s="574"/>
      <c r="AH28" s="290" t="s">
        <v>180</v>
      </c>
      <c r="AI28" s="569"/>
      <c r="AJ28" s="1218" t="s">
        <v>1267</v>
      </c>
      <c r="AK28" s="1219"/>
      <c r="AO28" s="565"/>
      <c r="AT28" s="565"/>
      <c r="AU28" s="416"/>
      <c r="AV28" s="417"/>
      <c r="AW28" s="417"/>
      <c r="AX28" s="417"/>
      <c r="AY28" s="417"/>
      <c r="AZ28" s="417"/>
      <c r="BA28" s="417"/>
      <c r="BB28" s="418"/>
      <c r="BD28" s="263"/>
      <c r="BE28" s="262"/>
      <c r="BF28" s="286"/>
      <c r="BG28" s="286"/>
      <c r="BH28" s="286"/>
      <c r="BI28" s="261"/>
      <c r="BK28" s="1141" t="s">
        <v>694</v>
      </c>
      <c r="BL28" s="1142"/>
      <c r="BM28" s="1142"/>
      <c r="BN28" s="1143"/>
      <c r="BP28" s="9">
        <v>1</v>
      </c>
    </row>
    <row r="29" spans="1:68" ht="21" customHeight="1">
      <c r="A29" s="147" t="str">
        <f>IF(ISBLANK(#REF!),"►",IFERROR(RIGHT(#REF!,LEN(#REF!)-FIND("Couleur",#REF!)+1),""))</f>
        <v/>
      </c>
      <c r="B29" s="146" t="str">
        <f t="shared" si="10"/>
        <v>►</v>
      </c>
      <c r="C29" s="119" t="str">
        <f>C21</f>
        <v>R.Recipe name.With or without alcohol.Quand.Verre Flute(s).Family to stick on</v>
      </c>
      <c r="D29" s="119">
        <f>D21</f>
        <v>2</v>
      </c>
      <c r="E29" s="118" t="str">
        <f>E21</f>
        <v>Flute(s)</v>
      </c>
      <c r="F29" s="117">
        <f>F21</f>
        <v>12</v>
      </c>
      <c r="G29" s="116" t="str">
        <f>G21</f>
        <v>cl</v>
      </c>
      <c r="H29" s="1239"/>
      <c r="I29" s="1239"/>
      <c r="J29" s="1240"/>
      <c r="K29" s="150">
        <v>6</v>
      </c>
      <c r="L29" s="296"/>
      <c r="M29" s="295"/>
      <c r="N29" s="144"/>
      <c r="O29" s="294"/>
      <c r="P29" s="293"/>
      <c r="Q29" s="292"/>
      <c r="R29" s="291">
        <v>1</v>
      </c>
      <c r="S29" s="290"/>
      <c r="U29" s="656" t="s">
        <v>1135</v>
      </c>
      <c r="V29" s="120" t="s">
        <v>401</v>
      </c>
      <c r="W29" s="94">
        <f t="shared" si="7"/>
        <v>4.4999999999999998E-2</v>
      </c>
      <c r="X29" s="74">
        <f t="shared" si="8"/>
        <v>4.5</v>
      </c>
      <c r="Y29" s="92">
        <v>45</v>
      </c>
      <c r="Z29" s="71">
        <v>60</v>
      </c>
      <c r="AA29" s="79">
        <f t="shared" si="9"/>
        <v>6</v>
      </c>
      <c r="AB29" s="96">
        <v>60</v>
      </c>
      <c r="AC29" s="659"/>
      <c r="AD29" s="292">
        <v>40</v>
      </c>
      <c r="AE29" s="574"/>
      <c r="AF29" s="616">
        <v>1.05</v>
      </c>
      <c r="AG29" s="574"/>
      <c r="AH29" s="290" t="s">
        <v>177</v>
      </c>
      <c r="AI29" s="569"/>
      <c r="AJ29" s="1218" t="s">
        <v>1268</v>
      </c>
      <c r="AK29" s="1219"/>
      <c r="AM29" s="1191" t="s">
        <v>684</v>
      </c>
      <c r="AN29" s="1191"/>
      <c r="AO29" s="565"/>
      <c r="AP29" s="1214" t="s">
        <v>688</v>
      </c>
      <c r="AR29" s="1214" t="s">
        <v>831</v>
      </c>
      <c r="AS29" s="1169" t="s">
        <v>1294</v>
      </c>
      <c r="AT29" s="565"/>
      <c r="AU29" s="416"/>
      <c r="AV29" s="417"/>
      <c r="AW29" s="417"/>
      <c r="AX29" s="417"/>
      <c r="AY29" s="417"/>
      <c r="AZ29" s="417"/>
      <c r="BA29" s="417"/>
      <c r="BB29" s="418"/>
      <c r="BD29" s="218"/>
      <c r="BE29" s="393" t="s">
        <v>1195</v>
      </c>
      <c r="BF29" s="11"/>
      <c r="BG29" s="11"/>
      <c r="BH29" s="11"/>
      <c r="BI29" s="217"/>
      <c r="BK29" s="28" t="s">
        <v>696</v>
      </c>
      <c r="BL29" s="197"/>
      <c r="BM29" s="197"/>
      <c r="BN29" s="197"/>
      <c r="BP29" s="9">
        <v>1</v>
      </c>
    </row>
    <row r="30" spans="1:68" ht="21" customHeight="1" thickBot="1">
      <c r="A30" s="147" t="str">
        <f>IF(ISBLANK(#REF!),"►",IFERROR(RIGHT(#REF!,LEN(#REF!)-FIND("Couleur",#REF!)+1),""))</f>
        <v/>
      </c>
      <c r="B30" s="146" t="str">
        <f t="shared" si="10"/>
        <v>►</v>
      </c>
      <c r="C30" s="119" t="str">
        <f>C21</f>
        <v>R.Recipe name.With or without alcohol.Quand.Verre Flute(s).Family to stick on</v>
      </c>
      <c r="D30" s="119">
        <f>D21</f>
        <v>2</v>
      </c>
      <c r="E30" s="118" t="str">
        <f>E21</f>
        <v>Flute(s)</v>
      </c>
      <c r="F30" s="117">
        <f>F21</f>
        <v>12</v>
      </c>
      <c r="G30" s="116" t="str">
        <f>G21</f>
        <v>cl</v>
      </c>
      <c r="H30" s="1239"/>
      <c r="I30" s="1239"/>
      <c r="J30" s="1240"/>
      <c r="K30" s="145">
        <v>7</v>
      </c>
      <c r="L30" s="296"/>
      <c r="M30" s="295"/>
      <c r="N30" s="144"/>
      <c r="O30" s="294"/>
      <c r="P30" s="293"/>
      <c r="Q30" s="292"/>
      <c r="R30" s="291">
        <v>1</v>
      </c>
      <c r="S30" s="290"/>
      <c r="U30" s="656" t="s">
        <v>1135</v>
      </c>
      <c r="V30" s="120" t="s">
        <v>363</v>
      </c>
      <c r="W30" s="94">
        <f t="shared" si="7"/>
        <v>1.5E-3</v>
      </c>
      <c r="X30" s="74">
        <f t="shared" si="8"/>
        <v>0.15</v>
      </c>
      <c r="Y30" s="92">
        <v>1.5</v>
      </c>
      <c r="Z30" s="71">
        <v>2</v>
      </c>
      <c r="AA30" s="74">
        <f t="shared" si="9"/>
        <v>0.2</v>
      </c>
      <c r="AB30" s="96">
        <v>2</v>
      </c>
      <c r="AC30" s="659"/>
      <c r="AD30" s="292">
        <v>25</v>
      </c>
      <c r="AE30" s="574"/>
      <c r="AF30" s="616">
        <v>1.05</v>
      </c>
      <c r="AG30" s="574"/>
      <c r="AH30" s="290" t="s">
        <v>174</v>
      </c>
      <c r="AI30" s="569"/>
      <c r="AJ30" s="1218" t="s">
        <v>1269</v>
      </c>
      <c r="AK30" s="1219"/>
      <c r="AM30" s="1191" t="s">
        <v>419</v>
      </c>
      <c r="AN30" s="1191"/>
      <c r="AO30" s="565"/>
      <c r="AP30" s="1215"/>
      <c r="AR30" s="1215"/>
      <c r="AS30" s="1169"/>
      <c r="AT30" s="565"/>
      <c r="AU30" s="416"/>
      <c r="AV30" s="417"/>
      <c r="AW30" s="417"/>
      <c r="AX30" s="417"/>
      <c r="AY30" s="417"/>
      <c r="AZ30" s="417"/>
      <c r="BA30" s="417"/>
      <c r="BB30" s="418"/>
      <c r="BD30" s="218"/>
      <c r="BE30" s="393" t="s">
        <v>1356</v>
      </c>
      <c r="BF30" s="11"/>
      <c r="BG30" s="11"/>
      <c r="BH30" s="11"/>
      <c r="BI30" s="756"/>
      <c r="BK30" s="564" t="s">
        <v>697</v>
      </c>
      <c r="BL30" s="197"/>
      <c r="BM30" s="197"/>
      <c r="BN30" s="197"/>
      <c r="BP30" s="9">
        <v>1</v>
      </c>
    </row>
    <row r="31" spans="1:68" ht="21" customHeight="1" thickBot="1">
      <c r="A31" s="147" t="str">
        <f>IF(ISBLANK(#REF!),"►",IFERROR(RIGHT(#REF!,LEN(#REF!)-FIND("Couleur",#REF!)+1),""))</f>
        <v/>
      </c>
      <c r="B31" s="134" t="s">
        <v>338</v>
      </c>
      <c r="C31" s="119" t="str">
        <f>C21</f>
        <v>R.Recipe name.With or without alcohol.Quand.Verre Flute(s).Family to stick on</v>
      </c>
      <c r="D31" s="119">
        <f>D21</f>
        <v>2</v>
      </c>
      <c r="E31" s="118" t="str">
        <f>E21</f>
        <v>Flute(s)</v>
      </c>
      <c r="F31" s="117">
        <f>F21</f>
        <v>12</v>
      </c>
      <c r="G31" s="116" t="str">
        <f>G21</f>
        <v>cl</v>
      </c>
      <c r="H31" s="132"/>
      <c r="I31" s="132" t="str">
        <f>"▼ column "&amp;SUBSTITUTE(ADDRESS(1,COLUMN(),4),"1","")</f>
        <v>▼ column I</v>
      </c>
      <c r="J31" s="132"/>
      <c r="K31" s="132"/>
      <c r="L31" s="132"/>
      <c r="M31" s="132"/>
      <c r="N31" s="132"/>
      <c r="O31" s="132"/>
      <c r="P31" s="132"/>
      <c r="Q31" s="133"/>
      <c r="R31" s="132"/>
      <c r="S31" s="131" t="str">
        <f>"column "&amp;SUBSTITUTE(ADDRESS(1,COLUMN(),4),"1","")&amp;" ▼"</f>
        <v>column S ▼</v>
      </c>
      <c r="U31" s="656" t="s">
        <v>1135</v>
      </c>
      <c r="V31" s="120" t="s">
        <v>361</v>
      </c>
      <c r="W31" s="94">
        <f t="shared" si="7"/>
        <v>0.25</v>
      </c>
      <c r="X31" s="74">
        <f t="shared" si="8"/>
        <v>25</v>
      </c>
      <c r="Y31" s="92">
        <v>250</v>
      </c>
      <c r="Z31" s="71">
        <v>300</v>
      </c>
      <c r="AA31" s="79">
        <f t="shared" si="9"/>
        <v>30</v>
      </c>
      <c r="AB31" s="96">
        <v>300</v>
      </c>
      <c r="AC31" s="659"/>
      <c r="AD31" s="292">
        <v>25</v>
      </c>
      <c r="AE31" s="574"/>
      <c r="AF31" s="616">
        <v>1.05</v>
      </c>
      <c r="AG31" s="574"/>
      <c r="AH31" s="290" t="s">
        <v>171</v>
      </c>
      <c r="AI31" s="569"/>
      <c r="AJ31" s="1218" t="s">
        <v>1273</v>
      </c>
      <c r="AK31" s="1219"/>
      <c r="AO31" s="565"/>
      <c r="AT31" s="565"/>
      <c r="AU31" s="416"/>
      <c r="AV31" s="417"/>
      <c r="AW31" s="417"/>
      <c r="AX31" s="417"/>
      <c r="AY31" s="417"/>
      <c r="AZ31" s="417"/>
      <c r="BA31" s="417"/>
      <c r="BB31" s="418"/>
      <c r="BD31" s="1184" t="s">
        <v>1358</v>
      </c>
      <c r="BE31" s="1185"/>
      <c r="BF31" s="1145" t="s">
        <v>1357</v>
      </c>
      <c r="BG31" s="1145"/>
      <c r="BH31" s="1145"/>
      <c r="BI31" s="1147" t="s">
        <v>1249</v>
      </c>
      <c r="BK31" s="28" t="s">
        <v>698</v>
      </c>
      <c r="BL31" s="197"/>
      <c r="BM31" s="197"/>
      <c r="BN31" s="197"/>
      <c r="BP31" s="9">
        <v>1</v>
      </c>
    </row>
    <row r="32" spans="1:68" ht="21" customHeight="1">
      <c r="A32" s="147" t="str">
        <f>IF(ISBLANK(#REF!),"►",IFERROR(RIGHT(#REF!,LEN(#REF!)-FIND("Couleur",#REF!)+1),""))</f>
        <v/>
      </c>
      <c r="B32" s="146" t="str">
        <f t="shared" ref="B32:B42" si="12">IF(OR(I32&lt;&gt; "",J32&lt;&gt;"",K32&lt;&gt; "",L32&lt;&gt; "",M32&lt;&gt; "",N32&lt;&gt; "",O32&lt;&gt;""),"A", "►")</f>
        <v>A</v>
      </c>
      <c r="C32" s="119" t="str">
        <f>C21</f>
        <v>R.Recipe name.With or without alcohol.Quand.Verre Flute(s).Family to stick on</v>
      </c>
      <c r="D32" s="119">
        <f>D21</f>
        <v>2</v>
      </c>
      <c r="E32" s="118" t="str">
        <f>E21</f>
        <v>Flute(s)</v>
      </c>
      <c r="F32" s="117">
        <f>F21</f>
        <v>12</v>
      </c>
      <c r="G32" s="116" t="str">
        <f>G21</f>
        <v>cl</v>
      </c>
      <c r="H32" s="288">
        <v>0</v>
      </c>
      <c r="I32" s="267" t="s">
        <v>1106</v>
      </c>
      <c r="J32" s="270"/>
      <c r="K32" s="270"/>
      <c r="L32" s="270"/>
      <c r="M32" s="270"/>
      <c r="N32" s="270"/>
      <c r="O32" s="270"/>
      <c r="P32" s="270"/>
      <c r="Q32" s="270"/>
      <c r="R32" s="270"/>
      <c r="S32" s="287" t="s">
        <v>1105</v>
      </c>
      <c r="T32" s="561"/>
      <c r="U32" s="657" t="s">
        <v>1136</v>
      </c>
      <c r="V32" s="120" t="s">
        <v>561</v>
      </c>
      <c r="W32" s="94">
        <f t="shared" si="7"/>
        <v>0.24</v>
      </c>
      <c r="X32" s="74">
        <f t="shared" si="8"/>
        <v>24</v>
      </c>
      <c r="Y32" s="92">
        <v>240</v>
      </c>
      <c r="Z32" s="71">
        <v>280</v>
      </c>
      <c r="AA32" s="79">
        <f t="shared" si="9"/>
        <v>28</v>
      </c>
      <c r="AB32" s="96">
        <v>280</v>
      </c>
      <c r="AC32" s="659"/>
      <c r="AD32" s="292">
        <v>15</v>
      </c>
      <c r="AE32" s="574"/>
      <c r="AF32" s="616">
        <v>1.02</v>
      </c>
      <c r="AG32" s="574"/>
      <c r="AH32" s="290" t="s">
        <v>169</v>
      </c>
      <c r="AI32" s="569"/>
      <c r="AJ32" s="1218" t="s">
        <v>1273</v>
      </c>
      <c r="AK32" s="1219"/>
      <c r="AO32" s="565"/>
      <c r="AP32" s="1216" t="s">
        <v>699</v>
      </c>
      <c r="AR32" s="1216" t="s">
        <v>833</v>
      </c>
      <c r="AS32" s="1169" t="s">
        <v>1295</v>
      </c>
      <c r="AT32" s="565"/>
      <c r="AU32" s="416"/>
      <c r="AV32" s="417"/>
      <c r="AW32" s="417"/>
      <c r="AX32" s="417"/>
      <c r="AY32" s="417"/>
      <c r="AZ32" s="417"/>
      <c r="BA32" s="417"/>
      <c r="BB32" s="418"/>
      <c r="BD32" s="1186" t="s">
        <v>1359</v>
      </c>
      <c r="BE32" s="1187"/>
      <c r="BF32" s="1146"/>
      <c r="BG32" s="1146"/>
      <c r="BH32" s="1146"/>
      <c r="BI32" s="1148"/>
      <c r="BK32" s="564" t="s">
        <v>700</v>
      </c>
      <c r="BL32" s="197"/>
      <c r="BM32" s="197"/>
      <c r="BN32" s="197"/>
      <c r="BP32" s="9">
        <v>1</v>
      </c>
    </row>
    <row r="33" spans="1:68" ht="21" customHeight="1">
      <c r="A33" s="147" t="str">
        <f>IF(ISBLANK(#REF!),"►",IFERROR(RIGHT(#REF!,LEN(#REF!)-FIND("Couleur",#REF!)+1),""))</f>
        <v/>
      </c>
      <c r="B33" s="146" t="str">
        <f t="shared" si="12"/>
        <v>►</v>
      </c>
      <c r="C33" s="119" t="str">
        <f>C21</f>
        <v>R.Recipe name.With or without alcohol.Quand.Verre Flute(s).Family to stick on</v>
      </c>
      <c r="D33" s="119">
        <f>D21</f>
        <v>2</v>
      </c>
      <c r="E33" s="118" t="str">
        <f>E21</f>
        <v>Flute(s)</v>
      </c>
      <c r="F33" s="117">
        <f>F21</f>
        <v>12</v>
      </c>
      <c r="G33" s="116" t="str">
        <f>G21</f>
        <v>cl</v>
      </c>
      <c r="H33" s="285" t="str">
        <f>IF(ISBLANK(I33),"",MAX(H32:H32)+1)</f>
        <v/>
      </c>
      <c r="I33" s="284"/>
      <c r="J33" s="284"/>
      <c r="K33" s="284"/>
      <c r="L33" s="284"/>
      <c r="M33" s="284"/>
      <c r="N33" s="284"/>
      <c r="O33" s="284"/>
      <c r="P33" s="284"/>
      <c r="Q33" s="284"/>
      <c r="R33" s="284"/>
      <c r="S33" s="282"/>
      <c r="T33" s="561"/>
      <c r="U33" s="657" t="s">
        <v>1136</v>
      </c>
      <c r="V33" s="120" t="s">
        <v>552</v>
      </c>
      <c r="W33" s="94">
        <f t="shared" si="7"/>
        <v>0.35</v>
      </c>
      <c r="X33" s="74">
        <f t="shared" si="8"/>
        <v>35</v>
      </c>
      <c r="Y33" s="92">
        <v>350</v>
      </c>
      <c r="Z33" s="71">
        <v>410</v>
      </c>
      <c r="AA33" s="79">
        <f t="shared" si="9"/>
        <v>41</v>
      </c>
      <c r="AB33" s="96">
        <v>410</v>
      </c>
      <c r="AC33" s="659"/>
      <c r="AD33" s="292">
        <v>35</v>
      </c>
      <c r="AE33" s="574"/>
      <c r="AF33" s="616">
        <v>1.04</v>
      </c>
      <c r="AG33" s="574"/>
      <c r="AH33" s="290" t="s">
        <v>166</v>
      </c>
      <c r="AI33" s="569"/>
      <c r="AJ33" s="1218" t="s">
        <v>1270</v>
      </c>
      <c r="AK33" s="1219"/>
      <c r="AO33" s="565"/>
      <c r="AP33" s="1217"/>
      <c r="AR33" s="1217"/>
      <c r="AS33" s="1169"/>
      <c r="AT33" s="565"/>
      <c r="AU33" s="416"/>
      <c r="AV33" s="417"/>
      <c r="AW33" s="417"/>
      <c r="AX33" s="417"/>
      <c r="AY33" s="417"/>
      <c r="AZ33" s="417"/>
      <c r="BA33" s="417"/>
      <c r="BB33" s="418"/>
      <c r="BC33" s="269" t="s">
        <v>505</v>
      </c>
      <c r="BD33" s="1188" t="s">
        <v>422</v>
      </c>
      <c r="BE33" s="1189"/>
      <c r="BF33" s="156"/>
      <c r="BG33" s="156"/>
      <c r="BH33" s="11"/>
      <c r="BI33" s="217"/>
      <c r="BK33" s="281" t="s">
        <v>701</v>
      </c>
      <c r="BL33" s="197"/>
      <c r="BM33" s="197"/>
      <c r="BN33" s="197"/>
      <c r="BP33" s="9">
        <v>1</v>
      </c>
    </row>
    <row r="34" spans="1:68" ht="21" customHeight="1" thickBot="1">
      <c r="A34" s="147" t="str">
        <f>IF(ISBLANK(#REF!),"►",IFERROR(RIGHT(#REF!,LEN(#REF!)-FIND("Couleur",#REF!)+1),""))</f>
        <v/>
      </c>
      <c r="B34" s="146" t="str">
        <f t="shared" si="12"/>
        <v>►</v>
      </c>
      <c r="C34" s="119" t="str">
        <f>C21</f>
        <v>R.Recipe name.With or without alcohol.Quand.Verre Flute(s).Family to stick on</v>
      </c>
      <c r="D34" s="119">
        <f>D21</f>
        <v>2</v>
      </c>
      <c r="E34" s="118" t="str">
        <f>E21</f>
        <v>Flute(s)</v>
      </c>
      <c r="F34" s="117">
        <f>F21</f>
        <v>12</v>
      </c>
      <c r="G34" s="116" t="str">
        <f>G21</f>
        <v>cl</v>
      </c>
      <c r="H34" s="285" t="str">
        <f>IF(ISBLANK(I34),"",MAX(H32:H33)+1)</f>
        <v/>
      </c>
      <c r="I34" s="284"/>
      <c r="J34" s="284"/>
      <c r="K34" s="284"/>
      <c r="L34" s="284"/>
      <c r="M34" s="284"/>
      <c r="N34" s="284"/>
      <c r="O34" s="284"/>
      <c r="P34" s="284"/>
      <c r="Q34" s="284"/>
      <c r="R34" s="284"/>
      <c r="S34" s="282"/>
      <c r="T34" s="561"/>
      <c r="U34" s="657" t="s">
        <v>1136</v>
      </c>
      <c r="V34" s="120" t="s">
        <v>550</v>
      </c>
      <c r="W34" s="94">
        <f t="shared" si="7"/>
        <v>0.35</v>
      </c>
      <c r="X34" s="74">
        <f t="shared" si="8"/>
        <v>35</v>
      </c>
      <c r="Y34" s="92">
        <v>350</v>
      </c>
      <c r="Z34" s="71">
        <v>410</v>
      </c>
      <c r="AA34" s="79">
        <f t="shared" si="9"/>
        <v>41</v>
      </c>
      <c r="AB34" s="96">
        <v>410</v>
      </c>
      <c r="AC34" s="659"/>
      <c r="AD34" s="292">
        <v>40</v>
      </c>
      <c r="AE34" s="574"/>
      <c r="AF34" s="616">
        <v>0.94</v>
      </c>
      <c r="AG34" s="574"/>
      <c r="AH34" s="290" t="s">
        <v>164</v>
      </c>
      <c r="AI34" s="569"/>
      <c r="AJ34" s="1218" t="s">
        <v>1263</v>
      </c>
      <c r="AK34" s="1219"/>
      <c r="AM34" s="565"/>
      <c r="AN34" s="1"/>
      <c r="AO34" s="565"/>
      <c r="AT34" s="565"/>
      <c r="AU34" s="416"/>
      <c r="AV34" s="417"/>
      <c r="AW34" s="417"/>
      <c r="AX34" s="417"/>
      <c r="AY34" s="417"/>
      <c r="AZ34" s="417"/>
      <c r="BA34" s="417"/>
      <c r="BB34" s="418"/>
      <c r="BC34" s="269" t="s">
        <v>505</v>
      </c>
      <c r="BD34" s="1188" t="s">
        <v>681</v>
      </c>
      <c r="BE34" s="1189"/>
      <c r="BF34" s="156"/>
      <c r="BG34" s="156"/>
      <c r="BH34" s="11"/>
      <c r="BI34" s="217"/>
      <c r="BK34" s="28" t="s">
        <v>702</v>
      </c>
      <c r="BL34" s="197"/>
      <c r="BM34" s="197"/>
      <c r="BN34" s="197"/>
      <c r="BP34" s="9">
        <v>1</v>
      </c>
    </row>
    <row r="35" spans="1:68" ht="21" customHeight="1">
      <c r="A35" s="147" t="str">
        <f>IF(ISBLANK(#REF!),"►",IFERROR(RIGHT(#REF!,LEN(#REF!)-FIND("Couleur",#REF!)+1),""))</f>
        <v/>
      </c>
      <c r="B35" s="146" t="str">
        <f t="shared" si="12"/>
        <v>►</v>
      </c>
      <c r="C35" s="119" t="str">
        <f>C21</f>
        <v>R.Recipe name.With or without alcohol.Quand.Verre Flute(s).Family to stick on</v>
      </c>
      <c r="D35" s="119">
        <f>D21</f>
        <v>2</v>
      </c>
      <c r="E35" s="118" t="str">
        <f>E21</f>
        <v>Flute(s)</v>
      </c>
      <c r="F35" s="117">
        <f>F21</f>
        <v>12</v>
      </c>
      <c r="G35" s="116" t="str">
        <f>G21</f>
        <v>cl</v>
      </c>
      <c r="H35" s="285" t="str">
        <f>IF(ISBLANK(I35),"",MAX(H32:H34)+1)</f>
        <v/>
      </c>
      <c r="I35" s="284"/>
      <c r="J35" s="284"/>
      <c r="K35" s="284"/>
      <c r="L35" s="284"/>
      <c r="M35" s="284"/>
      <c r="N35" s="284"/>
      <c r="O35" s="284"/>
      <c r="P35" s="284"/>
      <c r="Q35" s="284"/>
      <c r="R35" s="284"/>
      <c r="S35" s="282"/>
      <c r="T35" s="562"/>
      <c r="U35" s="657" t="s">
        <v>1136</v>
      </c>
      <c r="V35" s="120" t="s">
        <v>548</v>
      </c>
      <c r="W35" s="94">
        <f t="shared" si="7"/>
        <v>0.3</v>
      </c>
      <c r="X35" s="74">
        <f t="shared" si="8"/>
        <v>30</v>
      </c>
      <c r="Y35" s="92">
        <v>300</v>
      </c>
      <c r="Z35" s="71">
        <v>360</v>
      </c>
      <c r="AA35" s="79">
        <f t="shared" si="9"/>
        <v>36</v>
      </c>
      <c r="AB35" s="96">
        <v>360</v>
      </c>
      <c r="AC35" s="659"/>
      <c r="AD35" s="292">
        <v>40</v>
      </c>
      <c r="AE35" s="574"/>
      <c r="AF35" s="616">
        <v>0.96</v>
      </c>
      <c r="AG35" s="574"/>
      <c r="AH35" s="290" t="s">
        <v>160</v>
      </c>
      <c r="AI35" s="569"/>
      <c r="AJ35" s="1218" t="s">
        <v>1263</v>
      </c>
      <c r="AK35" s="1219"/>
      <c r="AO35" s="565"/>
      <c r="AP35" s="1210" t="s">
        <v>711</v>
      </c>
      <c r="AR35" s="1210" t="s">
        <v>835</v>
      </c>
      <c r="AS35" s="1169" t="s">
        <v>1296</v>
      </c>
      <c r="AT35" s="565"/>
      <c r="AU35" s="416"/>
      <c r="AV35" s="417"/>
      <c r="AW35" s="417"/>
      <c r="AX35" s="417"/>
      <c r="AY35" s="417"/>
      <c r="AZ35" s="417"/>
      <c r="BA35" s="417"/>
      <c r="BB35" s="418"/>
      <c r="BD35" s="1190" t="s">
        <v>1360</v>
      </c>
      <c r="BE35" s="1191"/>
      <c r="BF35" s="755" t="s">
        <v>1367</v>
      </c>
      <c r="BG35" s="735" t="s">
        <v>1368</v>
      </c>
      <c r="BH35" s="735"/>
      <c r="BI35" s="205"/>
      <c r="BK35" s="28" t="s">
        <v>704</v>
      </c>
      <c r="BL35" s="197"/>
      <c r="BM35" s="197"/>
      <c r="BN35" s="197"/>
      <c r="BP35" s="9">
        <v>1</v>
      </c>
    </row>
    <row r="36" spans="1:68" ht="21" customHeight="1">
      <c r="A36" s="147" t="str">
        <f>IF(ISBLANK(#REF!),"►",IFERROR(RIGHT(#REF!,LEN(#REF!)-FIND("Couleur",#REF!)+1),""))</f>
        <v/>
      </c>
      <c r="B36" s="146" t="str">
        <f t="shared" si="12"/>
        <v>►</v>
      </c>
      <c r="C36" s="119" t="str">
        <f>C21</f>
        <v>R.Recipe name.With or without alcohol.Quand.Verre Flute(s).Family to stick on</v>
      </c>
      <c r="D36" s="119">
        <f>D21</f>
        <v>2</v>
      </c>
      <c r="E36" s="118" t="str">
        <f>E21</f>
        <v>Flute(s)</v>
      </c>
      <c r="F36" s="117">
        <f>F21</f>
        <v>12</v>
      </c>
      <c r="G36" s="116" t="str">
        <f>G21</f>
        <v>cl</v>
      </c>
      <c r="H36" s="285" t="str">
        <f>IF(ISBLANK(I36),"",MAX(H32:H35)+1)</f>
        <v/>
      </c>
      <c r="I36" s="284"/>
      <c r="J36" s="284"/>
      <c r="K36" s="284"/>
      <c r="L36" s="284"/>
      <c r="M36" s="284"/>
      <c r="N36" s="284"/>
      <c r="O36" s="284"/>
      <c r="P36" s="284"/>
      <c r="Q36" s="284"/>
      <c r="R36" s="284"/>
      <c r="S36" s="282"/>
      <c r="T36" s="561"/>
      <c r="U36" s="657" t="s">
        <v>1136</v>
      </c>
      <c r="V36" s="120" t="s">
        <v>536</v>
      </c>
      <c r="W36" s="94">
        <f t="shared" si="7"/>
        <v>0.24</v>
      </c>
      <c r="X36" s="74">
        <f t="shared" si="8"/>
        <v>24</v>
      </c>
      <c r="Y36" s="92">
        <v>240</v>
      </c>
      <c r="Z36" s="71">
        <v>280</v>
      </c>
      <c r="AA36" s="79">
        <f t="shared" si="9"/>
        <v>28</v>
      </c>
      <c r="AB36" s="96">
        <v>280</v>
      </c>
      <c r="AC36" s="659"/>
      <c r="AD36" s="292">
        <v>30</v>
      </c>
      <c r="AE36" s="574"/>
      <c r="AF36" s="616">
        <v>1.04</v>
      </c>
      <c r="AG36" s="574"/>
      <c r="AH36" s="290" t="s">
        <v>157</v>
      </c>
      <c r="AI36" s="569"/>
      <c r="AJ36" s="1218" t="s">
        <v>1265</v>
      </c>
      <c r="AK36" s="1219"/>
      <c r="AO36" s="565"/>
      <c r="AP36" s="1211"/>
      <c r="AR36" s="1211"/>
      <c r="AS36" s="1169"/>
      <c r="AT36" s="565"/>
      <c r="AU36" s="416"/>
      <c r="AV36" s="417"/>
      <c r="AW36" s="417"/>
      <c r="AX36" s="417"/>
      <c r="AY36" s="417"/>
      <c r="AZ36" s="417"/>
      <c r="BA36" s="417"/>
      <c r="BB36" s="418"/>
      <c r="BD36" s="736" t="s">
        <v>1361</v>
      </c>
      <c r="BE36" s="737" t="s">
        <v>397</v>
      </c>
      <c r="BF36" s="20"/>
      <c r="BG36" s="20"/>
      <c r="BH36" s="738" t="s">
        <v>1369</v>
      </c>
      <c r="BI36" s="1192" t="s">
        <v>1366</v>
      </c>
      <c r="BK36" s="28" t="s">
        <v>705</v>
      </c>
      <c r="BL36" s="197"/>
      <c r="BM36" s="197"/>
      <c r="BN36" s="197"/>
      <c r="BP36" s="9">
        <v>1</v>
      </c>
    </row>
    <row r="37" spans="1:68" ht="21" customHeight="1" thickBot="1">
      <c r="A37" s="147" t="str">
        <f>IF(ISBLANK(#REF!),"►",IFERROR(RIGHT(#REF!,LEN(#REF!)-FIND("Couleur",#REF!)+1),""))</f>
        <v/>
      </c>
      <c r="B37" s="146" t="str">
        <f t="shared" si="12"/>
        <v>►</v>
      </c>
      <c r="C37" s="119" t="str">
        <f>C21</f>
        <v>R.Recipe name.With or without alcohol.Quand.Verre Flute(s).Family to stick on</v>
      </c>
      <c r="D37" s="119">
        <f>D21</f>
        <v>2</v>
      </c>
      <c r="E37" s="118" t="str">
        <f>E21</f>
        <v>Flute(s)</v>
      </c>
      <c r="F37" s="117">
        <f>F21</f>
        <v>12</v>
      </c>
      <c r="G37" s="116" t="str">
        <f>G21</f>
        <v>cl</v>
      </c>
      <c r="H37" s="285" t="str">
        <f>IF(ISBLANK(I37),"",MAX(H32:H36)+1)</f>
        <v/>
      </c>
      <c r="I37" s="284"/>
      <c r="J37" s="284"/>
      <c r="K37" s="284"/>
      <c r="L37" s="284"/>
      <c r="M37" s="284"/>
      <c r="N37" s="284"/>
      <c r="O37" s="284"/>
      <c r="P37" s="284"/>
      <c r="Q37" s="284"/>
      <c r="R37" s="284"/>
      <c r="S37" s="282"/>
      <c r="T37" s="561"/>
      <c r="U37" s="657" t="s">
        <v>1136</v>
      </c>
      <c r="V37" s="120" t="s">
        <v>473</v>
      </c>
      <c r="W37" s="94">
        <f t="shared" si="7"/>
        <v>0.2</v>
      </c>
      <c r="X37" s="74">
        <f t="shared" si="8"/>
        <v>20</v>
      </c>
      <c r="Y37" s="92">
        <v>200</v>
      </c>
      <c r="Z37" s="71">
        <v>250</v>
      </c>
      <c r="AA37" s="79">
        <f t="shared" si="9"/>
        <v>25</v>
      </c>
      <c r="AB37" s="96">
        <v>250</v>
      </c>
      <c r="AC37" s="659"/>
      <c r="AD37" s="292">
        <v>30</v>
      </c>
      <c r="AE37" s="574"/>
      <c r="AF37" s="616">
        <v>1.04</v>
      </c>
      <c r="AG37" s="574"/>
      <c r="AH37" s="290" t="s">
        <v>155</v>
      </c>
      <c r="AI37" s="569"/>
      <c r="AJ37" s="1218" t="s">
        <v>1268</v>
      </c>
      <c r="AK37" s="1219"/>
      <c r="AO37" s="565"/>
      <c r="AT37" s="565"/>
      <c r="AU37" s="416"/>
      <c r="AV37" s="417"/>
      <c r="AW37" s="417"/>
      <c r="AX37" s="417"/>
      <c r="AY37" s="417"/>
      <c r="AZ37" s="417"/>
      <c r="BA37" s="417"/>
      <c r="BB37" s="418"/>
      <c r="BD37" s="736" t="s">
        <v>1362</v>
      </c>
      <c r="BE37" s="737" t="s">
        <v>397</v>
      </c>
      <c r="BF37" s="20"/>
      <c r="BG37" s="20"/>
      <c r="BH37" s="20"/>
      <c r="BI37" s="1192"/>
      <c r="BK37" s="28" t="s">
        <v>706</v>
      </c>
      <c r="BL37" s="197"/>
      <c r="BM37" s="197"/>
      <c r="BN37" s="197"/>
      <c r="BP37" s="9">
        <v>1</v>
      </c>
    </row>
    <row r="38" spans="1:68" ht="21" customHeight="1">
      <c r="A38" s="147" t="str">
        <f>IF(ISBLANK(#REF!),"►",IFERROR(RIGHT(#REF!,LEN(#REF!)-FIND("Couleur",#REF!)+1),""))</f>
        <v/>
      </c>
      <c r="B38" s="146" t="str">
        <f t="shared" si="12"/>
        <v>►</v>
      </c>
      <c r="C38" s="119" t="str">
        <f>C21</f>
        <v>R.Recipe name.With or without alcohol.Quand.Verre Flute(s).Family to stick on</v>
      </c>
      <c r="D38" s="119">
        <f>D21</f>
        <v>2</v>
      </c>
      <c r="E38" s="118" t="str">
        <f>E21</f>
        <v>Flute(s)</v>
      </c>
      <c r="F38" s="117">
        <f>F21</f>
        <v>12</v>
      </c>
      <c r="G38" s="116" t="str">
        <f>G21</f>
        <v>cl</v>
      </c>
      <c r="H38" s="285" t="str">
        <f>IF(ISBLANK(I38),"",MAX(H32:H37)+1)</f>
        <v/>
      </c>
      <c r="I38" s="284"/>
      <c r="J38" s="284"/>
      <c r="K38" s="284"/>
      <c r="L38" s="284"/>
      <c r="M38" s="284"/>
      <c r="N38" s="284"/>
      <c r="O38" s="284"/>
      <c r="P38" s="284"/>
      <c r="Q38" s="284"/>
      <c r="R38" s="284"/>
      <c r="S38" s="282"/>
      <c r="T38" s="561"/>
      <c r="U38" s="657" t="s">
        <v>1136</v>
      </c>
      <c r="V38" s="120" t="s">
        <v>520</v>
      </c>
      <c r="W38" s="94">
        <f t="shared" si="7"/>
        <v>0.15</v>
      </c>
      <c r="X38" s="74">
        <f t="shared" si="8"/>
        <v>15</v>
      </c>
      <c r="Y38" s="92">
        <v>150</v>
      </c>
      <c r="Z38" s="71">
        <v>180</v>
      </c>
      <c r="AA38" s="79">
        <f t="shared" si="9"/>
        <v>18</v>
      </c>
      <c r="AB38" s="96">
        <v>180</v>
      </c>
      <c r="AC38" s="659"/>
      <c r="AD38" s="292">
        <v>40</v>
      </c>
      <c r="AE38" s="574"/>
      <c r="AF38" s="616">
        <v>0.94</v>
      </c>
      <c r="AG38" s="574"/>
      <c r="AH38" s="290" t="s">
        <v>152</v>
      </c>
      <c r="AI38" s="569"/>
      <c r="AJ38" s="1218" t="s">
        <v>753</v>
      </c>
      <c r="AK38" s="1219"/>
      <c r="AO38" s="565"/>
      <c r="AP38" s="1196" t="s">
        <v>891</v>
      </c>
      <c r="AR38" s="1196" t="s">
        <v>823</v>
      </c>
      <c r="AS38" s="1169" t="s">
        <v>1297</v>
      </c>
      <c r="AT38" s="565"/>
      <c r="AU38" s="416"/>
      <c r="AV38" s="417"/>
      <c r="AW38" s="417"/>
      <c r="AX38" s="417"/>
      <c r="AY38" s="417"/>
      <c r="AZ38" s="417"/>
      <c r="BA38" s="417"/>
      <c r="BB38" s="418"/>
      <c r="BD38" s="739" t="s">
        <v>1094</v>
      </c>
      <c r="BE38" s="1"/>
      <c r="BF38" s="740" t="s">
        <v>1364</v>
      </c>
      <c r="BG38" s="20"/>
      <c r="BH38" s="1144" t="s">
        <v>1365</v>
      </c>
      <c r="BI38" s="1159" t="s">
        <v>977</v>
      </c>
      <c r="BK38" s="564" t="s">
        <v>708</v>
      </c>
      <c r="BL38" s="197"/>
      <c r="BM38" s="197"/>
      <c r="BN38" s="197"/>
      <c r="BO38"/>
      <c r="BP38" s="9">
        <v>1</v>
      </c>
    </row>
    <row r="39" spans="1:68" ht="21" customHeight="1">
      <c r="A39" s="147" t="str">
        <f>IF(ISBLANK(#REF!),"►",IFERROR(RIGHT(#REF!,LEN(#REF!)-FIND("Couleur",#REF!)+1),""))</f>
        <v/>
      </c>
      <c r="B39" s="146" t="str">
        <f t="shared" si="12"/>
        <v>►</v>
      </c>
      <c r="C39" s="119" t="str">
        <f>C21</f>
        <v>R.Recipe name.With or without alcohol.Quand.Verre Flute(s).Family to stick on</v>
      </c>
      <c r="D39" s="119">
        <f>D21</f>
        <v>2</v>
      </c>
      <c r="E39" s="118" t="str">
        <f>E21</f>
        <v>Flute(s)</v>
      </c>
      <c r="F39" s="117">
        <f>F21</f>
        <v>12</v>
      </c>
      <c r="G39" s="116" t="str">
        <f>G21</f>
        <v>cl</v>
      </c>
      <c r="H39" s="285" t="str">
        <f>IF(ISBLANK(I39),"",MAX(H32:H38)+1)</f>
        <v/>
      </c>
      <c r="I39" s="284"/>
      <c r="J39" s="284"/>
      <c r="K39" s="284"/>
      <c r="L39" s="284"/>
      <c r="M39" s="284"/>
      <c r="N39" s="284"/>
      <c r="O39" s="284"/>
      <c r="P39" s="284"/>
      <c r="Q39" s="284"/>
      <c r="R39" s="284"/>
      <c r="S39" s="282"/>
      <c r="T39" s="561"/>
      <c r="U39" s="657" t="s">
        <v>1136</v>
      </c>
      <c r="V39" s="120" t="s">
        <v>518</v>
      </c>
      <c r="W39" s="94">
        <f t="shared" si="7"/>
        <v>0.18</v>
      </c>
      <c r="X39" s="74">
        <f t="shared" si="8"/>
        <v>18</v>
      </c>
      <c r="Y39" s="92">
        <v>180</v>
      </c>
      <c r="Z39" s="71">
        <v>210</v>
      </c>
      <c r="AA39" s="79">
        <f t="shared" si="9"/>
        <v>21</v>
      </c>
      <c r="AB39" s="96">
        <v>210</v>
      </c>
      <c r="AC39" s="659"/>
      <c r="AD39" s="292">
        <v>25</v>
      </c>
      <c r="AE39" s="574"/>
      <c r="AF39" s="616">
        <v>1.05</v>
      </c>
      <c r="AG39" s="574"/>
      <c r="AH39" s="290" t="s">
        <v>150</v>
      </c>
      <c r="AI39" s="569"/>
      <c r="AJ39" s="1218" t="s">
        <v>1269</v>
      </c>
      <c r="AK39" s="1219"/>
      <c r="AO39" s="565"/>
      <c r="AP39" s="1197"/>
      <c r="AR39" s="1197"/>
      <c r="AS39" s="1169"/>
      <c r="AT39" s="565"/>
      <c r="AU39" s="416"/>
      <c r="AV39" s="417"/>
      <c r="AW39" s="417"/>
      <c r="AX39" s="417"/>
      <c r="AY39" s="417"/>
      <c r="AZ39" s="417"/>
      <c r="BA39" s="417"/>
      <c r="BB39" s="418"/>
      <c r="BD39" s="742">
        <v>1</v>
      </c>
      <c r="BE39" s="120" t="s">
        <v>978</v>
      </c>
      <c r="BF39" s="200">
        <v>120</v>
      </c>
      <c r="BG39" s="743" t="s">
        <v>326</v>
      </c>
      <c r="BH39" s="1144"/>
      <c r="BI39" s="1159"/>
      <c r="BK39" s="28" t="s">
        <v>709</v>
      </c>
      <c r="BL39" s="197"/>
      <c r="BM39" s="197"/>
      <c r="BN39" s="197"/>
      <c r="BP39" s="9">
        <v>1</v>
      </c>
    </row>
    <row r="40" spans="1:68" ht="21" customHeight="1" thickBot="1">
      <c r="A40" s="147" t="str">
        <f>IF(ISBLANK(#REF!),"►",IFERROR(RIGHT(#REF!,LEN(#REF!)-FIND("Couleur",#REF!)+1),""))</f>
        <v/>
      </c>
      <c r="B40" s="146" t="str">
        <f t="shared" si="12"/>
        <v>►</v>
      </c>
      <c r="C40" s="119" t="str">
        <f>C21</f>
        <v>R.Recipe name.With or without alcohol.Quand.Verre Flute(s).Family to stick on</v>
      </c>
      <c r="D40" s="119">
        <f>D21</f>
        <v>2</v>
      </c>
      <c r="E40" s="118" t="str">
        <f>E21</f>
        <v>Flute(s)</v>
      </c>
      <c r="F40" s="117">
        <f>F21</f>
        <v>12</v>
      </c>
      <c r="G40" s="116" t="str">
        <f>G21</f>
        <v>cl</v>
      </c>
      <c r="H40" s="285" t="str">
        <f>IF(ISBLANK(I40),"",MAX(H32:H39)+1)</f>
        <v/>
      </c>
      <c r="I40" s="284"/>
      <c r="J40" s="284"/>
      <c r="K40" s="284"/>
      <c r="L40" s="284"/>
      <c r="M40" s="284"/>
      <c r="N40" s="284"/>
      <c r="O40" s="284"/>
      <c r="P40" s="284"/>
      <c r="Q40" s="284"/>
      <c r="R40" s="284"/>
      <c r="S40" s="282"/>
      <c r="T40" s="561"/>
      <c r="U40" s="657" t="s">
        <v>1136</v>
      </c>
      <c r="V40" s="120" t="s">
        <v>514</v>
      </c>
      <c r="W40" s="94">
        <f t="shared" si="7"/>
        <v>0.15</v>
      </c>
      <c r="X40" s="74">
        <f t="shared" si="8"/>
        <v>15</v>
      </c>
      <c r="Y40" s="92">
        <v>150</v>
      </c>
      <c r="Z40" s="71">
        <v>180</v>
      </c>
      <c r="AA40" s="79">
        <f t="shared" si="9"/>
        <v>18</v>
      </c>
      <c r="AB40" s="96">
        <v>180</v>
      </c>
      <c r="AC40" s="659"/>
      <c r="AD40" s="292">
        <v>20</v>
      </c>
      <c r="AE40" s="574"/>
      <c r="AF40" s="616">
        <v>1.25</v>
      </c>
      <c r="AG40" s="574"/>
      <c r="AH40" s="290" t="s">
        <v>147</v>
      </c>
      <c r="AI40" s="569"/>
      <c r="AJ40" s="1218" t="s">
        <v>1270</v>
      </c>
      <c r="AK40" s="1219"/>
      <c r="AO40" s="565"/>
      <c r="AT40" s="565"/>
      <c r="AU40" s="416"/>
      <c r="AV40" s="417"/>
      <c r="AW40" s="417"/>
      <c r="AX40" s="417"/>
      <c r="AY40" s="417"/>
      <c r="AZ40" s="417"/>
      <c r="BA40" s="417"/>
      <c r="BB40" s="418"/>
      <c r="BD40" s="1160" t="s">
        <v>1363</v>
      </c>
      <c r="BE40" s="120" t="s">
        <v>558</v>
      </c>
      <c r="BF40" s="754" t="s">
        <v>979</v>
      </c>
      <c r="BG40" s="104" t="s">
        <v>328</v>
      </c>
      <c r="BH40" s="20"/>
      <c r="BI40" s="741"/>
      <c r="BK40" s="564" t="s">
        <v>710</v>
      </c>
      <c r="BL40" s="197"/>
      <c r="BM40" s="197"/>
      <c r="BN40" s="197"/>
      <c r="BP40" s="9">
        <v>1</v>
      </c>
    </row>
    <row r="41" spans="1:68" ht="21" customHeight="1">
      <c r="A41" s="147" t="str">
        <f>IF(ISBLANK(#REF!),"►",IFERROR(RIGHT(#REF!,LEN(#REF!)-FIND("Couleur",#REF!)+1),""))</f>
        <v/>
      </c>
      <c r="B41" s="146" t="str">
        <f t="shared" si="12"/>
        <v>►</v>
      </c>
      <c r="C41" s="119" t="str">
        <f>C21</f>
        <v>R.Recipe name.With or without alcohol.Quand.Verre Flute(s).Family to stick on</v>
      </c>
      <c r="D41" s="119">
        <f>D21</f>
        <v>2</v>
      </c>
      <c r="E41" s="118" t="str">
        <f>E21</f>
        <v>Flute(s)</v>
      </c>
      <c r="F41" s="117">
        <f>F21</f>
        <v>12</v>
      </c>
      <c r="G41" s="116" t="str">
        <f>G21</f>
        <v>cl</v>
      </c>
      <c r="H41" s="285" t="str">
        <f>IF(ISBLANK(I41),"",MAX(H32:H40)+1)</f>
        <v/>
      </c>
      <c r="I41" s="284"/>
      <c r="J41" s="284"/>
      <c r="K41" s="284"/>
      <c r="L41" s="284"/>
      <c r="M41" s="284"/>
      <c r="N41" s="284"/>
      <c r="O41" s="284"/>
      <c r="P41" s="284"/>
      <c r="Q41" s="284"/>
      <c r="R41" s="284"/>
      <c r="S41" s="282"/>
      <c r="T41" s="561"/>
      <c r="U41" s="657" t="s">
        <v>1136</v>
      </c>
      <c r="V41" s="120" t="s">
        <v>450</v>
      </c>
      <c r="W41" s="94">
        <f t="shared" si="7"/>
        <v>2.5000000000000001E-2</v>
      </c>
      <c r="X41" s="74">
        <f t="shared" si="8"/>
        <v>2.5</v>
      </c>
      <c r="Y41" s="92">
        <v>25</v>
      </c>
      <c r="Z41" s="71">
        <v>30</v>
      </c>
      <c r="AA41" s="79">
        <f t="shared" si="9"/>
        <v>3</v>
      </c>
      <c r="AB41" s="96">
        <v>30</v>
      </c>
      <c r="AC41" s="659"/>
      <c r="AD41" s="292">
        <v>55</v>
      </c>
      <c r="AE41" s="574"/>
      <c r="AF41" s="616">
        <v>1.05</v>
      </c>
      <c r="AG41" s="574"/>
      <c r="AH41" s="290" t="s">
        <v>144</v>
      </c>
      <c r="AI41" s="569"/>
      <c r="AJ41" s="1218" t="s">
        <v>1271</v>
      </c>
      <c r="AK41" s="1219"/>
      <c r="AO41" s="565"/>
      <c r="AP41" s="1206" t="s">
        <v>892</v>
      </c>
      <c r="AR41" s="1206" t="s">
        <v>837</v>
      </c>
      <c r="AS41" s="1169" t="s">
        <v>1298</v>
      </c>
      <c r="AT41" s="565"/>
      <c r="AU41" s="416"/>
      <c r="AV41" s="417"/>
      <c r="AW41" s="417"/>
      <c r="AX41" s="417"/>
      <c r="AY41" s="417"/>
      <c r="AZ41" s="417"/>
      <c r="BA41" s="417"/>
      <c r="BB41" s="418"/>
      <c r="BD41" s="1160"/>
      <c r="BE41" s="120" t="s">
        <v>980</v>
      </c>
      <c r="BF41" s="754" t="s">
        <v>981</v>
      </c>
      <c r="BG41" s="753" t="s">
        <v>317</v>
      </c>
      <c r="BH41" s="20"/>
      <c r="BI41" s="741"/>
      <c r="BK41" s="197"/>
      <c r="BL41" s="197"/>
      <c r="BM41" s="197"/>
      <c r="BN41" s="197"/>
      <c r="BP41" s="9">
        <v>1</v>
      </c>
    </row>
    <row r="42" spans="1:68" ht="21" customHeight="1">
      <c r="A42" s="147" t="str">
        <f>IF(ISBLANK(#REF!),"►",IFERROR(RIGHT(#REF!,LEN(#REF!)-FIND("Couleur",#REF!)+1),""))</f>
        <v/>
      </c>
      <c r="B42" s="146" t="str">
        <f t="shared" si="12"/>
        <v>►</v>
      </c>
      <c r="C42" s="119" t="str">
        <f>C21</f>
        <v>R.Recipe name.With or without alcohol.Quand.Verre Flute(s).Family to stick on</v>
      </c>
      <c r="D42" s="119">
        <f>D21</f>
        <v>2</v>
      </c>
      <c r="E42" s="118" t="str">
        <f>E21</f>
        <v>Flute(s)</v>
      </c>
      <c r="F42" s="117">
        <f>F21</f>
        <v>12</v>
      </c>
      <c r="G42" s="116" t="str">
        <f>G21</f>
        <v>cl</v>
      </c>
      <c r="H42" s="1226" t="s">
        <v>1107</v>
      </c>
      <c r="I42" s="280"/>
      <c r="J42" s="280"/>
      <c r="K42" s="280"/>
      <c r="L42" s="280"/>
      <c r="M42" s="280"/>
      <c r="N42" s="280"/>
      <c r="O42" s="280"/>
      <c r="P42" s="280"/>
      <c r="Q42" s="280"/>
      <c r="R42" s="280"/>
      <c r="S42" s="279"/>
      <c r="T42" s="561"/>
      <c r="U42" s="657" t="s">
        <v>1136</v>
      </c>
      <c r="V42" s="120" t="s">
        <v>448</v>
      </c>
      <c r="W42" s="94">
        <f t="shared" si="7"/>
        <v>0.35</v>
      </c>
      <c r="X42" s="74">
        <f t="shared" si="8"/>
        <v>35</v>
      </c>
      <c r="Y42" s="92">
        <v>350</v>
      </c>
      <c r="Z42" s="71">
        <v>400</v>
      </c>
      <c r="AA42" s="79">
        <f t="shared" si="9"/>
        <v>40</v>
      </c>
      <c r="AB42" s="96">
        <v>400</v>
      </c>
      <c r="AC42" s="659"/>
      <c r="AD42" s="292">
        <v>25</v>
      </c>
      <c r="AE42" s="574"/>
      <c r="AF42" s="616">
        <v>1.03</v>
      </c>
      <c r="AG42" s="574"/>
      <c r="AH42" s="290" t="s">
        <v>140</v>
      </c>
      <c r="AI42" s="569"/>
      <c r="AJ42" s="1218" t="s">
        <v>1272</v>
      </c>
      <c r="AK42" s="1219"/>
      <c r="AO42" s="565"/>
      <c r="AP42" s="1207"/>
      <c r="AR42" s="1207"/>
      <c r="AS42" s="1169"/>
      <c r="AT42" s="565"/>
      <c r="AU42" s="416"/>
      <c r="AV42" s="417"/>
      <c r="AW42" s="417"/>
      <c r="AX42" s="417"/>
      <c r="AY42" s="417"/>
      <c r="AZ42" s="417"/>
      <c r="BA42" s="417"/>
      <c r="BB42" s="418"/>
      <c r="BD42" s="746"/>
      <c r="BE42" s="747"/>
      <c r="BF42" s="744"/>
      <c r="BG42" s="748"/>
      <c r="BH42" s="20"/>
      <c r="BI42" s="741"/>
      <c r="BK42" s="1141" t="s">
        <v>712</v>
      </c>
      <c r="BL42" s="1142"/>
      <c r="BM42" s="1142"/>
      <c r="BN42" s="1143"/>
      <c r="BP42" s="9">
        <v>1</v>
      </c>
    </row>
    <row r="43" spans="1:68" ht="21" customHeight="1" thickBot="1">
      <c r="A43" s="147" t="str">
        <f>IF(ISBLANK(#REF!),"►",IFERROR(RIGHT(#REF!,LEN(#REF!)-FIND("Couleur",#REF!)+1),""))</f>
        <v/>
      </c>
      <c r="B43" s="146" t="str">
        <f>IF(OR(I43&lt;&gt; "",J43&lt;&gt;"",K43&lt;&gt; "",L43&lt;&gt; "",M43&lt;&gt; "",N43&lt;&gt; "",O43&lt;&gt;""),"A", "►")</f>
        <v>►</v>
      </c>
      <c r="C43" s="119" t="str">
        <f>C21</f>
        <v>R.Recipe name.With or without alcohol.Quand.Verre Flute(s).Family to stick on</v>
      </c>
      <c r="D43" s="119">
        <f>D21</f>
        <v>2</v>
      </c>
      <c r="E43" s="118" t="str">
        <f>E21</f>
        <v>Flute(s)</v>
      </c>
      <c r="F43" s="117">
        <f>F21</f>
        <v>12</v>
      </c>
      <c r="G43" s="116" t="str">
        <f>G21</f>
        <v>cl</v>
      </c>
      <c r="H43" s="1226"/>
      <c r="I43" s="280"/>
      <c r="J43" s="280"/>
      <c r="K43" s="280"/>
      <c r="L43" s="280"/>
      <c r="M43" s="280"/>
      <c r="N43" s="280"/>
      <c r="O43" s="280"/>
      <c r="P43" s="280"/>
      <c r="Q43" s="280"/>
      <c r="R43" s="280"/>
      <c r="S43" s="279"/>
      <c r="T43" s="561"/>
      <c r="U43" s="657" t="s">
        <v>1136</v>
      </c>
      <c r="V43" s="120" t="s">
        <v>446</v>
      </c>
      <c r="W43" s="94">
        <f t="shared" si="7"/>
        <v>0.24</v>
      </c>
      <c r="X43" s="74">
        <f t="shared" si="8"/>
        <v>24</v>
      </c>
      <c r="Y43" s="92">
        <v>240</v>
      </c>
      <c r="Z43" s="71">
        <v>300</v>
      </c>
      <c r="AA43" s="79">
        <f t="shared" si="9"/>
        <v>30</v>
      </c>
      <c r="AB43" s="96">
        <v>300</v>
      </c>
      <c r="AC43" s="659"/>
      <c r="AD43" s="292">
        <v>25</v>
      </c>
      <c r="AE43" s="574"/>
      <c r="AF43" s="616">
        <v>1.04</v>
      </c>
      <c r="AG43" s="574"/>
      <c r="AH43" s="290" t="s">
        <v>140</v>
      </c>
      <c r="AI43" s="569"/>
      <c r="AJ43" s="1218" t="s">
        <v>1273</v>
      </c>
      <c r="AK43" s="1219"/>
      <c r="AO43" s="565"/>
      <c r="AT43" s="565"/>
      <c r="AU43" s="416"/>
      <c r="AV43" s="417"/>
      <c r="AW43" s="417"/>
      <c r="AX43" s="417"/>
      <c r="AY43" s="417"/>
      <c r="AZ43" s="417"/>
      <c r="BA43" s="417"/>
      <c r="BB43" s="418"/>
      <c r="BD43" s="749" t="s">
        <v>1370</v>
      </c>
      <c r="BE43" s="750"/>
      <c r="BF43" s="751"/>
      <c r="BG43" s="751"/>
      <c r="BH43" s="751"/>
      <c r="BI43" s="752"/>
      <c r="BK43" s="28" t="s">
        <v>713</v>
      </c>
      <c r="BL43" s="197"/>
      <c r="BM43" s="197"/>
      <c r="BN43" s="197"/>
      <c r="BP43" s="9">
        <v>1</v>
      </c>
    </row>
    <row r="44" spans="1:68" ht="21" customHeight="1">
      <c r="A44" s="147" t="str">
        <f>IF(ISBLANK(#REF!),"►",IFERROR(RIGHT(#REF!,LEN(#REF!)-FIND("Couleur",#REF!)+1),""))</f>
        <v/>
      </c>
      <c r="B44" s="274" t="s">
        <v>338</v>
      </c>
      <c r="C44" s="119" t="str">
        <f>C21</f>
        <v>R.Recipe name.With or without alcohol.Quand.Verre Flute(s).Family to stick on</v>
      </c>
      <c r="D44" s="119">
        <f>D21</f>
        <v>2</v>
      </c>
      <c r="E44" s="118" t="str">
        <f>E21</f>
        <v>Flute(s)</v>
      </c>
      <c r="F44" s="117">
        <f>F21</f>
        <v>12</v>
      </c>
      <c r="G44" s="116" t="str">
        <f>G21</f>
        <v>cl</v>
      </c>
      <c r="H44" s="277" t="s">
        <v>509</v>
      </c>
      <c r="I44" s="122"/>
      <c r="J44" s="122"/>
      <c r="K44" s="122"/>
      <c r="L44" s="122"/>
      <c r="M44" s="122"/>
      <c r="N44" s="122"/>
      <c r="O44" s="122"/>
      <c r="P44" s="122"/>
      <c r="Q44" s="122"/>
      <c r="R44" s="122"/>
      <c r="S44" s="121"/>
      <c r="T44" s="561"/>
      <c r="U44" s="657" t="s">
        <v>1136</v>
      </c>
      <c r="V44" s="120" t="s">
        <v>436</v>
      </c>
      <c r="W44" s="94">
        <f t="shared" si="7"/>
        <v>0.25</v>
      </c>
      <c r="X44" s="74">
        <f t="shared" si="8"/>
        <v>25</v>
      </c>
      <c r="Y44" s="92">
        <v>250</v>
      </c>
      <c r="Z44" s="71">
        <v>300</v>
      </c>
      <c r="AA44" s="79">
        <f t="shared" si="9"/>
        <v>30</v>
      </c>
      <c r="AB44" s="96">
        <v>300</v>
      </c>
      <c r="AC44" s="659"/>
      <c r="AD44" s="292">
        <v>15</v>
      </c>
      <c r="AE44" s="574"/>
      <c r="AF44" s="616">
        <v>1.02</v>
      </c>
      <c r="AG44" s="574"/>
      <c r="AH44" s="290" t="s">
        <v>137</v>
      </c>
      <c r="AI44" s="569"/>
      <c r="AJ44" s="1218" t="s">
        <v>1263</v>
      </c>
      <c r="AK44" s="1219"/>
      <c r="AM44" s="565"/>
      <c r="AN44" s="1"/>
      <c r="AO44" s="565"/>
      <c r="AP44" s="1206" t="s">
        <v>893</v>
      </c>
      <c r="AR44" s="1206" t="s">
        <v>839</v>
      </c>
      <c r="AS44" s="1169" t="s">
        <v>1299</v>
      </c>
      <c r="AT44" s="565"/>
      <c r="AU44" s="416"/>
      <c r="AV44" s="417"/>
      <c r="AW44" s="417"/>
      <c r="AX44" s="417"/>
      <c r="AY44" s="417"/>
      <c r="AZ44" s="417"/>
      <c r="BA44" s="417"/>
      <c r="BB44" s="418"/>
      <c r="BD44" s="263"/>
      <c r="BE44" s="262"/>
      <c r="BF44" s="286"/>
      <c r="BG44" s="286"/>
      <c r="BH44" s="286"/>
      <c r="BI44" s="261"/>
      <c r="BK44" s="564" t="s">
        <v>715</v>
      </c>
      <c r="BL44" s="197"/>
      <c r="BM44" s="197"/>
      <c r="BN44" s="197"/>
      <c r="BP44" s="9">
        <v>1</v>
      </c>
    </row>
    <row r="45" spans="1:68" ht="21" customHeight="1">
      <c r="A45" s="147" t="str">
        <f>IF(ISBLANK(#REF!),"►",IFERROR(RIGHT(#REF!,LEN(#REF!)-FIND("Couleur",#REF!)+1),""))</f>
        <v/>
      </c>
      <c r="B45" s="274" t="s">
        <v>338</v>
      </c>
      <c r="C45" s="113">
        <v>2</v>
      </c>
      <c r="D45" s="113">
        <v>2</v>
      </c>
      <c r="E45" s="113">
        <v>2</v>
      </c>
      <c r="F45" s="113">
        <v>2</v>
      </c>
      <c r="G45" s="113">
        <v>2</v>
      </c>
      <c r="H45" s="113">
        <v>10</v>
      </c>
      <c r="I45" s="113">
        <v>12</v>
      </c>
      <c r="J45" s="113">
        <v>10</v>
      </c>
      <c r="K45" s="113">
        <v>3</v>
      </c>
      <c r="L45" s="113">
        <v>11</v>
      </c>
      <c r="M45" s="113">
        <v>11</v>
      </c>
      <c r="N45" s="113">
        <v>4</v>
      </c>
      <c r="O45" s="113">
        <v>11</v>
      </c>
      <c r="P45" s="113">
        <v>11</v>
      </c>
      <c r="Q45" s="113">
        <v>11</v>
      </c>
      <c r="R45" s="113">
        <v>12</v>
      </c>
      <c r="S45" s="115">
        <v>40</v>
      </c>
      <c r="T45" s="561"/>
      <c r="U45" s="657" t="s">
        <v>1136</v>
      </c>
      <c r="V45" s="120" t="s">
        <v>421</v>
      </c>
      <c r="W45" s="94">
        <f t="shared" si="7"/>
        <v>0.15</v>
      </c>
      <c r="X45" s="74">
        <f t="shared" si="8"/>
        <v>15</v>
      </c>
      <c r="Y45" s="92">
        <v>150</v>
      </c>
      <c r="Z45" s="71">
        <v>180</v>
      </c>
      <c r="AA45" s="79">
        <f t="shared" si="9"/>
        <v>18</v>
      </c>
      <c r="AB45" s="96">
        <v>180</v>
      </c>
      <c r="AC45" s="659"/>
      <c r="AD45" s="292">
        <v>40</v>
      </c>
      <c r="AE45" s="574"/>
      <c r="AF45" s="616">
        <v>0.94</v>
      </c>
      <c r="AG45" s="574"/>
      <c r="AH45" s="290" t="s">
        <v>135</v>
      </c>
      <c r="AI45" s="569"/>
      <c r="AJ45" s="1218" t="s">
        <v>740</v>
      </c>
      <c r="AK45" s="1219"/>
      <c r="AO45" s="565"/>
      <c r="AP45" s="1207"/>
      <c r="AR45" s="1207"/>
      <c r="AS45" s="1169"/>
      <c r="AT45" s="565"/>
      <c r="AU45" s="416"/>
      <c r="AV45" s="417"/>
      <c r="AW45" s="417"/>
      <c r="AX45" s="417"/>
      <c r="AY45" s="417"/>
      <c r="AZ45" s="417"/>
      <c r="BA45" s="417"/>
      <c r="BB45" s="418"/>
      <c r="BC45" s="269" t="s">
        <v>505</v>
      </c>
      <c r="BD45" s="757" t="s">
        <v>989</v>
      </c>
      <c r="BE45" s="758" t="s">
        <v>990</v>
      </c>
      <c r="BF45" s="758" t="s">
        <v>393</v>
      </c>
      <c r="BG45" s="758" t="s">
        <v>392</v>
      </c>
      <c r="BH45" s="758" t="s">
        <v>391</v>
      </c>
      <c r="BI45" s="759" t="s">
        <v>390</v>
      </c>
      <c r="BK45" s="28" t="s">
        <v>716</v>
      </c>
      <c r="BL45" s="197"/>
      <c r="BM45" s="197"/>
      <c r="BN45" s="197"/>
      <c r="BP45" s="9">
        <v>1</v>
      </c>
    </row>
    <row r="46" spans="1:68" ht="21" customHeight="1" thickBot="1">
      <c r="A46" s="147" t="str">
        <f>IF(ISBLANK(#REF!),"►",IFERROR(RIGHT(#REF!,LEN(#REF!)-FIND("Couleur",#REF!)+1),""))</f>
        <v/>
      </c>
      <c r="B46" s="273" t="s">
        <v>338</v>
      </c>
      <c r="C46" s="272">
        <f t="shared" ref="C46:Q46" ca="1" si="13">CELL("largeur",C46)</f>
        <v>2</v>
      </c>
      <c r="D46" s="272">
        <f t="shared" ca="1" si="13"/>
        <v>2</v>
      </c>
      <c r="E46" s="272">
        <f t="shared" ca="1" si="13"/>
        <v>2</v>
      </c>
      <c r="F46" s="272">
        <f t="shared" ca="1" si="13"/>
        <v>2</v>
      </c>
      <c r="G46" s="272">
        <f t="shared" ca="1" si="13"/>
        <v>2</v>
      </c>
      <c r="H46" s="272">
        <f t="shared" ca="1" si="13"/>
        <v>10</v>
      </c>
      <c r="I46" s="272">
        <f t="shared" ca="1" si="13"/>
        <v>12</v>
      </c>
      <c r="J46" s="272">
        <f t="shared" ca="1" si="13"/>
        <v>10</v>
      </c>
      <c r="K46" s="272">
        <f t="shared" ca="1" si="13"/>
        <v>3</v>
      </c>
      <c r="L46" s="272">
        <f t="shared" ca="1" si="13"/>
        <v>11</v>
      </c>
      <c r="M46" s="272">
        <f t="shared" ca="1" si="13"/>
        <v>11</v>
      </c>
      <c r="N46" s="272">
        <f t="shared" ca="1" si="13"/>
        <v>4</v>
      </c>
      <c r="O46" s="272">
        <f t="shared" ca="1" si="13"/>
        <v>11</v>
      </c>
      <c r="P46" s="272">
        <f t="shared" ca="1" si="13"/>
        <v>11</v>
      </c>
      <c r="Q46" s="272">
        <f t="shared" ca="1" si="13"/>
        <v>11</v>
      </c>
      <c r="R46" s="272">
        <v>12</v>
      </c>
      <c r="S46" s="271">
        <f ca="1">CELL("largeur",S46)</f>
        <v>40</v>
      </c>
      <c r="T46" s="561"/>
      <c r="U46" s="657" t="s">
        <v>1136</v>
      </c>
      <c r="V46" s="120" t="s">
        <v>383</v>
      </c>
      <c r="W46" s="94">
        <f t="shared" si="7"/>
        <v>0.4</v>
      </c>
      <c r="X46" s="74">
        <f t="shared" si="8"/>
        <v>40</v>
      </c>
      <c r="Y46" s="92">
        <v>400</v>
      </c>
      <c r="Z46" s="71">
        <v>470</v>
      </c>
      <c r="AA46" s="79">
        <f t="shared" si="9"/>
        <v>47</v>
      </c>
      <c r="AB46" s="96">
        <v>470</v>
      </c>
      <c r="AC46" s="659"/>
      <c r="AD46" s="292">
        <v>40</v>
      </c>
      <c r="AE46" s="574"/>
      <c r="AF46" s="616">
        <v>1.04</v>
      </c>
      <c r="AG46" s="574"/>
      <c r="AH46" s="290" t="s">
        <v>132</v>
      </c>
      <c r="AI46" s="569"/>
      <c r="AJ46" s="1218" t="s">
        <v>1284</v>
      </c>
      <c r="AK46" s="1219"/>
      <c r="AM46" s="565"/>
      <c r="AN46" s="1"/>
      <c r="AO46" s="565"/>
      <c r="AT46" s="565"/>
      <c r="AU46" s="416"/>
      <c r="AV46" s="417"/>
      <c r="AW46" s="417"/>
      <c r="AX46" s="417"/>
      <c r="AY46" s="417"/>
      <c r="AZ46" s="417"/>
      <c r="BA46" s="417"/>
      <c r="BB46" s="418"/>
      <c r="BD46" s="1149" t="s">
        <v>1371</v>
      </c>
      <c r="BE46" s="1151" t="s">
        <v>992</v>
      </c>
      <c r="BF46" s="1153" t="s">
        <v>1372</v>
      </c>
      <c r="BG46" s="1155" t="s">
        <v>1101</v>
      </c>
      <c r="BH46" s="1157" t="s">
        <v>1373</v>
      </c>
      <c r="BI46" s="760" t="s">
        <v>374</v>
      </c>
      <c r="BK46" s="564" t="s">
        <v>717</v>
      </c>
      <c r="BL46" s="197"/>
      <c r="BM46" s="197"/>
      <c r="BN46" s="197"/>
      <c r="BP46" s="9">
        <v>1</v>
      </c>
    </row>
    <row r="47" spans="1:68" ht="21" customHeight="1" thickBot="1">
      <c r="A47" s="147" t="str">
        <f>IF(ISBLANK(#REF!),"►",IFERROR(RIGHT(#REF!,LEN(#REF!)-FIND("Couleur",#REF!)+1),""))</f>
        <v/>
      </c>
      <c r="H47" s="5"/>
      <c r="I47" s="5"/>
      <c r="J47" s="5"/>
      <c r="K47" s="5"/>
      <c r="L47" s="5"/>
      <c r="M47" s="5"/>
      <c r="N47" s="5"/>
      <c r="O47" s="5"/>
      <c r="P47" s="5"/>
      <c r="Q47" s="5"/>
      <c r="R47" s="5"/>
      <c r="S47" s="5"/>
      <c r="U47" s="657" t="s">
        <v>1136</v>
      </c>
      <c r="V47" s="120" t="s">
        <v>370</v>
      </c>
      <c r="W47" s="94">
        <f t="shared" si="7"/>
        <v>0.25</v>
      </c>
      <c r="X47" s="74">
        <f t="shared" si="8"/>
        <v>25</v>
      </c>
      <c r="Y47" s="92">
        <v>250</v>
      </c>
      <c r="Z47" s="71">
        <v>300</v>
      </c>
      <c r="AA47" s="79">
        <f t="shared" si="9"/>
        <v>30</v>
      </c>
      <c r="AB47" s="96">
        <v>300</v>
      </c>
      <c r="AC47" s="659"/>
      <c r="AD47" s="292">
        <v>30</v>
      </c>
      <c r="AE47" s="574"/>
      <c r="AF47" s="616">
        <v>1.04</v>
      </c>
      <c r="AG47" s="574"/>
      <c r="AH47" s="290" t="s">
        <v>130</v>
      </c>
      <c r="AI47" s="569"/>
      <c r="AJ47" s="1218" t="s">
        <v>1274</v>
      </c>
      <c r="AK47" s="1219"/>
      <c r="AO47" s="565"/>
      <c r="AP47" s="1206" t="s">
        <v>894</v>
      </c>
      <c r="AR47" s="1206" t="s">
        <v>841</v>
      </c>
      <c r="AS47" s="1169" t="s">
        <v>1300</v>
      </c>
      <c r="AT47" s="565"/>
      <c r="AU47" s="416"/>
      <c r="AV47" s="417"/>
      <c r="AW47" s="417"/>
      <c r="AX47" s="417"/>
      <c r="AY47" s="417"/>
      <c r="AZ47" s="417"/>
      <c r="BA47" s="417"/>
      <c r="BB47" s="418"/>
      <c r="BD47" s="1150"/>
      <c r="BE47" s="1152"/>
      <c r="BF47" s="1154"/>
      <c r="BG47" s="1156"/>
      <c r="BH47" s="1158"/>
      <c r="BI47" s="761" t="s">
        <v>367</v>
      </c>
      <c r="BK47" s="281" t="s">
        <v>719</v>
      </c>
      <c r="BL47" s="197"/>
      <c r="BM47" s="197"/>
      <c r="BN47" s="197"/>
      <c r="BP47" s="9">
        <v>1</v>
      </c>
    </row>
    <row r="48" spans="1:68" ht="21" customHeight="1">
      <c r="A48" s="147" t="str">
        <f>IF(ISBLANK(#REF!),"►",IFERROR(RIGHT(#REF!,LEN(#REF!)-FIND("Couleur",#REF!)+1),""))</f>
        <v/>
      </c>
      <c r="B48" s="259" t="s">
        <v>338</v>
      </c>
      <c r="C48" s="258" t="str">
        <f>C55</f>
        <v>R.Recipe name.With or without alcohol.Quand.Verre Flute(s).Family to stick on</v>
      </c>
      <c r="D48" s="258">
        <f>D55</f>
        <v>2</v>
      </c>
      <c r="E48" s="257" t="str">
        <f>E55</f>
        <v>Flute(s)</v>
      </c>
      <c r="F48" s="256">
        <f>F55</f>
        <v>12</v>
      </c>
      <c r="G48" s="255" t="str">
        <f>G55</f>
        <v>cl</v>
      </c>
      <c r="H48" s="1245" t="s">
        <v>1091</v>
      </c>
      <c r="I48" s="1246"/>
      <c r="J48" s="1247" t="s">
        <v>1095</v>
      </c>
      <c r="K48" s="1247"/>
      <c r="L48" s="1247"/>
      <c r="M48" s="1247"/>
      <c r="N48" s="1247"/>
      <c r="O48" s="1247"/>
      <c r="P48" s="1247"/>
      <c r="Q48" s="1247"/>
      <c r="R48" s="1247"/>
      <c r="S48" s="1249" t="s">
        <v>1096</v>
      </c>
      <c r="U48" s="658" t="s">
        <v>1137</v>
      </c>
      <c r="V48" s="120" t="s">
        <v>569</v>
      </c>
      <c r="W48" s="94">
        <f t="shared" si="7"/>
        <v>5.0000000000000001E-3</v>
      </c>
      <c r="X48" s="74">
        <f t="shared" si="8"/>
        <v>0.5</v>
      </c>
      <c r="Y48" s="92">
        <v>5</v>
      </c>
      <c r="Z48" s="71">
        <v>6</v>
      </c>
      <c r="AA48" s="79">
        <f t="shared" si="9"/>
        <v>0.6</v>
      </c>
      <c r="AB48" s="96">
        <v>8</v>
      </c>
      <c r="AC48" s="659"/>
      <c r="AD48" s="292">
        <v>25</v>
      </c>
      <c r="AE48" s="574"/>
      <c r="AF48" s="616">
        <v>1.05</v>
      </c>
      <c r="AG48" s="574"/>
      <c r="AH48" s="290" t="s">
        <v>128</v>
      </c>
      <c r="AI48" s="569"/>
      <c r="AJ48" s="1218" t="s">
        <v>1260</v>
      </c>
      <c r="AK48" s="1219"/>
      <c r="AM48" s="565"/>
      <c r="AN48" s="1"/>
      <c r="AO48" s="565"/>
      <c r="AP48" s="1207"/>
      <c r="AR48" s="1207"/>
      <c r="AS48" s="1169"/>
      <c r="AT48" s="565"/>
      <c r="AU48" s="416"/>
      <c r="AV48" s="417"/>
      <c r="AW48" s="417"/>
      <c r="AX48" s="417"/>
      <c r="AY48" s="417"/>
      <c r="AZ48" s="417"/>
      <c r="BA48" s="417"/>
      <c r="BB48" s="418"/>
      <c r="BD48" s="762">
        <v>20</v>
      </c>
      <c r="BE48" s="763" t="s">
        <v>326</v>
      </c>
      <c r="BF48" s="764"/>
      <c r="BG48" s="765">
        <v>15</v>
      </c>
      <c r="BH48" s="766">
        <v>1.03</v>
      </c>
      <c r="BI48" s="767" t="s">
        <v>994</v>
      </c>
      <c r="BK48" s="28" t="s">
        <v>720</v>
      </c>
      <c r="BL48" s="197"/>
      <c r="BM48" s="197"/>
      <c r="BN48" s="197"/>
      <c r="BP48" s="9">
        <v>1</v>
      </c>
    </row>
    <row r="49" spans="1:68" ht="21" customHeight="1" thickBot="1">
      <c r="A49" s="147" t="str">
        <f>IF(ISBLANK(#REF!),"►",IFERROR(RIGHT(#REF!,LEN(#REF!)-FIND("Couleur",#REF!)+1),""))</f>
        <v/>
      </c>
      <c r="B49" s="342" t="s">
        <v>338</v>
      </c>
      <c r="C49" s="204" t="str">
        <f>C55</f>
        <v>R.Recipe name.With or without alcohol.Quand.Verre Flute(s).Family to stick on</v>
      </c>
      <c r="D49" s="204">
        <f>D55</f>
        <v>2</v>
      </c>
      <c r="E49" s="203" t="str">
        <f>E55</f>
        <v>Flute(s)</v>
      </c>
      <c r="F49" s="202">
        <f>F55</f>
        <v>12</v>
      </c>
      <c r="G49" s="201" t="str">
        <f>G55</f>
        <v>cl</v>
      </c>
      <c r="H49" s="1251" t="s">
        <v>1092</v>
      </c>
      <c r="I49" s="1252"/>
      <c r="J49" s="1248"/>
      <c r="K49" s="1248"/>
      <c r="L49" s="1248"/>
      <c r="M49" s="1248"/>
      <c r="N49" s="1248"/>
      <c r="O49" s="1248"/>
      <c r="P49" s="1248"/>
      <c r="Q49" s="1248"/>
      <c r="R49" s="1248"/>
      <c r="S49" s="1250"/>
      <c r="U49" s="658" t="s">
        <v>1137</v>
      </c>
      <c r="V49" s="120" t="s">
        <v>568</v>
      </c>
      <c r="W49" s="94">
        <f t="shared" si="7"/>
        <v>0.25</v>
      </c>
      <c r="X49" s="74">
        <f t="shared" si="8"/>
        <v>25</v>
      </c>
      <c r="Y49" s="92">
        <v>250</v>
      </c>
      <c r="Z49" s="71">
        <v>300</v>
      </c>
      <c r="AA49" s="79">
        <f t="shared" si="9"/>
        <v>30</v>
      </c>
      <c r="AB49" s="96">
        <v>300</v>
      </c>
      <c r="AC49" s="659"/>
      <c r="AD49" s="292">
        <v>25</v>
      </c>
      <c r="AE49" s="574"/>
      <c r="AF49" s="616">
        <v>1.05</v>
      </c>
      <c r="AG49" s="574"/>
      <c r="AH49" s="290" t="s">
        <v>125</v>
      </c>
      <c r="AI49" s="569"/>
      <c r="AJ49" s="1218" t="s">
        <v>1265</v>
      </c>
      <c r="AK49" s="1219"/>
      <c r="AM49" s="565"/>
      <c r="AN49" s="1"/>
      <c r="AO49" s="565"/>
      <c r="AT49" s="565"/>
      <c r="AU49" s="416"/>
      <c r="AV49" s="417"/>
      <c r="AW49" s="417"/>
      <c r="AX49" s="417"/>
      <c r="AY49" s="417"/>
      <c r="AZ49" s="417"/>
      <c r="BA49" s="417"/>
      <c r="BB49" s="418"/>
      <c r="BD49" s="762">
        <v>50</v>
      </c>
      <c r="BE49" s="745" t="s">
        <v>326</v>
      </c>
      <c r="BF49" s="768"/>
      <c r="BG49" s="769">
        <v>25</v>
      </c>
      <c r="BH49" s="770">
        <v>1.0449999999999999</v>
      </c>
      <c r="BI49" s="767" t="s">
        <v>995</v>
      </c>
      <c r="BK49" s="28" t="s">
        <v>721</v>
      </c>
      <c r="BL49" s="197"/>
      <c r="BM49" s="197"/>
      <c r="BN49" s="197"/>
      <c r="BP49" s="9">
        <v>1</v>
      </c>
    </row>
    <row r="50" spans="1:68" ht="21" customHeight="1">
      <c r="A50" s="147" t="str">
        <f>IF(ISBLANK(#REF!),"►",IFERROR(RIGHT(#REF!,LEN(#REF!)-FIND("Couleur",#REF!)+1),""))</f>
        <v/>
      </c>
      <c r="B50" s="134" t="s">
        <v>338</v>
      </c>
      <c r="C50" s="204" t="str">
        <f>C55</f>
        <v>R.Recipe name.With or without alcohol.Quand.Verre Flute(s).Family to stick on</v>
      </c>
      <c r="D50" s="204">
        <f>D55</f>
        <v>2</v>
      </c>
      <c r="E50" s="203" t="str">
        <f>E55</f>
        <v>Flute(s)</v>
      </c>
      <c r="F50" s="202">
        <f>F55</f>
        <v>12</v>
      </c>
      <c r="G50" s="201" t="str">
        <f>G55</f>
        <v>cl</v>
      </c>
      <c r="H50" s="1219" t="s">
        <v>1093</v>
      </c>
      <c r="I50" s="1219"/>
      <c r="J50" s="337"/>
      <c r="K50" s="336" t="s">
        <v>418</v>
      </c>
      <c r="L50" s="232" t="s">
        <v>777</v>
      </c>
      <c r="M50" s="232"/>
      <c r="N50" s="232"/>
      <c r="O50" s="232"/>
      <c r="P50" s="232"/>
      <c r="Q50" s="232"/>
      <c r="R50" s="232"/>
      <c r="S50" s="231"/>
      <c r="U50" s="658" t="s">
        <v>1137</v>
      </c>
      <c r="V50" s="120" t="s">
        <v>563</v>
      </c>
      <c r="W50" s="94">
        <f t="shared" si="7"/>
        <v>0.35</v>
      </c>
      <c r="X50" s="74">
        <f t="shared" si="8"/>
        <v>35</v>
      </c>
      <c r="Y50" s="92">
        <v>350</v>
      </c>
      <c r="Z50" s="71">
        <v>400</v>
      </c>
      <c r="AA50" s="79">
        <f t="shared" si="9"/>
        <v>40</v>
      </c>
      <c r="AB50" s="96">
        <v>400</v>
      </c>
      <c r="AC50" s="659"/>
      <c r="AD50" s="292">
        <v>30</v>
      </c>
      <c r="AE50" s="574"/>
      <c r="AF50" s="616">
        <v>1.03</v>
      </c>
      <c r="AG50" s="574"/>
      <c r="AH50" s="290" t="s">
        <v>122</v>
      </c>
      <c r="AI50" s="569"/>
      <c r="AJ50" s="1218" t="s">
        <v>1275</v>
      </c>
      <c r="AK50" s="1219"/>
      <c r="AM50" s="565"/>
      <c r="AN50" s="1"/>
      <c r="AO50" s="565"/>
      <c r="AP50" s="1206" t="s">
        <v>895</v>
      </c>
      <c r="AR50" s="1206" t="s">
        <v>843</v>
      </c>
      <c r="AS50" s="1169" t="s">
        <v>1301</v>
      </c>
      <c r="AT50" s="565"/>
      <c r="AU50" s="416"/>
      <c r="AV50" s="417"/>
      <c r="AW50" s="417"/>
      <c r="AX50" s="417"/>
      <c r="AY50" s="417"/>
      <c r="AZ50" s="417"/>
      <c r="BA50" s="417"/>
      <c r="BB50" s="418"/>
      <c r="BD50" s="771">
        <v>3</v>
      </c>
      <c r="BE50" s="750"/>
      <c r="BF50" s="772" t="s">
        <v>353</v>
      </c>
      <c r="BG50" s="773"/>
      <c r="BH50" s="774"/>
      <c r="BI50" s="775"/>
      <c r="BK50" s="28" t="s">
        <v>722</v>
      </c>
      <c r="BL50" s="197"/>
      <c r="BM50" s="197"/>
      <c r="BN50" s="197"/>
      <c r="BP50" s="9">
        <v>1</v>
      </c>
    </row>
    <row r="51" spans="1:68" ht="21" customHeight="1" thickBot="1">
      <c r="A51" s="147" t="str">
        <f>IF(ISBLANK(#REF!),"►",IFERROR(RIGHT(#REF!,LEN(#REF!)-FIND("Couleur",#REF!)+1),""))</f>
        <v/>
      </c>
      <c r="B51" s="134" t="s">
        <v>338</v>
      </c>
      <c r="C51" s="204" t="str">
        <f>C55</f>
        <v>R.Recipe name.With or without alcohol.Quand.Verre Flute(s).Family to stick on</v>
      </c>
      <c r="D51" s="204">
        <f>D55</f>
        <v>2</v>
      </c>
      <c r="E51" s="203" t="str">
        <f>E55</f>
        <v>Flute(s)</v>
      </c>
      <c r="F51" s="202">
        <f>F55</f>
        <v>12</v>
      </c>
      <c r="G51" s="201" t="str">
        <f>G55</f>
        <v>cl</v>
      </c>
      <c r="H51" s="224" t="s">
        <v>1094</v>
      </c>
      <c r="I51" s="334"/>
      <c r="J51" s="323"/>
      <c r="K51" s="323"/>
      <c r="L51" s="323"/>
      <c r="M51" s="323"/>
      <c r="N51" s="211"/>
      <c r="O51" s="223" t="s">
        <v>410</v>
      </c>
      <c r="P51" s="1241" t="s">
        <v>1097</v>
      </c>
      <c r="Q51" s="1241"/>
      <c r="R51" s="1241"/>
      <c r="S51" s="1242"/>
      <c r="U51" s="658" t="s">
        <v>1137</v>
      </c>
      <c r="V51" s="120" t="s">
        <v>546</v>
      </c>
      <c r="W51" s="94">
        <f t="shared" si="7"/>
        <v>0.4</v>
      </c>
      <c r="X51" s="74">
        <f t="shared" si="8"/>
        <v>40</v>
      </c>
      <c r="Y51" s="92">
        <v>400</v>
      </c>
      <c r="Z51" s="71">
        <v>470</v>
      </c>
      <c r="AA51" s="79">
        <f t="shared" si="9"/>
        <v>47</v>
      </c>
      <c r="AB51" s="96">
        <v>470</v>
      </c>
      <c r="AC51" s="659"/>
      <c r="AD51" s="292">
        <v>25</v>
      </c>
      <c r="AE51" s="574"/>
      <c r="AF51" s="616">
        <v>1.03</v>
      </c>
      <c r="AG51" s="574"/>
      <c r="AH51" s="290" t="s">
        <v>119</v>
      </c>
      <c r="AI51" s="569"/>
      <c r="AJ51" s="1218" t="s">
        <v>1265</v>
      </c>
      <c r="AK51" s="1219"/>
      <c r="AM51" s="565"/>
      <c r="AN51" s="1"/>
      <c r="AO51" s="565"/>
      <c r="AP51" s="1207"/>
      <c r="AR51" s="1207"/>
      <c r="AS51" s="1169"/>
      <c r="AT51" s="565"/>
      <c r="AU51" s="416"/>
      <c r="AV51" s="417"/>
      <c r="AW51" s="417"/>
      <c r="AX51" s="417"/>
      <c r="AY51" s="417"/>
      <c r="AZ51" s="417"/>
      <c r="BA51" s="417"/>
      <c r="BB51" s="418"/>
      <c r="BD51" s="776">
        <v>10</v>
      </c>
      <c r="BE51" s="11"/>
      <c r="BF51" s="777" t="s">
        <v>996</v>
      </c>
      <c r="BG51" s="11"/>
      <c r="BH51" s="11"/>
      <c r="BI51" s="217"/>
      <c r="BK51" s="28" t="s">
        <v>723</v>
      </c>
      <c r="BL51" s="197"/>
      <c r="BM51" s="197"/>
      <c r="BN51" s="197"/>
      <c r="BP51" s="9">
        <v>1</v>
      </c>
    </row>
    <row r="52" spans="1:68" ht="21" customHeight="1" thickBot="1">
      <c r="A52" s="147" t="str">
        <f>IF(ISBLANK(#REF!),"►",IFERROR(RIGHT(#REF!,LEN(#REF!)-FIND("Couleur",#REF!)+1),""))</f>
        <v/>
      </c>
      <c r="B52" s="134" t="s">
        <v>338</v>
      </c>
      <c r="C52" s="204" t="str">
        <f>C55</f>
        <v>R.Recipe name.With or without alcohol.Quand.Verre Flute(s).Family to stick on</v>
      </c>
      <c r="D52" s="204">
        <f>D55</f>
        <v>2</v>
      </c>
      <c r="E52" s="203" t="str">
        <f>E55</f>
        <v>Flute(s)</v>
      </c>
      <c r="F52" s="202">
        <f>F55</f>
        <v>12</v>
      </c>
      <c r="G52" s="201" t="str">
        <f>G55</f>
        <v>cl</v>
      </c>
      <c r="H52" s="216">
        <v>2</v>
      </c>
      <c r="I52" s="327" t="s">
        <v>415</v>
      </c>
      <c r="J52" s="324"/>
      <c r="K52" s="324"/>
      <c r="L52" s="324"/>
      <c r="M52" s="324"/>
      <c r="N52" s="215"/>
      <c r="O52" s="28"/>
      <c r="P52" s="1241"/>
      <c r="Q52" s="1241"/>
      <c r="R52" s="1241"/>
      <c r="S52" s="1242"/>
      <c r="U52" s="658" t="s">
        <v>1137</v>
      </c>
      <c r="V52" s="120" t="s">
        <v>545</v>
      </c>
      <c r="W52" s="94">
        <f t="shared" si="7"/>
        <v>0.18</v>
      </c>
      <c r="X52" s="74">
        <f t="shared" si="8"/>
        <v>18</v>
      </c>
      <c r="Y52" s="92">
        <v>180</v>
      </c>
      <c r="Z52" s="71">
        <v>210</v>
      </c>
      <c r="AA52" s="79">
        <f t="shared" si="9"/>
        <v>21</v>
      </c>
      <c r="AB52" s="96">
        <v>210</v>
      </c>
      <c r="AC52" s="659"/>
      <c r="AD52" s="292">
        <v>35</v>
      </c>
      <c r="AE52" s="574"/>
      <c r="AF52" s="616">
        <v>1.03</v>
      </c>
      <c r="AG52" s="574"/>
      <c r="AH52" s="290" t="s">
        <v>116</v>
      </c>
      <c r="AI52" s="569"/>
      <c r="AJ52" s="1218" t="s">
        <v>1263</v>
      </c>
      <c r="AK52" s="1219"/>
      <c r="AM52" s="565"/>
      <c r="AN52" s="1"/>
      <c r="AO52" s="565"/>
      <c r="AT52" s="565"/>
      <c r="AU52" s="419" t="s">
        <v>1322</v>
      </c>
      <c r="AV52" s="420"/>
      <c r="AW52" s="420"/>
      <c r="AX52" s="420"/>
      <c r="AY52" s="420"/>
      <c r="AZ52" s="420"/>
      <c r="BA52" s="420"/>
      <c r="BB52" s="421"/>
      <c r="BD52" s="218"/>
      <c r="BE52" s="753" t="s">
        <v>317</v>
      </c>
      <c r="BF52" s="778" t="s">
        <v>1374</v>
      </c>
      <c r="BG52" s="156"/>
      <c r="BH52" s="11"/>
      <c r="BI52" s="217"/>
      <c r="BK52" s="564" t="s">
        <v>724</v>
      </c>
      <c r="BL52" s="197"/>
      <c r="BM52" s="197"/>
      <c r="BN52" s="197"/>
      <c r="BP52" s="9">
        <v>1</v>
      </c>
    </row>
    <row r="53" spans="1:68" ht="21" customHeight="1">
      <c r="A53" s="147" t="str">
        <f>IF(ISBLANK(#REF!),"►",IFERROR(RIGHT(#REF!,LEN(#REF!)-FIND("Couleur",#REF!)+1),""))</f>
        <v/>
      </c>
      <c r="B53" s="134" t="s">
        <v>338</v>
      </c>
      <c r="C53" s="204" t="str">
        <f>C55</f>
        <v>R.Recipe name.With or without alcohol.Quand.Verre Flute(s).Family to stick on</v>
      </c>
      <c r="D53" s="204">
        <f>D55</f>
        <v>2</v>
      </c>
      <c r="E53" s="203" t="str">
        <f>E55</f>
        <v>Flute(s)</v>
      </c>
      <c r="F53" s="202">
        <f>F55</f>
        <v>12</v>
      </c>
      <c r="G53" s="201" t="str">
        <f>G55</f>
        <v>cl</v>
      </c>
      <c r="H53" s="325" t="str">
        <f>"❽ Volume served by "&amp;I52</f>
        <v>❽ Volume served by Flute(s)</v>
      </c>
      <c r="I53" s="324"/>
      <c r="J53" s="323"/>
      <c r="K53" s="320"/>
      <c r="L53" s="199" t="s">
        <v>1103</v>
      </c>
      <c r="M53" s="319" t="s">
        <v>402</v>
      </c>
      <c r="N53" s="198"/>
      <c r="O53" s="197"/>
      <c r="P53" s="1243" t="str">
        <f>C55&amp;"  intensité"&amp;" "&amp;M53&amp;" "&amp;"coût"&amp;M54&amp;" "&amp;" "&amp;H50</f>
        <v>R.Recipe name.With or without alcohol.Quand.Verre Flute(s).Family to stick on  intensité **** coût**  Dominant colour</v>
      </c>
      <c r="Q53" s="1243"/>
      <c r="R53" s="1243"/>
      <c r="S53" s="1244"/>
      <c r="U53" s="658" t="s">
        <v>1137</v>
      </c>
      <c r="V53" s="120" t="s">
        <v>542</v>
      </c>
      <c r="W53" s="94">
        <f t="shared" si="7"/>
        <v>0.24</v>
      </c>
      <c r="X53" s="74">
        <f t="shared" si="8"/>
        <v>24</v>
      </c>
      <c r="Y53" s="92">
        <v>240</v>
      </c>
      <c r="Z53" s="71">
        <v>250</v>
      </c>
      <c r="AA53" s="79">
        <f t="shared" si="9"/>
        <v>25</v>
      </c>
      <c r="AB53" s="96">
        <v>250</v>
      </c>
      <c r="AC53" s="659"/>
      <c r="AD53" s="292">
        <v>40</v>
      </c>
      <c r="AE53" s="574"/>
      <c r="AF53" s="616">
        <v>1.03</v>
      </c>
      <c r="AG53" s="574"/>
      <c r="AH53" s="290" t="s">
        <v>114</v>
      </c>
      <c r="AI53" s="569"/>
      <c r="AJ53" s="1218" t="s">
        <v>1273</v>
      </c>
      <c r="AK53" s="1219"/>
      <c r="AM53" s="565"/>
      <c r="AN53" s="1"/>
      <c r="AO53" s="565"/>
      <c r="AP53" s="1208" t="s">
        <v>695</v>
      </c>
      <c r="AR53" s="1208" t="s">
        <v>899</v>
      </c>
      <c r="AS53" s="1169" t="s">
        <v>1302</v>
      </c>
      <c r="AT53" s="565"/>
      <c r="AU53" s="1261" t="s">
        <v>1323</v>
      </c>
      <c r="AV53" s="1262"/>
      <c r="AW53" s="1262"/>
      <c r="AX53" s="1262"/>
      <c r="AY53" s="1262"/>
      <c r="AZ53" s="1262"/>
      <c r="BA53" s="1262"/>
      <c r="BB53" s="1263"/>
      <c r="BD53" s="746"/>
      <c r="BE53" s="747"/>
      <c r="BF53" s="744"/>
      <c r="BG53" s="748"/>
      <c r="BH53" s="20"/>
      <c r="BI53" s="741"/>
      <c r="BK53" s="28" t="s">
        <v>726</v>
      </c>
      <c r="BL53" s="197"/>
      <c r="BM53" s="197"/>
      <c r="BN53" s="197"/>
      <c r="BP53" s="9">
        <v>1</v>
      </c>
    </row>
    <row r="54" spans="1:68" ht="21" customHeight="1">
      <c r="A54" s="147" t="str">
        <f>IF(ISBLANK(#REF!),"►",IFERROR(RIGHT(#REF!,LEN(#REF!)-FIND("Couleur",#REF!)+1),""))</f>
        <v/>
      </c>
      <c r="B54" s="134" t="s">
        <v>394</v>
      </c>
      <c r="C54" s="204" t="str">
        <f>C55</f>
        <v>R.Recipe name.With or without alcohol.Quand.Verre Flute(s).Family to stick on</v>
      </c>
      <c r="D54" s="204">
        <f>D55</f>
        <v>2</v>
      </c>
      <c r="E54" s="203" t="str">
        <f>E55</f>
        <v>Flute(s)</v>
      </c>
      <c r="F54" s="202">
        <f>F55</f>
        <v>12</v>
      </c>
      <c r="G54" s="201" t="str">
        <f>G55</f>
        <v>cl</v>
      </c>
      <c r="H54" s="200">
        <v>12</v>
      </c>
      <c r="I54" s="104" t="s">
        <v>328</v>
      </c>
      <c r="J54" s="320"/>
      <c r="K54" s="320"/>
      <c r="L54" s="199" t="s">
        <v>1104</v>
      </c>
      <c r="M54" s="319" t="s">
        <v>397</v>
      </c>
      <c r="N54" s="198"/>
      <c r="O54" s="197"/>
      <c r="P54" s="1243"/>
      <c r="Q54" s="1243"/>
      <c r="R54" s="1243"/>
      <c r="S54" s="1244"/>
      <c r="U54" s="658" t="s">
        <v>1137</v>
      </c>
      <c r="V54" s="120" t="s">
        <v>539</v>
      </c>
      <c r="W54" s="94">
        <f t="shared" si="7"/>
        <v>0.24</v>
      </c>
      <c r="X54" s="74">
        <f t="shared" si="8"/>
        <v>24</v>
      </c>
      <c r="Y54" s="92">
        <v>240</v>
      </c>
      <c r="Z54" s="71">
        <v>300</v>
      </c>
      <c r="AA54" s="79">
        <f t="shared" si="9"/>
        <v>30</v>
      </c>
      <c r="AB54" s="96">
        <v>360</v>
      </c>
      <c r="AC54" s="659"/>
      <c r="AD54" s="292">
        <v>15</v>
      </c>
      <c r="AE54" s="574"/>
      <c r="AF54" s="616">
        <v>1.02</v>
      </c>
      <c r="AG54" s="574"/>
      <c r="AH54" s="290" t="s">
        <v>112</v>
      </c>
      <c r="AI54" s="569"/>
      <c r="AJ54" s="1218" t="s">
        <v>1260</v>
      </c>
      <c r="AK54" s="1219"/>
      <c r="AM54" s="565"/>
      <c r="AN54" s="1"/>
      <c r="AO54" s="565"/>
      <c r="AP54" s="1209"/>
      <c r="AR54" s="1209"/>
      <c r="AS54" s="1169"/>
      <c r="AT54" s="565"/>
      <c r="AU54" s="1264" t="s">
        <v>1324</v>
      </c>
      <c r="AV54" s="1265"/>
      <c r="AW54" s="1265"/>
      <c r="AX54" s="1265"/>
      <c r="AY54" s="1265"/>
      <c r="AZ54" s="1265"/>
      <c r="BA54" s="1265"/>
      <c r="BB54" s="1266"/>
      <c r="BD54" s="218"/>
      <c r="BE54" s="1170" t="s">
        <v>1375</v>
      </c>
      <c r="BF54" s="1170"/>
      <c r="BG54" s="1170"/>
      <c r="BH54" s="1170"/>
      <c r="BI54" s="1171"/>
      <c r="BK54" s="564" t="s">
        <v>727</v>
      </c>
      <c r="BL54" s="197"/>
      <c r="BM54" s="197"/>
      <c r="BN54" s="197"/>
      <c r="BP54" s="9">
        <v>1</v>
      </c>
    </row>
    <row r="55" spans="1:68" ht="21" customHeight="1">
      <c r="A55" s="147" t="str">
        <f>IF(ISBLANK(#REF!),"►",IFERROR(RIGHT(#REF!,LEN(#REF!)-FIND("Couleur",#REF!)+1),""))</f>
        <v/>
      </c>
      <c r="B55" s="134" t="s">
        <v>394</v>
      </c>
      <c r="C55" s="190" t="str">
        <f>UPPER(LEFT(J48,1)) &amp; "." &amp; UPPER(LEFT(J48,1)) &amp; LOWER(MID(J48,2,999)) &amp; "." &amp; UPPER(LEFT(H48,1)) &amp; LOWER(MID(H48,2,999)) &amp; "." &amp; UPPER(LEFT(H49,1)) &amp; LOWER(MID(H49,2,999)) &amp; "." &amp; "Verre " &amp; UPPER(LEFT(I52,1)) &amp; LOWER(MID(I52,2,999)) &amp; IF(LEFT(S48,1)=UPPER(LEFT(S48,1)),".","") &amp; UPPER(LEFT(S48,1)) &amp; LOWER(MID(S48,2,999))</f>
        <v>R.Recipe name.With or without alcohol.Quand.Verre Flute(s).Family to stick on</v>
      </c>
      <c r="D55" s="189">
        <f>H52</f>
        <v>2</v>
      </c>
      <c r="E55" s="188" t="str">
        <f>I52</f>
        <v>Flute(s)</v>
      </c>
      <c r="F55" s="187">
        <f>H54</f>
        <v>12</v>
      </c>
      <c r="G55" s="186" t="str">
        <f>I54</f>
        <v>cl</v>
      </c>
      <c r="H55" s="185" t="str">
        <f>(H54*H52)&amp;" "&amp;I54</f>
        <v>24 cl</v>
      </c>
      <c r="I55" s="184" t="str">
        <f>"pour "&amp;H52&amp;" "&amp;I52</f>
        <v>pour 2 Flute(s)</v>
      </c>
      <c r="J55" s="184"/>
      <c r="K55" s="183" t="s">
        <v>393</v>
      </c>
      <c r="L55" s="183" t="s">
        <v>392</v>
      </c>
      <c r="M55" s="183" t="s">
        <v>391</v>
      </c>
      <c r="N55" s="183" t="s">
        <v>390</v>
      </c>
      <c r="O55" s="183" t="s">
        <v>389</v>
      </c>
      <c r="P55" s="183" t="s">
        <v>388</v>
      </c>
      <c r="Q55" s="183" t="s">
        <v>387</v>
      </c>
      <c r="R55" s="183" t="s">
        <v>386</v>
      </c>
      <c r="S55" s="182" t="s">
        <v>385</v>
      </c>
      <c r="U55" s="658" t="s">
        <v>1137</v>
      </c>
      <c r="V55" s="120" t="s">
        <v>531</v>
      </c>
      <c r="W55" s="94">
        <f t="shared" si="7"/>
        <v>4.4999999999999998E-2</v>
      </c>
      <c r="X55" s="74">
        <f t="shared" si="8"/>
        <v>4.5</v>
      </c>
      <c r="Y55" s="92">
        <v>45</v>
      </c>
      <c r="Z55" s="71">
        <v>56</v>
      </c>
      <c r="AA55" s="74">
        <f t="shared" si="9"/>
        <v>5.6</v>
      </c>
      <c r="AB55" s="96">
        <v>68</v>
      </c>
      <c r="AC55" s="659"/>
      <c r="AD55" s="292">
        <v>40</v>
      </c>
      <c r="AE55" s="574"/>
      <c r="AF55" s="616">
        <v>0.96</v>
      </c>
      <c r="AG55" s="574"/>
      <c r="AH55" s="290" t="s">
        <v>110</v>
      </c>
      <c r="AI55" s="569"/>
      <c r="AJ55" s="1218" t="s">
        <v>1260</v>
      </c>
      <c r="AK55" s="1219"/>
      <c r="AM55" s="565"/>
      <c r="AN55" s="1"/>
      <c r="AO55" s="565"/>
      <c r="AT55" s="565"/>
      <c r="AU55" s="422"/>
      <c r="AV55" s="423"/>
      <c r="AW55" s="424" t="str">
        <f ca="1">"Width of this column = "&amp;CELL("largeur",AW71)</f>
        <v>Width of this column = 131</v>
      </c>
      <c r="AX55" s="1267" t="s">
        <v>1325</v>
      </c>
      <c r="AY55" s="1267"/>
      <c r="AZ55" s="1267"/>
      <c r="BA55" s="1267"/>
      <c r="BB55" s="1268"/>
      <c r="BD55" s="218"/>
      <c r="BE55" s="1170"/>
      <c r="BF55" s="1170"/>
      <c r="BG55" s="1170"/>
      <c r="BH55" s="1170"/>
      <c r="BI55" s="1171"/>
      <c r="BK55" s="566"/>
      <c r="BL55" s="566"/>
      <c r="BM55" s="566"/>
      <c r="BN55" s="566"/>
      <c r="BP55" s="9">
        <v>1</v>
      </c>
    </row>
    <row r="56" spans="1:68" ht="21" customHeight="1">
      <c r="A56" s="147" t="str">
        <f>IF(ISBLANK(#REF!),"►",IFERROR(RIGHT(#REF!,LEN(#REF!)-FIND("Couleur",#REF!)+1),""))</f>
        <v/>
      </c>
      <c r="B56" s="134" t="s">
        <v>338</v>
      </c>
      <c r="C56" s="119" t="str">
        <f>C55</f>
        <v>R.Recipe name.With or without alcohol.Quand.Verre Flute(s).Family to stick on</v>
      </c>
      <c r="D56" s="119">
        <f>D55</f>
        <v>2</v>
      </c>
      <c r="E56" s="118" t="str">
        <f>E55</f>
        <v>Flute(s)</v>
      </c>
      <c r="F56" s="117">
        <f>F55</f>
        <v>12</v>
      </c>
      <c r="G56" s="116" t="str">
        <f>G55</f>
        <v>cl</v>
      </c>
      <c r="H56" s="1227" t="s">
        <v>1098</v>
      </c>
      <c r="I56" s="1227"/>
      <c r="J56" s="1228"/>
      <c r="K56" s="177"/>
      <c r="L56" s="176" t="s">
        <v>380</v>
      </c>
      <c r="M56" s="1229" t="s">
        <v>379</v>
      </c>
      <c r="N56" s="175"/>
      <c r="O56" s="1231" t="s">
        <v>1100</v>
      </c>
      <c r="P56" s="1233" t="s">
        <v>377</v>
      </c>
      <c r="Q56" s="1235" t="s">
        <v>1101</v>
      </c>
      <c r="R56" s="1237" t="s">
        <v>1102</v>
      </c>
      <c r="S56" s="174" t="s">
        <v>374</v>
      </c>
      <c r="U56" s="658" t="s">
        <v>1137</v>
      </c>
      <c r="V56" s="120" t="s">
        <v>528</v>
      </c>
      <c r="W56" s="94">
        <f t="shared" si="7"/>
        <v>4.4999999999999998E-2</v>
      </c>
      <c r="X56" s="74">
        <f t="shared" si="8"/>
        <v>4.5</v>
      </c>
      <c r="Y56" s="92">
        <v>45</v>
      </c>
      <c r="Z56" s="71">
        <v>60</v>
      </c>
      <c r="AA56" s="74">
        <f t="shared" si="9"/>
        <v>6</v>
      </c>
      <c r="AB56" s="96">
        <v>60</v>
      </c>
      <c r="AC56" s="659"/>
      <c r="AD56" s="292">
        <v>40</v>
      </c>
      <c r="AE56" s="574"/>
      <c r="AF56" s="616">
        <v>0.94</v>
      </c>
      <c r="AG56" s="574"/>
      <c r="AH56" s="290" t="s">
        <v>109</v>
      </c>
      <c r="AI56" s="569"/>
      <c r="AJ56" s="1218" t="s">
        <v>1260</v>
      </c>
      <c r="AK56" s="1219"/>
      <c r="AM56" s="565"/>
      <c r="AN56" s="1"/>
      <c r="AO56" s="565"/>
      <c r="AP56" s="1193" t="s">
        <v>1136</v>
      </c>
      <c r="AR56" s="1193" t="s">
        <v>1303</v>
      </c>
      <c r="AS56" s="1193" t="s">
        <v>827</v>
      </c>
      <c r="AT56" s="565"/>
      <c r="AU56" s="422"/>
      <c r="AV56" s="423"/>
      <c r="AW56" s="425" t="str">
        <f ca="1">"width of your document =  "&amp;AV57&amp;" columns "&amp;I1&amp;" à "&amp;S1</f>
        <v>width of your document =  131 columns I à S</v>
      </c>
      <c r="AX56" s="1267"/>
      <c r="AY56" s="1267"/>
      <c r="AZ56" s="1267"/>
      <c r="BA56" s="1267"/>
      <c r="BB56" s="1268"/>
      <c r="BD56" s="218"/>
      <c r="BE56" s="554" t="s">
        <v>315</v>
      </c>
      <c r="BF56" s="16" t="s">
        <v>1376</v>
      </c>
      <c r="BG56" s="14"/>
      <c r="BH56" s="265"/>
      <c r="BI56" s="217"/>
      <c r="BK56" s="565"/>
      <c r="BL56" s="565"/>
      <c r="BM56" s="565"/>
      <c r="BN56" s="565"/>
      <c r="BP56" s="9">
        <v>1</v>
      </c>
    </row>
    <row r="57" spans="1:68" ht="21" customHeight="1">
      <c r="A57" s="147" t="str">
        <f>IF(ISBLANK(#REF!),"►",IFERROR(RIGHT(#REF!,LEN(#REF!)-FIND("Couleur",#REF!)+1),""))</f>
        <v/>
      </c>
      <c r="B57" s="134" t="s">
        <v>338</v>
      </c>
      <c r="C57" s="119" t="str">
        <f>C55</f>
        <v>R.Recipe name.With or without alcohol.Quand.Verre Flute(s).Family to stick on</v>
      </c>
      <c r="D57" s="119">
        <f>D55</f>
        <v>2</v>
      </c>
      <c r="E57" s="118" t="str">
        <f>E55</f>
        <v>Flute(s)</v>
      </c>
      <c r="F57" s="117">
        <f>F55</f>
        <v>12</v>
      </c>
      <c r="G57" s="116" t="str">
        <f>G55</f>
        <v>cl</v>
      </c>
      <c r="H57" s="1239"/>
      <c r="I57" s="1239"/>
      <c r="J57" s="1240"/>
      <c r="K57" s="165"/>
      <c r="L57" s="164" t="s">
        <v>1099</v>
      </c>
      <c r="M57" s="1230"/>
      <c r="N57" s="163"/>
      <c r="O57" s="1232"/>
      <c r="P57" s="1234"/>
      <c r="Q57" s="1236"/>
      <c r="R57" s="1238"/>
      <c r="S57" s="162" t="s">
        <v>367</v>
      </c>
      <c r="U57" s="658" t="s">
        <v>1137</v>
      </c>
      <c r="V57" s="120" t="s">
        <v>526</v>
      </c>
      <c r="W57" s="94">
        <f t="shared" si="7"/>
        <v>0.06</v>
      </c>
      <c r="X57" s="74">
        <f t="shared" si="8"/>
        <v>6</v>
      </c>
      <c r="Y57" s="92">
        <v>60</v>
      </c>
      <c r="Z57" s="71">
        <v>75</v>
      </c>
      <c r="AA57" s="79">
        <f t="shared" si="9"/>
        <v>7.5</v>
      </c>
      <c r="AB57" s="96">
        <v>90</v>
      </c>
      <c r="AC57" s="659"/>
      <c r="AD57" s="292">
        <v>40</v>
      </c>
      <c r="AE57" s="574"/>
      <c r="AF57" s="616">
        <v>0.94</v>
      </c>
      <c r="AG57" s="574"/>
      <c r="AH57" s="290" t="s">
        <v>107</v>
      </c>
      <c r="AI57" s="569"/>
      <c r="AJ57" s="1218" t="s">
        <v>1276</v>
      </c>
      <c r="AK57" s="1219"/>
      <c r="AM57" s="565"/>
      <c r="AN57" s="5"/>
      <c r="AO57" s="565"/>
      <c r="AP57" s="1193"/>
      <c r="AR57" s="1193"/>
      <c r="AS57" s="1193"/>
      <c r="AT57" s="565"/>
      <c r="AU57" s="426" t="s">
        <v>1327</v>
      </c>
      <c r="AV57" s="427">
        <f ca="1">SUM(I2:S2)</f>
        <v>131</v>
      </c>
      <c r="AW57" s="428" t="str">
        <f ca="1">IF(AV57&gt;AU59,AV60,"")</f>
        <v/>
      </c>
      <c r="AX57" s="1267"/>
      <c r="AY57" s="1267"/>
      <c r="AZ57" s="1267"/>
      <c r="BA57" s="1267"/>
      <c r="BB57" s="1268"/>
      <c r="BD57" s="218"/>
      <c r="BE57" s="554" t="s">
        <v>312</v>
      </c>
      <c r="BF57" s="16" t="s">
        <v>1376</v>
      </c>
      <c r="BG57" s="14"/>
      <c r="BH57" s="265"/>
      <c r="BI57" s="217"/>
      <c r="BK57" s="565"/>
      <c r="BL57" s="565"/>
      <c r="BM57" s="565"/>
      <c r="BN57" s="565"/>
      <c r="BP57" s="9">
        <v>1</v>
      </c>
    </row>
    <row r="58" spans="1:68" ht="21" customHeight="1" thickBot="1">
      <c r="A58" s="147" t="str">
        <f>IF(ISBLANK(#REF!),"►",IFERROR(RIGHT(#REF!,LEN(#REF!)-FIND("Couleur",#REF!)+1),""))</f>
        <v/>
      </c>
      <c r="B58" s="134" t="s">
        <v>338</v>
      </c>
      <c r="C58" s="119" t="str">
        <f>C55</f>
        <v>R.Recipe name.With or without alcohol.Quand.Verre Flute(s).Family to stick on</v>
      </c>
      <c r="D58" s="119">
        <f>D55</f>
        <v>2</v>
      </c>
      <c r="E58" s="118" t="str">
        <f>E55</f>
        <v>Flute(s)</v>
      </c>
      <c r="F58" s="117">
        <f>F55</f>
        <v>12</v>
      </c>
      <c r="G58" s="116" t="str">
        <f>G55</f>
        <v>cl</v>
      </c>
      <c r="H58" s="1239"/>
      <c r="I58" s="1239"/>
      <c r="J58" s="1240"/>
      <c r="K58" s="145">
        <v>1</v>
      </c>
      <c r="L58" s="296"/>
      <c r="M58" s="295"/>
      <c r="N58" s="144"/>
      <c r="O58" s="294"/>
      <c r="P58" s="293"/>
      <c r="Q58" s="292"/>
      <c r="R58" s="291">
        <v>1</v>
      </c>
      <c r="S58" s="290"/>
      <c r="U58" s="658" t="s">
        <v>1137</v>
      </c>
      <c r="V58" s="120" t="s">
        <v>522</v>
      </c>
      <c r="W58" s="94">
        <f t="shared" si="7"/>
        <v>0.18</v>
      </c>
      <c r="X58" s="74">
        <f t="shared" si="8"/>
        <v>18</v>
      </c>
      <c r="Y58" s="92">
        <v>180</v>
      </c>
      <c r="Z58" s="71">
        <v>210</v>
      </c>
      <c r="AA58" s="79">
        <f t="shared" si="9"/>
        <v>21</v>
      </c>
      <c r="AB58" s="96">
        <v>210</v>
      </c>
      <c r="AC58" s="659"/>
      <c r="AD58" s="292">
        <v>30</v>
      </c>
      <c r="AE58" s="574"/>
      <c r="AF58" s="616">
        <v>1.04</v>
      </c>
      <c r="AG58" s="574"/>
      <c r="AH58" s="290" t="s">
        <v>105</v>
      </c>
      <c r="AI58" s="569"/>
      <c r="AJ58" s="1218" t="s">
        <v>1277</v>
      </c>
      <c r="AK58" s="1219"/>
      <c r="AM58" s="565"/>
      <c r="AN58" s="1"/>
      <c r="AO58" s="565"/>
      <c r="AT58" s="565"/>
      <c r="AU58" s="429" t="str">
        <f>"width "&amp;AW68</f>
        <v>width column  AW</v>
      </c>
      <c r="AV58" s="430"/>
      <c r="AW58" s="389"/>
      <c r="AX58" s="1267"/>
      <c r="AY58" s="1267"/>
      <c r="AZ58" s="1267"/>
      <c r="BA58" s="1267"/>
      <c r="BB58" s="1268"/>
      <c r="BD58" s="218"/>
      <c r="BE58" s="78" t="s">
        <v>233</v>
      </c>
      <c r="BF58" s="16" t="s">
        <v>1376</v>
      </c>
      <c r="BG58" s="14"/>
      <c r="BH58" s="265"/>
      <c r="BI58" s="217"/>
      <c r="BK58" s="565"/>
      <c r="BL58" s="565"/>
      <c r="BM58" s="565"/>
      <c r="BN58" s="565"/>
      <c r="BP58" s="9">
        <v>1</v>
      </c>
    </row>
    <row r="59" spans="1:68" ht="21" customHeight="1">
      <c r="A59" s="147" t="str">
        <f>IF(ISBLANK(#REF!),"►",IFERROR(RIGHT(#REF!,LEN(#REF!)-FIND("Couleur",#REF!)+1),""))</f>
        <v/>
      </c>
      <c r="B59" s="146" t="str">
        <f t="shared" ref="B59:B64" si="14">IF(S59&lt;&gt;"","A","►")</f>
        <v>►</v>
      </c>
      <c r="C59" s="119" t="str">
        <f>C55</f>
        <v>R.Recipe name.With or without alcohol.Quand.Verre Flute(s).Family to stick on</v>
      </c>
      <c r="D59" s="119">
        <f>D55</f>
        <v>2</v>
      </c>
      <c r="E59" s="118" t="str">
        <f>E55</f>
        <v>Flute(s)</v>
      </c>
      <c r="F59" s="117">
        <f>F55</f>
        <v>12</v>
      </c>
      <c r="G59" s="116" t="str">
        <f>G55</f>
        <v>cl</v>
      </c>
      <c r="H59" s="1239"/>
      <c r="I59" s="1239"/>
      <c r="J59" s="1240"/>
      <c r="K59" s="150">
        <v>2</v>
      </c>
      <c r="L59" s="296"/>
      <c r="M59" s="295"/>
      <c r="N59" s="144"/>
      <c r="O59" s="294"/>
      <c r="P59" s="293"/>
      <c r="Q59" s="292"/>
      <c r="R59" s="291">
        <v>1</v>
      </c>
      <c r="S59" s="290"/>
      <c r="U59" s="658" t="s">
        <v>1137</v>
      </c>
      <c r="V59" s="120" t="s">
        <v>415</v>
      </c>
      <c r="W59" s="94">
        <f t="shared" si="7"/>
        <v>0.12</v>
      </c>
      <c r="X59" s="74">
        <f t="shared" si="8"/>
        <v>12</v>
      </c>
      <c r="Y59" s="92">
        <v>120</v>
      </c>
      <c r="Z59" s="71">
        <v>150</v>
      </c>
      <c r="AA59" s="79">
        <f t="shared" si="9"/>
        <v>15</v>
      </c>
      <c r="AB59" s="96">
        <v>180</v>
      </c>
      <c r="AC59" s="659"/>
      <c r="AD59" s="292">
        <v>40</v>
      </c>
      <c r="AE59" s="574"/>
      <c r="AF59" s="616">
        <v>0.99</v>
      </c>
      <c r="AG59" s="574"/>
      <c r="AH59" s="290" t="s">
        <v>102</v>
      </c>
      <c r="AI59" s="569"/>
      <c r="AJ59" s="1218" t="s">
        <v>1259</v>
      </c>
      <c r="AK59" s="1219"/>
      <c r="AM59" s="565"/>
      <c r="AN59" s="1"/>
      <c r="AO59" s="565"/>
      <c r="AP59" s="1194" t="s">
        <v>692</v>
      </c>
      <c r="AR59" s="1194" t="s">
        <v>846</v>
      </c>
      <c r="AS59" s="1169" t="s">
        <v>1304</v>
      </c>
      <c r="AT59" s="565"/>
      <c r="AU59" s="431" cm="1">
        <f t="array" aca="1" ref="AU59:AV59" ca="1">CELL("largeur",AW71)</f>
        <v>131</v>
      </c>
      <c r="AV59" s="432" t="b">
        <f ca="1"/>
        <v>0</v>
      </c>
      <c r="AW59" s="433" t="s">
        <v>1326</v>
      </c>
      <c r="AX59" s="1267"/>
      <c r="AY59" s="1267"/>
      <c r="AZ59" s="1267"/>
      <c r="BA59" s="1267"/>
      <c r="BB59" s="1268"/>
      <c r="BD59" s="218"/>
      <c r="BE59" s="78" t="s">
        <v>230</v>
      </c>
      <c r="BF59" s="16" t="s">
        <v>1376</v>
      </c>
      <c r="BG59" s="14"/>
      <c r="BH59" s="265"/>
      <c r="BI59" s="217"/>
      <c r="BK59" s="565"/>
      <c r="BL59" s="565"/>
      <c r="BM59" s="565"/>
      <c r="BN59" s="565"/>
      <c r="BP59" s="9">
        <v>1</v>
      </c>
    </row>
    <row r="60" spans="1:68" ht="21" customHeight="1">
      <c r="A60" s="147" t="str">
        <f>IF(ISBLANK(#REF!),"►",IFERROR(RIGHT(#REF!,LEN(#REF!)-FIND("Couleur",#REF!)+1),""))</f>
        <v/>
      </c>
      <c r="B60" s="146" t="str">
        <f t="shared" si="14"/>
        <v>►</v>
      </c>
      <c r="C60" s="119" t="str">
        <f>C55</f>
        <v>R.Recipe name.With or without alcohol.Quand.Verre Flute(s).Family to stick on</v>
      </c>
      <c r="D60" s="119">
        <f>D55</f>
        <v>2</v>
      </c>
      <c r="E60" s="118" t="str">
        <f>E55</f>
        <v>Flute(s)</v>
      </c>
      <c r="F60" s="117">
        <f>F55</f>
        <v>12</v>
      </c>
      <c r="G60" s="116" t="str">
        <f>G55</f>
        <v>cl</v>
      </c>
      <c r="H60" s="1239"/>
      <c r="I60" s="1239"/>
      <c r="J60" s="1240"/>
      <c r="K60" s="145">
        <v>3</v>
      </c>
      <c r="L60" s="296"/>
      <c r="M60" s="295"/>
      <c r="N60" s="144"/>
      <c r="O60" s="294"/>
      <c r="P60" s="293"/>
      <c r="Q60" s="292"/>
      <c r="R60" s="291">
        <v>1</v>
      </c>
      <c r="S60" s="298"/>
      <c r="U60" s="658" t="s">
        <v>1137</v>
      </c>
      <c r="V60" s="120" t="s">
        <v>508</v>
      </c>
      <c r="W60" s="94">
        <f t="shared" si="7"/>
        <v>0.2</v>
      </c>
      <c r="X60" s="74">
        <f t="shared" si="8"/>
        <v>20</v>
      </c>
      <c r="Y60" s="92">
        <v>200</v>
      </c>
      <c r="Z60" s="71">
        <v>250</v>
      </c>
      <c r="AA60" s="79">
        <f t="shared" si="9"/>
        <v>25</v>
      </c>
      <c r="AB60" s="96">
        <v>300</v>
      </c>
      <c r="AC60" s="659"/>
      <c r="AD60" s="292">
        <v>30</v>
      </c>
      <c r="AE60" s="574"/>
      <c r="AF60" s="616">
        <v>1.02</v>
      </c>
      <c r="AG60" s="574"/>
      <c r="AH60" s="290" t="s">
        <v>99</v>
      </c>
      <c r="AI60" s="569"/>
      <c r="AJ60" s="1218" t="s">
        <v>1260</v>
      </c>
      <c r="AK60" s="1219"/>
      <c r="AM60" s="565"/>
      <c r="AN60" s="1"/>
      <c r="AO60" s="565"/>
      <c r="AP60" s="1195"/>
      <c r="AR60" s="1195"/>
      <c r="AS60" s="1169"/>
      <c r="AT60" s="565"/>
      <c r="AU60" s="434" t="s">
        <v>1328</v>
      </c>
      <c r="AV60" s="435" t="s">
        <v>632</v>
      </c>
      <c r="AW60" s="436" t="s">
        <v>1333</v>
      </c>
      <c r="AX60" s="437"/>
      <c r="AY60" s="438"/>
      <c r="AZ60" s="438"/>
      <c r="BA60" s="438"/>
      <c r="BB60" s="439"/>
      <c r="BD60" s="218"/>
      <c r="BE60" s="78" t="s">
        <v>227</v>
      </c>
      <c r="BF60" s="16" t="s">
        <v>1376</v>
      </c>
      <c r="BG60" s="14"/>
      <c r="BH60" s="265"/>
      <c r="BI60" s="217"/>
      <c r="BK60" s="565"/>
      <c r="BL60" s="565"/>
      <c r="BM60" s="565"/>
      <c r="BN60" s="565"/>
      <c r="BP60" s="9">
        <v>1</v>
      </c>
    </row>
    <row r="61" spans="1:68" ht="21" customHeight="1" thickBot="1">
      <c r="A61" s="147" t="str">
        <f>IF(ISBLANK(#REF!),"►",IFERROR(RIGHT(#REF!,LEN(#REF!)-FIND("Couleur",#REF!)+1),""))</f>
        <v/>
      </c>
      <c r="B61" s="146" t="str">
        <f t="shared" si="14"/>
        <v>►</v>
      </c>
      <c r="C61" s="119" t="str">
        <f>C55</f>
        <v>R.Recipe name.With or without alcohol.Quand.Verre Flute(s).Family to stick on</v>
      </c>
      <c r="D61" s="119">
        <f>D55</f>
        <v>2</v>
      </c>
      <c r="E61" s="118" t="str">
        <f>E55</f>
        <v>Flute(s)</v>
      </c>
      <c r="F61" s="117">
        <f>F55</f>
        <v>12</v>
      </c>
      <c r="G61" s="116" t="str">
        <f>G55</f>
        <v>cl</v>
      </c>
      <c r="H61" s="1239"/>
      <c r="I61" s="1239"/>
      <c r="J61" s="1240"/>
      <c r="K61" s="150">
        <v>4</v>
      </c>
      <c r="L61" s="296"/>
      <c r="M61" s="295"/>
      <c r="N61" s="144"/>
      <c r="O61" s="294"/>
      <c r="P61" s="293"/>
      <c r="Q61" s="292"/>
      <c r="R61" s="291">
        <v>1</v>
      </c>
      <c r="S61" s="298"/>
      <c r="U61" s="658" t="s">
        <v>1137</v>
      </c>
      <c r="V61" s="120" t="s">
        <v>506</v>
      </c>
      <c r="W61" s="94">
        <f t="shared" si="7"/>
        <v>0.4</v>
      </c>
      <c r="X61" s="74">
        <f t="shared" si="8"/>
        <v>40</v>
      </c>
      <c r="Y61" s="92">
        <v>400</v>
      </c>
      <c r="Z61" s="71">
        <v>470</v>
      </c>
      <c r="AA61" s="79">
        <f t="shared" si="9"/>
        <v>47</v>
      </c>
      <c r="AB61" s="96">
        <v>470</v>
      </c>
      <c r="AC61" s="659"/>
      <c r="AD61" s="292">
        <v>40</v>
      </c>
      <c r="AE61" s="574"/>
      <c r="AF61" s="616">
        <v>0.95</v>
      </c>
      <c r="AG61" s="574"/>
      <c r="AH61" s="290" t="s">
        <v>96</v>
      </c>
      <c r="AI61" s="569"/>
      <c r="AJ61" s="1218" t="s">
        <v>1268</v>
      </c>
      <c r="AK61" s="1219"/>
      <c r="AM61" s="565"/>
      <c r="AN61" s="1"/>
      <c r="AO61" s="565"/>
      <c r="AT61" s="565"/>
      <c r="AU61" s="1269" t="str">
        <f>AW68&amp;" "&amp;AU65&amp;SUM(COUNTIF(AX73:AX124,"&gt;0"))&amp;" lines"</f>
        <v>column  AW your text is divided into12 lines</v>
      </c>
      <c r="AV61" s="1270"/>
      <c r="AW61" s="440" t="s">
        <v>1335</v>
      </c>
      <c r="AX61" s="441" t="str">
        <f>"◄ cell "&amp;ADDRESS(ROW(AW61),COLUMN(AW61),4)</f>
        <v>◄ cell AW61</v>
      </c>
      <c r="AY61" s="441"/>
      <c r="AZ61" s="442"/>
      <c r="BA61" s="443" t="str">
        <f>LEN(AW61) - LEN(SUBSTITUTE(AW61, " ", "")) + 1&amp;" Words"</f>
        <v>98 Words</v>
      </c>
      <c r="BB61" s="444">
        <f>LEN(AW61)</f>
        <v>544</v>
      </c>
      <c r="BD61" s="746"/>
      <c r="BE61" s="747"/>
      <c r="BF61" s="744"/>
      <c r="BG61" s="748"/>
      <c r="BH61" s="20"/>
      <c r="BI61" s="741"/>
      <c r="BK61" s="565"/>
      <c r="BL61" s="565"/>
      <c r="BM61" s="565"/>
      <c r="BN61" s="565"/>
      <c r="BP61" s="9">
        <v>1</v>
      </c>
    </row>
    <row r="62" spans="1:68" ht="21" customHeight="1">
      <c r="A62" s="147" t="str">
        <f>IF(ISBLANK(#REF!),"►",IFERROR(RIGHT(#REF!,LEN(#REF!)-FIND("Couleur",#REF!)+1),""))</f>
        <v/>
      </c>
      <c r="B62" s="146" t="str">
        <f t="shared" si="14"/>
        <v>►</v>
      </c>
      <c r="C62" s="119" t="str">
        <f>C55</f>
        <v>R.Recipe name.With or without alcohol.Quand.Verre Flute(s).Family to stick on</v>
      </c>
      <c r="D62" s="119">
        <f>D55</f>
        <v>2</v>
      </c>
      <c r="E62" s="118" t="str">
        <f>E55</f>
        <v>Flute(s)</v>
      </c>
      <c r="F62" s="117">
        <f>F55</f>
        <v>12</v>
      </c>
      <c r="G62" s="116" t="str">
        <f>G55</f>
        <v>cl</v>
      </c>
      <c r="H62" s="1239"/>
      <c r="I62" s="1239"/>
      <c r="J62" s="1240"/>
      <c r="K62" s="145">
        <v>5</v>
      </c>
      <c r="L62" s="296"/>
      <c r="M62" s="295"/>
      <c r="N62" s="144"/>
      <c r="O62" s="294"/>
      <c r="P62" s="293"/>
      <c r="Q62" s="292"/>
      <c r="R62" s="291">
        <v>1</v>
      </c>
      <c r="S62" s="290"/>
      <c r="U62" s="658" t="s">
        <v>1137</v>
      </c>
      <c r="V62" s="120" t="s">
        <v>502</v>
      </c>
      <c r="W62" s="94">
        <f t="shared" si="7"/>
        <v>0.24</v>
      </c>
      <c r="X62" s="74">
        <f t="shared" si="8"/>
        <v>24</v>
      </c>
      <c r="Y62" s="92">
        <v>240</v>
      </c>
      <c r="Z62" s="71">
        <v>300</v>
      </c>
      <c r="AA62" s="79">
        <f t="shared" si="9"/>
        <v>30</v>
      </c>
      <c r="AB62" s="96">
        <v>360</v>
      </c>
      <c r="AC62" s="659"/>
      <c r="AD62" s="292">
        <v>35</v>
      </c>
      <c r="AE62" s="574"/>
      <c r="AF62" s="616">
        <v>1.05</v>
      </c>
      <c r="AG62" s="574"/>
      <c r="AH62" s="290" t="s">
        <v>94</v>
      </c>
      <c r="AI62" s="569"/>
      <c r="AJ62" s="1218" t="s">
        <v>1263</v>
      </c>
      <c r="AK62" s="1219"/>
      <c r="AM62" s="565"/>
      <c r="AN62" s="1"/>
      <c r="AO62" s="565"/>
      <c r="AP62" s="1204" t="s">
        <v>885</v>
      </c>
      <c r="AR62" s="1204" t="s">
        <v>848</v>
      </c>
      <c r="AS62" s="1169" t="s">
        <v>849</v>
      </c>
      <c r="AT62" s="565"/>
      <c r="AU62" s="1269"/>
      <c r="AV62" s="1270"/>
      <c r="AW62" s="445" t="s">
        <v>394</v>
      </c>
      <c r="AX62" s="441" t="str">
        <f>"◄ cell "&amp;ADDRESS(ROW(AW62),COLUMN(AW62),4)</f>
        <v>◄ cell AW62</v>
      </c>
      <c r="AY62" s="441"/>
      <c r="AZ62" s="442"/>
      <c r="BA62" s="443" t="str">
        <f>LEN(AW62) - LEN(SUBSTITUTE(AW62, " ", "")) + 1&amp;" Words"</f>
        <v>1 Words</v>
      </c>
      <c r="BB62" s="444">
        <f>LEN(AW62)</f>
        <v>1</v>
      </c>
      <c r="BD62" s="218"/>
      <c r="BE62" s="1161" t="s">
        <v>1377</v>
      </c>
      <c r="BF62" s="1162"/>
      <c r="BG62" s="1162"/>
      <c r="BH62" s="1163"/>
      <c r="BI62" s="217"/>
      <c r="BK62" s="565"/>
      <c r="BL62" s="565"/>
      <c r="BM62" s="565"/>
      <c r="BN62" s="565"/>
      <c r="BP62" s="9">
        <v>1</v>
      </c>
    </row>
    <row r="63" spans="1:68" ht="21" customHeight="1">
      <c r="A63" s="147" t="str">
        <f>IF(ISBLANK(#REF!),"►",IFERROR(RIGHT(#REF!,LEN(#REF!)-FIND("Couleur",#REF!)+1),""))</f>
        <v/>
      </c>
      <c r="B63" s="146" t="str">
        <f t="shared" si="14"/>
        <v>►</v>
      </c>
      <c r="C63" s="119" t="str">
        <f>C55</f>
        <v>R.Recipe name.With or without alcohol.Quand.Verre Flute(s).Family to stick on</v>
      </c>
      <c r="D63" s="119">
        <f>D55</f>
        <v>2</v>
      </c>
      <c r="E63" s="118" t="str">
        <f>E55</f>
        <v>Flute(s)</v>
      </c>
      <c r="F63" s="117">
        <f>F55</f>
        <v>12</v>
      </c>
      <c r="G63" s="116" t="str">
        <f>G55</f>
        <v>cl</v>
      </c>
      <c r="H63" s="1239"/>
      <c r="I63" s="1239"/>
      <c r="J63" s="1240"/>
      <c r="K63" s="150">
        <v>6</v>
      </c>
      <c r="L63" s="296"/>
      <c r="M63" s="295"/>
      <c r="N63" s="144"/>
      <c r="O63" s="294"/>
      <c r="P63" s="293"/>
      <c r="Q63" s="292"/>
      <c r="R63" s="291">
        <v>1</v>
      </c>
      <c r="S63" s="290"/>
      <c r="U63" s="658" t="s">
        <v>1137</v>
      </c>
      <c r="V63" s="120" t="s">
        <v>498</v>
      </c>
      <c r="W63" s="94">
        <f t="shared" si="7"/>
        <v>0.5</v>
      </c>
      <c r="X63" s="74">
        <f t="shared" si="8"/>
        <v>50</v>
      </c>
      <c r="Y63" s="92">
        <v>500</v>
      </c>
      <c r="Z63" s="71">
        <v>600</v>
      </c>
      <c r="AA63" s="79">
        <f t="shared" si="9"/>
        <v>60</v>
      </c>
      <c r="AB63" s="96">
        <v>600</v>
      </c>
      <c r="AC63" s="659"/>
      <c r="AD63" s="292">
        <v>40</v>
      </c>
      <c r="AE63" s="574"/>
      <c r="AF63" s="616">
        <v>1.04</v>
      </c>
      <c r="AG63" s="574"/>
      <c r="AH63" s="290" t="s">
        <v>92</v>
      </c>
      <c r="AI63" s="569"/>
      <c r="AJ63" s="1218" t="s">
        <v>1260</v>
      </c>
      <c r="AK63" s="1219"/>
      <c r="AM63" s="565"/>
      <c r="AN63" s="1"/>
      <c r="AO63" s="565"/>
      <c r="AP63" s="1205"/>
      <c r="AR63" s="1205"/>
      <c r="AS63" s="1169"/>
      <c r="AT63" s="565"/>
      <c r="AU63" s="1269"/>
      <c r="AV63" s="1270"/>
      <c r="AW63" s="440" t="s">
        <v>1336</v>
      </c>
      <c r="AX63" s="441" t="str">
        <f>"◄ cell "&amp;ADDRESS(ROW(AW63),COLUMN(AW63),4)</f>
        <v>◄ cell AW63</v>
      </c>
      <c r="AY63" s="441"/>
      <c r="AZ63" s="442"/>
      <c r="BA63" s="443" t="str">
        <f>LEN(AW63) - LEN(SUBSTITUTE(AW63, " ", "")) + 1&amp;" Words"</f>
        <v>34 Words</v>
      </c>
      <c r="BB63" s="444">
        <f>LEN(AW63)</f>
        <v>158</v>
      </c>
      <c r="BD63" s="218"/>
      <c r="BE63" s="1164"/>
      <c r="BF63" s="1165"/>
      <c r="BG63" s="1165"/>
      <c r="BH63" s="1166"/>
      <c r="BI63" s="217"/>
      <c r="BK63" s="565"/>
      <c r="BL63" s="565"/>
      <c r="BM63" s="565"/>
      <c r="BN63" s="565"/>
      <c r="BP63" s="9">
        <v>1</v>
      </c>
    </row>
    <row r="64" spans="1:68" ht="21" customHeight="1" thickBot="1">
      <c r="A64" s="147" t="str">
        <f>IF(ISBLANK(#REF!),"►",IFERROR(RIGHT(#REF!,LEN(#REF!)-FIND("Couleur",#REF!)+1),""))</f>
        <v/>
      </c>
      <c r="B64" s="146" t="str">
        <f t="shared" si="14"/>
        <v>►</v>
      </c>
      <c r="C64" s="119" t="str">
        <f>C55</f>
        <v>R.Recipe name.With or without alcohol.Quand.Verre Flute(s).Family to stick on</v>
      </c>
      <c r="D64" s="119">
        <f>D55</f>
        <v>2</v>
      </c>
      <c r="E64" s="118" t="str">
        <f>E55</f>
        <v>Flute(s)</v>
      </c>
      <c r="F64" s="117">
        <f>F55</f>
        <v>12</v>
      </c>
      <c r="G64" s="116" t="str">
        <f>G55</f>
        <v>cl</v>
      </c>
      <c r="H64" s="1239"/>
      <c r="I64" s="1239"/>
      <c r="J64" s="1240"/>
      <c r="K64" s="145">
        <v>7</v>
      </c>
      <c r="L64" s="296"/>
      <c r="M64" s="295"/>
      <c r="N64" s="144"/>
      <c r="O64" s="294"/>
      <c r="P64" s="293"/>
      <c r="Q64" s="292"/>
      <c r="R64" s="291">
        <v>1</v>
      </c>
      <c r="S64" s="290"/>
      <c r="U64" s="658" t="s">
        <v>1137</v>
      </c>
      <c r="V64" s="120" t="s">
        <v>495</v>
      </c>
      <c r="W64" s="94">
        <f t="shared" si="7"/>
        <v>0.215</v>
      </c>
      <c r="X64" s="74">
        <f t="shared" si="8"/>
        <v>21.5</v>
      </c>
      <c r="Y64" s="92">
        <v>215</v>
      </c>
      <c r="Z64" s="71">
        <v>269</v>
      </c>
      <c r="AA64" s="79">
        <f t="shared" si="9"/>
        <v>26.9</v>
      </c>
      <c r="AB64" s="96">
        <v>322</v>
      </c>
      <c r="AC64" s="659"/>
      <c r="AD64" s="292">
        <v>40</v>
      </c>
      <c r="AE64" s="574"/>
      <c r="AF64" s="616">
        <v>0.94</v>
      </c>
      <c r="AG64" s="574"/>
      <c r="AH64" s="290" t="s">
        <v>90</v>
      </c>
      <c r="AI64" s="569"/>
      <c r="AJ64" s="1218" t="s">
        <v>1263</v>
      </c>
      <c r="AK64" s="1219"/>
      <c r="AM64" s="565"/>
      <c r="AN64" s="1"/>
      <c r="AO64" s="565"/>
      <c r="AT64" s="565"/>
      <c r="AU64" s="1269"/>
      <c r="AV64" s="1270"/>
      <c r="AW64" s="440" t="s">
        <v>1337</v>
      </c>
      <c r="AX64" s="441" t="str">
        <f>"◄ cell "&amp;ADDRESS(ROW(AW64),COLUMN(AW64),4)</f>
        <v>◄ cell AW64</v>
      </c>
      <c r="AY64" s="441"/>
      <c r="AZ64" s="442"/>
      <c r="BA64" s="443" t="str">
        <f>LEN(AW64) - LEN(SUBSTITUTE(AW64, " ", "")) + 1&amp;" Words"</f>
        <v>24 Words</v>
      </c>
      <c r="BB64" s="444">
        <f>LEN(AW64)</f>
        <v>122</v>
      </c>
      <c r="BD64" s="218"/>
      <c r="BE64" s="813" t="s">
        <v>241</v>
      </c>
      <c r="BF64" s="14" t="s">
        <v>799</v>
      </c>
      <c r="BG64" s="14"/>
      <c r="BH64" s="265" t="s">
        <v>1001</v>
      </c>
      <c r="BI64" s="217"/>
      <c r="BK64" s="565"/>
      <c r="BL64" s="565"/>
      <c r="BM64" s="565"/>
      <c r="BN64" s="565"/>
      <c r="BP64" s="9">
        <v>1</v>
      </c>
    </row>
    <row r="65" spans="1:68" ht="21" customHeight="1">
      <c r="A65" s="147" t="str">
        <f>IF(ISBLANK(#REF!),"►",IFERROR(RIGHT(#REF!,LEN(#REF!)-FIND("Couleur",#REF!)+1),""))</f>
        <v/>
      </c>
      <c r="B65" s="134" t="s">
        <v>338</v>
      </c>
      <c r="C65" s="119" t="str">
        <f>C55</f>
        <v>R.Recipe name.With or without alcohol.Quand.Verre Flute(s).Family to stick on</v>
      </c>
      <c r="D65" s="119">
        <f>D55</f>
        <v>2</v>
      </c>
      <c r="E65" s="118" t="str">
        <f>E55</f>
        <v>Flute(s)</v>
      </c>
      <c r="F65" s="117">
        <f>F55</f>
        <v>12</v>
      </c>
      <c r="G65" s="116" t="str">
        <f>G55</f>
        <v>cl</v>
      </c>
      <c r="H65" s="132"/>
      <c r="I65" s="132" t="str">
        <f>"▼ column "&amp;SUBSTITUTE(ADDRESS(1,COLUMN(),4),"1","")</f>
        <v>▼ column I</v>
      </c>
      <c r="J65" s="132"/>
      <c r="K65" s="132"/>
      <c r="L65" s="132"/>
      <c r="M65" s="132"/>
      <c r="N65" s="132"/>
      <c r="O65" s="132"/>
      <c r="P65" s="132"/>
      <c r="Q65" s="133"/>
      <c r="R65" s="132"/>
      <c r="S65" s="131" t="str">
        <f>"column "&amp;SUBSTITUTE(ADDRESS(1,COLUMN(),4),"1","")&amp;" ▼"</f>
        <v>column S ▼</v>
      </c>
      <c r="U65" s="658" t="s">
        <v>1137</v>
      </c>
      <c r="V65" s="120" t="s">
        <v>492</v>
      </c>
      <c r="W65" s="94">
        <f t="shared" si="7"/>
        <v>0.2</v>
      </c>
      <c r="X65" s="74">
        <f t="shared" si="8"/>
        <v>20</v>
      </c>
      <c r="Y65" s="92">
        <v>200</v>
      </c>
      <c r="Z65" s="71">
        <v>240</v>
      </c>
      <c r="AA65" s="79">
        <f t="shared" si="9"/>
        <v>24</v>
      </c>
      <c r="AB65" s="96">
        <v>240</v>
      </c>
      <c r="AC65" s="659"/>
      <c r="AD65" s="292">
        <v>35</v>
      </c>
      <c r="AE65" s="574"/>
      <c r="AF65" s="616">
        <v>1.03</v>
      </c>
      <c r="AG65" s="574"/>
      <c r="AH65" s="290" t="s">
        <v>88</v>
      </c>
      <c r="AI65" s="569"/>
      <c r="AJ65" s="1218" t="s">
        <v>1264</v>
      </c>
      <c r="AK65" s="1219"/>
      <c r="AM65" s="565"/>
      <c r="AN65" s="1"/>
      <c r="AO65" s="565"/>
      <c r="AP65" s="1198" t="s">
        <v>729</v>
      </c>
      <c r="AR65" s="1198" t="s">
        <v>850</v>
      </c>
      <c r="AS65" s="1169" t="s">
        <v>1305</v>
      </c>
      <c r="AT65" s="565"/>
      <c r="AU65" s="434" t="s">
        <v>1329</v>
      </c>
      <c r="AV65" s="446"/>
      <c r="AW65" s="447" t="s">
        <v>505</v>
      </c>
      <c r="AX65" s="437"/>
      <c r="AY65" s="438"/>
      <c r="AZ65" s="438"/>
      <c r="BA65" s="448" t="s">
        <v>638</v>
      </c>
      <c r="BB65" s="444">
        <f>SUM(BB61:BB64)</f>
        <v>825</v>
      </c>
      <c r="BD65" s="218"/>
      <c r="BE65" s="813" t="s">
        <v>238</v>
      </c>
      <c r="BF65" s="14" t="s">
        <v>998</v>
      </c>
      <c r="BG65" s="14"/>
      <c r="BH65" s="265" t="s">
        <v>1001</v>
      </c>
      <c r="BI65" s="217"/>
      <c r="BK65" s="565"/>
      <c r="BL65" s="565"/>
      <c r="BM65" s="565"/>
      <c r="BN65" s="565"/>
      <c r="BP65" s="9">
        <v>1</v>
      </c>
    </row>
    <row r="66" spans="1:68" ht="21" customHeight="1">
      <c r="A66" s="147" t="str">
        <f>IF(ISBLANK(#REF!),"►",IFERROR(RIGHT(#REF!,LEN(#REF!)-FIND("Couleur",#REF!)+1),""))</f>
        <v/>
      </c>
      <c r="B66" s="146" t="str">
        <f t="shared" ref="B66:B76" si="15">IF(OR(I66&lt;&gt; "",J66&lt;&gt;"",K66&lt;&gt; "",L66&lt;&gt; "",M66&lt;&gt; "",N66&lt;&gt; "",O66&lt;&gt;""),"A", "►")</f>
        <v>A</v>
      </c>
      <c r="C66" s="119" t="str">
        <f>C55</f>
        <v>R.Recipe name.With or without alcohol.Quand.Verre Flute(s).Family to stick on</v>
      </c>
      <c r="D66" s="119">
        <f>D55</f>
        <v>2</v>
      </c>
      <c r="E66" s="118" t="str">
        <f>E55</f>
        <v>Flute(s)</v>
      </c>
      <c r="F66" s="117">
        <f>F55</f>
        <v>12</v>
      </c>
      <c r="G66" s="116" t="str">
        <f>G55</f>
        <v>cl</v>
      </c>
      <c r="H66" s="288">
        <v>0</v>
      </c>
      <c r="I66" s="267" t="s">
        <v>1106</v>
      </c>
      <c r="J66" s="270"/>
      <c r="K66" s="270"/>
      <c r="L66" s="270"/>
      <c r="M66" s="270"/>
      <c r="N66" s="270"/>
      <c r="O66" s="270"/>
      <c r="P66" s="270"/>
      <c r="Q66" s="270"/>
      <c r="R66" s="270"/>
      <c r="S66" s="287" t="s">
        <v>1105</v>
      </c>
      <c r="T66" s="561"/>
      <c r="U66" s="658" t="s">
        <v>1137</v>
      </c>
      <c r="V66" s="120" t="s">
        <v>491</v>
      </c>
      <c r="W66" s="94">
        <f t="shared" si="7"/>
        <v>2E-3</v>
      </c>
      <c r="X66" s="74">
        <f t="shared" si="8"/>
        <v>0.2</v>
      </c>
      <c r="Y66" s="92">
        <v>2</v>
      </c>
      <c r="Z66" s="71">
        <v>55</v>
      </c>
      <c r="AA66" s="79">
        <f t="shared" si="9"/>
        <v>5.5</v>
      </c>
      <c r="AB66" s="96">
        <v>66</v>
      </c>
      <c r="AC66" s="659"/>
      <c r="AD66" s="292">
        <v>35</v>
      </c>
      <c r="AE66" s="574"/>
      <c r="AF66" s="616">
        <v>1.03</v>
      </c>
      <c r="AG66" s="574"/>
      <c r="AH66" s="290" t="s">
        <v>86</v>
      </c>
      <c r="AI66" s="569"/>
      <c r="AJ66" s="1218" t="s">
        <v>1263</v>
      </c>
      <c r="AK66" s="1219"/>
      <c r="AM66" s="565"/>
      <c r="AN66" s="1"/>
      <c r="AO66" s="565"/>
      <c r="AP66" s="1199"/>
      <c r="AR66" s="1199"/>
      <c r="AS66" s="1169"/>
      <c r="AT66" s="565"/>
      <c r="AU66" s="449" t="s">
        <v>1330</v>
      </c>
      <c r="AV66" s="450"/>
      <c r="AW66" s="450"/>
      <c r="AX66" s="450"/>
      <c r="AY66" s="450"/>
      <c r="AZ66" s="450"/>
      <c r="BA66" s="450"/>
      <c r="BB66" s="451"/>
      <c r="BE66" s="813" t="s">
        <v>236</v>
      </c>
      <c r="BF66" s="14" t="s">
        <v>999</v>
      </c>
      <c r="BG66" s="14"/>
      <c r="BH66" s="265" t="s">
        <v>1001</v>
      </c>
      <c r="BI66" s="217"/>
      <c r="BK66" s="565"/>
      <c r="BL66" s="565"/>
      <c r="BM66" s="565"/>
      <c r="BN66" s="565"/>
      <c r="BP66" s="9">
        <v>1</v>
      </c>
    </row>
    <row r="67" spans="1:68" ht="21" customHeight="1" thickBot="1">
      <c r="A67" s="147" t="str">
        <f>IF(ISBLANK(#REF!),"►",IFERROR(RIGHT(#REF!,LEN(#REF!)-FIND("Couleur",#REF!)+1),""))</f>
        <v/>
      </c>
      <c r="B67" s="146" t="str">
        <f t="shared" si="15"/>
        <v>►</v>
      </c>
      <c r="C67" s="119" t="str">
        <f>C55</f>
        <v>R.Recipe name.With or without alcohol.Quand.Verre Flute(s).Family to stick on</v>
      </c>
      <c r="D67" s="119">
        <f>D55</f>
        <v>2</v>
      </c>
      <c r="E67" s="118" t="str">
        <f>E55</f>
        <v>Flute(s)</v>
      </c>
      <c r="F67" s="117">
        <f>F55</f>
        <v>12</v>
      </c>
      <c r="G67" s="116" t="str">
        <f>G55</f>
        <v>cl</v>
      </c>
      <c r="H67" s="285" t="str">
        <f>IF(ISBLANK(I67),"",MAX(H66:H66)+1)</f>
        <v/>
      </c>
      <c r="I67" s="284"/>
      <c r="J67" s="284"/>
      <c r="K67" s="284"/>
      <c r="L67" s="284"/>
      <c r="M67" s="284"/>
      <c r="N67" s="284"/>
      <c r="O67" s="284"/>
      <c r="P67" s="284"/>
      <c r="Q67" s="284"/>
      <c r="R67" s="284"/>
      <c r="S67" s="282"/>
      <c r="T67" s="561"/>
      <c r="U67" s="658" t="s">
        <v>1137</v>
      </c>
      <c r="V67" s="120" t="s">
        <v>489</v>
      </c>
      <c r="W67" s="94">
        <f t="shared" si="7"/>
        <v>4.3999999999999997E-2</v>
      </c>
      <c r="X67" s="74">
        <f t="shared" si="8"/>
        <v>4.4000000000000004</v>
      </c>
      <c r="Y67" s="92">
        <v>44</v>
      </c>
      <c r="Z67" s="71">
        <v>50</v>
      </c>
      <c r="AA67" s="79">
        <f t="shared" si="9"/>
        <v>5</v>
      </c>
      <c r="AB67" s="96">
        <v>60</v>
      </c>
      <c r="AC67" s="659"/>
      <c r="AD67" s="292">
        <v>15</v>
      </c>
      <c r="AE67" s="574"/>
      <c r="AF67" s="616">
        <v>1.02</v>
      </c>
      <c r="AG67" s="574"/>
      <c r="AH67" s="290" t="s">
        <v>84</v>
      </c>
      <c r="AI67" s="569"/>
      <c r="AJ67" s="1218" t="s">
        <v>1260</v>
      </c>
      <c r="AK67" s="1219"/>
      <c r="AM67" s="565"/>
      <c r="AN67" s="1"/>
      <c r="AO67" s="565"/>
      <c r="AT67" s="565"/>
      <c r="AU67" s="452" t="s">
        <v>1334</v>
      </c>
      <c r="AV67" s="453" t="s">
        <v>641</v>
      </c>
      <c r="AW67" s="445" t="s">
        <v>394</v>
      </c>
      <c r="AX67" s="454" t="s">
        <v>1331</v>
      </c>
      <c r="AY67" s="454"/>
      <c r="AZ67" s="454"/>
      <c r="BA67" s="454"/>
      <c r="BB67" s="455"/>
      <c r="BD67" s="746"/>
      <c r="BE67" s="747"/>
      <c r="BF67" s="744"/>
      <c r="BG67" s="748"/>
      <c r="BH67" s="20"/>
      <c r="BI67" s="741"/>
      <c r="BK67" s="565"/>
      <c r="BL67" s="565"/>
      <c r="BM67" s="565"/>
      <c r="BN67" s="565"/>
      <c r="BP67" s="9">
        <v>1</v>
      </c>
    </row>
    <row r="68" spans="1:68" ht="21" customHeight="1">
      <c r="A68" s="147" t="str">
        <f>IF(ISBLANK(#REF!),"►",IFERROR(RIGHT(#REF!,LEN(#REF!)-FIND("Couleur",#REF!)+1),""))</f>
        <v/>
      </c>
      <c r="B68" s="146" t="str">
        <f t="shared" si="15"/>
        <v>►</v>
      </c>
      <c r="C68" s="119" t="str">
        <f>C55</f>
        <v>R.Recipe name.With or without alcohol.Quand.Verre Flute(s).Family to stick on</v>
      </c>
      <c r="D68" s="119">
        <f>D55</f>
        <v>2</v>
      </c>
      <c r="E68" s="118" t="str">
        <f>E55</f>
        <v>Flute(s)</v>
      </c>
      <c r="F68" s="117">
        <f>F55</f>
        <v>12</v>
      </c>
      <c r="G68" s="116" t="str">
        <f>G55</f>
        <v>cl</v>
      </c>
      <c r="H68" s="285" t="str">
        <f>IF(ISBLANK(I68),"",MAX(H66:H67)+1)</f>
        <v/>
      </c>
      <c r="I68" s="284"/>
      <c r="J68" s="284"/>
      <c r="K68" s="284"/>
      <c r="L68" s="284"/>
      <c r="M68" s="284"/>
      <c r="N68" s="284"/>
      <c r="O68" s="284"/>
      <c r="P68" s="284"/>
      <c r="Q68" s="284"/>
      <c r="R68" s="284"/>
      <c r="S68" s="282"/>
      <c r="T68" s="561"/>
      <c r="U68" s="658" t="s">
        <v>1137</v>
      </c>
      <c r="V68" s="120" t="s">
        <v>487</v>
      </c>
      <c r="W68" s="94">
        <f t="shared" si="7"/>
        <v>4.3999999999999997E-2</v>
      </c>
      <c r="X68" s="74">
        <f t="shared" si="8"/>
        <v>4.4000000000000004</v>
      </c>
      <c r="Y68" s="92">
        <v>44</v>
      </c>
      <c r="Z68" s="71">
        <v>55</v>
      </c>
      <c r="AA68" s="79">
        <f t="shared" si="9"/>
        <v>5.5</v>
      </c>
      <c r="AB68" s="96">
        <v>66</v>
      </c>
      <c r="AC68" s="659"/>
      <c r="AD68" s="292">
        <v>40</v>
      </c>
      <c r="AE68" s="574"/>
      <c r="AF68" s="616">
        <v>0.94</v>
      </c>
      <c r="AG68" s="574"/>
      <c r="AH68" s="290" t="s">
        <v>82</v>
      </c>
      <c r="AI68" s="569"/>
      <c r="AJ68" s="1218" t="s">
        <v>1260</v>
      </c>
      <c r="AK68" s="1219"/>
      <c r="AM68" s="565"/>
      <c r="AN68" s="1"/>
      <c r="AO68" s="565"/>
      <c r="AP68" s="1200" t="s">
        <v>718</v>
      </c>
      <c r="AR68" s="1200" t="s">
        <v>852</v>
      </c>
      <c r="AS68" s="1169" t="s">
        <v>1306</v>
      </c>
      <c r="AT68" s="565"/>
      <c r="AU68" s="456">
        <f>SUM(AU73:AU124)</f>
        <v>821</v>
      </c>
      <c r="AV68" s="457">
        <v>0</v>
      </c>
      <c r="AW68" s="458" t="str">
        <f>"column  "&amp;SUBSTITUTE(ADDRESS(1,COLUMN(),4),"1","")</f>
        <v>column  AW</v>
      </c>
      <c r="AX68" s="459" t="s">
        <v>505</v>
      </c>
      <c r="AY68" s="460" t="s">
        <v>1332</v>
      </c>
      <c r="AZ68" s="461" t="s">
        <v>644</v>
      </c>
      <c r="BA68" s="461" t="s">
        <v>645</v>
      </c>
      <c r="BB68" s="462"/>
      <c r="BD68" s="218"/>
      <c r="BE68" s="782" t="s">
        <v>1378</v>
      </c>
      <c r="BF68" s="11"/>
      <c r="BG68" s="11"/>
      <c r="BH68" s="11"/>
      <c r="BI68" s="217"/>
      <c r="BK68" s="565"/>
      <c r="BL68" s="565"/>
      <c r="BM68" s="565"/>
      <c r="BN68" s="565"/>
      <c r="BP68" s="9">
        <v>1</v>
      </c>
    </row>
    <row r="69" spans="1:68" ht="21" customHeight="1">
      <c r="A69" s="147" t="str">
        <f>IF(ISBLANK(#REF!),"►",IFERROR(RIGHT(#REF!,LEN(#REF!)-FIND("Couleur",#REF!)+1),""))</f>
        <v/>
      </c>
      <c r="B69" s="146" t="str">
        <f t="shared" si="15"/>
        <v>►</v>
      </c>
      <c r="C69" s="119" t="str">
        <f>C55</f>
        <v>R.Recipe name.With or without alcohol.Quand.Verre Flute(s).Family to stick on</v>
      </c>
      <c r="D69" s="119">
        <f>D55</f>
        <v>2</v>
      </c>
      <c r="E69" s="118" t="str">
        <f>E55</f>
        <v>Flute(s)</v>
      </c>
      <c r="F69" s="117">
        <f>F55</f>
        <v>12</v>
      </c>
      <c r="G69" s="116" t="str">
        <f>G55</f>
        <v>cl</v>
      </c>
      <c r="H69" s="285" t="str">
        <f>IF(ISBLANK(I69),"",MAX(H66:H68)+1)</f>
        <v/>
      </c>
      <c r="I69" s="284"/>
      <c r="J69" s="284"/>
      <c r="K69" s="284"/>
      <c r="L69" s="284"/>
      <c r="M69" s="284"/>
      <c r="N69" s="284"/>
      <c r="O69" s="284"/>
      <c r="P69" s="284"/>
      <c r="Q69" s="284"/>
      <c r="R69" s="284"/>
      <c r="S69" s="282"/>
      <c r="T69" s="562"/>
      <c r="U69" s="658" t="s">
        <v>1137</v>
      </c>
      <c r="V69" s="120" t="s">
        <v>485</v>
      </c>
      <c r="W69" s="94">
        <f t="shared" si="7"/>
        <v>0.27</v>
      </c>
      <c r="X69" s="74">
        <f t="shared" si="8"/>
        <v>27</v>
      </c>
      <c r="Y69" s="92">
        <v>270</v>
      </c>
      <c r="Z69" s="71">
        <v>300</v>
      </c>
      <c r="AA69" s="79">
        <f t="shared" si="9"/>
        <v>30</v>
      </c>
      <c r="AB69" s="96">
        <v>300</v>
      </c>
      <c r="AC69" s="659"/>
      <c r="AD69" s="292">
        <v>40</v>
      </c>
      <c r="AE69" s="574"/>
      <c r="AF69" s="616">
        <v>1.05</v>
      </c>
      <c r="AG69" s="574"/>
      <c r="AH69" s="290" t="s">
        <v>81</v>
      </c>
      <c r="AI69" s="569"/>
      <c r="AJ69" s="1218" t="s">
        <v>1273</v>
      </c>
      <c r="AK69" s="1219"/>
      <c r="AM69" s="565"/>
      <c r="AN69" s="1"/>
      <c r="AO69" s="565"/>
      <c r="AP69" s="1201"/>
      <c r="AR69" s="1201"/>
      <c r="AS69" s="1169"/>
      <c r="AT69" s="565"/>
      <c r="AU69" s="456"/>
      <c r="AV69" s="457"/>
      <c r="AW69" s="1253" t="str">
        <f>AU60&amp;AW68</f>
        <v>enter a number of characters so that the text does not extend beyond thecolumn  AW</v>
      </c>
      <c r="AX69" s="459"/>
      <c r="AY69" s="460"/>
      <c r="AZ69" s="461"/>
      <c r="BA69" s="461"/>
      <c r="BB69" s="462"/>
      <c r="BD69" s="218"/>
      <c r="BE69" s="782" t="s">
        <v>1379</v>
      </c>
      <c r="BF69" s="11"/>
      <c r="BG69" s="11"/>
      <c r="BH69" s="11"/>
      <c r="BI69" s="217"/>
      <c r="BK69" s="565"/>
      <c r="BL69" s="565"/>
      <c r="BM69" s="565"/>
      <c r="BN69" s="565"/>
      <c r="BP69" s="9">
        <v>1</v>
      </c>
    </row>
    <row r="70" spans="1:68" ht="21" customHeight="1" thickBot="1">
      <c r="A70" s="147" t="str">
        <f>IF(ISBLANK(#REF!),"►",IFERROR(RIGHT(#REF!,LEN(#REF!)-FIND("Couleur",#REF!)+1),""))</f>
        <v/>
      </c>
      <c r="B70" s="146" t="str">
        <f t="shared" si="15"/>
        <v>►</v>
      </c>
      <c r="C70" s="119" t="str">
        <f>C55</f>
        <v>R.Recipe name.With or without alcohol.Quand.Verre Flute(s).Family to stick on</v>
      </c>
      <c r="D70" s="119">
        <f>D55</f>
        <v>2</v>
      </c>
      <c r="E70" s="118" t="str">
        <f>E55</f>
        <v>Flute(s)</v>
      </c>
      <c r="F70" s="117">
        <f>F55</f>
        <v>12</v>
      </c>
      <c r="G70" s="116" t="str">
        <f>G55</f>
        <v>cl</v>
      </c>
      <c r="H70" s="285" t="str">
        <f>IF(ISBLANK(I70),"",MAX(H66:H69)+1)</f>
        <v/>
      </c>
      <c r="I70" s="284"/>
      <c r="J70" s="284"/>
      <c r="K70" s="284"/>
      <c r="L70" s="284"/>
      <c r="M70" s="284"/>
      <c r="N70" s="284"/>
      <c r="O70" s="284"/>
      <c r="P70" s="284"/>
      <c r="Q70" s="284"/>
      <c r="R70" s="284"/>
      <c r="S70" s="282"/>
      <c r="T70" s="561"/>
      <c r="U70" s="658" t="s">
        <v>1137</v>
      </c>
      <c r="V70" s="120" t="s">
        <v>479</v>
      </c>
      <c r="W70" s="94">
        <f t="shared" si="7"/>
        <v>0.05</v>
      </c>
      <c r="X70" s="74">
        <f t="shared" si="8"/>
        <v>5</v>
      </c>
      <c r="Y70" s="92">
        <v>50</v>
      </c>
      <c r="Z70" s="71"/>
      <c r="AA70" s="79"/>
      <c r="AB70" s="96"/>
      <c r="AC70" s="659"/>
      <c r="AD70" s="292">
        <v>17</v>
      </c>
      <c r="AE70" s="574"/>
      <c r="AF70" s="616">
        <v>1.02</v>
      </c>
      <c r="AG70" s="574"/>
      <c r="AH70" s="290" t="s">
        <v>79</v>
      </c>
      <c r="AI70" s="569"/>
      <c r="AJ70" s="1218" t="s">
        <v>1261</v>
      </c>
      <c r="AK70" s="1219"/>
      <c r="AM70" s="565"/>
      <c r="AN70" s="1"/>
      <c r="AO70" s="565"/>
      <c r="AT70" s="565"/>
      <c r="AU70" s="456"/>
      <c r="AV70" s="457"/>
      <c r="AW70" s="1253"/>
      <c r="AX70" s="459"/>
      <c r="AY70" s="460"/>
      <c r="AZ70" s="461"/>
      <c r="BA70" s="461"/>
      <c r="BB70" s="462"/>
      <c r="BD70" s="218"/>
      <c r="BE70" s="11"/>
      <c r="BF70" s="11"/>
      <c r="BG70" s="11"/>
      <c r="BH70" s="11"/>
      <c r="BI70" s="217"/>
      <c r="BK70" s="565"/>
      <c r="BL70" s="565"/>
      <c r="BM70" s="565"/>
      <c r="BN70" s="565"/>
      <c r="BP70" s="9">
        <v>1</v>
      </c>
    </row>
    <row r="71" spans="1:68" ht="21" customHeight="1">
      <c r="A71" s="147" t="str">
        <f>IF(ISBLANK(#REF!),"►",IFERROR(RIGHT(#REF!,LEN(#REF!)-FIND("Couleur",#REF!)+1),""))</f>
        <v/>
      </c>
      <c r="B71" s="146" t="str">
        <f t="shared" si="15"/>
        <v>►</v>
      </c>
      <c r="C71" s="119" t="str">
        <f>C55</f>
        <v>R.Recipe name.With or without alcohol.Quand.Verre Flute(s).Family to stick on</v>
      </c>
      <c r="D71" s="119">
        <f>D55</f>
        <v>2</v>
      </c>
      <c r="E71" s="118" t="str">
        <f>E55</f>
        <v>Flute(s)</v>
      </c>
      <c r="F71" s="117">
        <f>F55</f>
        <v>12</v>
      </c>
      <c r="G71" s="116" t="str">
        <f>G55</f>
        <v>cl</v>
      </c>
      <c r="H71" s="285" t="str">
        <f>IF(ISBLANK(I71),"",MAX(H66:H70)+1)</f>
        <v/>
      </c>
      <c r="I71" s="284"/>
      <c r="J71" s="284"/>
      <c r="K71" s="284"/>
      <c r="L71" s="284"/>
      <c r="M71" s="284"/>
      <c r="N71" s="284"/>
      <c r="O71" s="284"/>
      <c r="P71" s="284"/>
      <c r="Q71" s="284"/>
      <c r="R71" s="284"/>
      <c r="S71" s="282"/>
      <c r="T71" s="561"/>
      <c r="U71" s="658" t="s">
        <v>1137</v>
      </c>
      <c r="V71" s="120" t="s">
        <v>477</v>
      </c>
      <c r="W71" s="94">
        <f t="shared" si="7"/>
        <v>0.35</v>
      </c>
      <c r="X71" s="74">
        <f t="shared" si="8"/>
        <v>35</v>
      </c>
      <c r="Y71" s="650">
        <v>350</v>
      </c>
      <c r="Z71" s="99">
        <v>400</v>
      </c>
      <c r="AA71" s="79">
        <f t="shared" ref="AA71:AA92" si="16">Z71/10</f>
        <v>40</v>
      </c>
      <c r="AB71" s="98">
        <v>400</v>
      </c>
      <c r="AC71" s="659"/>
      <c r="AD71" s="292">
        <v>25</v>
      </c>
      <c r="AE71" s="574"/>
      <c r="AF71" s="616">
        <v>1.05</v>
      </c>
      <c r="AG71" s="574"/>
      <c r="AH71" s="290" t="s">
        <v>77</v>
      </c>
      <c r="AI71" s="569"/>
      <c r="AJ71" s="1218" t="s">
        <v>1262</v>
      </c>
      <c r="AK71" s="1219"/>
      <c r="AM71" s="565"/>
      <c r="AN71" s="1"/>
      <c r="AO71" s="565"/>
      <c r="AP71" s="1202" t="s">
        <v>703</v>
      </c>
      <c r="AR71" s="1202" t="s">
        <v>561</v>
      </c>
      <c r="AS71" s="1169" t="s">
        <v>1291</v>
      </c>
      <c r="AT71" s="565"/>
      <c r="AU71" s="456"/>
      <c r="AV71" s="457"/>
      <c r="AW71" s="1254">
        <v>100</v>
      </c>
      <c r="AX71" s="459"/>
      <c r="AY71" s="460"/>
      <c r="AZ71" s="461"/>
      <c r="BA71" s="461"/>
      <c r="BB71" s="462"/>
      <c r="BD71" s="263"/>
      <c r="BE71" s="262"/>
      <c r="BF71" s="286"/>
      <c r="BG71" s="286"/>
      <c r="BH71" s="286"/>
      <c r="BI71" s="261"/>
      <c r="BK71" s="565"/>
      <c r="BL71" s="565"/>
      <c r="BM71" s="565"/>
      <c r="BN71" s="565"/>
      <c r="BP71" s="9">
        <v>1</v>
      </c>
    </row>
    <row r="72" spans="1:68" ht="21" customHeight="1">
      <c r="A72" s="147" t="str">
        <f>IF(ISBLANK(#REF!),"►",IFERROR(RIGHT(#REF!,LEN(#REF!)-FIND("Couleur",#REF!)+1),""))</f>
        <v/>
      </c>
      <c r="B72" s="146" t="str">
        <f t="shared" si="15"/>
        <v>►</v>
      </c>
      <c r="C72" s="119" t="str">
        <f>C55</f>
        <v>R.Recipe name.With or without alcohol.Quand.Verre Flute(s).Family to stick on</v>
      </c>
      <c r="D72" s="119">
        <f>D55</f>
        <v>2</v>
      </c>
      <c r="E72" s="118" t="str">
        <f>E55</f>
        <v>Flute(s)</v>
      </c>
      <c r="F72" s="117">
        <f>F55</f>
        <v>12</v>
      </c>
      <c r="G72" s="116" t="str">
        <f>G55</f>
        <v>cl</v>
      </c>
      <c r="H72" s="285" t="str">
        <f>IF(ISBLANK(I72),"",MAX(H66:H71)+1)</f>
        <v/>
      </c>
      <c r="I72" s="284"/>
      <c r="J72" s="284"/>
      <c r="K72" s="284"/>
      <c r="L72" s="284"/>
      <c r="M72" s="284"/>
      <c r="N72" s="284"/>
      <c r="O72" s="284"/>
      <c r="P72" s="284"/>
      <c r="Q72" s="284"/>
      <c r="R72" s="284"/>
      <c r="S72" s="282"/>
      <c r="T72" s="561"/>
      <c r="U72" s="658" t="s">
        <v>1137</v>
      </c>
      <c r="V72" s="120" t="s">
        <v>470</v>
      </c>
      <c r="W72" s="94">
        <f t="shared" si="7"/>
        <v>0.15</v>
      </c>
      <c r="X72" s="74">
        <f t="shared" si="8"/>
        <v>15</v>
      </c>
      <c r="Y72" s="92">
        <v>150</v>
      </c>
      <c r="Z72" s="71">
        <v>180</v>
      </c>
      <c r="AA72" s="79">
        <f t="shared" si="16"/>
        <v>18</v>
      </c>
      <c r="AB72" s="96">
        <v>180</v>
      </c>
      <c r="AC72" s="659"/>
      <c r="AD72" s="292">
        <v>25</v>
      </c>
      <c r="AE72" s="574"/>
      <c r="AF72" s="616">
        <v>1.05</v>
      </c>
      <c r="AG72" s="574"/>
      <c r="AH72" s="290" t="s">
        <v>75</v>
      </c>
      <c r="AI72" s="569"/>
      <c r="AJ72" s="1218" t="s">
        <v>1264</v>
      </c>
      <c r="AK72" s="1219"/>
      <c r="AM72" s="565"/>
      <c r="AN72" s="1"/>
      <c r="AO72" s="565"/>
      <c r="AP72" s="1203"/>
      <c r="AR72" s="1203"/>
      <c r="AS72" s="1169"/>
      <c r="AT72" s="565"/>
      <c r="AU72" s="456"/>
      <c r="AV72" s="457"/>
      <c r="AW72" s="1254"/>
      <c r="AX72" s="459"/>
      <c r="AY72" s="460"/>
      <c r="AZ72" s="461"/>
      <c r="BA72" s="461"/>
      <c r="BB72" s="462"/>
      <c r="BD72" s="218"/>
      <c r="BE72" s="11"/>
      <c r="BF72" s="11"/>
      <c r="BG72" s="11"/>
      <c r="BH72" s="11"/>
      <c r="BI72" s="217"/>
      <c r="BK72" s="565"/>
      <c r="BL72" s="565"/>
      <c r="BM72" s="565"/>
      <c r="BN72" s="565"/>
      <c r="BP72" s="9">
        <v>1</v>
      </c>
    </row>
    <row r="73" spans="1:68" ht="21" customHeight="1" thickBot="1">
      <c r="A73" s="147" t="str">
        <f>IF(ISBLANK(#REF!),"►",IFERROR(RIGHT(#REF!,LEN(#REF!)-FIND("Couleur",#REF!)+1),""))</f>
        <v/>
      </c>
      <c r="B73" s="146" t="str">
        <f t="shared" si="15"/>
        <v>►</v>
      </c>
      <c r="C73" s="119" t="str">
        <f>C55</f>
        <v>R.Recipe name.With or without alcohol.Quand.Verre Flute(s).Family to stick on</v>
      </c>
      <c r="D73" s="119">
        <f>D55</f>
        <v>2</v>
      </c>
      <c r="E73" s="118" t="str">
        <f>E55</f>
        <v>Flute(s)</v>
      </c>
      <c r="F73" s="117">
        <f>F55</f>
        <v>12</v>
      </c>
      <c r="G73" s="116" t="str">
        <f>G55</f>
        <v>cl</v>
      </c>
      <c r="H73" s="285" t="str">
        <f>IF(ISBLANK(I73),"",MAX(H66:H72)+1)</f>
        <v/>
      </c>
      <c r="I73" s="284"/>
      <c r="J73" s="284"/>
      <c r="K73" s="284"/>
      <c r="L73" s="284"/>
      <c r="M73" s="284"/>
      <c r="N73" s="284"/>
      <c r="O73" s="284"/>
      <c r="P73" s="284"/>
      <c r="Q73" s="284"/>
      <c r="R73" s="284"/>
      <c r="S73" s="282"/>
      <c r="T73" s="561"/>
      <c r="U73" s="658" t="s">
        <v>1137</v>
      </c>
      <c r="V73" s="120" t="s">
        <v>469</v>
      </c>
      <c r="W73" s="94">
        <f t="shared" si="7"/>
        <v>0.24</v>
      </c>
      <c r="X73" s="74">
        <f t="shared" si="8"/>
        <v>24</v>
      </c>
      <c r="Y73" s="92">
        <v>240</v>
      </c>
      <c r="Z73" s="71">
        <v>300</v>
      </c>
      <c r="AA73" s="79">
        <f t="shared" si="16"/>
        <v>30</v>
      </c>
      <c r="AB73" s="96">
        <v>300</v>
      </c>
      <c r="AC73" s="659"/>
      <c r="AD73" s="292">
        <v>24</v>
      </c>
      <c r="AE73" s="574"/>
      <c r="AF73" s="616">
        <v>1.03</v>
      </c>
      <c r="AG73" s="574"/>
      <c r="AH73" s="290" t="s">
        <v>73</v>
      </c>
      <c r="AI73" s="569"/>
      <c r="AJ73" s="1218" t="s">
        <v>1274</v>
      </c>
      <c r="AK73" s="1219"/>
      <c r="AM73" s="565"/>
      <c r="AN73" s="1"/>
      <c r="AO73" s="565"/>
      <c r="AT73" s="565"/>
      <c r="AU73" s="463">
        <f>IF(AW73=AW67,1,LEN(AW73))</f>
        <v>99</v>
      </c>
      <c r="AV73" s="464" cm="1">
        <f t="array" ref="AV73">IF(AY73="", "", IFERROR(MAX(IF(ISNUMBER(AV68:AV68), AV68:AV68)) + 1, ""))</f>
        <v>1</v>
      </c>
      <c r="AW73" s="791" t="str" cm="1">
        <f t="array" ref="AW73">IFERROR(INDEX(AY73:AY124, MATCH(ROW()-MIN(ROW(AY73:AY124))+1, AV73:AV124, 0)), "")</f>
        <v>1  The text pasted into the frame is split into several lines according to the number of characters</v>
      </c>
      <c r="AX73" s="465">
        <f t="shared" ref="AX73:AX124" si="17">IF(AU73&gt;0,1,0)</f>
        <v>1</v>
      </c>
      <c r="AY73" s="466" t="str">
        <f t="shared" ref="AY73:AY124" si="18">IFERROR(IF(BA73=0, "", BA73), "")</f>
        <v>1  The text pasted into the frame is split into several lines according to the number of characters</v>
      </c>
      <c r="AZ73" s="467" t="str">
        <f>AW61</f>
        <v xml:space="preserve">1 - The text pasted into the frame is split into several lines according to the number of characters entered, without cutting the words and adjusted to the width of your column by deleting empty lines. Enter a number of characters so that the text does not overflow the column with a Calibri font size 11 you will have more characters per line it's up to you to choose your font When you hide rows or columns or enter a new value press the F9 key to force Excel to recalculate 🔃
*** Translated with www.DeepL.com/Translator (free version) ***
</v>
      </c>
      <c r="BA73" s="468" t="str">
        <f>IF(AND(AZ73&lt;&gt;"", AZ77&lt;&gt;""), IF(LEN(AZ73)&lt;AZ77, AZ73, IFERROR(LEFT(AZ76, IF(ISNUMBER(FIND(" ", AZ76)), FIND(" ", AZ76 &amp; " ", AZ77) - 1, LEN(AZ76))), "")), "")</f>
        <v>1  The text pasted into the frame is split into several lines according to the number of characters</v>
      </c>
      <c r="BB73" s="469" t="str">
        <f>IF(OR(BA73="",AZ76="",LEN(AZ76)-LEN(BA73)-1&lt;=0),"►",RIGHT(AZ76,LEN(AZ76)-LEN(BA73)-1))</f>
        <v xml:space="preserve"> entered without cutting the words and adjusted to the width of your column by deleting empty lines Enter a number of characters so that the text does not overflow the column with a Calibri font size 11 you will have more characters per line it's up to you to choose your font When you hide rows or columns or enter a new value press the F9 key to force Excel to recalculate 🔃
*** Translated with www DeepL com/Translator (free version) ***
</v>
      </c>
      <c r="BD73" s="218"/>
      <c r="BE73" s="789" t="s">
        <v>1102</v>
      </c>
      <c r="BF73" s="790"/>
      <c r="BG73" s="11"/>
      <c r="BH73" s="11"/>
      <c r="BI73" s="217"/>
      <c r="BK73" s="565"/>
      <c r="BL73" s="565"/>
      <c r="BM73" s="565"/>
      <c r="BN73" s="565"/>
      <c r="BP73" s="9">
        <v>1</v>
      </c>
    </row>
    <row r="74" spans="1:68" ht="21" customHeight="1">
      <c r="A74" s="147" t="str">
        <f>IF(ISBLANK(#REF!),"►",IFERROR(RIGHT(#REF!,LEN(#REF!)-FIND("Couleur",#REF!)+1),""))</f>
        <v/>
      </c>
      <c r="B74" s="146" t="str">
        <f t="shared" si="15"/>
        <v>►</v>
      </c>
      <c r="C74" s="119" t="str">
        <f>C55</f>
        <v>R.Recipe name.With or without alcohol.Quand.Verre Flute(s).Family to stick on</v>
      </c>
      <c r="D74" s="119">
        <f>D55</f>
        <v>2</v>
      </c>
      <c r="E74" s="118" t="str">
        <f>E55</f>
        <v>Flute(s)</v>
      </c>
      <c r="F74" s="117">
        <f>F55</f>
        <v>12</v>
      </c>
      <c r="G74" s="116" t="str">
        <f>G55</f>
        <v>cl</v>
      </c>
      <c r="H74" s="285" t="str">
        <f>IF(ISBLANK(I74),"",MAX(H66:H73)+1)</f>
        <v/>
      </c>
      <c r="I74" s="284"/>
      <c r="J74" s="284"/>
      <c r="K74" s="284"/>
      <c r="L74" s="284"/>
      <c r="M74" s="284"/>
      <c r="N74" s="284"/>
      <c r="O74" s="284"/>
      <c r="P74" s="284"/>
      <c r="Q74" s="284"/>
      <c r="R74" s="284"/>
      <c r="S74" s="282"/>
      <c r="T74" s="561"/>
      <c r="U74" s="658" t="s">
        <v>1137</v>
      </c>
      <c r="V74" s="120" t="s">
        <v>467</v>
      </c>
      <c r="W74" s="94">
        <f t="shared" si="7"/>
        <v>0.03</v>
      </c>
      <c r="X74" s="74">
        <f t="shared" si="8"/>
        <v>3</v>
      </c>
      <c r="Y74" s="92">
        <v>30</v>
      </c>
      <c r="Z74" s="71">
        <v>38</v>
      </c>
      <c r="AA74" s="79">
        <f t="shared" si="16"/>
        <v>3.8</v>
      </c>
      <c r="AB74" s="96">
        <v>45</v>
      </c>
      <c r="AC74" s="659"/>
      <c r="AD74" s="292">
        <v>30</v>
      </c>
      <c r="AE74" s="574"/>
      <c r="AF74" s="616">
        <v>1.05</v>
      </c>
      <c r="AG74" s="574"/>
      <c r="AH74" s="290" t="s">
        <v>70</v>
      </c>
      <c r="AI74" s="569"/>
      <c r="AJ74" s="1218" t="s">
        <v>1263</v>
      </c>
      <c r="AK74" s="1219"/>
      <c r="AM74" s="565"/>
      <c r="AN74" s="1"/>
      <c r="AO74" s="565"/>
      <c r="AP74" s="1259" t="s">
        <v>725</v>
      </c>
      <c r="AR74" s="1259" t="s">
        <v>855</v>
      </c>
      <c r="AS74" s="1169" t="s">
        <v>856</v>
      </c>
      <c r="AT74" s="565"/>
      <c r="AU74" s="463">
        <f>IF(AW74=AW67,1,LEN(AW74))</f>
        <v>99</v>
      </c>
      <c r="AV74" s="464" cm="1">
        <f t="array" ref="AV74">IF(AY74="", "", IFERROR(MAX(IF(ISNUMBER(AV68:AV73), AV68:AV73)) + 1, ""))</f>
        <v>2</v>
      </c>
      <c r="AW74" s="791" t="str" cm="1">
        <f t="array" ref="AW74">IFERROR(INDEX(AY73:AY124, MATCH(ROW()-MIN(ROW(AY73:AY124))+1, AV73:AV124, 0)), "")</f>
        <v xml:space="preserve"> entered without cutting the words and adjusted to the width of your column by deleting empty lines</v>
      </c>
      <c r="AX74" s="465">
        <f t="shared" si="17"/>
        <v>1</v>
      </c>
      <c r="AY74" s="466" t="str">
        <f t="shared" si="18"/>
        <v xml:space="preserve"> entered without cutting the words and adjusted to the width of your column by deleting empty lines</v>
      </c>
      <c r="AZ74" s="470" t="str">
        <f>SUBSTITUTE(SUBSTITUTE(SUBSTITUTE(SUBSTITUTE(SUBSTITUTE(AZ73, ",", "♦"), ";", "♦"), ".", "♦"), " ♦", " "), "♦", " ")</f>
        <v xml:space="preserve">1 - The text pasted into the frame is split into several lines according to the number of characters entered  without cutting the words and adjusted to the width of your column by deleting empty lines  Enter a number of characters so that the text does not overflow the column with a Calibri font size 11 you will have more characters per line it's up to you to choose your font When you hide rows or columns or enter a new value press the F9 key to force Excel to recalculate 🔃
*** Translated with www DeepL com/Translator (free version) ***
</v>
      </c>
      <c r="BA74" s="471" t="str">
        <f>IF(LEN(BB73)&lt;=AZ77,BB73,LEFT(BB73,FIND("#",SUBSTITUTE(LEFT(BB73,AZ77+1)," ","#",LEN(LEFT(BB73,AZ77+1))-LEN(SUBSTITUTE(LEFT(BB73,AZ77+1)," ",""))))-1))</f>
        <v xml:space="preserve"> entered without cutting the words and adjusted to the width of your column by deleting empty lines</v>
      </c>
      <c r="BB74" s="472" t="str">
        <f t="shared" ref="BB74:BB85" si="19">IF(BA74="","",IFERROR(RIGHT(BB73,LEN(BB73)-LEN(BA74)-1),""))</f>
        <v xml:space="preserve"> Enter a number of characters so that the text does not overflow the column with a Calibri font size 11 you will have more characters per line it's up to you to choose your font When you hide rows or columns or enter a new value press the F9 key to force Excel to recalculate 🔃
*** Translated with www DeepL com/Translator (free version) ***
</v>
      </c>
      <c r="BD74" s="787"/>
      <c r="BE74" s="782" t="s">
        <v>1380</v>
      </c>
      <c r="BI74" s="788"/>
      <c r="BK74" s="565"/>
      <c r="BL74" s="565"/>
      <c r="BM74" s="565"/>
      <c r="BN74" s="565"/>
      <c r="BP74" s="9">
        <v>1</v>
      </c>
    </row>
    <row r="75" spans="1:68" ht="21" customHeight="1">
      <c r="A75" s="147" t="str">
        <f>IF(ISBLANK(#REF!),"►",IFERROR(RIGHT(#REF!,LEN(#REF!)-FIND("Couleur",#REF!)+1),""))</f>
        <v/>
      </c>
      <c r="B75" s="146" t="str">
        <f t="shared" si="15"/>
        <v>►</v>
      </c>
      <c r="C75" s="119" t="str">
        <f>C55</f>
        <v>R.Recipe name.With or without alcohol.Quand.Verre Flute(s).Family to stick on</v>
      </c>
      <c r="D75" s="119">
        <f>D55</f>
        <v>2</v>
      </c>
      <c r="E75" s="118" t="str">
        <f>E55</f>
        <v>Flute(s)</v>
      </c>
      <c r="F75" s="117">
        <f>F55</f>
        <v>12</v>
      </c>
      <c r="G75" s="116" t="str">
        <f>G55</f>
        <v>cl</v>
      </c>
      <c r="H75" s="285" t="str">
        <f>IF(ISBLANK(I75),"",MAX(H66:H74)+1)</f>
        <v/>
      </c>
      <c r="I75" s="284"/>
      <c r="J75" s="284"/>
      <c r="K75" s="284"/>
      <c r="L75" s="284"/>
      <c r="M75" s="284"/>
      <c r="N75" s="284"/>
      <c r="O75" s="284"/>
      <c r="P75" s="284"/>
      <c r="Q75" s="284"/>
      <c r="R75" s="284"/>
      <c r="S75" s="282"/>
      <c r="T75" s="561"/>
      <c r="U75" s="658" t="s">
        <v>1137</v>
      </c>
      <c r="V75" s="120" t="s">
        <v>464</v>
      </c>
      <c r="W75" s="94">
        <f t="shared" si="7"/>
        <v>0.56999999999999995</v>
      </c>
      <c r="X75" s="74">
        <f t="shared" si="8"/>
        <v>57</v>
      </c>
      <c r="Y75" s="92">
        <v>570</v>
      </c>
      <c r="Z75" s="71">
        <v>600</v>
      </c>
      <c r="AA75" s="79">
        <f t="shared" si="16"/>
        <v>60</v>
      </c>
      <c r="AB75" s="96">
        <v>600</v>
      </c>
      <c r="AC75" s="659"/>
      <c r="AD75" s="292">
        <v>35</v>
      </c>
      <c r="AE75" s="574"/>
      <c r="AF75" s="616">
        <v>1.03</v>
      </c>
      <c r="AG75" s="574"/>
      <c r="AH75" s="290" t="s">
        <v>68</v>
      </c>
      <c r="AI75" s="569"/>
      <c r="AJ75" s="1218" t="s">
        <v>1265</v>
      </c>
      <c r="AK75" s="1219"/>
      <c r="AM75" s="565"/>
      <c r="AN75" s="1"/>
      <c r="AO75" s="565"/>
      <c r="AP75" s="1260"/>
      <c r="AR75" s="1260"/>
      <c r="AS75" s="1169"/>
      <c r="AT75" s="565"/>
      <c r="AU75" s="463">
        <f>IF(AW75=AW67,1,LEN(AW75))</f>
        <v>100</v>
      </c>
      <c r="AV75" s="464" cm="1">
        <f t="array" ref="AV75">IF(AY75="", "", IFERROR(MAX(IF(ISNUMBER(AV68:AV74), AV68:AV74)) + 1, ""))</f>
        <v>3</v>
      </c>
      <c r="AW75" s="791" t="str" cm="1">
        <f t="array" ref="AW75">IFERROR(INDEX(AY73:AY124, MATCH(ROW()-MIN(ROW(AY73:AY124))+1, AV73:AV124, 0)), "")</f>
        <v xml:space="preserve"> Enter a number of characters so that the text does not overflow the column with a Calibri font size</v>
      </c>
      <c r="AX75" s="465">
        <f t="shared" si="17"/>
        <v>1</v>
      </c>
      <c r="AY75" s="466" t="str">
        <f t="shared" si="18"/>
        <v xml:space="preserve"> Enter a number of characters so that the text does not overflow the column with a Calibri font size</v>
      </c>
      <c r="AZ75" s="470" t="str">
        <f>IFERROR(SUBSTITUTE(SUBSTITUTE(SUBSTITUTE(SUBSTITUTE(SUBSTITUTE(SUBSTITUTE(AZ74, ",", " "), ".", " "), ";", " "), "-", " "), ":", " "), "?", " "), AZ74)</f>
        <v xml:space="preserve">1   The text pasted into the frame is split into several lines according to the number of characters entered  without cutting the words and adjusted to the width of your column by deleting empty lines  Enter a number of characters so that the text does not overflow the column with a Calibri font size 11 you will have more characters per line it's up to you to choose your font When you hide rows or columns or enter a new value press the F9 key to force Excel to recalculate 🔃
*** Translated with www DeepL com/Translator (free version) ***
</v>
      </c>
      <c r="BA75" s="471" t="str">
        <f>IF(LEN(BB74)&lt;=AZ77,BB74,LEFT(BB74,FIND("#",SUBSTITUTE(LEFT(BB74,AZ77+1)," ","#",LEN(LEFT(BB74,AZ77+1))-LEN(SUBSTITUTE(LEFT(BB74,AZ77+1)," ",""))))-1))</f>
        <v xml:space="preserve"> Enter a number of characters so that the text does not overflow the column with a Calibri font size</v>
      </c>
      <c r="BB75" s="472" t="str">
        <f t="shared" si="19"/>
        <v xml:space="preserve"> 11 you will have more characters per line it's up to you to choose your font When you hide rows or columns or enter a new value press the F9 key to force Excel to recalculate 🔃
*** Translated with www DeepL com/Translator (free version) ***
</v>
      </c>
      <c r="BD75" s="218"/>
      <c r="BE75" s="11" t="s">
        <v>1381</v>
      </c>
      <c r="BF75" s="11"/>
      <c r="BG75" s="11"/>
      <c r="BH75" s="11"/>
      <c r="BI75" s="217"/>
      <c r="BK75" s="565"/>
      <c r="BL75" s="565"/>
      <c r="BM75" s="565"/>
      <c r="BN75" s="565"/>
      <c r="BP75" s="9">
        <v>1</v>
      </c>
    </row>
    <row r="76" spans="1:68" ht="21" customHeight="1" thickBot="1">
      <c r="A76" s="147" t="str">
        <f>IF(ISBLANK(#REF!),"►",IFERROR(RIGHT(#REF!,LEN(#REF!)-FIND("Couleur",#REF!)+1),""))</f>
        <v/>
      </c>
      <c r="B76" s="146" t="str">
        <f t="shared" si="15"/>
        <v>►</v>
      </c>
      <c r="C76" s="119" t="str">
        <f>C55</f>
        <v>R.Recipe name.With or without alcohol.Quand.Verre Flute(s).Family to stick on</v>
      </c>
      <c r="D76" s="119">
        <f>D55</f>
        <v>2</v>
      </c>
      <c r="E76" s="118" t="str">
        <f>E55</f>
        <v>Flute(s)</v>
      </c>
      <c r="F76" s="117">
        <f>F55</f>
        <v>12</v>
      </c>
      <c r="G76" s="116" t="str">
        <f>G55</f>
        <v>cl</v>
      </c>
      <c r="H76" s="1226" t="s">
        <v>1107</v>
      </c>
      <c r="I76" s="280"/>
      <c r="J76" s="280"/>
      <c r="K76" s="280"/>
      <c r="L76" s="280"/>
      <c r="M76" s="280"/>
      <c r="N76" s="280"/>
      <c r="O76" s="280"/>
      <c r="P76" s="280"/>
      <c r="Q76" s="280"/>
      <c r="R76" s="280"/>
      <c r="S76" s="279"/>
      <c r="T76" s="561"/>
      <c r="U76" s="658" t="s">
        <v>1137</v>
      </c>
      <c r="V76" s="120" t="s">
        <v>463</v>
      </c>
      <c r="W76" s="94">
        <f t="shared" si="7"/>
        <v>0.47</v>
      </c>
      <c r="X76" s="74">
        <f t="shared" si="8"/>
        <v>47</v>
      </c>
      <c r="Y76" s="92">
        <v>470</v>
      </c>
      <c r="Z76" s="71">
        <v>500</v>
      </c>
      <c r="AA76" s="79">
        <f t="shared" si="16"/>
        <v>50</v>
      </c>
      <c r="AB76" s="96">
        <v>500</v>
      </c>
      <c r="AC76" s="659"/>
      <c r="AD76" s="292">
        <v>20</v>
      </c>
      <c r="AE76" s="574"/>
      <c r="AF76" s="616">
        <v>1.03</v>
      </c>
      <c r="AG76" s="574"/>
      <c r="AH76" s="290" t="s">
        <v>66</v>
      </c>
      <c r="AI76" s="569"/>
      <c r="AJ76" s="1218" t="s">
        <v>1278</v>
      </c>
      <c r="AK76" s="1219"/>
      <c r="AM76" s="565"/>
      <c r="AN76" s="1"/>
      <c r="AO76" s="565"/>
      <c r="AT76" s="565"/>
      <c r="AU76" s="463">
        <f>IF(AW76=AW67,1,LEN(AW76))</f>
        <v>99</v>
      </c>
      <c r="AV76" s="464" cm="1">
        <f t="array" ref="AV76">IF(AY76="", "", IFERROR(MAX(IF(ISNUMBER(AV68:AV75), AV68:AV75)) + 1, ""))</f>
        <v>4</v>
      </c>
      <c r="AW76" s="791" t="str" cm="1">
        <f t="array" ref="AW76">IFERROR(INDEX(AY73:AY124, MATCH(ROW()-MIN(ROW(AY73:AY124))+1, AV73:AV124, 0)), "")</f>
        <v xml:space="preserve"> 11 you will have more characters per line it's up to you to choose your font When you hide rows or</v>
      </c>
      <c r="AX76" s="465">
        <f t="shared" si="17"/>
        <v>1</v>
      </c>
      <c r="AY76" s="466" t="str">
        <f t="shared" si="18"/>
        <v xml:space="preserve"> 11 you will have more characters per line it's up to you to choose your font When you hide rows or</v>
      </c>
      <c r="AZ76" s="470" t="str">
        <f>IFERROR(SUBSTITUTE(SUBSTITUTE(SUBSTITUTE(SUBSTITUTE(AZ75, " , ", " "), ";", " "), "  ", " "), " ", " "), AZ75)</f>
        <v xml:space="preserve">1  The text pasted into the frame is split into several lines according to the number of characters entered without cutting the words and adjusted to the width of your column by deleting empty lines Enter a number of characters so that the text does not overflow the column with a Calibri font size 11 you will have more characters per line it's up to you to choose your font When you hide rows or columns or enter a new value press the F9 key to force Excel to recalculate 🔃
*** Translated with www DeepL com/Translator (free version) ***
</v>
      </c>
      <c r="BA76" s="471" t="str">
        <f>IF(LEN(BB75)&lt;=AZ77,BB75,LEFT(BB75,FIND("#",SUBSTITUTE(LEFT(BB75,AZ77+1)," ","#",LEN(LEFT(BB75,AZ77+1))-LEN(SUBSTITUTE(LEFT(BB75,AZ77+1)," ",""))))-1))</f>
        <v xml:space="preserve"> 11 you will have more characters per line it's up to you to choose your font When you hide rows or</v>
      </c>
      <c r="BB76" s="472" t="str">
        <f t="shared" si="19"/>
        <v xml:space="preserve"> columns or enter a new value press the F9 key to force Excel to recalculate 🔃
*** Translated with www DeepL com/Translator (free version) ***
</v>
      </c>
      <c r="BD76" s="218"/>
      <c r="BE76" s="11" t="s">
        <v>1382</v>
      </c>
      <c r="BF76" s="11"/>
      <c r="BG76" s="11"/>
      <c r="BH76" s="11"/>
      <c r="BI76" s="217"/>
      <c r="BK76" s="565"/>
      <c r="BL76" s="565"/>
      <c r="BM76" s="565"/>
      <c r="BN76" s="565"/>
      <c r="BP76" s="9">
        <v>1</v>
      </c>
    </row>
    <row r="77" spans="1:68" ht="21" customHeight="1">
      <c r="A77" s="147" t="str">
        <f>IF(ISBLANK(#REF!),"►",IFERROR(RIGHT(#REF!,LEN(#REF!)-FIND("Couleur",#REF!)+1),""))</f>
        <v/>
      </c>
      <c r="B77" s="146" t="str">
        <f>IF(OR(I77&lt;&gt; "",J77&lt;&gt;"",K77&lt;&gt; "",L77&lt;&gt; "",M77&lt;&gt; "",N77&lt;&gt; "",O77&lt;&gt;""),"A", "►")</f>
        <v>►</v>
      </c>
      <c r="C77" s="119" t="str">
        <f>C55</f>
        <v>R.Recipe name.With or without alcohol.Quand.Verre Flute(s).Family to stick on</v>
      </c>
      <c r="D77" s="119">
        <f>D55</f>
        <v>2</v>
      </c>
      <c r="E77" s="118" t="str">
        <f>E55</f>
        <v>Flute(s)</v>
      </c>
      <c r="F77" s="117">
        <f>F55</f>
        <v>12</v>
      </c>
      <c r="G77" s="116" t="str">
        <f>G55</f>
        <v>cl</v>
      </c>
      <c r="H77" s="1226"/>
      <c r="I77" s="280"/>
      <c r="J77" s="280"/>
      <c r="K77" s="280"/>
      <c r="L77" s="280"/>
      <c r="M77" s="280"/>
      <c r="N77" s="280"/>
      <c r="O77" s="280"/>
      <c r="P77" s="280"/>
      <c r="Q77" s="280"/>
      <c r="R77" s="280"/>
      <c r="S77" s="279"/>
      <c r="T77" s="561"/>
      <c r="U77" s="658" t="s">
        <v>1137</v>
      </c>
      <c r="V77" s="120" t="s">
        <v>462</v>
      </c>
      <c r="W77" s="94">
        <f t="shared" si="7"/>
        <v>0.56799999999999995</v>
      </c>
      <c r="X77" s="74">
        <f t="shared" si="8"/>
        <v>56.8</v>
      </c>
      <c r="Y77" s="92">
        <v>568</v>
      </c>
      <c r="Z77" s="71">
        <v>600</v>
      </c>
      <c r="AA77" s="79">
        <f t="shared" si="16"/>
        <v>60</v>
      </c>
      <c r="AB77" s="96">
        <v>600</v>
      </c>
      <c r="AC77" s="659"/>
      <c r="AD77" s="292">
        <v>25</v>
      </c>
      <c r="AE77" s="574"/>
      <c r="AF77" s="616">
        <v>1.05</v>
      </c>
      <c r="AG77" s="574"/>
      <c r="AH77" s="290" t="s">
        <v>63</v>
      </c>
      <c r="AI77" s="569"/>
      <c r="AJ77" s="1218" t="s">
        <v>768</v>
      </c>
      <c r="AK77" s="1219"/>
      <c r="AM77" s="565"/>
      <c r="AN77" s="1"/>
      <c r="AO77" s="565"/>
      <c r="AP77" s="1206" t="s">
        <v>714</v>
      </c>
      <c r="AR77" s="1206" t="s">
        <v>857</v>
      </c>
      <c r="AS77" s="1169" t="s">
        <v>1290</v>
      </c>
      <c r="AT77" s="565"/>
      <c r="AU77" s="463">
        <f>IF(AW77=AW67,1,LEN(AW77))</f>
        <v>100</v>
      </c>
      <c r="AV77" s="464" cm="1">
        <f t="array" ref="AV77">IF(AY77="", "", IFERROR(MAX(IF(ISNUMBER(AV68:AV76), AV68:AV76)) + 1, ""))</f>
        <v>5</v>
      </c>
      <c r="AW77" s="791" t="str" cm="1">
        <f t="array" ref="AW77">IFERROR(INDEX(AY73:AY124, MATCH(ROW()-MIN(ROW(AY73:AY124))+1, AV73:AV124, 0)), "")</f>
        <v xml:space="preserve"> columns or enter a new value press the F9 key to force Excel to recalculate 🔃
*** Translated with </v>
      </c>
      <c r="AX77" s="465">
        <f t="shared" si="17"/>
        <v>1</v>
      </c>
      <c r="AY77" s="466" t="str">
        <f t="shared" si="18"/>
        <v xml:space="preserve"> columns or enter a new value press the F9 key to force Excel to recalculate 🔃
*** Translated with </v>
      </c>
      <c r="AZ77" s="473">
        <f>AW71</f>
        <v>100</v>
      </c>
      <c r="BA77" s="471" t="str">
        <f>IF(LEN(BB76)&lt;=AZ77,BB76,LEFT(BB76,FIND("#",SUBSTITUTE(LEFT(BB76,AZ77+1)," ","#",LEN(LEFT(BB76,AZ77+1))-LEN(SUBSTITUTE(LEFT(BB76,AZ77+1)," ",""))))-1))</f>
        <v xml:space="preserve"> columns or enter a new value press the F9 key to force Excel to recalculate 🔃
*** Translated with </v>
      </c>
      <c r="BB77" s="472" t="str">
        <f t="shared" si="19"/>
        <v xml:space="preserve">ww DeepL com/Translator (free version) ***
</v>
      </c>
      <c r="BD77" s="218"/>
      <c r="BE77" s="11" t="s">
        <v>1383</v>
      </c>
      <c r="BF77" s="11"/>
      <c r="BG77" s="11"/>
      <c r="BH77" s="11"/>
      <c r="BI77" s="217"/>
      <c r="BK77" s="565"/>
      <c r="BL77" s="565"/>
      <c r="BM77" s="565"/>
      <c r="BN77" s="565"/>
      <c r="BP77" s="9">
        <v>1</v>
      </c>
    </row>
    <row r="78" spans="1:68" ht="21" customHeight="1">
      <c r="A78" s="147" t="str">
        <f>IF(ISBLANK(#REF!),"►",IFERROR(RIGHT(#REF!,LEN(#REF!)-FIND("Couleur",#REF!)+1),""))</f>
        <v/>
      </c>
      <c r="B78" s="274" t="s">
        <v>338</v>
      </c>
      <c r="C78" s="119" t="str">
        <f>C55</f>
        <v>R.Recipe name.With or without alcohol.Quand.Verre Flute(s).Family to stick on</v>
      </c>
      <c r="D78" s="119">
        <f>D55</f>
        <v>2</v>
      </c>
      <c r="E78" s="118" t="str">
        <f>E55</f>
        <v>Flute(s)</v>
      </c>
      <c r="F78" s="117">
        <f>F55</f>
        <v>12</v>
      </c>
      <c r="G78" s="116" t="str">
        <f>G55</f>
        <v>cl</v>
      </c>
      <c r="H78" s="277" t="s">
        <v>509</v>
      </c>
      <c r="I78" s="122"/>
      <c r="J78" s="122"/>
      <c r="K78" s="122"/>
      <c r="L78" s="122"/>
      <c r="M78" s="122"/>
      <c r="N78" s="122"/>
      <c r="O78" s="122"/>
      <c r="P78" s="122"/>
      <c r="Q78" s="122"/>
      <c r="R78" s="122"/>
      <c r="S78" s="121"/>
      <c r="T78" s="561"/>
      <c r="U78" s="658" t="s">
        <v>1137</v>
      </c>
      <c r="V78" s="120" t="s">
        <v>459</v>
      </c>
      <c r="W78" s="94">
        <f t="shared" ref="W78:W136" si="20">Y78 / 1000</f>
        <v>0.47299999999999998</v>
      </c>
      <c r="X78" s="74">
        <f t="shared" ref="X78:X118" si="21">Y78/10</f>
        <v>47.3</v>
      </c>
      <c r="Y78" s="92">
        <v>473</v>
      </c>
      <c r="Z78" s="71">
        <v>500</v>
      </c>
      <c r="AA78" s="79">
        <f t="shared" si="16"/>
        <v>50</v>
      </c>
      <c r="AB78" s="96">
        <v>500</v>
      </c>
      <c r="AC78" s="659"/>
      <c r="AD78" s="292">
        <v>20</v>
      </c>
      <c r="AE78" s="574"/>
      <c r="AF78" s="616">
        <v>1.04</v>
      </c>
      <c r="AG78" s="574"/>
      <c r="AH78" s="290" t="s">
        <v>61</v>
      </c>
      <c r="AI78" s="569"/>
      <c r="AJ78" s="1218" t="s">
        <v>1263</v>
      </c>
      <c r="AK78" s="1219"/>
      <c r="AM78" s="565"/>
      <c r="AN78" s="1"/>
      <c r="AO78" s="565"/>
      <c r="AP78" s="1207"/>
      <c r="AR78" s="1207"/>
      <c r="AS78" s="1169"/>
      <c r="AT78" s="565"/>
      <c r="AU78" s="463">
        <f>IF(AW78=AW67,1,LEN(AW78))</f>
        <v>43</v>
      </c>
      <c r="AV78" s="464" cm="1">
        <f t="array" ref="AV78">IF(AY78="", "", IFERROR(MAX(IF(ISNUMBER(AV68:AV77), AV68:AV77)) + 1, ""))</f>
        <v>6</v>
      </c>
      <c r="AW78" s="791" t="str" cm="1">
        <f t="array" ref="AW78">IFERROR(INDEX(AY73:AY124, MATCH(ROW()-MIN(ROW(AY73:AY124))+1, AV73:AV124, 0)), "")</f>
        <v xml:space="preserve">ww DeepL com/Translator (free version) ***
</v>
      </c>
      <c r="AX78" s="465">
        <f t="shared" si="17"/>
        <v>1</v>
      </c>
      <c r="AY78" s="466" t="str">
        <f t="shared" si="18"/>
        <v xml:space="preserve">ww DeepL com/Translator (free version) ***
</v>
      </c>
      <c r="AZ78" s="474"/>
      <c r="BA78" s="471" t="str">
        <f>IF(LEN(BB77)&lt;=AZ77,BB77,LEFT(BB77,FIND("#",SUBSTITUTE(LEFT(BB77,AZ77+1)," ","#",LEN(LEFT(BB77,AZ77+1))-LEN(SUBSTITUTE(LEFT(BB77,AZ77+1)," ",""))))-1))</f>
        <v xml:space="preserve">ww DeepL com/Translator (free version) ***
</v>
      </c>
      <c r="BB78" s="472" t="str">
        <f t="shared" si="19"/>
        <v/>
      </c>
      <c r="BD78" s="218"/>
      <c r="BE78" s="11" t="s">
        <v>1384</v>
      </c>
      <c r="BF78" s="11"/>
      <c r="BG78" s="11"/>
      <c r="BH78" s="11"/>
      <c r="BI78" s="217"/>
      <c r="BK78" s="565"/>
      <c r="BL78" s="565"/>
      <c r="BM78" s="565"/>
      <c r="BN78" s="565"/>
      <c r="BP78" s="9">
        <v>1</v>
      </c>
    </row>
    <row r="79" spans="1:68" ht="21" customHeight="1" thickBot="1">
      <c r="A79" s="147" t="str">
        <f>IF(ISBLANK(#REF!),"►",IFERROR(RIGHT(#REF!,LEN(#REF!)-FIND("Couleur",#REF!)+1),""))</f>
        <v/>
      </c>
      <c r="B79" s="274" t="s">
        <v>338</v>
      </c>
      <c r="C79" s="113">
        <v>2</v>
      </c>
      <c r="D79" s="113">
        <v>2</v>
      </c>
      <c r="E79" s="113">
        <v>2</v>
      </c>
      <c r="F79" s="113">
        <v>2</v>
      </c>
      <c r="G79" s="113">
        <v>2</v>
      </c>
      <c r="H79" s="113">
        <v>10</v>
      </c>
      <c r="I79" s="113">
        <v>12</v>
      </c>
      <c r="J79" s="113">
        <v>10</v>
      </c>
      <c r="K79" s="113">
        <v>3</v>
      </c>
      <c r="L79" s="113">
        <v>11</v>
      </c>
      <c r="M79" s="113">
        <v>11</v>
      </c>
      <c r="N79" s="113">
        <v>4</v>
      </c>
      <c r="O79" s="113">
        <v>11</v>
      </c>
      <c r="P79" s="113">
        <v>11</v>
      </c>
      <c r="Q79" s="113">
        <v>11</v>
      </c>
      <c r="R79" s="113">
        <v>12</v>
      </c>
      <c r="S79" s="115">
        <v>40</v>
      </c>
      <c r="T79" s="561"/>
      <c r="U79" s="658" t="s">
        <v>1137</v>
      </c>
      <c r="V79" s="120" t="s">
        <v>456</v>
      </c>
      <c r="W79" s="94">
        <f t="shared" si="20"/>
        <v>0.4</v>
      </c>
      <c r="X79" s="74">
        <f t="shared" si="21"/>
        <v>40</v>
      </c>
      <c r="Y79" s="92">
        <v>400</v>
      </c>
      <c r="Z79" s="71">
        <v>470</v>
      </c>
      <c r="AA79" s="79">
        <f t="shared" si="16"/>
        <v>47</v>
      </c>
      <c r="AB79" s="96">
        <v>470</v>
      </c>
      <c r="AC79" s="659"/>
      <c r="AD79" s="292">
        <v>35</v>
      </c>
      <c r="AE79" s="574"/>
      <c r="AF79" s="616">
        <v>1.03</v>
      </c>
      <c r="AG79" s="574"/>
      <c r="AH79" s="290" t="s">
        <v>59</v>
      </c>
      <c r="AI79" s="569"/>
      <c r="AJ79" s="1218" t="s">
        <v>1263</v>
      </c>
      <c r="AK79" s="1219"/>
      <c r="AM79" s="565"/>
      <c r="AN79" s="5"/>
      <c r="AO79" s="565"/>
      <c r="AT79" s="565"/>
      <c r="AU79" s="463">
        <f>IF(AW79=AW67,1,LEN(AW79))</f>
        <v>1</v>
      </c>
      <c r="AV79" s="464" t="str" cm="1">
        <f t="array" ref="AV79">IF(AY79="", "", IFERROR(MAX(IF(ISNUMBER(AV68:AV78), AV68:AV78)) + 1, ""))</f>
        <v/>
      </c>
      <c r="AW79" s="791" t="str" cm="1">
        <f t="array" ref="AW79">IFERROR(INDEX(AY73:AY124, MATCH(ROW()-MIN(ROW(AY73:AY124))+1, AV73:AV124, 0)), "")</f>
        <v>►</v>
      </c>
      <c r="AX79" s="465">
        <f t="shared" si="17"/>
        <v>1</v>
      </c>
      <c r="AY79" s="466" t="str">
        <f t="shared" si="18"/>
        <v/>
      </c>
      <c r="AZ79" s="474"/>
      <c r="BA79" s="471" t="str">
        <f>IF(LEN(BB78)&lt;=AZ77,BB78,LEFT(BB78,FIND("#",SUBSTITUTE(LEFT(BB78,AZ77+1)," ","#",LEN(LEFT(BB78,AZ77+1))-LEN(SUBSTITUTE(LEFT(BB78,AZ77+1)," ",""))))-1))</f>
        <v/>
      </c>
      <c r="BB79" s="472" t="str">
        <f t="shared" si="19"/>
        <v/>
      </c>
      <c r="BD79" s="218"/>
      <c r="BE79" s="786" t="s">
        <v>1010</v>
      </c>
      <c r="BF79" s="11"/>
      <c r="BG79" s="11"/>
      <c r="BH79" s="11"/>
      <c r="BI79" s="217"/>
      <c r="BK79" s="565"/>
      <c r="BL79" s="565"/>
      <c r="BM79" s="565"/>
      <c r="BN79" s="565"/>
      <c r="BP79" s="9">
        <v>1</v>
      </c>
    </row>
    <row r="80" spans="1:68" ht="21" customHeight="1" thickBot="1">
      <c r="A80" s="147" t="str">
        <f>IF(ISBLANK(#REF!),"►",IFERROR(RIGHT(#REF!,LEN(#REF!)-FIND("Couleur",#REF!)+1),""))</f>
        <v/>
      </c>
      <c r="B80" s="273" t="s">
        <v>338</v>
      </c>
      <c r="C80" s="272">
        <f t="shared" ref="C80:Q80" ca="1" si="22">CELL("largeur",C80)</f>
        <v>2</v>
      </c>
      <c r="D80" s="272">
        <f t="shared" ca="1" si="22"/>
        <v>2</v>
      </c>
      <c r="E80" s="272">
        <f t="shared" ca="1" si="22"/>
        <v>2</v>
      </c>
      <c r="F80" s="272">
        <f t="shared" ca="1" si="22"/>
        <v>2</v>
      </c>
      <c r="G80" s="272">
        <f t="shared" ca="1" si="22"/>
        <v>2</v>
      </c>
      <c r="H80" s="272">
        <f t="shared" ca="1" si="22"/>
        <v>10</v>
      </c>
      <c r="I80" s="272">
        <f t="shared" ca="1" si="22"/>
        <v>12</v>
      </c>
      <c r="J80" s="272">
        <f t="shared" ca="1" si="22"/>
        <v>10</v>
      </c>
      <c r="K80" s="272">
        <f t="shared" ca="1" si="22"/>
        <v>3</v>
      </c>
      <c r="L80" s="272">
        <f t="shared" ca="1" si="22"/>
        <v>11</v>
      </c>
      <c r="M80" s="272">
        <f t="shared" ca="1" si="22"/>
        <v>11</v>
      </c>
      <c r="N80" s="272">
        <f t="shared" ca="1" si="22"/>
        <v>4</v>
      </c>
      <c r="O80" s="272">
        <f t="shared" ca="1" si="22"/>
        <v>11</v>
      </c>
      <c r="P80" s="272">
        <f t="shared" ca="1" si="22"/>
        <v>11</v>
      </c>
      <c r="Q80" s="272">
        <f t="shared" ca="1" si="22"/>
        <v>11</v>
      </c>
      <c r="R80" s="272">
        <v>12</v>
      </c>
      <c r="S80" s="271">
        <f ca="1">CELL("largeur",S80)</f>
        <v>40</v>
      </c>
      <c r="T80" s="561"/>
      <c r="U80" s="658" t="s">
        <v>1137</v>
      </c>
      <c r="V80" s="120" t="s">
        <v>454</v>
      </c>
      <c r="W80" s="94">
        <f t="shared" si="20"/>
        <v>0.03</v>
      </c>
      <c r="X80" s="74">
        <f t="shared" si="21"/>
        <v>3</v>
      </c>
      <c r="Y80" s="92">
        <v>30</v>
      </c>
      <c r="Z80" s="71">
        <v>38</v>
      </c>
      <c r="AA80" s="79">
        <f t="shared" si="16"/>
        <v>3.8</v>
      </c>
      <c r="AB80" s="96">
        <v>45</v>
      </c>
      <c r="AC80" s="659"/>
      <c r="AD80" s="292">
        <v>35</v>
      </c>
      <c r="AE80" s="574"/>
      <c r="AF80" s="616">
        <v>1.03</v>
      </c>
      <c r="AG80" s="574"/>
      <c r="AH80" s="290" t="s">
        <v>57</v>
      </c>
      <c r="AI80" s="569"/>
      <c r="AJ80" s="1218" t="s">
        <v>1279</v>
      </c>
      <c r="AK80" s="1219"/>
      <c r="AM80" s="565"/>
      <c r="AN80" s="1"/>
      <c r="AO80" s="565"/>
      <c r="AP80" s="1255" t="s">
        <v>707</v>
      </c>
      <c r="AR80" s="1255" t="s">
        <v>552</v>
      </c>
      <c r="AS80" s="1169" t="s">
        <v>1289</v>
      </c>
      <c r="AT80" s="565"/>
      <c r="AU80" s="463">
        <f>IF(AW80=AW67,1,LEN(AW80))</f>
        <v>1</v>
      </c>
      <c r="AV80" s="464" t="str" cm="1">
        <f t="array" ref="AV80">IF(AY80="", "", IFERROR(MAX(IF(ISNUMBER(AV68:AV79), AV68:AV79)) + 1, ""))</f>
        <v/>
      </c>
      <c r="AW80" s="791" t="str" cm="1">
        <f t="array" ref="AW80">IFERROR(INDEX(AY73:AY124, MATCH(ROW()-MIN(ROW(AY73:AY124))+1, AV73:AV124, 0)), "")</f>
        <v>►</v>
      </c>
      <c r="AX80" s="465">
        <f t="shared" si="17"/>
        <v>1</v>
      </c>
      <c r="AY80" s="466" t="str">
        <f t="shared" si="18"/>
        <v/>
      </c>
      <c r="AZ80" s="474"/>
      <c r="BA80" s="471" t="str">
        <f>IF(LEN(BB79)&lt;=AZ77,BB79,LEFT(BB79,FIND("#",SUBSTITUTE(LEFT(BB79,AZ77+1)," ","#",LEN(LEFT(BB79,AZ77+1))-LEN(SUBSTITUTE(LEFT(BB79,AZ77+1)," ",""))))-1))</f>
        <v/>
      </c>
      <c r="BB80" s="472" t="str">
        <f t="shared" si="19"/>
        <v/>
      </c>
      <c r="BD80" s="218"/>
      <c r="BE80" s="11"/>
      <c r="BF80" s="11"/>
      <c r="BG80" s="11"/>
      <c r="BH80" s="11"/>
      <c r="BI80" s="217"/>
      <c r="BK80" s="565"/>
      <c r="BL80" s="565"/>
      <c r="BM80" s="565"/>
      <c r="BN80" s="565"/>
      <c r="BP80" s="9">
        <v>1</v>
      </c>
    </row>
    <row r="81" spans="1:68" ht="21" customHeight="1" thickBot="1">
      <c r="A81" s="147" t="str">
        <f>IF(ISBLANK(#REF!),"►",IFERROR(RIGHT(#REF!,LEN(#REF!)-FIND("Couleur",#REF!)+1),""))</f>
        <v/>
      </c>
      <c r="H81" s="5"/>
      <c r="I81" s="5"/>
      <c r="J81" s="5"/>
      <c r="K81" s="5"/>
      <c r="L81" s="5"/>
      <c r="M81" s="5"/>
      <c r="N81" s="5"/>
      <c r="O81" s="5"/>
      <c r="P81" s="5"/>
      <c r="Q81" s="5"/>
      <c r="R81" s="5"/>
      <c r="S81" s="5"/>
      <c r="U81" s="658" t="s">
        <v>1137</v>
      </c>
      <c r="V81" s="120" t="s">
        <v>452</v>
      </c>
      <c r="W81" s="94">
        <f t="shared" si="20"/>
        <v>0.03</v>
      </c>
      <c r="X81" s="74">
        <f t="shared" si="21"/>
        <v>3</v>
      </c>
      <c r="Y81" s="92">
        <v>30</v>
      </c>
      <c r="Z81" s="71">
        <v>38</v>
      </c>
      <c r="AA81" s="79">
        <f t="shared" si="16"/>
        <v>3.8</v>
      </c>
      <c r="AB81" s="96">
        <v>45</v>
      </c>
      <c r="AC81" s="659"/>
      <c r="AD81" s="292">
        <v>18</v>
      </c>
      <c r="AE81" s="574"/>
      <c r="AF81" s="616">
        <v>1.03</v>
      </c>
      <c r="AG81" s="574"/>
      <c r="AH81" s="290" t="s">
        <v>55</v>
      </c>
      <c r="AI81" s="569"/>
      <c r="AJ81" s="1218" t="s">
        <v>1265</v>
      </c>
      <c r="AK81" s="1219"/>
      <c r="AM81" s="565"/>
      <c r="AN81" s="1"/>
      <c r="AO81" s="565"/>
      <c r="AP81" s="1256"/>
      <c r="AR81" s="1256"/>
      <c r="AS81" s="1169"/>
      <c r="AT81" s="565"/>
      <c r="AU81" s="463">
        <f>IF(AW81=AW67,1,LEN(AW81))</f>
        <v>106</v>
      </c>
      <c r="AV81" s="464" t="str" cm="1">
        <f t="array" ref="AV81">IF(AY81="", "", IFERROR(MAX(IF(ISNUMBER(AV68:AV80), AV68:AV80)) + 1, ""))</f>
        <v/>
      </c>
      <c r="AW81" s="791" t="str" cm="1">
        <f t="array" ref="AW81">IFERROR(INDEX(AY73:AY124, MATCH(ROW()-MIN(ROW(AY73:AY124))+1, AV73:AV124, 0)), "")</f>
        <v>► Type or paste the lines of the draft you want to cut into these 4 lines and enter a number of characters</v>
      </c>
      <c r="AX81" s="465">
        <f t="shared" si="17"/>
        <v>1</v>
      </c>
      <c r="AY81" s="466" t="str">
        <f t="shared" si="18"/>
        <v/>
      </c>
      <c r="AZ81" s="474"/>
      <c r="BA81" s="471" t="str">
        <f>IF(LEN(BB80)&lt;=AZ77,BB80,LEFT(BB80,FIND("#",SUBSTITUTE(LEFT(BB80,AZ77+1)," ","#",LEN(LEFT(BB80,AZ77+1))-LEN(SUBSTITUTE(LEFT(BB80,AZ77+1)," ",""))))-1))</f>
        <v/>
      </c>
      <c r="BB81" s="472" t="str">
        <f t="shared" si="19"/>
        <v/>
      </c>
      <c r="BD81" s="783"/>
      <c r="BE81" s="784"/>
      <c r="BF81" s="784"/>
      <c r="BG81" s="784"/>
      <c r="BH81" s="784"/>
      <c r="BI81" s="785"/>
      <c r="BK81" s="565"/>
      <c r="BL81" s="565"/>
      <c r="BM81" s="565"/>
      <c r="BN81" s="565"/>
      <c r="BP81" s="9">
        <v>1</v>
      </c>
    </row>
    <row r="82" spans="1:68" ht="21" customHeight="1" thickBot="1">
      <c r="A82" s="147" t="str">
        <f>IF(ISBLANK(#REF!),"►",IFERROR(RIGHT(#REF!,LEN(#REF!)-FIND("Couleur",#REF!)+1),""))</f>
        <v/>
      </c>
      <c r="B82" s="259" t="s">
        <v>338</v>
      </c>
      <c r="C82" s="258" t="str">
        <f>C89</f>
        <v>R.Recipe name.With or without alcohol.Quand.Verre Flute(s).Family to stick on</v>
      </c>
      <c r="D82" s="258">
        <f>D89</f>
        <v>2</v>
      </c>
      <c r="E82" s="257" t="str">
        <f>E89</f>
        <v>Flute(s)</v>
      </c>
      <c r="F82" s="256">
        <f>F89</f>
        <v>12</v>
      </c>
      <c r="G82" s="255" t="str">
        <f>G89</f>
        <v>cl</v>
      </c>
      <c r="H82" s="1245" t="s">
        <v>1091</v>
      </c>
      <c r="I82" s="1246"/>
      <c r="J82" s="1247" t="s">
        <v>1095</v>
      </c>
      <c r="K82" s="1247"/>
      <c r="L82" s="1247"/>
      <c r="M82" s="1247"/>
      <c r="N82" s="1247"/>
      <c r="O82" s="1247"/>
      <c r="P82" s="1247"/>
      <c r="Q82" s="1247"/>
      <c r="R82" s="1247"/>
      <c r="S82" s="1249" t="s">
        <v>1096</v>
      </c>
      <c r="U82" s="658" t="s">
        <v>1137</v>
      </c>
      <c r="V82" s="120" t="s">
        <v>442</v>
      </c>
      <c r="W82" s="94">
        <f t="shared" si="20"/>
        <v>0.04</v>
      </c>
      <c r="X82" s="74">
        <f t="shared" si="21"/>
        <v>4</v>
      </c>
      <c r="Y82" s="92">
        <v>40</v>
      </c>
      <c r="Z82" s="71">
        <v>50</v>
      </c>
      <c r="AA82" s="79">
        <f t="shared" si="16"/>
        <v>5</v>
      </c>
      <c r="AB82" s="96">
        <v>60</v>
      </c>
      <c r="AC82" s="659"/>
      <c r="AD82" s="292">
        <v>35</v>
      </c>
      <c r="AE82" s="574"/>
      <c r="AF82" s="616">
        <v>1.03</v>
      </c>
      <c r="AG82" s="574"/>
      <c r="AH82" s="290" t="s">
        <v>53</v>
      </c>
      <c r="AI82" s="569"/>
      <c r="AJ82" s="1218" t="s">
        <v>1265</v>
      </c>
      <c r="AK82" s="1219"/>
      <c r="AM82" s="565"/>
      <c r="AN82" s="1"/>
      <c r="AO82" s="565"/>
      <c r="AT82" s="565"/>
      <c r="AU82" s="463">
        <f>IF(AW82=AW67,1,LEN(AW82))</f>
        <v>52</v>
      </c>
      <c r="AV82" s="464" t="str" cm="1">
        <f t="array" ref="AV82">IF(AY82="", "", IFERROR(MAX(IF(ISNUMBER(AV68:AV81), AV68:AV81)) + 1, ""))</f>
        <v/>
      </c>
      <c r="AW82" s="791" t="str" cm="1">
        <f t="array" ref="AW82">IFERROR(INDEX(AY73:AY124, MATCH(ROW()-MIN(ROW(AY73:AY124))+1, AV73:AV124, 0)), "")</f>
        <v xml:space="preserve"> so that the text does not overflow the column ⤵️ 🧋</v>
      </c>
      <c r="AX82" s="465">
        <f t="shared" si="17"/>
        <v>1</v>
      </c>
      <c r="AY82" s="466" t="str">
        <f t="shared" si="18"/>
        <v/>
      </c>
      <c r="AZ82" s="474"/>
      <c r="BA82" s="471" t="str">
        <f>IF(LEN(BB81)&lt;=AZ77,BB81,LEFT(BB81,FIND("#",SUBSTITUTE(LEFT(BB81,AZ77+1)," ","#",LEN(LEFT(BB81,AZ77+1))-LEN(SUBSTITUTE(LEFT(BB81,AZ77+1)," ",""))))-1))</f>
        <v/>
      </c>
      <c r="BB82" s="472" t="str">
        <f t="shared" si="19"/>
        <v/>
      </c>
      <c r="BD82" s="218"/>
      <c r="BE82" s="11"/>
      <c r="BF82" s="11"/>
      <c r="BG82" s="11"/>
      <c r="BH82" s="11"/>
      <c r="BI82" s="217"/>
      <c r="BK82" s="565"/>
      <c r="BL82" s="565"/>
      <c r="BM82" s="565"/>
      <c r="BN82" s="565"/>
      <c r="BP82" s="9">
        <v>1</v>
      </c>
    </row>
    <row r="83" spans="1:68" ht="21" customHeight="1">
      <c r="A83" s="147" t="str">
        <f>IF(ISBLANK(#REF!),"►",IFERROR(RIGHT(#REF!,LEN(#REF!)-FIND("Couleur",#REF!)+1),""))</f>
        <v/>
      </c>
      <c r="B83" s="342" t="s">
        <v>338</v>
      </c>
      <c r="C83" s="204" t="str">
        <f>C89</f>
        <v>R.Recipe name.With or without alcohol.Quand.Verre Flute(s).Family to stick on</v>
      </c>
      <c r="D83" s="204">
        <f>D89</f>
        <v>2</v>
      </c>
      <c r="E83" s="203" t="str">
        <f>E89</f>
        <v>Flute(s)</v>
      </c>
      <c r="F83" s="202">
        <f>F89</f>
        <v>12</v>
      </c>
      <c r="G83" s="201" t="str">
        <f>G89</f>
        <v>cl</v>
      </c>
      <c r="H83" s="1251" t="s">
        <v>1092</v>
      </c>
      <c r="I83" s="1252"/>
      <c r="J83" s="1248"/>
      <c r="K83" s="1248"/>
      <c r="L83" s="1248"/>
      <c r="M83" s="1248"/>
      <c r="N83" s="1248"/>
      <c r="O83" s="1248"/>
      <c r="P83" s="1248"/>
      <c r="Q83" s="1248"/>
      <c r="R83" s="1248"/>
      <c r="S83" s="1250"/>
      <c r="U83" s="658" t="s">
        <v>1137</v>
      </c>
      <c r="V83" s="120" t="s">
        <v>358</v>
      </c>
      <c r="W83" s="94">
        <f t="shared" si="20"/>
        <v>4.3999999999999997E-2</v>
      </c>
      <c r="X83" s="74">
        <f t="shared" si="21"/>
        <v>4.4000000000000004</v>
      </c>
      <c r="Y83" s="92">
        <v>44</v>
      </c>
      <c r="Z83" s="71">
        <v>55</v>
      </c>
      <c r="AA83" s="79">
        <f t="shared" si="16"/>
        <v>5.5</v>
      </c>
      <c r="AB83" s="96">
        <v>66</v>
      </c>
      <c r="AC83" s="659"/>
      <c r="AD83" s="292">
        <v>38</v>
      </c>
      <c r="AE83" s="574"/>
      <c r="AF83" s="616">
        <v>1.04</v>
      </c>
      <c r="AG83" s="574"/>
      <c r="AH83" s="290" t="s">
        <v>52</v>
      </c>
      <c r="AI83" s="569"/>
      <c r="AJ83" s="1218" t="s">
        <v>1260</v>
      </c>
      <c r="AK83" s="1219"/>
      <c r="AM83" s="565"/>
      <c r="AN83" s="1"/>
      <c r="AO83" s="565"/>
      <c r="AP83" s="1257" t="s">
        <v>728</v>
      </c>
      <c r="AR83" s="1257" t="s">
        <v>123</v>
      </c>
      <c r="AS83" s="1169" t="s">
        <v>1288</v>
      </c>
      <c r="AT83" s="565"/>
      <c r="AU83" s="463">
        <f>IF(AW83=AW67,1,LEN(AW83))</f>
        <v>99</v>
      </c>
      <c r="AV83" s="464" t="str" cm="1">
        <f t="array" ref="AV83">IF(AY83="", "", IFERROR(MAX(IF(ISNUMBER(AV68:AV82), AV68:AV82)) + 1, ""))</f>
        <v/>
      </c>
      <c r="AW83" s="791" t="str" cm="1">
        <f t="array" ref="AW83">IFERROR(INDEX(AY73:AY124, MATCH(ROW()-MIN(ROW(AY73:AY124))+1, AV73:AV124, 0)), "")</f>
        <v xml:space="preserve"> and enter a number of characters so that the text does not extend beyond the column ►Police choose</v>
      </c>
      <c r="AX83" s="465">
        <f t="shared" si="17"/>
        <v>1</v>
      </c>
      <c r="AY83" s="466" t="str">
        <f t="shared" si="18"/>
        <v/>
      </c>
      <c r="AZ83" s="474"/>
      <c r="BA83" s="471" t="str">
        <f>IF(LEN(BB82)&lt;=AZ77,BB82,LEFT(BB82,FIND("#",SUBSTITUTE(LEFT(BB82,AZ77+1)," ","#",LEN(LEFT(BB82,AZ77+1))-LEN(SUBSTITUTE(LEFT(BB82,AZ77+1)," ",""))))-1))</f>
        <v/>
      </c>
      <c r="BB83" s="472" t="str">
        <f t="shared" si="19"/>
        <v/>
      </c>
      <c r="BD83" s="218"/>
      <c r="BE83" s="25" t="s">
        <v>1385</v>
      </c>
      <c r="BF83" s="265"/>
      <c r="BG83" s="265"/>
      <c r="BH83" s="265"/>
      <c r="BI83" s="264"/>
      <c r="BK83" s="565"/>
      <c r="BL83" s="565"/>
      <c r="BM83" s="565"/>
      <c r="BN83" s="565"/>
      <c r="BP83" s="9">
        <v>1</v>
      </c>
    </row>
    <row r="84" spans="1:68" ht="21" customHeight="1">
      <c r="A84" s="147" t="str">
        <f>IF(ISBLANK(#REF!),"►",IFERROR(RIGHT(#REF!,LEN(#REF!)-FIND("Couleur",#REF!)+1),""))</f>
        <v/>
      </c>
      <c r="B84" s="134" t="s">
        <v>338</v>
      </c>
      <c r="C84" s="204" t="str">
        <f>C89</f>
        <v>R.Recipe name.With or without alcohol.Quand.Verre Flute(s).Family to stick on</v>
      </c>
      <c r="D84" s="204">
        <f>D89</f>
        <v>2</v>
      </c>
      <c r="E84" s="203" t="str">
        <f>E89</f>
        <v>Flute(s)</v>
      </c>
      <c r="F84" s="202">
        <f>F89</f>
        <v>12</v>
      </c>
      <c r="G84" s="201" t="str">
        <f>G89</f>
        <v>cl</v>
      </c>
      <c r="H84" s="1219" t="s">
        <v>1093</v>
      </c>
      <c r="I84" s="1219"/>
      <c r="J84" s="337"/>
      <c r="K84" s="336" t="s">
        <v>418</v>
      </c>
      <c r="L84" s="232" t="s">
        <v>777</v>
      </c>
      <c r="M84" s="232"/>
      <c r="N84" s="232"/>
      <c r="O84" s="232"/>
      <c r="P84" s="232"/>
      <c r="Q84" s="232"/>
      <c r="R84" s="232"/>
      <c r="S84" s="231"/>
      <c r="U84" s="658" t="s">
        <v>1137</v>
      </c>
      <c r="V84" s="120" t="s">
        <v>406</v>
      </c>
      <c r="W84" s="94">
        <f t="shared" si="20"/>
        <v>0.3</v>
      </c>
      <c r="X84" s="74">
        <f t="shared" si="21"/>
        <v>30</v>
      </c>
      <c r="Y84" s="92">
        <v>300</v>
      </c>
      <c r="Z84" s="71">
        <v>350</v>
      </c>
      <c r="AA84" s="79">
        <f t="shared" si="16"/>
        <v>35</v>
      </c>
      <c r="AB84" s="96">
        <v>350</v>
      </c>
      <c r="AC84" s="659"/>
      <c r="AD84" s="292">
        <v>32</v>
      </c>
      <c r="AE84" s="574"/>
      <c r="AF84" s="616">
        <v>1.02</v>
      </c>
      <c r="AG84" s="574"/>
      <c r="AH84" s="290" t="s">
        <v>51</v>
      </c>
      <c r="AI84" s="569"/>
      <c r="AJ84" s="1218" t="s">
        <v>1260</v>
      </c>
      <c r="AK84" s="1219"/>
      <c r="AM84" s="565"/>
      <c r="AN84" s="1"/>
      <c r="AO84" s="565"/>
      <c r="AP84" s="1258"/>
      <c r="AR84" s="1258"/>
      <c r="AS84" s="1169"/>
      <c r="AT84" s="565"/>
      <c r="AU84" s="463">
        <f>IF(AW84=AW67,1,LEN(AW84))</f>
        <v>22</v>
      </c>
      <c r="AV84" s="464" t="str" cm="1">
        <f t="array" ref="AV84">IF(AY84="", "", IFERROR(MAX(IF(ISNUMBER(AV68:AV83), AV68:AV83)) + 1, ""))</f>
        <v/>
      </c>
      <c r="AW84" s="791" t="str" cm="1">
        <f t="array" ref="AW84">IFERROR(INDEX(AY73:AY124, MATCH(ROW()-MIN(ROW(AY73:AY124))+1, AV73:AV124, 0)), "")</f>
        <v>the one that suits you</v>
      </c>
      <c r="AX84" s="465">
        <f t="shared" si="17"/>
        <v>1</v>
      </c>
      <c r="AY84" s="466" t="str">
        <f t="shared" si="18"/>
        <v/>
      </c>
      <c r="AZ84" s="474"/>
      <c r="BA84" s="471" t="str">
        <f>IF(LEN(BB83)&lt;=AZ77,BB83,LEFT(BB83,FIND("#",SUBSTITUTE(LEFT(BB83,AZ77+1)," ","#",LEN(LEFT(BB83,AZ77+1))-LEN(SUBSTITUTE(LEFT(BB83,AZ77+1)," ",""))))-1))</f>
        <v/>
      </c>
      <c r="BB84" s="472" t="str">
        <f t="shared" si="19"/>
        <v/>
      </c>
      <c r="BD84" s="218"/>
      <c r="BE84" s="265" t="s">
        <v>1386</v>
      </c>
      <c r="BF84" s="265"/>
      <c r="BG84" s="265"/>
      <c r="BH84" s="265"/>
      <c r="BI84" s="264"/>
      <c r="BK84" s="565"/>
      <c r="BL84" s="565"/>
      <c r="BM84" s="565"/>
      <c r="BN84" s="565"/>
      <c r="BP84" s="9">
        <v>1</v>
      </c>
    </row>
    <row r="85" spans="1:68" ht="21" customHeight="1" thickBot="1">
      <c r="A85" s="147" t="str">
        <f>IF(ISBLANK(#REF!),"►",IFERROR(RIGHT(#REF!,LEN(#REF!)-FIND("Couleur",#REF!)+1),""))</f>
        <v/>
      </c>
      <c r="B85" s="134" t="s">
        <v>338</v>
      </c>
      <c r="C85" s="204" t="str">
        <f>C89</f>
        <v>R.Recipe name.With or without alcohol.Quand.Verre Flute(s).Family to stick on</v>
      </c>
      <c r="D85" s="204">
        <f>D89</f>
        <v>2</v>
      </c>
      <c r="E85" s="203" t="str">
        <f>E89</f>
        <v>Flute(s)</v>
      </c>
      <c r="F85" s="202">
        <f>F89</f>
        <v>12</v>
      </c>
      <c r="G85" s="201" t="str">
        <f>G89</f>
        <v>cl</v>
      </c>
      <c r="H85" s="224" t="s">
        <v>1094</v>
      </c>
      <c r="I85" s="334"/>
      <c r="J85" s="323"/>
      <c r="K85" s="323"/>
      <c r="L85" s="323"/>
      <c r="M85" s="323"/>
      <c r="N85" s="211"/>
      <c r="O85" s="223" t="s">
        <v>410</v>
      </c>
      <c r="P85" s="1241" t="s">
        <v>1097</v>
      </c>
      <c r="Q85" s="1241"/>
      <c r="R85" s="1241"/>
      <c r="S85" s="1242"/>
      <c r="U85" s="658" t="s">
        <v>1137</v>
      </c>
      <c r="V85" s="120" t="s">
        <v>396</v>
      </c>
      <c r="W85" s="94">
        <f t="shared" si="20"/>
        <v>0.2</v>
      </c>
      <c r="X85" s="74">
        <f t="shared" si="21"/>
        <v>20</v>
      </c>
      <c r="Y85" s="92">
        <v>200</v>
      </c>
      <c r="Z85" s="71">
        <v>240</v>
      </c>
      <c r="AA85" s="79">
        <f t="shared" si="16"/>
        <v>24</v>
      </c>
      <c r="AB85" s="96">
        <v>240</v>
      </c>
      <c r="AC85" s="659"/>
      <c r="AD85" s="292">
        <v>32</v>
      </c>
      <c r="AE85" s="574"/>
      <c r="AF85" s="616">
        <v>1.05</v>
      </c>
      <c r="AG85" s="574"/>
      <c r="AH85" s="290" t="s">
        <v>50</v>
      </c>
      <c r="AI85" s="569"/>
      <c r="AJ85" s="1218" t="s">
        <v>1260</v>
      </c>
      <c r="AK85" s="1219"/>
      <c r="AM85" s="565"/>
      <c r="AN85" s="1"/>
      <c r="AO85" s="565"/>
      <c r="AT85" s="565"/>
      <c r="AU85" s="463">
        <f>IF(AW85=AW67,1,LEN(AW85))</f>
        <v>0</v>
      </c>
      <c r="AV85" s="464" t="str" cm="1">
        <f t="array" ref="AV85">IF(AY85="", "", IFERROR(MAX(IF(ISNUMBER(AV68:AV84), AV68:AV84)) + 1, ""))</f>
        <v/>
      </c>
      <c r="AW85" s="791" t="str" cm="1">
        <f t="array" ref="AW85">IFERROR(INDEX(AY73:AY124, MATCH(ROW()-MIN(ROW(AY73:AY124))+1, AV73:AV124, 0)), "")</f>
        <v/>
      </c>
      <c r="AX85" s="465">
        <f t="shared" si="17"/>
        <v>0</v>
      </c>
      <c r="AY85" s="466" t="str">
        <f t="shared" si="18"/>
        <v/>
      </c>
      <c r="AZ85" s="474"/>
      <c r="BA85" s="471" t="str">
        <f>IF(LEN(BB84)&lt;=AZ77,BB84,LEFT(BB84,FIND("#",SUBSTITUTE(LEFT(BB84,AZ77+1)," ","#",LEN(LEFT(BB84,AZ77+1))-LEN(SUBSTITUTE(LEFT(BB84,AZ77+1)," ",""))))-1))</f>
        <v/>
      </c>
      <c r="BB85" s="472" t="str">
        <f t="shared" si="19"/>
        <v/>
      </c>
      <c r="BD85" s="218"/>
      <c r="BE85" s="206" t="s">
        <v>1387</v>
      </c>
      <c r="BF85" s="265"/>
      <c r="BG85" s="265"/>
      <c r="BH85" s="265"/>
      <c r="BI85" s="264"/>
      <c r="BK85" s="565"/>
      <c r="BL85" s="565"/>
      <c r="BM85" s="565"/>
      <c r="BN85" s="565"/>
      <c r="BP85" s="9">
        <v>1</v>
      </c>
    </row>
    <row r="86" spans="1:68" ht="21" customHeight="1">
      <c r="A86" s="147" t="str">
        <f>IF(ISBLANK(#REF!),"►",IFERROR(RIGHT(#REF!,LEN(#REF!)-FIND("Couleur",#REF!)+1),""))</f>
        <v/>
      </c>
      <c r="B86" s="134" t="s">
        <v>338</v>
      </c>
      <c r="C86" s="204" t="str">
        <f>C89</f>
        <v>R.Recipe name.With or without alcohol.Quand.Verre Flute(s).Family to stick on</v>
      </c>
      <c r="D86" s="204">
        <f>D89</f>
        <v>2</v>
      </c>
      <c r="E86" s="203" t="str">
        <f>E89</f>
        <v>Flute(s)</v>
      </c>
      <c r="F86" s="202">
        <f>F89</f>
        <v>12</v>
      </c>
      <c r="G86" s="201" t="str">
        <f>G89</f>
        <v>cl</v>
      </c>
      <c r="H86" s="216">
        <v>2</v>
      </c>
      <c r="I86" s="327" t="s">
        <v>415</v>
      </c>
      <c r="J86" s="324"/>
      <c r="K86" s="324"/>
      <c r="L86" s="324"/>
      <c r="M86" s="324"/>
      <c r="N86" s="215"/>
      <c r="O86" s="28"/>
      <c r="P86" s="1241"/>
      <c r="Q86" s="1241"/>
      <c r="R86" s="1241"/>
      <c r="S86" s="1242"/>
      <c r="U86" s="658" t="s">
        <v>1137</v>
      </c>
      <c r="V86" s="120" t="s">
        <v>359</v>
      </c>
      <c r="W86" s="94">
        <f t="shared" si="20"/>
        <v>0.3</v>
      </c>
      <c r="X86" s="74">
        <f t="shared" si="21"/>
        <v>30</v>
      </c>
      <c r="Y86" s="92">
        <v>300</v>
      </c>
      <c r="Z86" s="71">
        <v>350</v>
      </c>
      <c r="AA86" s="79">
        <f t="shared" si="16"/>
        <v>35</v>
      </c>
      <c r="AB86" s="96">
        <v>350</v>
      </c>
      <c r="AC86" s="659"/>
      <c r="AD86" s="292">
        <v>32</v>
      </c>
      <c r="AE86" s="574"/>
      <c r="AF86" s="616">
        <v>1.04</v>
      </c>
      <c r="AG86" s="574"/>
      <c r="AH86" s="290" t="s">
        <v>49</v>
      </c>
      <c r="AI86" s="569"/>
      <c r="AJ86" s="1218" t="s">
        <v>1260</v>
      </c>
      <c r="AK86" s="1219"/>
      <c r="AM86" s="565"/>
      <c r="AN86" s="1"/>
      <c r="AO86" s="565"/>
      <c r="AP86" s="1194" t="s">
        <v>294</v>
      </c>
      <c r="AR86" s="1194" t="s">
        <v>861</v>
      </c>
      <c r="AS86" s="1169" t="s">
        <v>1287</v>
      </c>
      <c r="AT86" s="565"/>
      <c r="AU86" s="463">
        <f>IF(AW86=AW67,1,LEN(AW86))</f>
        <v>0</v>
      </c>
      <c r="AV86" s="464" cm="1">
        <f t="array" ref="AV86">IF(AY86="", "", IFERROR(MAX(IF(ISNUMBER(AV68:AV85), AV68:AV85)) + 1, ""))</f>
        <v>7</v>
      </c>
      <c r="AW86" s="791" t="str" cm="1">
        <f t="array" ref="AW86">IFERROR(INDEX(AY73:AY124, MATCH(ROW()-MIN(ROW(AY73:AY124))+1, AV73:AV124, 0)), "")</f>
        <v/>
      </c>
      <c r="AX86" s="465">
        <f t="shared" si="17"/>
        <v>0</v>
      </c>
      <c r="AY86" s="476" t="str">
        <f t="shared" si="18"/>
        <v>►</v>
      </c>
      <c r="AZ86" s="467" t="str">
        <f>AW62</f>
        <v>►</v>
      </c>
      <c r="BA86" s="477" t="str">
        <f>IF(AND(AZ86&lt;&gt;"", AZ90&lt;&gt;""), IF(LEN(AZ86)&lt;AZ90, AZ86, IFERROR(LEFT(AZ89, IF(ISNUMBER(FIND(" ", AZ89)), FIND(" ", AZ89 &amp; " ", AZ90) - 1, LEN(AZ89))), "")), "")</f>
        <v>►</v>
      </c>
      <c r="BB86" s="478" t="str">
        <f>IF(OR(BA86="",AZ89="",LEN(AZ89)-LEN(BA86)-1&lt;=0),"►",RIGHT(AZ89,LEN(AZ89)-LEN(BA86)-1))</f>
        <v>►</v>
      </c>
      <c r="BD86" s="218"/>
      <c r="BE86" s="606" t="s">
        <v>1388</v>
      </c>
      <c r="BF86" s="265"/>
      <c r="BG86" s="265"/>
      <c r="BH86" s="265"/>
      <c r="BI86" s="264"/>
      <c r="BK86" s="565"/>
      <c r="BL86" s="565"/>
      <c r="BM86" s="565"/>
      <c r="BN86" s="565"/>
      <c r="BP86" s="9">
        <v>1</v>
      </c>
    </row>
    <row r="87" spans="1:68" ht="21" customHeight="1">
      <c r="A87" s="147" t="str">
        <f>IF(ISBLANK(#REF!),"►",IFERROR(RIGHT(#REF!,LEN(#REF!)-FIND("Couleur",#REF!)+1),""))</f>
        <v/>
      </c>
      <c r="B87" s="134" t="s">
        <v>338</v>
      </c>
      <c r="C87" s="204" t="str">
        <f>C89</f>
        <v>R.Recipe name.With or without alcohol.Quand.Verre Flute(s).Family to stick on</v>
      </c>
      <c r="D87" s="204">
        <f>D89</f>
        <v>2</v>
      </c>
      <c r="E87" s="203" t="str">
        <f>E89</f>
        <v>Flute(s)</v>
      </c>
      <c r="F87" s="202">
        <f>F89</f>
        <v>12</v>
      </c>
      <c r="G87" s="201" t="str">
        <f>G89</f>
        <v>cl</v>
      </c>
      <c r="H87" s="325" t="str">
        <f>"❽ Volume served by "&amp;I86</f>
        <v>❽ Volume served by Flute(s)</v>
      </c>
      <c r="I87" s="324"/>
      <c r="J87" s="323"/>
      <c r="K87" s="320"/>
      <c r="L87" s="199" t="s">
        <v>1103</v>
      </c>
      <c r="M87" s="319" t="s">
        <v>402</v>
      </c>
      <c r="N87" s="198"/>
      <c r="O87" s="197"/>
      <c r="P87" s="1243" t="str">
        <f>C89&amp;"  intensité"&amp;" "&amp;M87&amp;" "&amp;"coût"&amp;M88&amp;" "&amp;" "&amp;H84</f>
        <v>R.Recipe name.With or without alcohol.Quand.Verre Flute(s).Family to stick on  intensité **** coût**  Dominant colour</v>
      </c>
      <c r="Q87" s="1243"/>
      <c r="R87" s="1243"/>
      <c r="S87" s="1244"/>
      <c r="U87" s="658" t="s">
        <v>1137</v>
      </c>
      <c r="V87" s="120" t="s">
        <v>357</v>
      </c>
      <c r="W87" s="94">
        <f t="shared" si="20"/>
        <v>0.24</v>
      </c>
      <c r="X87" s="74">
        <f t="shared" si="21"/>
        <v>24</v>
      </c>
      <c r="Y87" s="92">
        <v>240</v>
      </c>
      <c r="Z87" s="71">
        <v>300</v>
      </c>
      <c r="AA87" s="79">
        <f t="shared" si="16"/>
        <v>30</v>
      </c>
      <c r="AB87" s="96">
        <v>300</v>
      </c>
      <c r="AC87" s="659"/>
      <c r="AD87" s="292">
        <v>30</v>
      </c>
      <c r="AE87" s="574"/>
      <c r="AF87" s="616">
        <v>1.03</v>
      </c>
      <c r="AG87" s="574"/>
      <c r="AH87" s="290" t="s">
        <v>48</v>
      </c>
      <c r="AI87" s="569"/>
      <c r="AJ87" s="1218" t="s">
        <v>1283</v>
      </c>
      <c r="AK87" s="1219"/>
      <c r="AM87" s="565"/>
      <c r="AN87" s="565"/>
      <c r="AO87" s="565"/>
      <c r="AP87" s="1195"/>
      <c r="AR87" s="1195"/>
      <c r="AS87" s="1169"/>
      <c r="AT87" s="565"/>
      <c r="AU87" s="463">
        <f>IF(AW87=AW67,1,LEN(AW87))</f>
        <v>0</v>
      </c>
      <c r="AV87" s="464" cm="1">
        <f t="array" ref="AV87">IF(AY87="", "", IFERROR(MAX(IF(ISNUMBER(AV68:AV86), AV68:AV86)) + 1, ""))</f>
        <v>8</v>
      </c>
      <c r="AW87" s="791" t="str" cm="1">
        <f t="array" ref="AW87">IFERROR(INDEX(AY73:AY124, MATCH(ROW()-MIN(ROW(AY73:AY124))+1, AV73:AV124, 0)), "")</f>
        <v/>
      </c>
      <c r="AX87" s="465">
        <f t="shared" si="17"/>
        <v>0</v>
      </c>
      <c r="AY87" s="476" t="str">
        <f t="shared" si="18"/>
        <v>►</v>
      </c>
      <c r="AZ87" s="479" t="str">
        <f>SUBSTITUTE(SUBSTITUTE(SUBSTITUTE(SUBSTITUTE(SUBSTITUTE(AZ86, ",", "♦"), ";", "♦"), ".", "♦"), " ♦", " "), "♦", " ")</f>
        <v>►</v>
      </c>
      <c r="BA87" s="477" t="str">
        <f>IF(LEN(BB86)&lt;=AZ90, BB86, IFERROR(LEFT(BB86, FIND("#", SUBSTITUTE(LEFT(BB86, AZ90+1), " ", "#", LEN(LEFT(BB86, AZ90+1))-LEN(SUBSTITUTE(LEFT(BB86, AZ90+1), " ", ""))))-1), BB86))</f>
        <v>►</v>
      </c>
      <c r="BB87" s="478" t="str">
        <f t="shared" ref="BB87:BB98" si="23">IF(BA87="","",IFERROR(RIGHT(BB86,LEN(BB86)-LEN(BA87)-1),""))</f>
        <v/>
      </c>
      <c r="BD87" s="218"/>
      <c r="BE87" s="28" t="s">
        <v>1389</v>
      </c>
      <c r="BF87" s="265"/>
      <c r="BG87" s="265"/>
      <c r="BH87" s="265"/>
      <c r="BI87" s="264"/>
      <c r="BK87" s="565"/>
      <c r="BL87" s="565"/>
      <c r="BM87" s="565"/>
      <c r="BN87" s="565"/>
      <c r="BP87" s="9">
        <v>1</v>
      </c>
    </row>
    <row r="88" spans="1:68" ht="21" customHeight="1" thickBot="1">
      <c r="A88" s="147" t="str">
        <f>IF(ISBLANK(#REF!),"►",IFERROR(RIGHT(#REF!,LEN(#REF!)-FIND("Couleur",#REF!)+1),""))</f>
        <v/>
      </c>
      <c r="B88" s="134" t="s">
        <v>394</v>
      </c>
      <c r="C88" s="204" t="str">
        <f>C89</f>
        <v>R.Recipe name.With or without alcohol.Quand.Verre Flute(s).Family to stick on</v>
      </c>
      <c r="D88" s="204">
        <f>D89</f>
        <v>2</v>
      </c>
      <c r="E88" s="203" t="str">
        <f>E89</f>
        <v>Flute(s)</v>
      </c>
      <c r="F88" s="202">
        <f>F89</f>
        <v>12</v>
      </c>
      <c r="G88" s="201" t="str">
        <f>G89</f>
        <v>cl</v>
      </c>
      <c r="H88" s="200">
        <v>12</v>
      </c>
      <c r="I88" s="104" t="s">
        <v>328</v>
      </c>
      <c r="J88" s="320"/>
      <c r="K88" s="320"/>
      <c r="L88" s="199" t="s">
        <v>1104</v>
      </c>
      <c r="M88" s="319" t="s">
        <v>397</v>
      </c>
      <c r="N88" s="198"/>
      <c r="O88" s="197"/>
      <c r="P88" s="1243"/>
      <c r="Q88" s="1243"/>
      <c r="R88" s="1243"/>
      <c r="S88" s="1244"/>
      <c r="U88" s="658" t="s">
        <v>1137</v>
      </c>
      <c r="V88" s="120" t="s">
        <v>355</v>
      </c>
      <c r="W88" s="94">
        <f t="shared" si="20"/>
        <v>0.23699999999999999</v>
      </c>
      <c r="X88" s="74">
        <f t="shared" si="21"/>
        <v>23.7</v>
      </c>
      <c r="Y88" s="92">
        <v>237</v>
      </c>
      <c r="Z88" s="71">
        <v>296</v>
      </c>
      <c r="AA88" s="79">
        <f t="shared" si="16"/>
        <v>29.6</v>
      </c>
      <c r="AB88" s="96">
        <v>355</v>
      </c>
      <c r="AC88" s="659"/>
      <c r="AD88" s="292">
        <v>16</v>
      </c>
      <c r="AE88" s="574"/>
      <c r="AF88" s="616">
        <v>1.03</v>
      </c>
      <c r="AG88" s="574"/>
      <c r="AH88" s="290" t="s">
        <v>47</v>
      </c>
      <c r="AI88" s="569"/>
      <c r="AJ88" s="1218" t="s">
        <v>1260</v>
      </c>
      <c r="AK88" s="1219"/>
      <c r="AM88" s="565"/>
      <c r="AN88" s="565"/>
      <c r="AO88" s="565"/>
      <c r="AT88" s="565"/>
      <c r="AU88" s="463">
        <f>IF(AW88=AW67,1,LEN(AW88))</f>
        <v>0</v>
      </c>
      <c r="AV88" s="464" t="str" cm="1">
        <f t="array" ref="AV88">IF(AY88="", "", IFERROR(MAX(IF(ISNUMBER(AV68:AV87), AV68:AV87)) + 1, ""))</f>
        <v/>
      </c>
      <c r="AW88" s="791" t="str" cm="1">
        <f t="array" ref="AW88">IFERROR(INDEX(AY73:AY124, MATCH(ROW()-MIN(ROW(AY73:AY124))+1, AV73:AV124, 0)), "")</f>
        <v/>
      </c>
      <c r="AX88" s="465">
        <f t="shared" si="17"/>
        <v>0</v>
      </c>
      <c r="AY88" s="476" t="str">
        <f t="shared" si="18"/>
        <v/>
      </c>
      <c r="AZ88" s="479" t="str">
        <f>IFERROR(SUBSTITUTE(SUBSTITUTE(SUBSTITUTE(SUBSTITUTE(SUBSTITUTE(SUBSTITUTE(AZ87, ",", " "), ".", " "), ";", " "), "-", " "), ":", " "), "?", " "), AZ87)</f>
        <v>►</v>
      </c>
      <c r="BA88" s="477" t="str">
        <f>IF(LEN(BB87)&lt;=AZ90,BB87,LEFT(BB87,FIND("#",SUBSTITUTE(LEFT(BB87,AZ90+1)," ","#",LEN(LEFT(BB87,AZ90+1))-LEN(SUBSTITUTE(LEFT(BB87,AZ90+1)," ",""))))-1))</f>
        <v/>
      </c>
      <c r="BB88" s="478" t="str">
        <f t="shared" si="23"/>
        <v/>
      </c>
      <c r="BD88" s="218"/>
      <c r="BE88" s="28" t="s">
        <v>1390</v>
      </c>
      <c r="BF88" s="265"/>
      <c r="BG88" s="265"/>
      <c r="BH88" s="265"/>
      <c r="BI88" s="264"/>
      <c r="BK88" s="565"/>
      <c r="BL88" s="565"/>
      <c r="BM88" s="565"/>
      <c r="BN88" s="565"/>
      <c r="BP88" s="9">
        <v>1</v>
      </c>
    </row>
    <row r="89" spans="1:68" ht="21" customHeight="1">
      <c r="A89" s="147" t="str">
        <f>IF(ISBLANK(#REF!),"►",IFERROR(RIGHT(#REF!,LEN(#REF!)-FIND("Couleur",#REF!)+1),""))</f>
        <v/>
      </c>
      <c r="B89" s="134" t="s">
        <v>394</v>
      </c>
      <c r="C89" s="190" t="str">
        <f>UPPER(LEFT(J82,1)) &amp; "." &amp; UPPER(LEFT(J82,1)) &amp; LOWER(MID(J82,2,999)) &amp; "." &amp; UPPER(LEFT(H82,1)) &amp; LOWER(MID(H82,2,999)) &amp; "." &amp; UPPER(LEFT(H83,1)) &amp; LOWER(MID(H83,2,999)) &amp; "." &amp; "Verre " &amp; UPPER(LEFT(I86,1)) &amp; LOWER(MID(I86,2,999)) &amp; IF(LEFT(S82,1)=UPPER(LEFT(S82,1)),".","") &amp; UPPER(LEFT(S82,1)) &amp; LOWER(MID(S82,2,999))</f>
        <v>R.Recipe name.With or without alcohol.Quand.Verre Flute(s).Family to stick on</v>
      </c>
      <c r="D89" s="189">
        <f>H86</f>
        <v>2</v>
      </c>
      <c r="E89" s="188" t="str">
        <f>I86</f>
        <v>Flute(s)</v>
      </c>
      <c r="F89" s="187">
        <f>H88</f>
        <v>12</v>
      </c>
      <c r="G89" s="186" t="str">
        <f>I88</f>
        <v>cl</v>
      </c>
      <c r="H89" s="185" t="str">
        <f>(H88*H86)&amp;" "&amp;I88</f>
        <v>24 cl</v>
      </c>
      <c r="I89" s="184" t="str">
        <f>"pour "&amp;H86&amp;" "&amp;I86</f>
        <v>pour 2 Flute(s)</v>
      </c>
      <c r="J89" s="184"/>
      <c r="K89" s="183" t="s">
        <v>393</v>
      </c>
      <c r="L89" s="183" t="s">
        <v>392</v>
      </c>
      <c r="M89" s="183" t="s">
        <v>391</v>
      </c>
      <c r="N89" s="183" t="s">
        <v>390</v>
      </c>
      <c r="O89" s="183" t="s">
        <v>389</v>
      </c>
      <c r="P89" s="183" t="s">
        <v>388</v>
      </c>
      <c r="Q89" s="183" t="s">
        <v>387</v>
      </c>
      <c r="R89" s="183" t="s">
        <v>386</v>
      </c>
      <c r="S89" s="182" t="s">
        <v>385</v>
      </c>
      <c r="U89" s="658" t="s">
        <v>1137</v>
      </c>
      <c r="V89" s="120" t="s">
        <v>351</v>
      </c>
      <c r="W89" s="94">
        <f t="shared" si="20"/>
        <v>0.06</v>
      </c>
      <c r="X89" s="74">
        <f t="shared" si="21"/>
        <v>6</v>
      </c>
      <c r="Y89" s="92">
        <v>60</v>
      </c>
      <c r="Z89" s="71">
        <v>75</v>
      </c>
      <c r="AA89" s="79">
        <f t="shared" si="16"/>
        <v>7.5</v>
      </c>
      <c r="AB89" s="96">
        <v>75</v>
      </c>
      <c r="AC89" s="659"/>
      <c r="AD89" s="292">
        <v>25</v>
      </c>
      <c r="AE89" s="574"/>
      <c r="AF89" s="616">
        <v>1.04</v>
      </c>
      <c r="AG89" s="574"/>
      <c r="AH89" s="290" t="s">
        <v>46</v>
      </c>
      <c r="AI89" s="569"/>
      <c r="AJ89" s="1218" t="s">
        <v>1263</v>
      </c>
      <c r="AK89" s="1219"/>
      <c r="AM89" s="565"/>
      <c r="AN89" s="565"/>
      <c r="AO89" s="565"/>
      <c r="AP89" s="1196" t="s">
        <v>730</v>
      </c>
      <c r="AR89" s="1196" t="s">
        <v>863</v>
      </c>
      <c r="AS89" s="1169" t="s">
        <v>864</v>
      </c>
      <c r="AT89" s="565"/>
      <c r="AU89" s="463">
        <f>IF(AW89=AW67,1,LEN(AW89))</f>
        <v>0</v>
      </c>
      <c r="AV89" s="464" t="str" cm="1">
        <f t="array" ref="AV89">IF(AY89="", "", IFERROR(MAX(IF(ISNUMBER(AV68:AV88), AV68:AV88)) + 1, ""))</f>
        <v/>
      </c>
      <c r="AW89" s="791" t="str" cm="1">
        <f t="array" ref="AW89">IFERROR(INDEX(AY73:AY124, MATCH(ROW()-MIN(ROW(AY73:AY124))+1, AV73:AV124, 0)), "")</f>
        <v/>
      </c>
      <c r="AX89" s="465">
        <f t="shared" si="17"/>
        <v>0</v>
      </c>
      <c r="AY89" s="476" t="str">
        <f t="shared" si="18"/>
        <v/>
      </c>
      <c r="AZ89" s="479" t="str">
        <f>IFERROR(SUBSTITUTE(SUBSTITUTE(SUBSTITUTE(SUBSTITUTE(AZ88, " , ", " "), ";", " "), "  ", " "), " ", " "), AZ88)</f>
        <v>►</v>
      </c>
      <c r="BA89" s="477" t="str">
        <f>IF(LEN(BB88)&lt;=AZ90,BB88,LEFT(BB88,FIND("#",SUBSTITUTE(LEFT(BB88,AZ90+1)," ","#",LEN(LEFT(BB88,AZ90+1))-LEN(SUBSTITUTE(LEFT(BB88,AZ90+1)," ",""))))-1))</f>
        <v/>
      </c>
      <c r="BB89" s="478" t="str">
        <f t="shared" si="23"/>
        <v/>
      </c>
      <c r="BD89" s="218"/>
      <c r="BE89" s="265" t="s">
        <v>1391</v>
      </c>
      <c r="BF89" s="265"/>
      <c r="BG89" s="265"/>
      <c r="BH89" s="265"/>
      <c r="BI89" s="264"/>
      <c r="BK89" s="565"/>
      <c r="BL89" s="565"/>
      <c r="BM89" s="565"/>
      <c r="BN89" s="565"/>
      <c r="BP89" s="9">
        <v>1</v>
      </c>
    </row>
    <row r="90" spans="1:68" ht="21" customHeight="1">
      <c r="A90" s="147" t="str">
        <f>IF(ISBLANK(#REF!),"►",IFERROR(RIGHT(#REF!,LEN(#REF!)-FIND("Couleur",#REF!)+1),""))</f>
        <v/>
      </c>
      <c r="B90" s="134" t="s">
        <v>338</v>
      </c>
      <c r="C90" s="119" t="str">
        <f>C89</f>
        <v>R.Recipe name.With or without alcohol.Quand.Verre Flute(s).Family to stick on</v>
      </c>
      <c r="D90" s="119">
        <f>D89</f>
        <v>2</v>
      </c>
      <c r="E90" s="118" t="str">
        <f>E89</f>
        <v>Flute(s)</v>
      </c>
      <c r="F90" s="117">
        <f>F89</f>
        <v>12</v>
      </c>
      <c r="G90" s="116" t="str">
        <f>G89</f>
        <v>cl</v>
      </c>
      <c r="H90" s="1227" t="s">
        <v>1098</v>
      </c>
      <c r="I90" s="1227"/>
      <c r="J90" s="1228"/>
      <c r="K90" s="177"/>
      <c r="L90" s="176" t="s">
        <v>380</v>
      </c>
      <c r="M90" s="1229" t="s">
        <v>379</v>
      </c>
      <c r="N90" s="175"/>
      <c r="O90" s="1231" t="s">
        <v>1100</v>
      </c>
      <c r="P90" s="1233" t="s">
        <v>377</v>
      </c>
      <c r="Q90" s="1235" t="s">
        <v>1101</v>
      </c>
      <c r="R90" s="1237" t="s">
        <v>1102</v>
      </c>
      <c r="S90" s="174" t="s">
        <v>374</v>
      </c>
      <c r="U90" s="658" t="s">
        <v>1137</v>
      </c>
      <c r="V90" s="120" t="s">
        <v>349</v>
      </c>
      <c r="W90" s="94">
        <f t="shared" si="20"/>
        <v>7.4999999999999997E-2</v>
      </c>
      <c r="X90" s="74">
        <f t="shared" si="21"/>
        <v>7.5</v>
      </c>
      <c r="Y90" s="92">
        <v>75</v>
      </c>
      <c r="Z90" s="71">
        <v>90</v>
      </c>
      <c r="AA90" s="79">
        <f t="shared" si="16"/>
        <v>9</v>
      </c>
      <c r="AB90" s="96">
        <v>90</v>
      </c>
      <c r="AC90" s="659"/>
      <c r="AD90" s="292">
        <v>38</v>
      </c>
      <c r="AE90" s="574"/>
      <c r="AF90" s="616">
        <v>0.96</v>
      </c>
      <c r="AG90" s="574"/>
      <c r="AH90" s="290" t="s">
        <v>45</v>
      </c>
      <c r="AI90" s="569"/>
      <c r="AJ90" s="1218" t="s">
        <v>1258</v>
      </c>
      <c r="AK90" s="1219"/>
      <c r="AM90" s="565"/>
      <c r="AN90" s="565"/>
      <c r="AO90" s="565"/>
      <c r="AP90" s="1197"/>
      <c r="AR90" s="1197"/>
      <c r="AS90" s="1169"/>
      <c r="AT90" s="565"/>
      <c r="AU90" s="463">
        <f>IF(AW90=AW67,1,LEN(AW90))</f>
        <v>0</v>
      </c>
      <c r="AV90" s="464" t="str" cm="1">
        <f t="array" ref="AV90">IF(AY90="", "", IFERROR(MAX(IF(ISNUMBER(AV68:AV89), AV68:AV89)) + 1, ""))</f>
        <v/>
      </c>
      <c r="AW90" s="791" t="str" cm="1">
        <f t="array" ref="AW90">IFERROR(INDEX(AY73:AY124, MATCH(ROW()-MIN(ROW(AY73:AY124))+1, AV73:AV124, 0)), "")</f>
        <v/>
      </c>
      <c r="AX90" s="465">
        <f t="shared" si="17"/>
        <v>0</v>
      </c>
      <c r="AY90" s="476" t="str">
        <f t="shared" si="18"/>
        <v/>
      </c>
      <c r="AZ90" s="473">
        <f>AW71</f>
        <v>100</v>
      </c>
      <c r="BA90" s="477" t="str">
        <f>IF(LEN(BB89)&lt;=AZ90,BB89,LEFT(BB89,FIND("#",SUBSTITUTE(LEFT(BB89,AZ90+1)," ","#",LEN(LEFT(BB89,AZ90+1))-LEN(SUBSTITUTE(LEFT(BB89,AZ90+1)," ",""))))-1))</f>
        <v/>
      </c>
      <c r="BB90" s="478" t="str">
        <f t="shared" si="23"/>
        <v/>
      </c>
      <c r="BD90" s="207"/>
      <c r="BE90" s="281" t="s">
        <v>1392</v>
      </c>
      <c r="BF90" s="206"/>
      <c r="BG90" s="206"/>
      <c r="BH90" s="20"/>
      <c r="BI90" s="205"/>
      <c r="BK90" s="565"/>
      <c r="BL90" s="565"/>
      <c r="BM90" s="565"/>
      <c r="BN90" s="565"/>
      <c r="BP90" s="9">
        <v>1</v>
      </c>
    </row>
    <row r="91" spans="1:68" ht="21" customHeight="1" thickBot="1">
      <c r="A91" s="147" t="str">
        <f>IF(ISBLANK(#REF!),"►",IFERROR(RIGHT(#REF!,LEN(#REF!)-FIND("Couleur",#REF!)+1),""))</f>
        <v/>
      </c>
      <c r="B91" s="134" t="s">
        <v>338</v>
      </c>
      <c r="C91" s="119" t="str">
        <f>C89</f>
        <v>R.Recipe name.With or without alcohol.Quand.Verre Flute(s).Family to stick on</v>
      </c>
      <c r="D91" s="119">
        <f>D89</f>
        <v>2</v>
      </c>
      <c r="E91" s="118" t="str">
        <f>E89</f>
        <v>Flute(s)</v>
      </c>
      <c r="F91" s="117">
        <f>F89</f>
        <v>12</v>
      </c>
      <c r="G91" s="116" t="str">
        <f>G89</f>
        <v>cl</v>
      </c>
      <c r="H91" s="1239"/>
      <c r="I91" s="1239"/>
      <c r="J91" s="1240"/>
      <c r="K91" s="165"/>
      <c r="L91" s="164" t="s">
        <v>1099</v>
      </c>
      <c r="M91" s="1230"/>
      <c r="N91" s="163"/>
      <c r="O91" s="1232"/>
      <c r="P91" s="1234"/>
      <c r="Q91" s="1236"/>
      <c r="R91" s="1238"/>
      <c r="S91" s="162" t="s">
        <v>367</v>
      </c>
      <c r="U91" s="658" t="s">
        <v>1137</v>
      </c>
      <c r="V91" s="120" t="s">
        <v>347</v>
      </c>
      <c r="W91" s="94">
        <f t="shared" si="20"/>
        <v>0.2</v>
      </c>
      <c r="X91" s="74">
        <f t="shared" si="21"/>
        <v>20</v>
      </c>
      <c r="Y91" s="92">
        <v>200</v>
      </c>
      <c r="Z91" s="71">
        <v>250</v>
      </c>
      <c r="AA91" s="79">
        <f t="shared" si="16"/>
        <v>25</v>
      </c>
      <c r="AB91" s="96">
        <v>250</v>
      </c>
      <c r="AC91" s="659"/>
      <c r="AD91" s="292">
        <v>18</v>
      </c>
      <c r="AE91" s="574"/>
      <c r="AF91" s="616">
        <v>1.02</v>
      </c>
      <c r="AG91" s="574"/>
      <c r="AH91" s="290" t="s">
        <v>44</v>
      </c>
      <c r="AI91" s="569"/>
      <c r="AJ91" s="1218" t="s">
        <v>761</v>
      </c>
      <c r="AK91" s="1219"/>
      <c r="AM91" s="565"/>
      <c r="AN91" s="565"/>
      <c r="AO91" s="565"/>
      <c r="AT91" s="565"/>
      <c r="AU91" s="463">
        <f>IF(AW91=AW67,1,LEN(AW91))</f>
        <v>0</v>
      </c>
      <c r="AV91" s="464" t="str" cm="1">
        <f t="array" ref="AV91">IF(AY91="", "", IFERROR(MAX(IF(ISNUMBER(AV68:AV90), AV68:AV90)) + 1, ""))</f>
        <v/>
      </c>
      <c r="AW91" s="791" t="str" cm="1">
        <f t="array" ref="AW91">IFERROR(INDEX(AY73:AY124, MATCH(ROW()-MIN(ROW(AY73:AY124))+1, AV73:AV124, 0)), "")</f>
        <v/>
      </c>
      <c r="AX91" s="465">
        <f t="shared" si="17"/>
        <v>0</v>
      </c>
      <c r="AY91" s="476" t="str">
        <f t="shared" si="18"/>
        <v/>
      </c>
      <c r="AZ91" s="480"/>
      <c r="BA91" s="477" t="str">
        <f>IF(LEN(BB90)&lt;=AZ90,BB90,LEFT(BB90,FIND("#",SUBSTITUTE(LEFT(BB90,AZ90+1)," ","#",LEN(LEFT(BB90,AZ90+1))-LEN(SUBSTITUTE(LEFT(BB90,AZ90+1)," ",""))))-1))</f>
        <v/>
      </c>
      <c r="BB91" s="478" t="str">
        <f t="shared" si="23"/>
        <v/>
      </c>
      <c r="BD91" s="207"/>
      <c r="BE91" s="281" t="s">
        <v>1393</v>
      </c>
      <c r="BF91" s="206"/>
      <c r="BG91" s="206"/>
      <c r="BH91" s="20"/>
      <c r="BI91" s="205"/>
      <c r="BK91" s="565"/>
      <c r="BL91" s="565"/>
      <c r="BM91" s="565"/>
      <c r="BN91" s="565"/>
      <c r="BP91" s="9">
        <v>1</v>
      </c>
    </row>
    <row r="92" spans="1:68" ht="21" customHeight="1">
      <c r="A92" s="147" t="str">
        <f>IF(ISBLANK(#REF!),"►",IFERROR(RIGHT(#REF!,LEN(#REF!)-FIND("Couleur",#REF!)+1),""))</f>
        <v/>
      </c>
      <c r="B92" s="134" t="s">
        <v>338</v>
      </c>
      <c r="C92" s="119" t="str">
        <f>C89</f>
        <v>R.Recipe name.With or without alcohol.Quand.Verre Flute(s).Family to stick on</v>
      </c>
      <c r="D92" s="119">
        <f>D89</f>
        <v>2</v>
      </c>
      <c r="E92" s="118" t="str">
        <f>E89</f>
        <v>Flute(s)</v>
      </c>
      <c r="F92" s="117">
        <f>F89</f>
        <v>12</v>
      </c>
      <c r="G92" s="116" t="str">
        <f>G89</f>
        <v>cl</v>
      </c>
      <c r="H92" s="1239"/>
      <c r="I92" s="1239"/>
      <c r="J92" s="1240"/>
      <c r="K92" s="145">
        <v>1</v>
      </c>
      <c r="L92" s="296"/>
      <c r="M92" s="295"/>
      <c r="N92" s="144"/>
      <c r="O92" s="294"/>
      <c r="P92" s="293"/>
      <c r="Q92" s="292"/>
      <c r="R92" s="291">
        <v>1</v>
      </c>
      <c r="S92" s="290"/>
      <c r="U92" s="658" t="s">
        <v>1137</v>
      </c>
      <c r="V92" s="120" t="s">
        <v>342</v>
      </c>
      <c r="W92" s="94">
        <f t="shared" si="20"/>
        <v>0.36</v>
      </c>
      <c r="X92" s="74">
        <f t="shared" si="21"/>
        <v>36</v>
      </c>
      <c r="Y92" s="92">
        <v>360</v>
      </c>
      <c r="Z92" s="71">
        <v>470</v>
      </c>
      <c r="AA92" s="79">
        <f t="shared" si="16"/>
        <v>47</v>
      </c>
      <c r="AB92" s="96">
        <v>470</v>
      </c>
      <c r="AC92" s="659"/>
      <c r="AD92" s="292">
        <v>25</v>
      </c>
      <c r="AE92" s="574"/>
      <c r="AF92" s="616">
        <v>1.03</v>
      </c>
      <c r="AG92" s="574"/>
      <c r="AH92" s="290" t="s">
        <v>43</v>
      </c>
      <c r="AI92" s="569"/>
      <c r="AJ92" s="1218" t="s">
        <v>1265</v>
      </c>
      <c r="AK92" s="1219"/>
      <c r="AM92" s="565"/>
      <c r="AN92" s="565"/>
      <c r="AO92" s="565"/>
      <c r="AP92" s="1196" t="s">
        <v>886</v>
      </c>
      <c r="AR92" s="1196" t="s">
        <v>865</v>
      </c>
      <c r="AS92" s="1169" t="s">
        <v>1286</v>
      </c>
      <c r="AT92" s="565"/>
      <c r="AU92" s="463">
        <f>IF(AW92=AW67,1,LEN(AW92))</f>
        <v>0</v>
      </c>
      <c r="AV92" s="464" t="str" cm="1">
        <f t="array" ref="AV92">IF(AY92="", "", IFERROR(MAX(IF(ISNUMBER(AV68:AV91), AV68:AV91)) + 1, ""))</f>
        <v/>
      </c>
      <c r="AW92" s="791" t="str" cm="1">
        <f t="array" ref="AW92">IFERROR(INDEX(AY73:AY124, MATCH(ROW()-MIN(ROW(AY73:AY124))+1, AV73:AV124, 0)), "")</f>
        <v/>
      </c>
      <c r="AX92" s="465">
        <f t="shared" si="17"/>
        <v>0</v>
      </c>
      <c r="AY92" s="476" t="str">
        <f t="shared" si="18"/>
        <v/>
      </c>
      <c r="AZ92" s="480"/>
      <c r="BA92" s="477" t="str">
        <f>IF(LEN(BB91)&lt;=AZ90,BB91,LEFT(BB91,FIND("#",SUBSTITUTE(LEFT(BB91,AZ90+1)," ","#",LEN(LEFT(BB91,AZ90+1))-LEN(SUBSTITUTE(LEFT(BB91,AZ90+1)," ",""))))-1))</f>
        <v/>
      </c>
      <c r="BB92" s="478" t="str">
        <f t="shared" si="23"/>
        <v/>
      </c>
      <c r="BD92" s="207"/>
      <c r="BE92" s="28" t="s">
        <v>1394</v>
      </c>
      <c r="BF92" s="206"/>
      <c r="BG92" s="206"/>
      <c r="BH92" s="20"/>
      <c r="BI92" s="205"/>
      <c r="BK92" s="565"/>
      <c r="BL92" s="565"/>
      <c r="BM92" s="565"/>
      <c r="BN92" s="565"/>
      <c r="BP92" s="9">
        <v>1</v>
      </c>
    </row>
    <row r="93" spans="1:68" ht="21" customHeight="1">
      <c r="A93" s="147" t="str">
        <f>IF(ISBLANK(#REF!),"►",IFERROR(RIGHT(#REF!,LEN(#REF!)-FIND("Couleur",#REF!)+1),""))</f>
        <v/>
      </c>
      <c r="B93" s="146" t="str">
        <f t="shared" ref="B93:B98" si="24">IF(S93&lt;&gt;"","A","►")</f>
        <v>►</v>
      </c>
      <c r="C93" s="119" t="str">
        <f>C89</f>
        <v>R.Recipe name.With or without alcohol.Quand.Verre Flute(s).Family to stick on</v>
      </c>
      <c r="D93" s="119">
        <f>D89</f>
        <v>2</v>
      </c>
      <c r="E93" s="118" t="str">
        <f>E89</f>
        <v>Flute(s)</v>
      </c>
      <c r="F93" s="117">
        <f>F89</f>
        <v>12</v>
      </c>
      <c r="G93" s="116" t="str">
        <f>G89</f>
        <v>cl</v>
      </c>
      <c r="H93" s="1239"/>
      <c r="I93" s="1239"/>
      <c r="J93" s="1240"/>
      <c r="K93" s="150">
        <v>2</v>
      </c>
      <c r="L93" s="296"/>
      <c r="M93" s="295"/>
      <c r="N93" s="144"/>
      <c r="O93" s="294"/>
      <c r="P93" s="293"/>
      <c r="Q93" s="292"/>
      <c r="R93" s="291">
        <v>1</v>
      </c>
      <c r="S93" s="290"/>
      <c r="U93" s="659"/>
      <c r="V93" s="555" t="s">
        <v>1138</v>
      </c>
      <c r="W93" s="77">
        <f t="shared" si="20"/>
        <v>0.03</v>
      </c>
      <c r="X93" s="74">
        <f t="shared" si="21"/>
        <v>3</v>
      </c>
      <c r="Y93" s="92">
        <v>30</v>
      </c>
      <c r="Z93" s="71"/>
      <c r="AA93" s="85"/>
      <c r="AB93" s="89"/>
      <c r="AC93" s="659"/>
      <c r="AD93" s="292">
        <v>30</v>
      </c>
      <c r="AE93" s="574"/>
      <c r="AF93" s="616">
        <v>1.03</v>
      </c>
      <c r="AG93" s="574"/>
      <c r="AH93" s="290" t="s">
        <v>41</v>
      </c>
      <c r="AI93" s="569"/>
      <c r="AJ93" s="1218" t="s">
        <v>1264</v>
      </c>
      <c r="AK93" s="1219"/>
      <c r="AM93" s="565"/>
      <c r="AN93" s="565"/>
      <c r="AO93" s="565"/>
      <c r="AP93" s="1197"/>
      <c r="AR93" s="1197"/>
      <c r="AS93" s="1169"/>
      <c r="AT93" s="565"/>
      <c r="AU93" s="463">
        <f>IF(AW93=AW67,1,LEN(AW93))</f>
        <v>0</v>
      </c>
      <c r="AV93" s="464" t="str" cm="1">
        <f t="array" ref="AV93">IF(AY93="", "", IFERROR(MAX(IF(ISNUMBER(AV68:AV92), AV68:AV92)) + 1, ""))</f>
        <v/>
      </c>
      <c r="AW93" s="791" t="str" cm="1">
        <f t="array" ref="AW93">IFERROR(INDEX(AY73:AY124, MATCH(ROW()-MIN(ROW(AY73:AY124))+1, AV73:AV124, 0)), "")</f>
        <v/>
      </c>
      <c r="AX93" s="465">
        <f t="shared" si="17"/>
        <v>0</v>
      </c>
      <c r="AY93" s="476" t="str">
        <f t="shared" si="18"/>
        <v/>
      </c>
      <c r="AZ93" s="480"/>
      <c r="BA93" s="477" t="str">
        <f>IF(LEN(BB92)&lt;=AZ90,BB92,LEFT(BB92,FIND("#",SUBSTITUTE(LEFT(BB92,AZ90+1)," ","#",LEN(LEFT(BB92,AZ90+1))-LEN(SUBSTITUTE(LEFT(BB92,AZ90+1)," ",""))))-1))</f>
        <v/>
      </c>
      <c r="BB93" s="478" t="str">
        <f t="shared" si="23"/>
        <v/>
      </c>
      <c r="BD93" s="207"/>
      <c r="BE93" s="206" t="s">
        <v>1395</v>
      </c>
      <c r="BF93" s="206"/>
      <c r="BG93" s="206"/>
      <c r="BH93" s="20"/>
      <c r="BI93" s="205"/>
      <c r="BK93" s="565"/>
      <c r="BL93" s="565"/>
      <c r="BM93" s="565"/>
      <c r="BN93" s="565"/>
      <c r="BP93" s="9">
        <v>1</v>
      </c>
    </row>
    <row r="94" spans="1:68" ht="21" customHeight="1">
      <c r="A94" s="147" t="str">
        <f>IF(ISBLANK(#REF!),"►",IFERROR(RIGHT(#REF!,LEN(#REF!)-FIND("Couleur",#REF!)+1),""))</f>
        <v/>
      </c>
      <c r="B94" s="146" t="str">
        <f t="shared" si="24"/>
        <v>►</v>
      </c>
      <c r="C94" s="119" t="str">
        <f>C89</f>
        <v>R.Recipe name.With or without alcohol.Quand.Verre Flute(s).Family to stick on</v>
      </c>
      <c r="D94" s="119">
        <f>D89</f>
        <v>2</v>
      </c>
      <c r="E94" s="118" t="str">
        <f>E89</f>
        <v>Flute(s)</v>
      </c>
      <c r="F94" s="117">
        <f>F89</f>
        <v>12</v>
      </c>
      <c r="G94" s="116" t="str">
        <f>G89</f>
        <v>cl</v>
      </c>
      <c r="H94" s="1239"/>
      <c r="I94" s="1239"/>
      <c r="J94" s="1240"/>
      <c r="K94" s="145">
        <v>3</v>
      </c>
      <c r="L94" s="296"/>
      <c r="M94" s="295"/>
      <c r="N94" s="144"/>
      <c r="O94" s="294"/>
      <c r="P94" s="293"/>
      <c r="Q94" s="292"/>
      <c r="R94" s="291">
        <v>1</v>
      </c>
      <c r="S94" s="298"/>
      <c r="U94" s="659"/>
      <c r="V94" s="556" t="s">
        <v>1139</v>
      </c>
      <c r="W94" s="77">
        <f t="shared" si="20"/>
        <v>0.09</v>
      </c>
      <c r="X94" s="74">
        <f t="shared" si="21"/>
        <v>9</v>
      </c>
      <c r="Y94" s="92">
        <v>90</v>
      </c>
      <c r="Z94" s="71"/>
      <c r="AA94" s="85"/>
      <c r="AB94" s="89"/>
      <c r="AC94" s="659"/>
      <c r="AD94" s="292">
        <v>30</v>
      </c>
      <c r="AE94" s="574"/>
      <c r="AF94" s="616">
        <v>1.03</v>
      </c>
      <c r="AG94" s="574"/>
      <c r="AH94" s="290" t="s">
        <v>40</v>
      </c>
      <c r="AI94" s="569"/>
      <c r="AJ94" s="1218" t="s">
        <v>1258</v>
      </c>
      <c r="AK94" s="1219"/>
      <c r="AM94" s="565"/>
      <c r="AN94" s="565"/>
      <c r="AO94" s="565"/>
      <c r="AT94" s="565"/>
      <c r="AU94" s="463">
        <f>IF(AW94=AW67,1,LEN(AW94))</f>
        <v>0</v>
      </c>
      <c r="AV94" s="464" t="str" cm="1">
        <f t="array" ref="AV94">IF(AY94="", "", IFERROR(MAX(IF(ISNUMBER(AV68:AV93), AV68:AV93)) + 1, ""))</f>
        <v/>
      </c>
      <c r="AW94" s="791" t="str" cm="1">
        <f t="array" ref="AW94">IFERROR(INDEX(AY73:AY124, MATCH(ROW()-MIN(ROW(AY73:AY124))+1, AV73:AV124, 0)), "")</f>
        <v/>
      </c>
      <c r="AX94" s="465">
        <f t="shared" si="17"/>
        <v>0</v>
      </c>
      <c r="AY94" s="476" t="str">
        <f t="shared" si="18"/>
        <v/>
      </c>
      <c r="AZ94" s="480"/>
      <c r="BA94" s="477" t="str">
        <f>IF(LEN(BB93)&lt;=AZ90,BB93,LEFT(BB93,FIND("#",SUBSTITUTE(LEFT(BB93,AZ90+1)," ","#",LEN(LEFT(BB93,AZ90+1))-LEN(SUBSTITUTE(LEFT(BB93,AZ90+1)," ",""))))-1))</f>
        <v/>
      </c>
      <c r="BB94" s="478" t="str">
        <f t="shared" si="23"/>
        <v/>
      </c>
      <c r="BD94" s="207"/>
      <c r="BE94" s="265" t="s">
        <v>1396</v>
      </c>
      <c r="BF94" s="206"/>
      <c r="BG94" s="206"/>
      <c r="BH94" s="20"/>
      <c r="BI94" s="205"/>
      <c r="BK94" s="565"/>
      <c r="BL94" s="565"/>
      <c r="BM94" s="565"/>
      <c r="BN94" s="565"/>
      <c r="BP94" s="9">
        <v>1</v>
      </c>
    </row>
    <row r="95" spans="1:68" ht="21" customHeight="1">
      <c r="A95" s="147" t="str">
        <f>IF(ISBLANK(#REF!),"►",IFERROR(RIGHT(#REF!,LEN(#REF!)-FIND("Couleur",#REF!)+1),""))</f>
        <v/>
      </c>
      <c r="B95" s="146" t="str">
        <f t="shared" si="24"/>
        <v>►</v>
      </c>
      <c r="C95" s="119" t="str">
        <f>C89</f>
        <v>R.Recipe name.With or without alcohol.Quand.Verre Flute(s).Family to stick on</v>
      </c>
      <c r="D95" s="119">
        <f>D89</f>
        <v>2</v>
      </c>
      <c r="E95" s="118" t="str">
        <f>E89</f>
        <v>Flute(s)</v>
      </c>
      <c r="F95" s="117">
        <f>F89</f>
        <v>12</v>
      </c>
      <c r="G95" s="116" t="str">
        <f>G89</f>
        <v>cl</v>
      </c>
      <c r="H95" s="1239"/>
      <c r="I95" s="1239"/>
      <c r="J95" s="1240"/>
      <c r="K95" s="150">
        <v>4</v>
      </c>
      <c r="L95" s="296"/>
      <c r="M95" s="295"/>
      <c r="N95" s="144"/>
      <c r="O95" s="294"/>
      <c r="P95" s="293"/>
      <c r="Q95" s="292"/>
      <c r="R95" s="291">
        <v>1</v>
      </c>
      <c r="S95" s="298"/>
      <c r="U95" s="659"/>
      <c r="V95" s="558" t="s">
        <v>1140</v>
      </c>
      <c r="W95" s="94">
        <f t="shared" si="20"/>
        <v>0.05</v>
      </c>
      <c r="X95" s="74">
        <f t="shared" si="21"/>
        <v>5</v>
      </c>
      <c r="Y95" s="92">
        <v>50</v>
      </c>
      <c r="Z95" s="71"/>
      <c r="AA95" s="70"/>
      <c r="AB95" s="96"/>
      <c r="AC95" s="659"/>
      <c r="AD95" s="292">
        <v>40</v>
      </c>
      <c r="AE95" s="574"/>
      <c r="AF95" s="616">
        <v>0.96</v>
      </c>
      <c r="AG95" s="574"/>
      <c r="AH95" s="290" t="s">
        <v>39</v>
      </c>
      <c r="AI95" s="569"/>
      <c r="AJ95" s="1218" t="s">
        <v>1285</v>
      </c>
      <c r="AK95" s="1219"/>
      <c r="AM95" s="565"/>
      <c r="AN95" s="565"/>
      <c r="AO95" s="565"/>
      <c r="AP95" s="1193" t="s">
        <v>1133</v>
      </c>
      <c r="AR95" s="1193" t="s">
        <v>825</v>
      </c>
      <c r="AS95" s="1193" t="s">
        <v>827</v>
      </c>
      <c r="AT95" s="565"/>
      <c r="AU95" s="463">
        <f>IF(AW95=AW67,1,LEN(AW95))</f>
        <v>0</v>
      </c>
      <c r="AV95" s="464" t="str" cm="1">
        <f t="array" ref="AV95">IF(AY95="", "", IFERROR(MAX(IF(ISNUMBER(AV68:AV94), AV68:AV94)) + 1, ""))</f>
        <v/>
      </c>
      <c r="AW95" s="791" t="str" cm="1">
        <f t="array" ref="AW95">IFERROR(INDEX(AY73:AY124, MATCH(ROW()-MIN(ROW(AY73:AY124))+1, AV73:AV124, 0)), "")</f>
        <v/>
      </c>
      <c r="AX95" s="465">
        <f t="shared" si="17"/>
        <v>0</v>
      </c>
      <c r="AY95" s="476" t="str">
        <f t="shared" si="18"/>
        <v/>
      </c>
      <c r="AZ95" s="480"/>
      <c r="BA95" s="477" t="str">
        <f>IF(LEN(BB94)&lt;=AZ90,BB94,LEFT(BB94,FIND("#",SUBSTITUTE(LEFT(BB94,AZ90+1)," ","#",LEN(LEFT(BB94,AZ90+1))-LEN(SUBSTITUTE(LEFT(BB94,AZ90+1)," ",""))))-1))</f>
        <v/>
      </c>
      <c r="BB95" s="478" t="str">
        <f t="shared" si="23"/>
        <v/>
      </c>
      <c r="BD95" s="207"/>
      <c r="BE95" s="206" t="s">
        <v>1397</v>
      </c>
      <c r="BF95" s="206"/>
      <c r="BG95" s="206"/>
      <c r="BH95" s="20"/>
      <c r="BI95" s="205"/>
      <c r="BK95" s="565"/>
      <c r="BL95" s="565"/>
      <c r="BM95" s="565"/>
      <c r="BN95" s="565"/>
      <c r="BP95" s="9">
        <v>1</v>
      </c>
    </row>
    <row r="96" spans="1:68" ht="21" customHeight="1">
      <c r="A96" s="147" t="str">
        <f>IF(ISBLANK(#REF!),"►",IFERROR(RIGHT(#REF!,LEN(#REF!)-FIND("Couleur",#REF!)+1),""))</f>
        <v/>
      </c>
      <c r="B96" s="146" t="str">
        <f t="shared" si="24"/>
        <v>►</v>
      </c>
      <c r="C96" s="119" t="str">
        <f>C89</f>
        <v>R.Recipe name.With or without alcohol.Quand.Verre Flute(s).Family to stick on</v>
      </c>
      <c r="D96" s="119">
        <f>D89</f>
        <v>2</v>
      </c>
      <c r="E96" s="118" t="str">
        <f>E89</f>
        <v>Flute(s)</v>
      </c>
      <c r="F96" s="117">
        <f>F89</f>
        <v>12</v>
      </c>
      <c r="G96" s="116" t="str">
        <f>G89</f>
        <v>cl</v>
      </c>
      <c r="H96" s="1239"/>
      <c r="I96" s="1239"/>
      <c r="J96" s="1240"/>
      <c r="K96" s="145">
        <v>5</v>
      </c>
      <c r="L96" s="296"/>
      <c r="M96" s="295"/>
      <c r="N96" s="144"/>
      <c r="O96" s="294"/>
      <c r="P96" s="293"/>
      <c r="Q96" s="292"/>
      <c r="R96" s="291">
        <v>1</v>
      </c>
      <c r="S96" s="290"/>
      <c r="U96" s="659"/>
      <c r="V96" s="558" t="s">
        <v>1141</v>
      </c>
      <c r="W96" s="94">
        <f t="shared" si="20"/>
        <v>3.0000000000000001E-3</v>
      </c>
      <c r="X96" s="74">
        <f t="shared" si="21"/>
        <v>0.3</v>
      </c>
      <c r="Y96" s="92">
        <v>3</v>
      </c>
      <c r="Z96" s="71"/>
      <c r="AA96" s="70"/>
      <c r="AB96" s="96"/>
      <c r="AC96" s="659"/>
      <c r="AD96" s="292">
        <v>25</v>
      </c>
      <c r="AE96" s="574"/>
      <c r="AF96" s="616">
        <v>1.01</v>
      </c>
      <c r="AG96" s="574"/>
      <c r="AH96" s="290" t="s">
        <v>38</v>
      </c>
      <c r="AI96" s="569"/>
      <c r="AJ96" s="1218" t="s">
        <v>1268</v>
      </c>
      <c r="AK96" s="1219"/>
      <c r="AM96" s="565"/>
      <c r="AN96" s="565"/>
      <c r="AO96" s="565"/>
      <c r="AP96" s="1193"/>
      <c r="AR96" s="1193"/>
      <c r="AS96" s="1193"/>
      <c r="AT96" s="565"/>
      <c r="AU96" s="463">
        <f>IF(AW96=AW67,1,LEN(AW96))</f>
        <v>0</v>
      </c>
      <c r="AV96" s="464" t="str" cm="1">
        <f t="array" ref="AV96">IF(AY96="", "", IFERROR(MAX(IF(ISNUMBER(AV68:AV95), AV68:AV95)) + 1, ""))</f>
        <v/>
      </c>
      <c r="AW96" s="791" t="str" cm="1">
        <f t="array" ref="AW96">IFERROR(INDEX(AY73:AY124, MATCH(ROW()-MIN(ROW(AY73:AY124))+1, AV73:AV124, 0)), "")</f>
        <v/>
      </c>
      <c r="AX96" s="465">
        <f t="shared" si="17"/>
        <v>0</v>
      </c>
      <c r="AY96" s="476" t="str">
        <f t="shared" si="18"/>
        <v/>
      </c>
      <c r="AZ96" s="480"/>
      <c r="BA96" s="477" t="str">
        <f>IF(LEN(BB95)&lt;=AZ90,BB95,LEFT(BB95,FIND("#",SUBSTITUTE(LEFT(BB95,AZ90+1)," ","#",LEN(LEFT(BB95,AZ90+1))-LEN(SUBSTITUTE(LEFT(BB95,AZ90+1)," ",""))))-1))</f>
        <v/>
      </c>
      <c r="BB96" s="478" t="str">
        <f t="shared" si="23"/>
        <v/>
      </c>
      <c r="BD96" s="207"/>
      <c r="BE96" s="206"/>
      <c r="BF96" s="206"/>
      <c r="BG96" s="206"/>
      <c r="BH96" s="20"/>
      <c r="BI96" s="205"/>
      <c r="BK96" s="565"/>
      <c r="BL96" s="565"/>
      <c r="BM96" s="565"/>
      <c r="BN96" s="565"/>
      <c r="BP96" s="9">
        <v>1</v>
      </c>
    </row>
    <row r="97" spans="1:68" ht="21" customHeight="1" thickBot="1">
      <c r="A97" s="147" t="str">
        <f>IF(ISBLANK(#REF!),"►",IFERROR(RIGHT(#REF!,LEN(#REF!)-FIND("Couleur",#REF!)+1),""))</f>
        <v/>
      </c>
      <c r="B97" s="146" t="str">
        <f t="shared" si="24"/>
        <v>►</v>
      </c>
      <c r="C97" s="119" t="str">
        <f>C89</f>
        <v>R.Recipe name.With or without alcohol.Quand.Verre Flute(s).Family to stick on</v>
      </c>
      <c r="D97" s="119">
        <f>D89</f>
        <v>2</v>
      </c>
      <c r="E97" s="118" t="str">
        <f>E89</f>
        <v>Flute(s)</v>
      </c>
      <c r="F97" s="117">
        <f>F89</f>
        <v>12</v>
      </c>
      <c r="G97" s="116" t="str">
        <f>G89</f>
        <v>cl</v>
      </c>
      <c r="H97" s="1239"/>
      <c r="I97" s="1239"/>
      <c r="J97" s="1240"/>
      <c r="K97" s="150">
        <v>6</v>
      </c>
      <c r="L97" s="296"/>
      <c r="M97" s="295"/>
      <c r="N97" s="144"/>
      <c r="O97" s="294"/>
      <c r="P97" s="293"/>
      <c r="Q97" s="292"/>
      <c r="R97" s="291">
        <v>1</v>
      </c>
      <c r="S97" s="290"/>
      <c r="U97" s="659"/>
      <c r="V97" s="622" t="s">
        <v>282</v>
      </c>
      <c r="W97" s="103">
        <f t="shared" si="20"/>
        <v>1</v>
      </c>
      <c r="X97" s="74">
        <f t="shared" si="21"/>
        <v>100</v>
      </c>
      <c r="Y97" s="92">
        <v>1000</v>
      </c>
      <c r="Z97" s="71">
        <v>0</v>
      </c>
      <c r="AA97" s="79">
        <f t="shared" ref="AA97:AA107" si="25">Y97/10</f>
        <v>100</v>
      </c>
      <c r="AB97" s="96">
        <v>1000</v>
      </c>
      <c r="AC97" s="659"/>
      <c r="AD97" s="292">
        <v>17</v>
      </c>
      <c r="AE97" s="574"/>
      <c r="AF97" s="616">
        <v>1.03</v>
      </c>
      <c r="AG97" s="574"/>
      <c r="AH97" s="290" t="s">
        <v>37</v>
      </c>
      <c r="AI97" s="569"/>
      <c r="AJ97" s="1218" t="s">
        <v>1260</v>
      </c>
      <c r="AK97" s="1219"/>
      <c r="AM97" s="565"/>
      <c r="AN97" s="565"/>
      <c r="AO97" s="565"/>
      <c r="AT97" s="565"/>
      <c r="AU97" s="463">
        <f>IF(AW97=AW67,1,LEN(AW97))</f>
        <v>0</v>
      </c>
      <c r="AV97" s="464" t="str" cm="1">
        <f t="array" ref="AV97">IF(AY97="", "", IFERROR(MAX(IF(ISNUMBER(AV68:AV96), AV68:AV96)) + 1, ""))</f>
        <v/>
      </c>
      <c r="AW97" s="791" t="str" cm="1">
        <f t="array" ref="AW97">IFERROR(INDEX(AY73:AY124, MATCH(ROW()-MIN(ROW(AY73:AY124))+1, AV73:AV124, 0)), "")</f>
        <v/>
      </c>
      <c r="AX97" s="465">
        <f t="shared" si="17"/>
        <v>0</v>
      </c>
      <c r="AY97" s="476" t="str">
        <f t="shared" si="18"/>
        <v/>
      </c>
      <c r="AZ97" s="480"/>
      <c r="BA97" s="477" t="str">
        <f>IF(LEN(BB96)&lt;=AZ90,BB96,LEFT(BB96,FIND("#",SUBSTITUTE(LEFT(BB96,AZ90+1)," ","#",LEN(LEFT(BB96,AZ90+1))-LEN(SUBSTITUTE(LEFT(BB96,AZ90+1)," ",""))))-1))</f>
        <v/>
      </c>
      <c r="BB97" s="478" t="str">
        <f t="shared" si="23"/>
        <v/>
      </c>
      <c r="BD97" s="207"/>
      <c r="BE97" s="25" t="s">
        <v>1398</v>
      </c>
      <c r="BF97" s="206"/>
      <c r="BG97" s="206"/>
      <c r="BH97" s="20"/>
      <c r="BI97" s="205"/>
      <c r="BK97" s="565"/>
      <c r="BL97" s="565"/>
      <c r="BM97" s="565"/>
      <c r="BN97" s="565"/>
      <c r="BP97" s="9">
        <v>1</v>
      </c>
    </row>
    <row r="98" spans="1:68" ht="21" customHeight="1">
      <c r="A98" s="147" t="str">
        <f>IF(ISBLANK(#REF!),"►",IFERROR(RIGHT(#REF!,LEN(#REF!)-FIND("Couleur",#REF!)+1),""))</f>
        <v/>
      </c>
      <c r="B98" s="146" t="str">
        <f t="shared" si="24"/>
        <v>►</v>
      </c>
      <c r="C98" s="119" t="str">
        <f>C89</f>
        <v>R.Recipe name.With or without alcohol.Quand.Verre Flute(s).Family to stick on</v>
      </c>
      <c r="D98" s="119">
        <f>D89</f>
        <v>2</v>
      </c>
      <c r="E98" s="118" t="str">
        <f>E89</f>
        <v>Flute(s)</v>
      </c>
      <c r="F98" s="117">
        <f>F89</f>
        <v>12</v>
      </c>
      <c r="G98" s="116" t="str">
        <f>G89</f>
        <v>cl</v>
      </c>
      <c r="H98" s="1239"/>
      <c r="I98" s="1239"/>
      <c r="J98" s="1240"/>
      <c r="K98" s="145">
        <v>7</v>
      </c>
      <c r="L98" s="296"/>
      <c r="M98" s="295"/>
      <c r="N98" s="144"/>
      <c r="O98" s="294"/>
      <c r="P98" s="293"/>
      <c r="Q98" s="292"/>
      <c r="R98" s="291">
        <v>1</v>
      </c>
      <c r="S98" s="290"/>
      <c r="U98" s="659"/>
      <c r="V98" s="622" t="s">
        <v>330</v>
      </c>
      <c r="W98" s="103">
        <f t="shared" si="20"/>
        <v>0.1</v>
      </c>
      <c r="X98" s="74">
        <f t="shared" si="21"/>
        <v>10</v>
      </c>
      <c r="Y98" s="92">
        <v>100</v>
      </c>
      <c r="Z98" s="71">
        <v>0</v>
      </c>
      <c r="AA98" s="79">
        <f t="shared" si="25"/>
        <v>10</v>
      </c>
      <c r="AB98" s="96">
        <v>100</v>
      </c>
      <c r="AC98" s="659"/>
      <c r="AD98" s="292">
        <v>25</v>
      </c>
      <c r="AE98" s="574"/>
      <c r="AF98" s="616">
        <v>1.04</v>
      </c>
      <c r="AG98" s="574"/>
      <c r="AH98" s="290" t="s">
        <v>36</v>
      </c>
      <c r="AI98" s="569"/>
      <c r="AJ98" s="1218" t="s">
        <v>1264</v>
      </c>
      <c r="AK98" s="1219"/>
      <c r="AM98" s="565"/>
      <c r="AN98" s="565"/>
      <c r="AO98" s="565"/>
      <c r="AP98" s="1167" t="s">
        <v>1232</v>
      </c>
      <c r="AR98" s="1167" t="s">
        <v>1250</v>
      </c>
      <c r="AS98" s="1169" t="s">
        <v>869</v>
      </c>
      <c r="AT98" s="565"/>
      <c r="AU98" s="463">
        <f>IF(AW98=AW67,1,LEN(AW98))</f>
        <v>0</v>
      </c>
      <c r="AV98" s="464" t="str" cm="1">
        <f t="array" ref="AV98">IF(AY98="", "", IFERROR(MAX(IF(ISNUMBER(AV68:AV97), AV68:AV97)) + 1, ""))</f>
        <v/>
      </c>
      <c r="AW98" s="791" t="str" cm="1">
        <f t="array" ref="AW98">IFERROR(INDEX(AY73:AY124, MATCH(ROW()-MIN(ROW(AY73:AY124))+1, AV73:AV124, 0)), "")</f>
        <v/>
      </c>
      <c r="AX98" s="465">
        <f t="shared" si="17"/>
        <v>0</v>
      </c>
      <c r="AY98" s="476" t="str">
        <f t="shared" si="18"/>
        <v/>
      </c>
      <c r="AZ98" s="480"/>
      <c r="BA98" s="477" t="str">
        <f>IF(LEN(BB97)&lt;=AZ90,BB97,LEFT(BB97,FIND("#",SUBSTITUTE(LEFT(BB97,AZ90+1)," ","#",LEN(LEFT(BB97,AZ90+1))-LEN(SUBSTITUTE(LEFT(BB97,AZ90+1)," ",""))))-1))</f>
        <v/>
      </c>
      <c r="BB98" s="478" t="str">
        <f t="shared" si="23"/>
        <v/>
      </c>
      <c r="BD98" s="207"/>
      <c r="BE98" s="281" t="s">
        <v>1399</v>
      </c>
      <c r="BF98" s="206"/>
      <c r="BG98" s="206"/>
      <c r="BH98" s="20"/>
      <c r="BI98" s="205"/>
      <c r="BK98" s="565"/>
      <c r="BL98" s="565"/>
      <c r="BM98" s="565"/>
      <c r="BN98" s="565"/>
      <c r="BP98" s="9">
        <v>1</v>
      </c>
    </row>
    <row r="99" spans="1:68" ht="21" customHeight="1">
      <c r="A99" s="147" t="str">
        <f>IF(ISBLANK(#REF!),"►",IFERROR(RIGHT(#REF!,LEN(#REF!)-FIND("Couleur",#REF!)+1),""))</f>
        <v/>
      </c>
      <c r="B99" s="134" t="s">
        <v>338</v>
      </c>
      <c r="C99" s="119" t="str">
        <f>C89</f>
        <v>R.Recipe name.With or without alcohol.Quand.Verre Flute(s).Family to stick on</v>
      </c>
      <c r="D99" s="119">
        <f>D89</f>
        <v>2</v>
      </c>
      <c r="E99" s="118" t="str">
        <f>E89</f>
        <v>Flute(s)</v>
      </c>
      <c r="F99" s="117">
        <f>F89</f>
        <v>12</v>
      </c>
      <c r="G99" s="116" t="str">
        <f>G89</f>
        <v>cl</v>
      </c>
      <c r="H99" s="132"/>
      <c r="I99" s="132" t="str">
        <f>"▼ column "&amp;SUBSTITUTE(ADDRESS(1,COLUMN(),4),"1","")</f>
        <v>▼ column I</v>
      </c>
      <c r="J99" s="132"/>
      <c r="K99" s="132"/>
      <c r="L99" s="132"/>
      <c r="M99" s="132"/>
      <c r="N99" s="132"/>
      <c r="O99" s="132"/>
      <c r="P99" s="132"/>
      <c r="Q99" s="133"/>
      <c r="R99" s="132"/>
      <c r="S99" s="131" t="str">
        <f>"column "&amp;SUBSTITUTE(ADDRESS(1,COLUMN(),4),"1","")&amp;" ▼"</f>
        <v>column S ▼</v>
      </c>
      <c r="U99" s="659"/>
      <c r="V99" s="622" t="s">
        <v>328</v>
      </c>
      <c r="W99" s="103">
        <f t="shared" si="20"/>
        <v>0.01</v>
      </c>
      <c r="X99" s="74">
        <f t="shared" si="21"/>
        <v>1</v>
      </c>
      <c r="Y99" s="92">
        <v>10</v>
      </c>
      <c r="Z99" s="71">
        <v>0</v>
      </c>
      <c r="AA99" s="79">
        <f t="shared" si="25"/>
        <v>1</v>
      </c>
      <c r="AB99" s="96">
        <v>10</v>
      </c>
      <c r="AC99" s="659"/>
      <c r="AD99" s="292">
        <v>21</v>
      </c>
      <c r="AE99" s="574"/>
      <c r="AF99" s="616">
        <v>1.04</v>
      </c>
      <c r="AG99" s="574"/>
      <c r="AH99" s="290" t="s">
        <v>35</v>
      </c>
      <c r="AI99" s="569"/>
      <c r="AJ99" s="1218" t="s">
        <v>1272</v>
      </c>
      <c r="AK99" s="1219"/>
      <c r="AM99" s="565"/>
      <c r="AN99" s="565"/>
      <c r="AO99" s="565"/>
      <c r="AP99" s="1168"/>
      <c r="AR99" s="1168"/>
      <c r="AS99" s="1169"/>
      <c r="AT99" s="565"/>
      <c r="AU99" s="463">
        <f>IF(AW99=AW67,1,LEN(AW99))</f>
        <v>0</v>
      </c>
      <c r="AV99" s="464" cm="1">
        <f t="array" ref="AV99">IF(AY99="", "", IFERROR(MAX(IF(ISNUMBER(AV68:AV98), AV68:AV98)) + 1, ""))</f>
        <v>9</v>
      </c>
      <c r="AW99" s="791" t="str" cm="1">
        <f t="array" ref="AW99">IFERROR(INDEX(AY73:AY124, MATCH(ROW()-MIN(ROW(AY73:AY124))+1, AV73:AV124, 0)), "")</f>
        <v/>
      </c>
      <c r="AX99" s="465">
        <f t="shared" si="17"/>
        <v>0</v>
      </c>
      <c r="AY99" s="466" t="str">
        <f t="shared" si="18"/>
        <v>► Type or paste the lines of the draft you want to cut into these 4 lines and enter a number of characters</v>
      </c>
      <c r="AZ99" s="467" t="str">
        <f>AW63</f>
        <v>► Type or paste the lines of the draft you want to cut into these 4 lines and enter a number of characters so that the text does not overflow the column ⤵️ 🧋</v>
      </c>
      <c r="BA99" s="471" t="str">
        <f>IF(AND(AZ99&lt;&gt;"", AZ103&lt;&gt;""), IF(LEN(AZ99)&lt;AZ103, AZ99, IFERROR(LEFT(AZ102, IF(ISNUMBER(FIND(" ", AZ102)), FIND(" ", AZ102 &amp; " ", AZ103) - 1, LEN(AZ102))), "")), "")</f>
        <v>► Type or paste the lines of the draft you want to cut into these 4 lines and enter a number of characters</v>
      </c>
      <c r="BB99" s="469" t="str">
        <f>IF(OR(BA99="",AZ102="",LEN(AZ102)-LEN(BA99)-1&lt;=0),"►",RIGHT(AZ102,LEN(AZ102)-LEN(BA99)-1))</f>
        <v xml:space="preserve"> so that the text does not overflow the column ⤵️ 🧋</v>
      </c>
      <c r="BD99" s="207"/>
      <c r="BE99" s="28" t="s">
        <v>1400</v>
      </c>
      <c r="BF99" s="206"/>
      <c r="BG99" s="206"/>
      <c r="BH99" s="20"/>
      <c r="BI99" s="205"/>
      <c r="BK99" s="565"/>
      <c r="BL99" s="565"/>
      <c r="BM99" s="565"/>
      <c r="BN99" s="565"/>
      <c r="BP99" s="9">
        <v>1</v>
      </c>
    </row>
    <row r="100" spans="1:68" ht="21" customHeight="1" thickBot="1">
      <c r="A100" s="147" t="str">
        <f>IF(ISBLANK(#REF!),"►",IFERROR(RIGHT(#REF!,LEN(#REF!)-FIND("Couleur",#REF!)+1),""))</f>
        <v/>
      </c>
      <c r="B100" s="146" t="str">
        <f t="shared" ref="B100:B110" si="26">IF(OR(I100&lt;&gt; "",J100&lt;&gt;"",K100&lt;&gt; "",L100&lt;&gt; "",M100&lt;&gt; "",N100&lt;&gt; "",O100&lt;&gt;""),"A", "►")</f>
        <v>A</v>
      </c>
      <c r="C100" s="119" t="str">
        <f>C89</f>
        <v>R.Recipe name.With or without alcohol.Quand.Verre Flute(s).Family to stick on</v>
      </c>
      <c r="D100" s="119">
        <f>D89</f>
        <v>2</v>
      </c>
      <c r="E100" s="118" t="str">
        <f>E89</f>
        <v>Flute(s)</v>
      </c>
      <c r="F100" s="117">
        <f>F89</f>
        <v>12</v>
      </c>
      <c r="G100" s="116" t="str">
        <f>G89</f>
        <v>cl</v>
      </c>
      <c r="H100" s="288">
        <v>0</v>
      </c>
      <c r="I100" s="267" t="s">
        <v>1106</v>
      </c>
      <c r="J100" s="270"/>
      <c r="K100" s="270"/>
      <c r="L100" s="270"/>
      <c r="M100" s="270"/>
      <c r="N100" s="270"/>
      <c r="O100" s="270"/>
      <c r="P100" s="270"/>
      <c r="Q100" s="270"/>
      <c r="R100" s="270"/>
      <c r="S100" s="287" t="s">
        <v>1105</v>
      </c>
      <c r="T100" s="561"/>
      <c r="U100" s="659"/>
      <c r="V100" s="622" t="s">
        <v>326</v>
      </c>
      <c r="W100" s="103">
        <f t="shared" si="20"/>
        <v>1E-3</v>
      </c>
      <c r="X100" s="74">
        <f t="shared" si="21"/>
        <v>0.1</v>
      </c>
      <c r="Y100" s="92">
        <v>1</v>
      </c>
      <c r="Z100" s="71">
        <v>0</v>
      </c>
      <c r="AA100" s="74">
        <f t="shared" si="25"/>
        <v>0.1</v>
      </c>
      <c r="AB100" s="96">
        <v>1</v>
      </c>
      <c r="AC100" s="659"/>
      <c r="AD100" s="292">
        <v>19</v>
      </c>
      <c r="AE100" s="574"/>
      <c r="AF100" s="616">
        <v>1.03</v>
      </c>
      <c r="AG100" s="574"/>
      <c r="AH100" s="290" t="s">
        <v>34</v>
      </c>
      <c r="AI100" s="569"/>
      <c r="AJ100" s="1218" t="s">
        <v>1280</v>
      </c>
      <c r="AK100" s="1219"/>
      <c r="AM100" s="565"/>
      <c r="AN100" s="565"/>
      <c r="AO100" s="565"/>
      <c r="AT100" s="565"/>
      <c r="AU100" s="463">
        <f>IF(AW100=AW67,1,LEN(AW100))</f>
        <v>0</v>
      </c>
      <c r="AV100" s="464" cm="1">
        <f t="array" ref="AV100">IF(AY100="", "", IFERROR(MAX(IF(ISNUMBER(AV68:AV99), AV68:AV99)) + 1, ""))</f>
        <v>10</v>
      </c>
      <c r="AW100" s="791" t="str" cm="1">
        <f t="array" ref="AW100">IFERROR(INDEX(AY73:AY124, MATCH(ROW()-MIN(ROW(AY73:AY124))+1, AV73:AV124, 0)), "")</f>
        <v/>
      </c>
      <c r="AX100" s="465">
        <f t="shared" si="17"/>
        <v>0</v>
      </c>
      <c r="AY100" s="466" t="str">
        <f t="shared" si="18"/>
        <v xml:space="preserve"> so that the text does not overflow the column ⤵️ 🧋</v>
      </c>
      <c r="AZ100" s="470" t="str">
        <f>SUBSTITUTE(SUBSTITUTE(SUBSTITUTE(SUBSTITUTE(SUBSTITUTE(AZ99, ",", "♦"), ";", "♦"), ".", "♦"), " ♦", " "), "♦", " ")</f>
        <v>► Type or paste the lines of the draft you want to cut into these 4 lines and enter a number of characters so that the text does not overflow the column ⤵️ 🧋</v>
      </c>
      <c r="BA100" s="471" t="str">
        <f>IF(LEN(BB99)&lt;=AZ103,BB99,LEFT(BB99,FIND("#",SUBSTITUTE(LEFT(BB99,AZ103+1)," ","#",LEN(LEFT(BB99,AZ103+1))-LEN(SUBSTITUTE(LEFT(BB99,AZ103+1)," ",""))))-1))</f>
        <v xml:space="preserve"> so that the text does not overflow the column ⤵️ 🧋</v>
      </c>
      <c r="BB100" s="472" t="str">
        <f t="shared" ref="BB100:BB111" si="27">IF(BA100="","",IFERROR(RIGHT(BB99,LEN(BB99)-LEN(BA100)-1),""))</f>
        <v/>
      </c>
      <c r="BD100" s="207"/>
      <c r="BE100" s="281" t="s">
        <v>1401</v>
      </c>
      <c r="BF100" s="206"/>
      <c r="BG100" s="206"/>
      <c r="BH100" s="20"/>
      <c r="BI100" s="205"/>
      <c r="BK100" s="565"/>
      <c r="BL100" s="565"/>
      <c r="BM100" s="565"/>
      <c r="BN100" s="565"/>
      <c r="BP100" s="9">
        <v>1</v>
      </c>
    </row>
    <row r="101" spans="1:68" ht="21" customHeight="1">
      <c r="A101" s="147" t="str">
        <f>IF(ISBLANK(#REF!),"►",IFERROR(RIGHT(#REF!,LEN(#REF!)-FIND("Couleur",#REF!)+1),""))</f>
        <v/>
      </c>
      <c r="B101" s="146" t="str">
        <f t="shared" si="26"/>
        <v>►</v>
      </c>
      <c r="C101" s="119" t="str">
        <f>C89</f>
        <v>R.Recipe name.With or without alcohol.Quand.Verre Flute(s).Family to stick on</v>
      </c>
      <c r="D101" s="119">
        <f>D89</f>
        <v>2</v>
      </c>
      <c r="E101" s="118" t="str">
        <f>E89</f>
        <v>Flute(s)</v>
      </c>
      <c r="F101" s="117">
        <f>F89</f>
        <v>12</v>
      </c>
      <c r="G101" s="116" t="str">
        <f>G89</f>
        <v>cl</v>
      </c>
      <c r="H101" s="285" t="str">
        <f>IF(ISBLANK(I101),"",MAX(H100:H100)+1)</f>
        <v/>
      </c>
      <c r="I101" s="284"/>
      <c r="J101" s="284"/>
      <c r="K101" s="284"/>
      <c r="L101" s="284"/>
      <c r="M101" s="284"/>
      <c r="N101" s="284"/>
      <c r="O101" s="284"/>
      <c r="P101" s="284"/>
      <c r="Q101" s="284"/>
      <c r="R101" s="284"/>
      <c r="S101" s="282"/>
      <c r="T101" s="561"/>
      <c r="U101" s="659"/>
      <c r="V101" s="304" t="s">
        <v>324</v>
      </c>
      <c r="W101" s="103">
        <f t="shared" si="20"/>
        <v>0.5</v>
      </c>
      <c r="X101" s="74">
        <f t="shared" si="21"/>
        <v>50</v>
      </c>
      <c r="Y101" s="92">
        <v>500</v>
      </c>
      <c r="Z101" s="71">
        <v>0</v>
      </c>
      <c r="AA101" s="79">
        <f t="shared" si="25"/>
        <v>50</v>
      </c>
      <c r="AB101" s="96">
        <v>500</v>
      </c>
      <c r="AC101" s="659"/>
      <c r="AD101" s="292">
        <v>24</v>
      </c>
      <c r="AE101" s="574"/>
      <c r="AF101" s="616">
        <v>1.02</v>
      </c>
      <c r="AG101" s="574"/>
      <c r="AH101" s="290" t="s">
        <v>33</v>
      </c>
      <c r="AI101" s="569"/>
      <c r="AJ101" s="1218" t="s">
        <v>1261</v>
      </c>
      <c r="AK101" s="1219"/>
      <c r="AM101" s="565"/>
      <c r="AN101" s="565"/>
      <c r="AO101" s="565"/>
      <c r="AP101" s="1167" t="s">
        <v>1239</v>
      </c>
      <c r="AR101" s="1167" t="s">
        <v>1257</v>
      </c>
      <c r="AS101" s="1169" t="s">
        <v>871</v>
      </c>
      <c r="AT101" s="565"/>
      <c r="AU101" s="463">
        <f>IF(AW101=AW67,1,LEN(AW101))</f>
        <v>0</v>
      </c>
      <c r="AV101" s="464" t="str" cm="1">
        <f t="array" ref="AV101">IF(AY101="", "", IFERROR(MAX(IF(ISNUMBER(AV68:AV100), AV68:AV100)) + 1, ""))</f>
        <v/>
      </c>
      <c r="AW101" s="791" t="str" cm="1">
        <f t="array" ref="AW101">IFERROR(INDEX(AY73:AY124, MATCH(ROW()-MIN(ROW(AY73:AY124))+1, AV73:AV124, 0)), "")</f>
        <v/>
      </c>
      <c r="AX101" s="465">
        <f t="shared" si="17"/>
        <v>0</v>
      </c>
      <c r="AY101" s="466" t="str">
        <f t="shared" si="18"/>
        <v/>
      </c>
      <c r="AZ101" s="470" t="str">
        <f>IFERROR(SUBSTITUTE(SUBSTITUTE(SUBSTITUTE(SUBSTITUTE(SUBSTITUTE(SUBSTITUTE(AZ100, ",", " "), ".", " "), ";", " "), "-", " "), ":", " "), "?", " "), AZ100)</f>
        <v>► Type or paste the lines of the draft you want to cut into these 4 lines and enter a number of characters so that the text does not overflow the column ⤵️ 🧋</v>
      </c>
      <c r="BA101" s="471" t="str">
        <f>IF(LEN(BB100)&lt;=AZ103,BB100,LEFT(BB100,FIND("#",SUBSTITUTE(LEFT(BB100,AZ103+1)," ","#",LEN(LEFT(BB100,AZ103+1))-LEN(SUBSTITUTE(LEFT(BB100,AZ103+1)," ",""))))-1))</f>
        <v/>
      </c>
      <c r="BB101" s="472" t="str">
        <f t="shared" si="27"/>
        <v/>
      </c>
      <c r="BD101" s="207"/>
      <c r="BE101" s="28" t="s">
        <v>1402</v>
      </c>
      <c r="BF101" s="206"/>
      <c r="BG101" s="206"/>
      <c r="BH101" s="20"/>
      <c r="BI101" s="205"/>
      <c r="BK101" s="565"/>
      <c r="BL101" s="565"/>
      <c r="BM101" s="565"/>
      <c r="BN101" s="565"/>
      <c r="BP101" s="9">
        <v>1</v>
      </c>
    </row>
    <row r="102" spans="1:68" ht="21" customHeight="1">
      <c r="A102" s="147" t="str">
        <f>IF(ISBLANK(#REF!),"►",IFERROR(RIGHT(#REF!,LEN(#REF!)-FIND("Couleur",#REF!)+1),""))</f>
        <v/>
      </c>
      <c r="B102" s="146" t="str">
        <f t="shared" si="26"/>
        <v>►</v>
      </c>
      <c r="C102" s="119" t="str">
        <f>C89</f>
        <v>R.Recipe name.With or without alcohol.Quand.Verre Flute(s).Family to stick on</v>
      </c>
      <c r="D102" s="119">
        <f>D89</f>
        <v>2</v>
      </c>
      <c r="E102" s="118" t="str">
        <f>E89</f>
        <v>Flute(s)</v>
      </c>
      <c r="F102" s="117">
        <f>F89</f>
        <v>12</v>
      </c>
      <c r="G102" s="116" t="str">
        <f>G89</f>
        <v>cl</v>
      </c>
      <c r="H102" s="285" t="str">
        <f>IF(ISBLANK(I102),"",MAX(H100:H101)+1)</f>
        <v/>
      </c>
      <c r="I102" s="284"/>
      <c r="J102" s="284"/>
      <c r="K102" s="284"/>
      <c r="L102" s="284"/>
      <c r="M102" s="284"/>
      <c r="N102" s="284"/>
      <c r="O102" s="284"/>
      <c r="P102" s="284"/>
      <c r="Q102" s="284"/>
      <c r="R102" s="284"/>
      <c r="S102" s="282"/>
      <c r="T102" s="561"/>
      <c r="U102" s="659"/>
      <c r="V102" s="304" t="s">
        <v>322</v>
      </c>
      <c r="W102" s="103">
        <f t="shared" si="20"/>
        <v>0.33300000000000002</v>
      </c>
      <c r="X102" s="74">
        <f t="shared" si="21"/>
        <v>33.299999999999997</v>
      </c>
      <c r="Y102" s="92">
        <v>333</v>
      </c>
      <c r="Z102" s="71">
        <v>0</v>
      </c>
      <c r="AA102" s="79">
        <f t="shared" si="25"/>
        <v>33.299999999999997</v>
      </c>
      <c r="AB102" s="96">
        <v>333</v>
      </c>
      <c r="AC102" s="659"/>
      <c r="AD102" s="292">
        <v>30</v>
      </c>
      <c r="AE102" s="574"/>
      <c r="AF102" s="616">
        <v>1.03</v>
      </c>
      <c r="AG102" s="574"/>
      <c r="AH102" s="290" t="s">
        <v>31</v>
      </c>
      <c r="AI102" s="569"/>
      <c r="AJ102" s="1218" t="s">
        <v>1281</v>
      </c>
      <c r="AK102" s="1219"/>
      <c r="AM102" s="565"/>
      <c r="AN102" s="565"/>
      <c r="AO102" s="565"/>
      <c r="AP102" s="1168"/>
      <c r="AR102" s="1168"/>
      <c r="AS102" s="1169"/>
      <c r="AT102" s="565"/>
      <c r="AU102" s="463">
        <f>IF(AW102=AW67,1,LEN(AW102))</f>
        <v>0</v>
      </c>
      <c r="AV102" s="464" t="str" cm="1">
        <f t="array" ref="AV102">IF(AY102="", "", IFERROR(MAX(IF(ISNUMBER(AV68:AV101), AV68:AV101)) + 1, ""))</f>
        <v/>
      </c>
      <c r="AW102" s="791" t="str" cm="1">
        <f t="array" ref="AW102">IFERROR(INDEX(AY73:AY124, MATCH(ROW()-MIN(ROW(AY73:AY124))+1, AV73:AV124, 0)), "")</f>
        <v/>
      </c>
      <c r="AX102" s="465">
        <f t="shared" si="17"/>
        <v>0</v>
      </c>
      <c r="AY102" s="466" t="str">
        <f t="shared" si="18"/>
        <v/>
      </c>
      <c r="AZ102" s="470" t="str">
        <f>IFERROR(SUBSTITUTE(SUBSTITUTE(SUBSTITUTE(SUBSTITUTE(AZ101, " , ", " "), ";", " "), "  ", " "), " ", " "), AZ101)</f>
        <v>► Type or paste the lines of the draft you want to cut into these 4 lines and enter a number of characters so that the text does not overflow the column ⤵️ 🧋</v>
      </c>
      <c r="BA102" s="471" t="str">
        <f>IF(LEN(BB101)&lt;=AZ103,BB101,LEFT(BB101,FIND("#",SUBSTITUTE(LEFT(BB101,AZ103+1)," ","#",LEN(LEFT(BB101,AZ103+1))-LEN(SUBSTITUTE(LEFT(BB101,AZ103+1)," ",""))))-1))</f>
        <v/>
      </c>
      <c r="BB102" s="472" t="str">
        <f t="shared" si="27"/>
        <v/>
      </c>
      <c r="BD102" s="207"/>
      <c r="BE102" s="28" t="s">
        <v>1403</v>
      </c>
      <c r="BF102" s="206"/>
      <c r="BG102" s="206"/>
      <c r="BH102" s="20"/>
      <c r="BI102" s="205"/>
      <c r="BK102" s="565"/>
      <c r="BL102" s="565"/>
      <c r="BM102" s="565"/>
      <c r="BN102" s="565"/>
      <c r="BP102" s="9">
        <v>1</v>
      </c>
    </row>
    <row r="103" spans="1:68" ht="21" customHeight="1" thickBot="1">
      <c r="A103" s="147" t="str">
        <f>IF(ISBLANK(#REF!),"►",IFERROR(RIGHT(#REF!,LEN(#REF!)-FIND("Couleur",#REF!)+1),""))</f>
        <v/>
      </c>
      <c r="B103" s="146" t="str">
        <f t="shared" si="26"/>
        <v>►</v>
      </c>
      <c r="C103" s="119" t="str">
        <f>C89</f>
        <v>R.Recipe name.With or without alcohol.Quand.Verre Flute(s).Family to stick on</v>
      </c>
      <c r="D103" s="119">
        <f>D89</f>
        <v>2</v>
      </c>
      <c r="E103" s="118" t="str">
        <f>E89</f>
        <v>Flute(s)</v>
      </c>
      <c r="F103" s="117">
        <f>F89</f>
        <v>12</v>
      </c>
      <c r="G103" s="116" t="str">
        <f>G89</f>
        <v>cl</v>
      </c>
      <c r="H103" s="285" t="str">
        <f>IF(ISBLANK(I103),"",MAX(H100:H102)+1)</f>
        <v/>
      </c>
      <c r="I103" s="284"/>
      <c r="J103" s="284"/>
      <c r="K103" s="284"/>
      <c r="L103" s="284"/>
      <c r="M103" s="284"/>
      <c r="N103" s="284"/>
      <c r="O103" s="284"/>
      <c r="P103" s="284"/>
      <c r="Q103" s="284"/>
      <c r="R103" s="284"/>
      <c r="S103" s="282"/>
      <c r="T103" s="562"/>
      <c r="U103" s="67"/>
      <c r="V103" s="304" t="s">
        <v>321</v>
      </c>
      <c r="W103" s="103">
        <f t="shared" si="20"/>
        <v>0.25</v>
      </c>
      <c r="X103" s="74">
        <f t="shared" si="21"/>
        <v>25</v>
      </c>
      <c r="Y103" s="92">
        <v>250</v>
      </c>
      <c r="Z103" s="71">
        <v>0</v>
      </c>
      <c r="AA103" s="79">
        <f t="shared" si="25"/>
        <v>25</v>
      </c>
      <c r="AB103" s="96">
        <v>250</v>
      </c>
      <c r="AC103" s="67"/>
      <c r="AD103" s="292">
        <v>25</v>
      </c>
      <c r="AE103" s="574"/>
      <c r="AF103" s="616">
        <v>1.03</v>
      </c>
      <c r="AG103" s="574"/>
      <c r="AH103" s="290" t="s">
        <v>29</v>
      </c>
      <c r="AI103" s="569"/>
      <c r="AJ103" s="1218" t="s">
        <v>1282</v>
      </c>
      <c r="AK103" s="1219"/>
      <c r="AM103" s="565"/>
      <c r="AN103" s="565"/>
      <c r="AO103" s="565"/>
      <c r="AT103" s="565"/>
      <c r="AU103" s="463">
        <f>IF(AW103=AW67,1,LEN(AW103))</f>
        <v>0</v>
      </c>
      <c r="AV103" s="464" t="str" cm="1">
        <f t="array" ref="AV103">IF(AY103="", "", IFERROR(MAX(IF(ISNUMBER(AV68:AV102), AV68:AV102)) + 1, ""))</f>
        <v/>
      </c>
      <c r="AW103" s="791" t="str" cm="1">
        <f t="array" ref="AW103">IFERROR(INDEX(AY73:AY124, MATCH(ROW()-MIN(ROW(AY73:AY124))+1, AV73:AV124, 0)), "")</f>
        <v/>
      </c>
      <c r="AX103" s="465">
        <f t="shared" si="17"/>
        <v>0</v>
      </c>
      <c r="AY103" s="466" t="str">
        <f t="shared" si="18"/>
        <v/>
      </c>
      <c r="AZ103" s="473">
        <f>AW71</f>
        <v>100</v>
      </c>
      <c r="BA103" s="471" t="str">
        <f>IF(LEN(BB102)&lt;=AZ103,BB102,LEFT(BB102,FIND("#",SUBSTITUTE(LEFT(BB102,AZ103+1)," ","#",LEN(LEFT(BB102,AZ103+1))-LEN(SUBSTITUTE(LEFT(BB102,AZ103+1)," ",""))))-1))</f>
        <v/>
      </c>
      <c r="BB103" s="472" t="str">
        <f t="shared" si="27"/>
        <v/>
      </c>
      <c r="BD103" s="207"/>
      <c r="BE103" s="28" t="s">
        <v>1404</v>
      </c>
      <c r="BF103" s="206"/>
      <c r="BG103" s="206"/>
      <c r="BH103" s="20"/>
      <c r="BI103" s="205"/>
      <c r="BK103" s="565"/>
      <c r="BL103" s="565"/>
      <c r="BM103" s="565"/>
      <c r="BN103" s="565"/>
      <c r="BP103" s="9">
        <v>1</v>
      </c>
    </row>
    <row r="104" spans="1:68" ht="21" customHeight="1">
      <c r="A104" s="147" t="str">
        <f>IF(ISBLANK(#REF!),"►",IFERROR(RIGHT(#REF!,LEN(#REF!)-FIND("Couleur",#REF!)+1),""))</f>
        <v/>
      </c>
      <c r="B104" s="146" t="str">
        <f t="shared" si="26"/>
        <v>►</v>
      </c>
      <c r="C104" s="119" t="str">
        <f>C89</f>
        <v>R.Recipe name.With or without alcohol.Quand.Verre Flute(s).Family to stick on</v>
      </c>
      <c r="D104" s="119">
        <f>D89</f>
        <v>2</v>
      </c>
      <c r="E104" s="118" t="str">
        <f>E89</f>
        <v>Flute(s)</v>
      </c>
      <c r="F104" s="117">
        <f>F89</f>
        <v>12</v>
      </c>
      <c r="G104" s="116" t="str">
        <f>G89</f>
        <v>cl</v>
      </c>
      <c r="H104" s="285" t="str">
        <f>IF(ISBLANK(I104),"",MAX(H100:H103)+1)</f>
        <v/>
      </c>
      <c r="I104" s="284"/>
      <c r="J104" s="284"/>
      <c r="K104" s="284"/>
      <c r="L104" s="284"/>
      <c r="M104" s="284"/>
      <c r="N104" s="284"/>
      <c r="O104" s="284"/>
      <c r="P104" s="284"/>
      <c r="Q104" s="284"/>
      <c r="R104" s="284"/>
      <c r="S104" s="282"/>
      <c r="T104" s="561"/>
      <c r="U104" s="659"/>
      <c r="V104" s="304" t="s">
        <v>319</v>
      </c>
      <c r="W104" s="103">
        <f t="shared" si="20"/>
        <v>0.2</v>
      </c>
      <c r="X104" s="74">
        <f t="shared" si="21"/>
        <v>20</v>
      </c>
      <c r="Y104" s="92">
        <v>200</v>
      </c>
      <c r="Z104" s="71">
        <v>0</v>
      </c>
      <c r="AA104" s="79">
        <f t="shared" si="25"/>
        <v>20</v>
      </c>
      <c r="AB104" s="96">
        <v>200</v>
      </c>
      <c r="AC104" s="659"/>
      <c r="AD104" s="292">
        <v>18</v>
      </c>
      <c r="AE104" s="574"/>
      <c r="AF104" s="616">
        <v>1.03</v>
      </c>
      <c r="AG104" s="574"/>
      <c r="AH104" s="290" t="s">
        <v>28</v>
      </c>
      <c r="AI104" s="569"/>
      <c r="AJ104" s="1218" t="s">
        <v>1276</v>
      </c>
      <c r="AK104" s="1219"/>
      <c r="AM104" s="565"/>
      <c r="AN104" s="565"/>
      <c r="AO104" s="565"/>
      <c r="AP104" s="1167" t="s">
        <v>1238</v>
      </c>
      <c r="AR104" s="1167" t="s">
        <v>1256</v>
      </c>
      <c r="AS104" s="1169" t="s">
        <v>873</v>
      </c>
      <c r="AT104" s="565"/>
      <c r="AU104" s="463">
        <f>IF(AW104=AW67,1,LEN(AW104))</f>
        <v>0</v>
      </c>
      <c r="AV104" s="464" t="str" cm="1">
        <f t="array" ref="AV104">IF(AY104="", "", IFERROR(MAX(IF(ISNUMBER(AV68:AV103), AV68:AV103)) + 1, ""))</f>
        <v/>
      </c>
      <c r="AW104" s="791" t="str" cm="1">
        <f t="array" ref="AW104">IFERROR(INDEX(AY73:AY124, MATCH(ROW()-MIN(ROW(AY73:AY124))+1, AV73:AV124, 0)), "")</f>
        <v/>
      </c>
      <c r="AX104" s="465">
        <f t="shared" si="17"/>
        <v>0</v>
      </c>
      <c r="AY104" s="466" t="str">
        <f t="shared" si="18"/>
        <v/>
      </c>
      <c r="AZ104" s="474"/>
      <c r="BA104" s="471" t="str">
        <f>IF(LEN(BB103)&lt;=AZ103,BB103,LEFT(BB103,FIND("#",SUBSTITUTE(LEFT(BB103,AZ103+1)," ","#",LEN(LEFT(BB103,AZ103+1))-LEN(SUBSTITUTE(LEFT(BB103,AZ103+1)," ",""))))-1))</f>
        <v/>
      </c>
      <c r="BB104" s="472" t="str">
        <f t="shared" si="27"/>
        <v/>
      </c>
      <c r="BD104" s="207"/>
      <c r="BE104" s="28" t="s">
        <v>1405</v>
      </c>
      <c r="BF104" s="206"/>
      <c r="BG104" s="206"/>
      <c r="BH104" s="20"/>
      <c r="BI104" s="205"/>
      <c r="BK104" s="565"/>
      <c r="BL104" s="565"/>
      <c r="BM104" s="565"/>
      <c r="BN104" s="565"/>
      <c r="BP104" s="9">
        <v>1</v>
      </c>
    </row>
    <row r="105" spans="1:68" ht="21" customHeight="1">
      <c r="A105" s="147" t="str">
        <f>IF(ISBLANK(#REF!),"►",IFERROR(RIGHT(#REF!,LEN(#REF!)-FIND("Couleur",#REF!)+1),""))</f>
        <v/>
      </c>
      <c r="B105" s="146" t="str">
        <f t="shared" si="26"/>
        <v>►</v>
      </c>
      <c r="C105" s="119" t="str">
        <f>C89</f>
        <v>R.Recipe name.With or without alcohol.Quand.Verre Flute(s).Family to stick on</v>
      </c>
      <c r="D105" s="119">
        <f>D89</f>
        <v>2</v>
      </c>
      <c r="E105" s="118" t="str">
        <f>E89</f>
        <v>Flute(s)</v>
      </c>
      <c r="F105" s="117">
        <f>F89</f>
        <v>12</v>
      </c>
      <c r="G105" s="116" t="str">
        <f>G89</f>
        <v>cl</v>
      </c>
      <c r="H105" s="285" t="str">
        <f>IF(ISBLANK(I105),"",MAX(H100:H104)+1)</f>
        <v/>
      </c>
      <c r="I105" s="284"/>
      <c r="J105" s="284"/>
      <c r="K105" s="284"/>
      <c r="L105" s="284"/>
      <c r="M105" s="284"/>
      <c r="N105" s="284"/>
      <c r="O105" s="284"/>
      <c r="P105" s="284"/>
      <c r="Q105" s="284"/>
      <c r="R105" s="284"/>
      <c r="S105" s="282"/>
      <c r="T105" s="561"/>
      <c r="U105" s="659"/>
      <c r="V105" s="304" t="s">
        <v>317</v>
      </c>
      <c r="W105" s="103">
        <f t="shared" si="20"/>
        <v>0.1</v>
      </c>
      <c r="X105" s="74">
        <f t="shared" si="21"/>
        <v>10</v>
      </c>
      <c r="Y105" s="92">
        <v>100</v>
      </c>
      <c r="Z105" s="71">
        <v>0</v>
      </c>
      <c r="AA105" s="79">
        <f t="shared" si="25"/>
        <v>10</v>
      </c>
      <c r="AB105" s="96">
        <v>100</v>
      </c>
      <c r="AC105" s="659"/>
      <c r="AD105" s="292">
        <v>25</v>
      </c>
      <c r="AE105" s="574"/>
      <c r="AF105" s="616">
        <v>1.03</v>
      </c>
      <c r="AG105" s="574"/>
      <c r="AH105" s="290" t="s">
        <v>27</v>
      </c>
      <c r="AI105" s="569"/>
      <c r="AJ105" s="1218" t="s">
        <v>1263</v>
      </c>
      <c r="AK105" s="1219"/>
      <c r="AM105" s="565"/>
      <c r="AN105" s="565"/>
      <c r="AO105" s="565"/>
      <c r="AP105" s="1168"/>
      <c r="AR105" s="1168"/>
      <c r="AS105" s="1169"/>
      <c r="AT105" s="565"/>
      <c r="AU105" s="463">
        <f>IF(AW105=AW67,1,LEN(AW105))</f>
        <v>0</v>
      </c>
      <c r="AV105" s="464" t="str" cm="1">
        <f t="array" ref="AV105">IF(AY105="", "", IFERROR(MAX(IF(ISNUMBER(AV68:AV104), AV68:AV104)) + 1, ""))</f>
        <v/>
      </c>
      <c r="AW105" s="791" t="str" cm="1">
        <f t="array" ref="AW105">IFERROR(INDEX(AY73:AY124, MATCH(ROW()-MIN(ROW(AY73:AY124))+1, AV73:AV124, 0)), "")</f>
        <v/>
      </c>
      <c r="AX105" s="465">
        <f t="shared" si="17"/>
        <v>0</v>
      </c>
      <c r="AY105" s="466" t="str">
        <f t="shared" si="18"/>
        <v/>
      </c>
      <c r="AZ105" s="474"/>
      <c r="BA105" s="471" t="str">
        <f>IF(LEN(BB104)&lt;=AZ103,BB104,LEFT(BB104,FIND("#",SUBSTITUTE(LEFT(BB104,AZ103+1)," ","#",LEN(LEFT(BB104,AZ103+1))-LEN(SUBSTITUTE(LEFT(BB104,AZ103+1)," ",""))))-1))</f>
        <v/>
      </c>
      <c r="BB105" s="472" t="str">
        <f t="shared" si="27"/>
        <v/>
      </c>
      <c r="BD105" s="207"/>
      <c r="BE105" s="28" t="s">
        <v>1406</v>
      </c>
      <c r="BF105" s="206"/>
      <c r="BG105" s="206"/>
      <c r="BH105" s="20"/>
      <c r="BI105" s="205"/>
      <c r="BK105" s="565"/>
      <c r="BL105" s="565"/>
      <c r="BM105" s="565"/>
      <c r="BN105" s="565"/>
      <c r="BP105" s="9">
        <v>1</v>
      </c>
    </row>
    <row r="106" spans="1:68" ht="21" customHeight="1" thickBot="1">
      <c r="A106" s="147" t="str">
        <f>IF(ISBLANK(#REF!),"►",IFERROR(RIGHT(#REF!,LEN(#REF!)-FIND("Couleur",#REF!)+1),""))</f>
        <v/>
      </c>
      <c r="B106" s="146" t="str">
        <f t="shared" si="26"/>
        <v>►</v>
      </c>
      <c r="C106" s="119" t="str">
        <f>C89</f>
        <v>R.Recipe name.With or without alcohol.Quand.Verre Flute(s).Family to stick on</v>
      </c>
      <c r="D106" s="119">
        <f>D89</f>
        <v>2</v>
      </c>
      <c r="E106" s="118" t="str">
        <f>E89</f>
        <v>Flute(s)</v>
      </c>
      <c r="F106" s="117">
        <f>F89</f>
        <v>12</v>
      </c>
      <c r="G106" s="116" t="str">
        <f>G89</f>
        <v>cl</v>
      </c>
      <c r="H106" s="285" t="str">
        <f>IF(ISBLANK(I106),"",MAX(H100:H105)+1)</f>
        <v/>
      </c>
      <c r="I106" s="284"/>
      <c r="J106" s="284"/>
      <c r="K106" s="284"/>
      <c r="L106" s="284"/>
      <c r="M106" s="284"/>
      <c r="N106" s="284"/>
      <c r="O106" s="284"/>
      <c r="P106" s="284"/>
      <c r="Q106" s="284"/>
      <c r="R106" s="284"/>
      <c r="S106" s="282"/>
      <c r="T106" s="561"/>
      <c r="U106" s="659"/>
      <c r="V106" s="554" t="s">
        <v>1170</v>
      </c>
      <c r="W106" s="103">
        <f t="shared" si="20"/>
        <v>0.25</v>
      </c>
      <c r="X106" s="74">
        <f t="shared" si="21"/>
        <v>25</v>
      </c>
      <c r="Y106" s="92">
        <v>250</v>
      </c>
      <c r="Z106" s="71">
        <v>0</v>
      </c>
      <c r="AA106" s="79">
        <f t="shared" si="25"/>
        <v>25</v>
      </c>
      <c r="AB106" s="96">
        <v>250</v>
      </c>
      <c r="AC106" s="659"/>
      <c r="AD106" s="292">
        <v>40</v>
      </c>
      <c r="AE106" s="574"/>
      <c r="AF106" s="616">
        <v>0.97</v>
      </c>
      <c r="AG106" s="574"/>
      <c r="AH106" s="290" t="s">
        <v>26</v>
      </c>
      <c r="AI106" s="569"/>
      <c r="AJ106" s="1218" t="s">
        <v>1260</v>
      </c>
      <c r="AK106" s="1219"/>
      <c r="AM106" s="565"/>
      <c r="AN106" s="565"/>
      <c r="AO106" s="565"/>
      <c r="AT106" s="565"/>
      <c r="AU106" s="463">
        <f>IF(AW106=AW67,1,LEN(AW106))</f>
        <v>0</v>
      </c>
      <c r="AV106" s="464" t="str" cm="1">
        <f t="array" ref="AV106">IF(AY106="", "", IFERROR(MAX(IF(ISNUMBER(AV68:AV105), AV68:AV105)) + 1, ""))</f>
        <v/>
      </c>
      <c r="AW106" s="791" t="str" cm="1">
        <f t="array" ref="AW106">IFERROR(INDEX(AY73:AY124, MATCH(ROW()-MIN(ROW(AY73:AY124))+1, AV73:AV124, 0)), "")</f>
        <v/>
      </c>
      <c r="AX106" s="465">
        <f t="shared" si="17"/>
        <v>0</v>
      </c>
      <c r="AY106" s="466" t="str">
        <f t="shared" si="18"/>
        <v/>
      </c>
      <c r="AZ106" s="474"/>
      <c r="BA106" s="471" t="str">
        <f>IF(LEN(BB105)&lt;=AZ103,BB105,LEFT(BB105,FIND("#",SUBSTITUTE(LEFT(BB105,AZ103+1)," ","#",LEN(LEFT(BB105,AZ103+1))-LEN(SUBSTITUTE(LEFT(BB105,AZ103+1)," ",""))))-1))</f>
        <v/>
      </c>
      <c r="BB106" s="472" t="str">
        <f t="shared" si="27"/>
        <v/>
      </c>
      <c r="BD106" s="218"/>
      <c r="BE106" s="11"/>
      <c r="BF106" s="11"/>
      <c r="BG106" s="11"/>
      <c r="BH106" s="11"/>
      <c r="BI106" s="217"/>
      <c r="BK106" s="565"/>
      <c r="BL106" s="565"/>
      <c r="BM106" s="565"/>
      <c r="BN106" s="565"/>
      <c r="BP106" s="9">
        <v>1</v>
      </c>
    </row>
    <row r="107" spans="1:68" ht="21" customHeight="1">
      <c r="A107" s="147" t="str">
        <f>IF(ISBLANK(#REF!),"►",IFERROR(RIGHT(#REF!,LEN(#REF!)-FIND("Couleur",#REF!)+1),""))</f>
        <v/>
      </c>
      <c r="B107" s="146" t="str">
        <f t="shared" si="26"/>
        <v>►</v>
      </c>
      <c r="C107" s="119" t="str">
        <f>C89</f>
        <v>R.Recipe name.With or without alcohol.Quand.Verre Flute(s).Family to stick on</v>
      </c>
      <c r="D107" s="119">
        <f>D89</f>
        <v>2</v>
      </c>
      <c r="E107" s="118" t="str">
        <f>E89</f>
        <v>Flute(s)</v>
      </c>
      <c r="F107" s="117">
        <f>F89</f>
        <v>12</v>
      </c>
      <c r="G107" s="116" t="str">
        <f>G89</f>
        <v>cl</v>
      </c>
      <c r="H107" s="285" t="str">
        <f>IF(ISBLANK(I107),"",MAX(H100:H106)+1)</f>
        <v/>
      </c>
      <c r="I107" s="284"/>
      <c r="J107" s="284"/>
      <c r="K107" s="284"/>
      <c r="L107" s="284"/>
      <c r="M107" s="284"/>
      <c r="N107" s="284"/>
      <c r="O107" s="284"/>
      <c r="P107" s="284"/>
      <c r="Q107" s="284"/>
      <c r="R107" s="284"/>
      <c r="S107" s="282"/>
      <c r="T107" s="561"/>
      <c r="U107" s="659"/>
      <c r="V107" s="554" t="s">
        <v>1169</v>
      </c>
      <c r="W107" s="103">
        <f t="shared" si="20"/>
        <v>0.5</v>
      </c>
      <c r="X107" s="74">
        <f t="shared" si="21"/>
        <v>50</v>
      </c>
      <c r="Y107" s="92">
        <v>500</v>
      </c>
      <c r="Z107" s="71">
        <v>0</v>
      </c>
      <c r="AA107" s="79">
        <f t="shared" si="25"/>
        <v>50</v>
      </c>
      <c r="AB107" s="69">
        <v>500</v>
      </c>
      <c r="AC107" s="659"/>
      <c r="AD107" s="292">
        <v>40</v>
      </c>
      <c r="AE107" s="574"/>
      <c r="AF107" s="616">
        <v>0.96</v>
      </c>
      <c r="AG107" s="574"/>
      <c r="AH107" s="290" t="s">
        <v>25</v>
      </c>
      <c r="AI107" s="569"/>
      <c r="AJ107" s="1218" t="s">
        <v>755</v>
      </c>
      <c r="AK107" s="1219"/>
      <c r="AM107" s="565"/>
      <c r="AN107" s="565"/>
      <c r="AO107" s="565"/>
      <c r="AP107" s="1167" t="s">
        <v>1237</v>
      </c>
      <c r="AR107" s="1167" t="s">
        <v>1255</v>
      </c>
      <c r="AS107" s="1169" t="s">
        <v>875</v>
      </c>
      <c r="AT107" s="565"/>
      <c r="AU107" s="463">
        <f>IF(AW107=AW67,1,LEN(AW107))</f>
        <v>0</v>
      </c>
      <c r="AV107" s="464" t="str" cm="1">
        <f t="array" ref="AV107">IF(AY107="", "", IFERROR(MAX(IF(ISNUMBER(AV68:AV106), AV68:AV106)) + 1, ""))</f>
        <v/>
      </c>
      <c r="AW107" s="791" t="str" cm="1">
        <f t="array" ref="AW107">IFERROR(INDEX(AY73:AY124, MATCH(ROW()-MIN(ROW(AY73:AY124))+1, AV73:AV124, 0)), "")</f>
        <v/>
      </c>
      <c r="AX107" s="465">
        <f t="shared" si="17"/>
        <v>0</v>
      </c>
      <c r="AY107" s="466" t="str">
        <f t="shared" si="18"/>
        <v/>
      </c>
      <c r="AZ107" s="474"/>
      <c r="BA107" s="471" t="str">
        <f>IF(LEN(BB106)&lt;=AZ103,BB106,LEFT(BB106,FIND("#",SUBSTITUTE(LEFT(BB106,AZ103+1)," ","#",LEN(LEFT(BB106,AZ103+1))-LEN(SUBSTITUTE(LEFT(BB106,AZ103+1)," ",""))))-1))</f>
        <v/>
      </c>
      <c r="BB107" s="472" t="str">
        <f t="shared" si="27"/>
        <v/>
      </c>
      <c r="BD107" s="263"/>
      <c r="BE107" s="262"/>
      <c r="BF107" s="286"/>
      <c r="BG107" s="286"/>
      <c r="BH107" s="286"/>
      <c r="BI107" s="261"/>
      <c r="BK107" s="565"/>
      <c r="BL107" s="565"/>
      <c r="BM107" s="565"/>
      <c r="BN107" s="565"/>
      <c r="BP107" s="9">
        <v>1</v>
      </c>
    </row>
    <row r="108" spans="1:68" ht="21" customHeight="1">
      <c r="A108" s="147" t="str">
        <f>IF(ISBLANK(#REF!),"►",IFERROR(RIGHT(#REF!,LEN(#REF!)-FIND("Couleur",#REF!)+1),""))</f>
        <v/>
      </c>
      <c r="B108" s="146" t="str">
        <f t="shared" si="26"/>
        <v>►</v>
      </c>
      <c r="C108" s="119" t="str">
        <f>C89</f>
        <v>R.Recipe name.With or without alcohol.Quand.Verre Flute(s).Family to stick on</v>
      </c>
      <c r="D108" s="119">
        <f>D89</f>
        <v>2</v>
      </c>
      <c r="E108" s="118" t="str">
        <f>E89</f>
        <v>Flute(s)</v>
      </c>
      <c r="F108" s="117">
        <f>F89</f>
        <v>12</v>
      </c>
      <c r="G108" s="116" t="str">
        <f>G89</f>
        <v>cl</v>
      </c>
      <c r="H108" s="285" t="str">
        <f>IF(ISBLANK(I108),"",MAX(H100:H107)+1)</f>
        <v/>
      </c>
      <c r="I108" s="284"/>
      <c r="J108" s="284"/>
      <c r="K108" s="284"/>
      <c r="L108" s="284"/>
      <c r="M108" s="284"/>
      <c r="N108" s="284"/>
      <c r="O108" s="284"/>
      <c r="P108" s="284"/>
      <c r="Q108" s="284"/>
      <c r="R108" s="284"/>
      <c r="S108" s="282"/>
      <c r="T108" s="561"/>
      <c r="U108" s="659"/>
      <c r="V108" s="557" t="s">
        <v>310</v>
      </c>
      <c r="W108" s="94">
        <f t="shared" si="20"/>
        <v>0.06</v>
      </c>
      <c r="X108" s="74">
        <f t="shared" si="21"/>
        <v>6</v>
      </c>
      <c r="Y108" s="92">
        <v>60</v>
      </c>
      <c r="Z108" s="71">
        <v>75</v>
      </c>
      <c r="AA108" s="79">
        <f t="shared" ref="AA108:AA115" si="28">Z108/10</f>
        <v>7.5</v>
      </c>
      <c r="AB108" s="96">
        <v>90</v>
      </c>
      <c r="AC108" s="659"/>
      <c r="AD108" s="292">
        <v>17</v>
      </c>
      <c r="AE108" s="574"/>
      <c r="AF108" s="616">
        <v>1.02</v>
      </c>
      <c r="AG108" s="574"/>
      <c r="AH108" s="290" t="s">
        <v>24</v>
      </c>
      <c r="AI108" s="569"/>
      <c r="AJ108" s="1218" t="s">
        <v>1263</v>
      </c>
      <c r="AK108" s="1219"/>
      <c r="AM108" s="565"/>
      <c r="AN108" s="565"/>
      <c r="AO108" s="565"/>
      <c r="AP108" s="1168"/>
      <c r="AR108" s="1168"/>
      <c r="AS108" s="1169"/>
      <c r="AT108" s="565"/>
      <c r="AU108" s="463">
        <f>IF(AW108=AW67,1,LEN(AW108))</f>
        <v>0</v>
      </c>
      <c r="AV108" s="464" t="str" cm="1">
        <f t="array" ref="AV108">IF(AY108="", "", IFERROR(MAX(IF(ISNUMBER(AV68:AV107), AV68:AV107)) + 1, ""))</f>
        <v/>
      </c>
      <c r="AW108" s="791" t="str" cm="1">
        <f t="array" ref="AW108">IFERROR(INDEX(AY73:AY124, MATCH(ROW()-MIN(ROW(AY73:AY124))+1, AV73:AV124, 0)), "")</f>
        <v/>
      </c>
      <c r="AX108" s="465">
        <f t="shared" si="17"/>
        <v>0</v>
      </c>
      <c r="AY108" s="466" t="str">
        <f t="shared" si="18"/>
        <v/>
      </c>
      <c r="AZ108" s="474"/>
      <c r="BA108" s="471" t="str">
        <f>IF(LEN(BB107)&lt;=AZ103,BB107,LEFT(BB107,FIND("#",SUBSTITUTE(LEFT(BB107,AZ103+1)," ","#",LEN(LEFT(BB107,AZ103+1))-LEN(SUBSTITUTE(LEFT(BB107,AZ103+1)," ",""))))-1))</f>
        <v/>
      </c>
      <c r="BB108" s="472" t="str">
        <f t="shared" si="27"/>
        <v/>
      </c>
      <c r="BD108" s="218"/>
      <c r="BE108" s="11"/>
      <c r="BF108" s="11"/>
      <c r="BG108" s="11"/>
      <c r="BH108" s="11"/>
      <c r="BI108" s="217"/>
      <c r="BK108" s="565"/>
      <c r="BL108" s="565"/>
      <c r="BM108" s="565"/>
      <c r="BN108" s="565"/>
      <c r="BP108" s="9">
        <v>1</v>
      </c>
    </row>
    <row r="109" spans="1:68" ht="21" customHeight="1" thickBot="1">
      <c r="A109" s="147" t="str">
        <f>IF(ISBLANK(#REF!),"►",IFERROR(RIGHT(#REF!,LEN(#REF!)-FIND("Couleur",#REF!)+1),""))</f>
        <v/>
      </c>
      <c r="B109" s="146" t="str">
        <f t="shared" si="26"/>
        <v>►</v>
      </c>
      <c r="C109" s="119" t="str">
        <f>C89</f>
        <v>R.Recipe name.With or without alcohol.Quand.Verre Flute(s).Family to stick on</v>
      </c>
      <c r="D109" s="119">
        <f>D89</f>
        <v>2</v>
      </c>
      <c r="E109" s="118" t="str">
        <f>E89</f>
        <v>Flute(s)</v>
      </c>
      <c r="F109" s="117">
        <f>F89</f>
        <v>12</v>
      </c>
      <c r="G109" s="116" t="str">
        <f>G89</f>
        <v>cl</v>
      </c>
      <c r="H109" s="285" t="str">
        <f>IF(ISBLANK(I109),"",MAX(H100:H108)+1)</f>
        <v/>
      </c>
      <c r="I109" s="284"/>
      <c r="J109" s="284"/>
      <c r="K109" s="284"/>
      <c r="L109" s="284"/>
      <c r="M109" s="284"/>
      <c r="N109" s="284"/>
      <c r="O109" s="284"/>
      <c r="P109" s="284"/>
      <c r="Q109" s="284"/>
      <c r="R109" s="284"/>
      <c r="S109" s="282"/>
      <c r="T109" s="561"/>
      <c r="U109" s="659"/>
      <c r="V109" s="557" t="s">
        <v>307</v>
      </c>
      <c r="W109" s="94">
        <f t="shared" si="20"/>
        <v>0.12</v>
      </c>
      <c r="X109" s="74">
        <f t="shared" si="21"/>
        <v>12</v>
      </c>
      <c r="Y109" s="92">
        <v>120</v>
      </c>
      <c r="Z109" s="99">
        <v>150</v>
      </c>
      <c r="AA109" s="79">
        <f t="shared" si="28"/>
        <v>15</v>
      </c>
      <c r="AB109" s="98">
        <v>180</v>
      </c>
      <c r="AC109" s="659"/>
      <c r="AD109" s="292">
        <v>40</v>
      </c>
      <c r="AE109" s="574"/>
      <c r="AF109" s="616">
        <v>0.94</v>
      </c>
      <c r="AG109" s="574"/>
      <c r="AH109" s="290" t="s">
        <v>23</v>
      </c>
      <c r="AI109" s="569"/>
      <c r="AJ109" s="1218" t="s">
        <v>1262</v>
      </c>
      <c r="AK109" s="1219"/>
      <c r="AM109" s="565"/>
      <c r="AN109" s="565"/>
      <c r="AO109" s="565"/>
      <c r="AT109" s="565"/>
      <c r="AU109" s="463">
        <f>IF(AW109=AW67,1,LEN(AW109))</f>
        <v>0</v>
      </c>
      <c r="AV109" s="464" t="str" cm="1">
        <f t="array" ref="AV109">IF(AY109="", "", IFERROR(MAX(IF(ISNUMBER(AV68:AV108), AV68:AV108)) + 1, ""))</f>
        <v/>
      </c>
      <c r="AW109" s="791" t="str" cm="1">
        <f t="array" ref="AW109">IFERROR(INDEX(AY73:AY124, MATCH(ROW()-MIN(ROW(AY73:AY124))+1, AV73:AV124, 0)), "")</f>
        <v/>
      </c>
      <c r="AX109" s="465">
        <f t="shared" si="17"/>
        <v>0</v>
      </c>
      <c r="AY109" s="466" t="str">
        <f t="shared" si="18"/>
        <v/>
      </c>
      <c r="AZ109" s="474"/>
      <c r="BA109" s="471" t="str">
        <f>IF(LEN(BB108)&lt;=AZ103,BB108,LEFT(BB108,FIND("#",SUBSTITUTE(LEFT(BB108,AZ103+1)," ","#",LEN(LEFT(BB108,AZ103+1))-LEN(SUBSTITUTE(LEFT(BB108,AZ103+1)," ",""))))-1))</f>
        <v/>
      </c>
      <c r="BB109" s="472" t="str">
        <f t="shared" si="27"/>
        <v/>
      </c>
      <c r="BD109" s="218"/>
      <c r="BE109" s="475" t="s">
        <v>1407</v>
      </c>
      <c r="BF109" s="11"/>
      <c r="BG109" s="11"/>
      <c r="BH109" s="11"/>
      <c r="BI109" s="217"/>
      <c r="BK109" s="565"/>
      <c r="BL109" s="565"/>
      <c r="BM109" s="565"/>
      <c r="BN109" s="565"/>
      <c r="BP109" s="9">
        <v>1</v>
      </c>
    </row>
    <row r="110" spans="1:68" ht="21" customHeight="1">
      <c r="A110" s="147" t="str">
        <f>IF(ISBLANK(#REF!),"►",IFERROR(RIGHT(#REF!,LEN(#REF!)-FIND("Couleur",#REF!)+1),""))</f>
        <v/>
      </c>
      <c r="B110" s="146" t="str">
        <f t="shared" si="26"/>
        <v>►</v>
      </c>
      <c r="C110" s="119" t="str">
        <f>C89</f>
        <v>R.Recipe name.With or without alcohol.Quand.Verre Flute(s).Family to stick on</v>
      </c>
      <c r="D110" s="119">
        <f>D89</f>
        <v>2</v>
      </c>
      <c r="E110" s="118" t="str">
        <f>E89</f>
        <v>Flute(s)</v>
      </c>
      <c r="F110" s="117">
        <f>F89</f>
        <v>12</v>
      </c>
      <c r="G110" s="116" t="str">
        <f>G89</f>
        <v>cl</v>
      </c>
      <c r="H110" s="1226" t="s">
        <v>1107</v>
      </c>
      <c r="I110" s="280"/>
      <c r="J110" s="280"/>
      <c r="K110" s="280"/>
      <c r="L110" s="280"/>
      <c r="M110" s="280"/>
      <c r="N110" s="280"/>
      <c r="O110" s="280"/>
      <c r="P110" s="280"/>
      <c r="Q110" s="280"/>
      <c r="R110" s="280"/>
      <c r="S110" s="279"/>
      <c r="T110" s="561"/>
      <c r="U110" s="659"/>
      <c r="V110" s="557" t="s">
        <v>304</v>
      </c>
      <c r="W110" s="94">
        <f t="shared" si="20"/>
        <v>0.03</v>
      </c>
      <c r="X110" s="74">
        <f t="shared" si="21"/>
        <v>3</v>
      </c>
      <c r="Y110" s="92">
        <v>30</v>
      </c>
      <c r="Z110" s="71">
        <v>38</v>
      </c>
      <c r="AA110" s="79">
        <f t="shared" si="28"/>
        <v>3.8</v>
      </c>
      <c r="AB110" s="96">
        <v>45</v>
      </c>
      <c r="AC110" s="659"/>
      <c r="AD110" s="292">
        <v>35</v>
      </c>
      <c r="AE110" s="574"/>
      <c r="AF110" s="616">
        <v>1.04</v>
      </c>
      <c r="AG110" s="574"/>
      <c r="AH110" s="290" t="s">
        <v>22</v>
      </c>
      <c r="AI110" s="569"/>
      <c r="AJ110" s="1218" t="s">
        <v>1268</v>
      </c>
      <c r="AK110" s="1219"/>
      <c r="AM110" s="565"/>
      <c r="AN110" s="565"/>
      <c r="AO110" s="565"/>
      <c r="AP110" s="1167" t="s">
        <v>1236</v>
      </c>
      <c r="AR110" s="1167" t="s">
        <v>1254</v>
      </c>
      <c r="AS110" s="1169" t="s">
        <v>877</v>
      </c>
      <c r="AT110" s="565"/>
      <c r="AU110" s="463">
        <f>IF(AW110=AW67,1,LEN(AW110))</f>
        <v>0</v>
      </c>
      <c r="AV110" s="464" t="str" cm="1">
        <f t="array" ref="AV110">IF(AY110="", "", IFERROR(MAX(IF(ISNUMBER(AV68:AV109), AV68:AV109)) + 1, ""))</f>
        <v/>
      </c>
      <c r="AW110" s="791" t="str" cm="1">
        <f t="array" ref="AW110">IFERROR(INDEX(AY73:AY124, MATCH(ROW()-MIN(ROW(AY73:AY124))+1, AV73:AV124, 0)), "")</f>
        <v/>
      </c>
      <c r="AX110" s="465">
        <f t="shared" si="17"/>
        <v>0</v>
      </c>
      <c r="AY110" s="466" t="str">
        <f t="shared" si="18"/>
        <v/>
      </c>
      <c r="AZ110" s="474"/>
      <c r="BA110" s="471" t="str">
        <f>IF(LEN(BB109)&lt;=AZ103,BB109,LEFT(BB109,FIND("#",SUBSTITUTE(LEFT(BB109,AZ103+1)," ","#",LEN(LEFT(BB109,AZ103+1))-LEN(SUBSTITUTE(LEFT(BB109,AZ103+1)," ",""))))-1))</f>
        <v/>
      </c>
      <c r="BB110" s="472" t="str">
        <f t="shared" si="27"/>
        <v/>
      </c>
      <c r="BD110" s="218"/>
      <c r="BF110" s="11"/>
      <c r="BG110" s="792" t="s">
        <v>1408</v>
      </c>
      <c r="BH110" s="259" t="s">
        <v>338</v>
      </c>
      <c r="BI110" s="264" t="s">
        <v>1037</v>
      </c>
      <c r="BK110" s="565"/>
      <c r="BL110" s="565"/>
      <c r="BM110" s="565"/>
      <c r="BN110" s="565"/>
      <c r="BP110" s="9">
        <v>1</v>
      </c>
    </row>
    <row r="111" spans="1:68" ht="21" customHeight="1" thickBot="1">
      <c r="A111" s="147" t="str">
        <f>IF(ISBLANK(#REF!),"►",IFERROR(RIGHT(#REF!,LEN(#REF!)-FIND("Couleur",#REF!)+1),""))</f>
        <v/>
      </c>
      <c r="B111" s="146" t="str">
        <f>IF(OR(I111&lt;&gt; "",J111&lt;&gt;"",K111&lt;&gt; "",L111&lt;&gt; "",M111&lt;&gt; "",N111&lt;&gt; "",O111&lt;&gt;""),"A", "►")</f>
        <v>►</v>
      </c>
      <c r="C111" s="119" t="str">
        <f>C89</f>
        <v>R.Recipe name.With or without alcohol.Quand.Verre Flute(s).Family to stick on</v>
      </c>
      <c r="D111" s="119">
        <f>D89</f>
        <v>2</v>
      </c>
      <c r="E111" s="118" t="str">
        <f>E89</f>
        <v>Flute(s)</v>
      </c>
      <c r="F111" s="117">
        <f>F89</f>
        <v>12</v>
      </c>
      <c r="G111" s="116" t="str">
        <f>G89</f>
        <v>cl</v>
      </c>
      <c r="H111" s="1226"/>
      <c r="I111" s="280"/>
      <c r="J111" s="280"/>
      <c r="K111" s="280"/>
      <c r="L111" s="280"/>
      <c r="M111" s="280"/>
      <c r="N111" s="280"/>
      <c r="O111" s="280"/>
      <c r="P111" s="280"/>
      <c r="Q111" s="280"/>
      <c r="R111" s="280"/>
      <c r="S111" s="279"/>
      <c r="T111" s="561"/>
      <c r="U111" s="659"/>
      <c r="V111" s="87" t="s">
        <v>301</v>
      </c>
      <c r="W111" s="94">
        <f t="shared" si="20"/>
        <v>1.4999999999999999E-2</v>
      </c>
      <c r="X111" s="74">
        <f t="shared" si="21"/>
        <v>1.5</v>
      </c>
      <c r="Y111" s="92">
        <v>15</v>
      </c>
      <c r="Z111" s="71">
        <v>19</v>
      </c>
      <c r="AA111" s="79">
        <f t="shared" si="28"/>
        <v>1.9</v>
      </c>
      <c r="AB111" s="96">
        <v>22</v>
      </c>
      <c r="AC111" s="659"/>
      <c r="AD111" s="292">
        <v>16</v>
      </c>
      <c r="AE111" s="574"/>
      <c r="AF111" s="616">
        <v>1.03</v>
      </c>
      <c r="AG111" s="574"/>
      <c r="AH111" s="290" t="s">
        <v>21</v>
      </c>
      <c r="AI111" s="569"/>
      <c r="AJ111" s="1218" t="s">
        <v>1260</v>
      </c>
      <c r="AK111" s="1219"/>
      <c r="AM111" s="565"/>
      <c r="AN111" s="565"/>
      <c r="AO111" s="565"/>
      <c r="AP111" s="1168"/>
      <c r="AR111" s="1168"/>
      <c r="AS111" s="1169"/>
      <c r="AT111" s="565"/>
      <c r="AU111" s="463">
        <f>IF(AW111=AW67,1,LEN(AW111))</f>
        <v>0</v>
      </c>
      <c r="AV111" s="464" t="str" cm="1">
        <f t="array" ref="AV111">IF(AY111="", "", IFERROR(MAX(IF(ISNUMBER(AV68:AV110), AV68:AV110)) + 1, ""))</f>
        <v/>
      </c>
      <c r="AW111" s="791" t="str" cm="1">
        <f t="array" ref="AW111">IFERROR(INDEX(AY73:AY124, MATCH(ROW()-MIN(ROW(AY73:AY124))+1, AV73:AV124, 0)), "")</f>
        <v/>
      </c>
      <c r="AX111" s="465">
        <f t="shared" si="17"/>
        <v>0</v>
      </c>
      <c r="AY111" s="466" t="str">
        <f t="shared" si="18"/>
        <v/>
      </c>
      <c r="AZ111" s="474"/>
      <c r="BA111" s="471" t="str">
        <f>IF(LEN(BB110)&lt;=AZ103,BB110,LEFT(BB110,FIND("#",SUBSTITUTE(LEFT(BB110,AZ103+1)," ","#",LEN(LEFT(BB110,AZ103+1))-LEN(SUBSTITUTE(LEFT(BB110,AZ103+1)," ",""))))-1))</f>
        <v/>
      </c>
      <c r="BB111" s="472" t="str">
        <f t="shared" si="27"/>
        <v/>
      </c>
      <c r="BD111" s="218"/>
      <c r="BE111" s="11"/>
      <c r="BF111" s="11"/>
      <c r="BG111" s="11" t="s">
        <v>1409</v>
      </c>
      <c r="BH111" s="271">
        <v>40</v>
      </c>
      <c r="BI111" s="217" t="s">
        <v>1039</v>
      </c>
      <c r="BK111" s="565"/>
      <c r="BL111" s="565"/>
      <c r="BM111" s="565"/>
      <c r="BN111" s="565"/>
      <c r="BP111" s="9">
        <v>1</v>
      </c>
    </row>
    <row r="112" spans="1:68" ht="21" customHeight="1" thickBot="1">
      <c r="A112" s="147" t="str">
        <f>IF(ISBLANK(#REF!),"►",IFERROR(RIGHT(#REF!,LEN(#REF!)-FIND("Couleur",#REF!)+1),""))</f>
        <v/>
      </c>
      <c r="B112" s="274" t="s">
        <v>338</v>
      </c>
      <c r="C112" s="119" t="str">
        <f>C89</f>
        <v>R.Recipe name.With or without alcohol.Quand.Verre Flute(s).Family to stick on</v>
      </c>
      <c r="D112" s="119">
        <f>D89</f>
        <v>2</v>
      </c>
      <c r="E112" s="118" t="str">
        <f>E89</f>
        <v>Flute(s)</v>
      </c>
      <c r="F112" s="117">
        <f>F89</f>
        <v>12</v>
      </c>
      <c r="G112" s="116" t="str">
        <f>G89</f>
        <v>cl</v>
      </c>
      <c r="H112" s="277" t="s">
        <v>509</v>
      </c>
      <c r="I112" s="122"/>
      <c r="J112" s="122"/>
      <c r="K112" s="122"/>
      <c r="L112" s="122"/>
      <c r="M112" s="122"/>
      <c r="N112" s="122"/>
      <c r="O112" s="122"/>
      <c r="P112" s="122"/>
      <c r="Q112" s="122"/>
      <c r="R112" s="122"/>
      <c r="S112" s="121"/>
      <c r="T112" s="561"/>
      <c r="U112" s="659"/>
      <c r="V112" s="87" t="s">
        <v>298</v>
      </c>
      <c r="W112" s="94">
        <f t="shared" si="20"/>
        <v>5.0000000000000001E-3</v>
      </c>
      <c r="X112" s="74">
        <f t="shared" si="21"/>
        <v>0.5</v>
      </c>
      <c r="Y112" s="92">
        <v>5</v>
      </c>
      <c r="Z112" s="71">
        <v>6</v>
      </c>
      <c r="AA112" s="79">
        <f t="shared" si="28"/>
        <v>0.6</v>
      </c>
      <c r="AB112" s="96">
        <v>8</v>
      </c>
      <c r="AC112" s="659"/>
      <c r="AD112" s="292">
        <v>14</v>
      </c>
      <c r="AE112" s="574"/>
      <c r="AF112" s="616">
        <v>1.01</v>
      </c>
      <c r="AG112" s="574"/>
      <c r="AH112" s="290" t="s">
        <v>20</v>
      </c>
      <c r="AI112" s="569"/>
      <c r="AJ112" s="1218" t="s">
        <v>1260</v>
      </c>
      <c r="AK112" s="1219"/>
      <c r="AM112" s="565"/>
      <c r="AN112" s="565"/>
      <c r="AO112" s="565"/>
      <c r="AT112" s="565"/>
      <c r="AU112" s="463">
        <f>IF(AW112=AW67,1,LEN(AW112))</f>
        <v>0</v>
      </c>
      <c r="AV112" s="464" cm="1">
        <f t="array" ref="AV112">IF(AY112="", "", IFERROR(MAX(IF(ISNUMBER(AV68:AV111), AV68:AV111)) + 1, ""))</f>
        <v>11</v>
      </c>
      <c r="AW112" s="791" t="str" cm="1">
        <f t="array" ref="AW112">IFERROR(INDEX(AY73:AY124, MATCH(ROW()-MIN(ROW(AY73:AY124))+1, AV73:AV124, 0)), "")</f>
        <v/>
      </c>
      <c r="AX112" s="465">
        <f t="shared" si="17"/>
        <v>0</v>
      </c>
      <c r="AY112" s="476" t="str">
        <f t="shared" si="18"/>
        <v xml:space="preserve"> and enter a number of characters so that the text does not extend beyond the column ►Police choose</v>
      </c>
      <c r="AZ112" s="467" t="str">
        <f>AW64</f>
        <v xml:space="preserve"> and enter a number of characters so that the text does not extend beyond the column ►Police choose the one that suits you</v>
      </c>
      <c r="BA112" s="477" t="str">
        <f>IF(AND(AZ112&lt;&gt;"", AZ116&lt;&gt;""), IF(LEN(AZ112)&lt;AZ116, AZ112, IFERROR(LEFT(AZ115, IF(ISNUMBER(FIND(" ", AZ115)), FIND(" ", AZ115 &amp; " ", AZ116) - 1, LEN(AZ115))), "")), "")</f>
        <v xml:space="preserve"> and enter a number of characters so that the text does not extend beyond the column ►Police choose</v>
      </c>
      <c r="BB112" s="478" t="str">
        <f>IF(OR(BA112="",AZ115="",LEN(AZ115)-LEN(BA112)-1&lt;=0),"►",RIGHT(AZ115,LEN(AZ115)-LEN(BA112)-1))</f>
        <v>the one that suits you</v>
      </c>
      <c r="BD112" s="218"/>
      <c r="BE112" s="11"/>
      <c r="BF112" s="11" t="s">
        <v>1410</v>
      </c>
      <c r="BG112" s="11"/>
      <c r="BH112" s="11"/>
      <c r="BI112" s="217"/>
      <c r="BK112" s="565"/>
      <c r="BL112" s="565"/>
      <c r="BM112" s="565"/>
      <c r="BN112" s="565"/>
      <c r="BP112" s="9">
        <v>1</v>
      </c>
    </row>
    <row r="113" spans="1:68" ht="21" customHeight="1">
      <c r="A113" s="147" t="str">
        <f>IF(ISBLANK(#REF!),"►",IFERROR(RIGHT(#REF!,LEN(#REF!)-FIND("Couleur",#REF!)+1),""))</f>
        <v/>
      </c>
      <c r="B113" s="274" t="s">
        <v>338</v>
      </c>
      <c r="C113" s="113">
        <v>2</v>
      </c>
      <c r="D113" s="113">
        <v>2</v>
      </c>
      <c r="E113" s="113">
        <v>2</v>
      </c>
      <c r="F113" s="113">
        <v>2</v>
      </c>
      <c r="G113" s="113">
        <v>2</v>
      </c>
      <c r="H113" s="113">
        <v>10</v>
      </c>
      <c r="I113" s="113">
        <v>12</v>
      </c>
      <c r="J113" s="113">
        <v>10</v>
      </c>
      <c r="K113" s="113">
        <v>3</v>
      </c>
      <c r="L113" s="113">
        <v>11</v>
      </c>
      <c r="M113" s="113">
        <v>11</v>
      </c>
      <c r="N113" s="113">
        <v>4</v>
      </c>
      <c r="O113" s="113">
        <v>11</v>
      </c>
      <c r="P113" s="113">
        <v>11</v>
      </c>
      <c r="Q113" s="113">
        <v>11</v>
      </c>
      <c r="R113" s="113">
        <v>12</v>
      </c>
      <c r="S113" s="115">
        <v>40</v>
      </c>
      <c r="T113" s="561"/>
      <c r="U113" s="659"/>
      <c r="V113" s="87" t="s">
        <v>1142</v>
      </c>
      <c r="W113" s="94">
        <f t="shared" si="20"/>
        <v>1.4999999999999999E-2</v>
      </c>
      <c r="X113" s="74">
        <f t="shared" si="21"/>
        <v>1.5</v>
      </c>
      <c r="Y113" s="92">
        <v>15</v>
      </c>
      <c r="Z113" s="71">
        <v>19</v>
      </c>
      <c r="AA113" s="79">
        <f t="shared" si="28"/>
        <v>1.9</v>
      </c>
      <c r="AB113" s="96">
        <v>22</v>
      </c>
      <c r="AC113" s="659"/>
      <c r="AD113" s="292">
        <v>38</v>
      </c>
      <c r="AE113" s="574"/>
      <c r="AF113" s="616">
        <v>1.05</v>
      </c>
      <c r="AG113" s="574"/>
      <c r="AH113" s="290" t="s">
        <v>19</v>
      </c>
      <c r="AI113" s="569"/>
      <c r="AJ113" s="1218" t="s">
        <v>1263</v>
      </c>
      <c r="AK113" s="1219"/>
      <c r="AM113" s="565"/>
      <c r="AN113" s="565"/>
      <c r="AO113" s="565"/>
      <c r="AP113" s="1167" t="s">
        <v>1235</v>
      </c>
      <c r="AR113" s="1167" t="s">
        <v>1253</v>
      </c>
      <c r="AS113" s="1169" t="s">
        <v>879</v>
      </c>
      <c r="AT113" s="565"/>
      <c r="AU113" s="463">
        <f>IF(AW113=AW67,1,LEN(AW113))</f>
        <v>0</v>
      </c>
      <c r="AV113" s="464" cm="1">
        <f t="array" ref="AV113">IF(AY113="", "", IFERROR(MAX(IF(ISNUMBER(AV68:AV112), AV68:AV112)) + 1, ""))</f>
        <v>12</v>
      </c>
      <c r="AW113" s="791" t="str" cm="1">
        <f t="array" ref="AW113">IFERROR(INDEX(AY73:AY124, MATCH(ROW()-MIN(ROW(AY73:AY124))+1, AV73:AV124, 0)), "")</f>
        <v/>
      </c>
      <c r="AX113" s="465">
        <f t="shared" si="17"/>
        <v>0</v>
      </c>
      <c r="AY113" s="476" t="str">
        <f t="shared" si="18"/>
        <v>the one that suits you</v>
      </c>
      <c r="AZ113" s="479" t="str">
        <f>SUBSTITUTE(SUBSTITUTE(SUBSTITUTE(SUBSTITUTE(SUBSTITUTE(AZ112, ",", "♦"), ";", "♦"), ".", "♦"), " ♦", " "), "♦", " ")</f>
        <v xml:space="preserve"> and enter a number of characters so that the text does not extend beyond the column ►Police choose the one that suits you</v>
      </c>
      <c r="BA113" s="477" t="str">
        <f>IF(LEN(BB112)&lt;=AZ116,BB112,LEFT(BB112,FIND("#",SUBSTITUTE(LEFT(BB112,AZ116+1)," ","#",LEN(LEFT(BB112,AZ116+1))-LEN(SUBSTITUTE(LEFT(BB112,AZ116+1)," ",""))))-1))</f>
        <v>the one that suits you</v>
      </c>
      <c r="BB113" s="478" t="str">
        <f t="shared" ref="BB113:BB124" si="29">IF(BA113="","",IFERROR(RIGHT(BB112,LEN(BB112)-LEN(BA113)-1),""))</f>
        <v/>
      </c>
      <c r="BD113" s="218"/>
      <c r="BE113" s="11"/>
      <c r="BF113" s="11"/>
      <c r="BG113" s="11"/>
      <c r="BH113" s="11"/>
      <c r="BI113" s="217"/>
      <c r="BK113" s="565"/>
      <c r="BL113" s="565"/>
      <c r="BM113" s="565"/>
      <c r="BN113" s="565"/>
      <c r="BP113" s="9">
        <v>1</v>
      </c>
    </row>
    <row r="114" spans="1:68" ht="21" customHeight="1" thickBot="1">
      <c r="A114" s="147" t="str">
        <f>IF(ISBLANK(#REF!),"►",IFERROR(RIGHT(#REF!,LEN(#REF!)-FIND("Couleur",#REF!)+1),""))</f>
        <v/>
      </c>
      <c r="B114" s="273" t="s">
        <v>338</v>
      </c>
      <c r="C114" s="272">
        <f t="shared" ref="C114:Q114" ca="1" si="30">CELL("largeur",C114)</f>
        <v>2</v>
      </c>
      <c r="D114" s="272">
        <f t="shared" ca="1" si="30"/>
        <v>2</v>
      </c>
      <c r="E114" s="272">
        <f t="shared" ca="1" si="30"/>
        <v>2</v>
      </c>
      <c r="F114" s="272">
        <f t="shared" ca="1" si="30"/>
        <v>2</v>
      </c>
      <c r="G114" s="272">
        <f t="shared" ca="1" si="30"/>
        <v>2</v>
      </c>
      <c r="H114" s="272">
        <f t="shared" ca="1" si="30"/>
        <v>10</v>
      </c>
      <c r="I114" s="272">
        <f t="shared" ca="1" si="30"/>
        <v>12</v>
      </c>
      <c r="J114" s="272">
        <f t="shared" ca="1" si="30"/>
        <v>10</v>
      </c>
      <c r="K114" s="272">
        <f t="shared" ca="1" si="30"/>
        <v>3</v>
      </c>
      <c r="L114" s="272">
        <f t="shared" ca="1" si="30"/>
        <v>11</v>
      </c>
      <c r="M114" s="272">
        <f t="shared" ca="1" si="30"/>
        <v>11</v>
      </c>
      <c r="N114" s="272">
        <f t="shared" ca="1" si="30"/>
        <v>4</v>
      </c>
      <c r="O114" s="272">
        <f t="shared" ca="1" si="30"/>
        <v>11</v>
      </c>
      <c r="P114" s="272">
        <f t="shared" ca="1" si="30"/>
        <v>11</v>
      </c>
      <c r="Q114" s="272">
        <f t="shared" ca="1" si="30"/>
        <v>11</v>
      </c>
      <c r="R114" s="272">
        <v>12</v>
      </c>
      <c r="S114" s="271">
        <f ca="1">CELL("largeur",S114)</f>
        <v>40</v>
      </c>
      <c r="T114" s="561"/>
      <c r="U114" s="659"/>
      <c r="V114" s="557" t="s">
        <v>293</v>
      </c>
      <c r="W114" s="94">
        <f t="shared" si="20"/>
        <v>5.0000000000000001E-3</v>
      </c>
      <c r="X114" s="74">
        <f t="shared" si="21"/>
        <v>0.5</v>
      </c>
      <c r="Y114" s="92">
        <v>5</v>
      </c>
      <c r="Z114" s="71">
        <v>6</v>
      </c>
      <c r="AA114" s="74">
        <f t="shared" si="28"/>
        <v>0.6</v>
      </c>
      <c r="AB114" s="96">
        <v>8</v>
      </c>
      <c r="AC114" s="659"/>
      <c r="AD114" s="292">
        <v>15</v>
      </c>
      <c r="AE114" s="574"/>
      <c r="AF114" s="616">
        <v>1.02</v>
      </c>
      <c r="AG114" s="574"/>
      <c r="AH114" s="290" t="s">
        <v>18</v>
      </c>
      <c r="AI114" s="569"/>
      <c r="AJ114" s="1218" t="s">
        <v>1272</v>
      </c>
      <c r="AK114" s="1219"/>
      <c r="AM114" s="565"/>
      <c r="AN114" s="565"/>
      <c r="AO114" s="565"/>
      <c r="AP114" s="1168"/>
      <c r="AR114" s="1168"/>
      <c r="AS114" s="1169"/>
      <c r="AT114" s="565"/>
      <c r="AU114" s="463">
        <f>IF(AW114=AW67,1,LEN(AW114))</f>
        <v>0</v>
      </c>
      <c r="AV114" s="464" t="str" cm="1">
        <f t="array" ref="AV114">IF(AY114="", "", IFERROR(MAX(IF(ISNUMBER(AV68:AV113), AV68:AV113)) + 1, ""))</f>
        <v/>
      </c>
      <c r="AW114" s="791" t="str" cm="1">
        <f t="array" ref="AW114">IFERROR(INDEX(AY73:AY124, MATCH(ROW()-MIN(ROW(AY73:AY124))+1, AV73:AV124, 0)), "")</f>
        <v/>
      </c>
      <c r="AX114" s="465">
        <f t="shared" si="17"/>
        <v>0</v>
      </c>
      <c r="AY114" s="476" t="str">
        <f t="shared" si="18"/>
        <v/>
      </c>
      <c r="AZ114" s="479" t="str">
        <f>IFERROR(SUBSTITUTE(SUBSTITUTE(SUBSTITUTE(SUBSTITUTE(SUBSTITUTE(SUBSTITUTE(AZ113, ",", " "), ".", " "), ";", " "), "-", " "), ":", " "), "?", " "), AZ113)</f>
        <v xml:space="preserve"> and enter a number of characters so that the text does not extend beyond the column ►Police choose the one that suits you</v>
      </c>
      <c r="BA114" s="477" t="str">
        <f>IF(LEN(BB113)&lt;=AZ116,BB113,LEFT(BB113,FIND("#",SUBSTITUTE(LEFT(BB113,AZ116+1)," ","#",LEN(LEFT(BB113,AZ116+1))-LEN(SUBSTITUTE(LEFT(BB113,AZ116+1)," ",""))))-1))</f>
        <v/>
      </c>
      <c r="BB114" s="478" t="str">
        <f t="shared" si="29"/>
        <v/>
      </c>
      <c r="BD114" s="218"/>
      <c r="BE114" s="475" t="s">
        <v>1411</v>
      </c>
      <c r="BF114" s="11"/>
      <c r="BG114" s="11"/>
      <c r="BH114" s="11"/>
      <c r="BI114" s="217"/>
      <c r="BK114" s="565"/>
      <c r="BL114" s="565"/>
      <c r="BM114" s="565"/>
      <c r="BN114" s="565"/>
      <c r="BP114" s="9">
        <v>1</v>
      </c>
    </row>
    <row r="115" spans="1:68" ht="21" customHeight="1" thickBot="1">
      <c r="A115" s="147" t="str">
        <f>IF(ISBLANK(#REF!),"►",IFERROR(RIGHT(#REF!,LEN(#REF!)-FIND("Couleur",#REF!)+1),""))</f>
        <v/>
      </c>
      <c r="H115" s="5"/>
      <c r="I115" s="5"/>
      <c r="J115" s="5"/>
      <c r="K115" s="5"/>
      <c r="L115" s="5"/>
      <c r="M115" s="5"/>
      <c r="N115" s="5"/>
      <c r="O115" s="5"/>
      <c r="P115" s="5"/>
      <c r="Q115" s="5"/>
      <c r="R115" s="5"/>
      <c r="S115" s="5"/>
      <c r="U115" s="659"/>
      <c r="V115" s="648" t="s">
        <v>1143</v>
      </c>
      <c r="W115" s="94">
        <f t="shared" si="20"/>
        <v>0.12</v>
      </c>
      <c r="X115" s="74">
        <f t="shared" si="21"/>
        <v>12</v>
      </c>
      <c r="Y115" s="92">
        <v>120</v>
      </c>
      <c r="Z115" s="71">
        <v>150</v>
      </c>
      <c r="AA115" s="79">
        <f t="shared" si="28"/>
        <v>15</v>
      </c>
      <c r="AB115" s="96">
        <v>180</v>
      </c>
      <c r="AC115" s="659"/>
      <c r="AD115" s="292">
        <v>26</v>
      </c>
      <c r="AE115" s="574"/>
      <c r="AF115" s="616">
        <v>1.04</v>
      </c>
      <c r="AG115" s="574"/>
      <c r="AH115" s="290" t="s">
        <v>17</v>
      </c>
      <c r="AI115" s="569"/>
      <c r="AJ115" s="1218" t="s">
        <v>1263</v>
      </c>
      <c r="AK115" s="1219"/>
      <c r="AM115" s="565"/>
      <c r="AN115" s="565"/>
      <c r="AO115" s="565"/>
      <c r="AT115" s="565"/>
      <c r="AU115" s="463">
        <f>IF(AW115=AW67,1,LEN(AW115))</f>
        <v>0</v>
      </c>
      <c r="AV115" s="464" t="str" cm="1">
        <f t="array" ref="AV115">IF(AY115="", "", IFERROR(MAX(IF(ISNUMBER(AV68:AV114), AV68:AV114)) + 1, ""))</f>
        <v/>
      </c>
      <c r="AW115" s="791" t="str" cm="1">
        <f t="array" ref="AW115">IFERROR(INDEX(AY73:AY124, MATCH(ROW()-MIN(ROW(AY73:AY124))+1, AV73:AV124, 0)), "")</f>
        <v/>
      </c>
      <c r="AX115" s="465">
        <f t="shared" si="17"/>
        <v>0</v>
      </c>
      <c r="AY115" s="476" t="str">
        <f t="shared" si="18"/>
        <v/>
      </c>
      <c r="AZ115" s="479" t="str">
        <f>IFERROR(SUBSTITUTE(SUBSTITUTE(SUBSTITUTE(SUBSTITUTE(AZ114, " , ", " "), ";", " "), "  ", " "), " ", " "), AZ114)</f>
        <v xml:space="preserve"> and enter a number of characters so that the text does not extend beyond the column ►Police choose the one that suits you</v>
      </c>
      <c r="BA115" s="477" t="str">
        <f>IF(LEN(BB114)&lt;=AZ116,BB114,LEFT(BB114,FIND("#",SUBSTITUTE(LEFT(BB114,AZ116+1)," ","#",LEN(LEFT(BB114,AZ116+1))-LEN(SUBSTITUTE(LEFT(BB114,AZ116+1)," ",""))))-1))</f>
        <v/>
      </c>
      <c r="BB115" s="478" t="str">
        <f t="shared" si="29"/>
        <v/>
      </c>
      <c r="BD115" s="218"/>
      <c r="BE115" s="475" t="s">
        <v>1412</v>
      </c>
      <c r="BF115" s="11"/>
      <c r="BG115" s="11"/>
      <c r="BH115" s="11"/>
      <c r="BI115" s="217"/>
      <c r="BK115" s="565"/>
      <c r="BL115" s="565"/>
      <c r="BM115" s="565"/>
      <c r="BN115" s="565"/>
      <c r="BP115" s="9">
        <v>1</v>
      </c>
    </row>
    <row r="116" spans="1:68" ht="21" customHeight="1">
      <c r="A116" s="147" t="str">
        <f>IF(ISBLANK(#REF!),"►",IFERROR(RIGHT(#REF!,LEN(#REF!)-FIND("Couleur",#REF!)+1),""))</f>
        <v/>
      </c>
      <c r="B116" s="259" t="s">
        <v>338</v>
      </c>
      <c r="C116" s="258" t="str">
        <f>C123</f>
        <v>R.Recipe name.With or without alcohol.Quand.Verre Flute(s).Family to stick on</v>
      </c>
      <c r="D116" s="258">
        <f>D123</f>
        <v>2</v>
      </c>
      <c r="E116" s="257" t="str">
        <f>E123</f>
        <v>Flute(s)</v>
      </c>
      <c r="F116" s="256">
        <f>F123</f>
        <v>12</v>
      </c>
      <c r="G116" s="255" t="str">
        <f>G123</f>
        <v>cl</v>
      </c>
      <c r="H116" s="1245" t="s">
        <v>1091</v>
      </c>
      <c r="I116" s="1246"/>
      <c r="J116" s="1247" t="s">
        <v>1095</v>
      </c>
      <c r="K116" s="1247"/>
      <c r="L116" s="1247"/>
      <c r="M116" s="1247"/>
      <c r="N116" s="1247"/>
      <c r="O116" s="1247"/>
      <c r="P116" s="1247"/>
      <c r="Q116" s="1247"/>
      <c r="R116" s="1247"/>
      <c r="S116" s="1249" t="s">
        <v>1096</v>
      </c>
      <c r="U116" s="659"/>
      <c r="V116" s="95" t="s">
        <v>1144</v>
      </c>
      <c r="W116" s="94">
        <f t="shared" si="20"/>
        <v>5.0000000000000001E-3</v>
      </c>
      <c r="X116" s="74">
        <f t="shared" si="21"/>
        <v>0.5</v>
      </c>
      <c r="Y116" s="92">
        <v>5</v>
      </c>
      <c r="Z116" s="90">
        <v>0</v>
      </c>
      <c r="AA116" s="79"/>
      <c r="AB116" s="89"/>
      <c r="AC116" s="659"/>
      <c r="AD116" s="292">
        <v>35</v>
      </c>
      <c r="AE116" s="574"/>
      <c r="AF116" s="616">
        <v>1.03</v>
      </c>
      <c r="AG116" s="574"/>
      <c r="AH116" s="290" t="s">
        <v>16</v>
      </c>
      <c r="AI116" s="569"/>
      <c r="AJ116" s="1218" t="s">
        <v>1258</v>
      </c>
      <c r="AK116" s="1219"/>
      <c r="AM116" s="565"/>
      <c r="AN116" s="565"/>
      <c r="AO116" s="565"/>
      <c r="AP116" s="1167" t="s">
        <v>1234</v>
      </c>
      <c r="AR116" s="1167" t="s">
        <v>1252</v>
      </c>
      <c r="AS116" s="1169" t="s">
        <v>881</v>
      </c>
      <c r="AT116" s="565"/>
      <c r="AU116" s="463">
        <f>IF(AW116=AW67,1,LEN(AW116))</f>
        <v>0</v>
      </c>
      <c r="AV116" s="464" t="str" cm="1">
        <f t="array" ref="AV116">IF(AY116="", "", IFERROR(MAX(IF(ISNUMBER(AV68:AV115), AV68:AV115)) + 1, ""))</f>
        <v/>
      </c>
      <c r="AW116" s="791" t="str" cm="1">
        <f t="array" ref="AW116">IFERROR(INDEX(AY73:AY124, MATCH(ROW()-MIN(ROW(AY73:AY124))+1, AV73:AV124, 0)), "")</f>
        <v/>
      </c>
      <c r="AX116" s="465">
        <f t="shared" si="17"/>
        <v>0</v>
      </c>
      <c r="AY116" s="476" t="str">
        <f t="shared" si="18"/>
        <v/>
      </c>
      <c r="AZ116" s="473">
        <f>AW71</f>
        <v>100</v>
      </c>
      <c r="BA116" s="477" t="str">
        <f>IF(LEN(BB115)&lt;=AZ116,BB115,LEFT(BB115,FIND("#",SUBSTITUTE(LEFT(BB115,AZ116+1)," ","#",LEN(LEFT(BB115,AZ116+1))-LEN(SUBSTITUTE(LEFT(BB115,AZ116+1)," ",""))))-1))</f>
        <v/>
      </c>
      <c r="BB116" s="478" t="str">
        <f t="shared" si="29"/>
        <v/>
      </c>
      <c r="BD116" s="218"/>
      <c r="BE116" s="11"/>
      <c r="BF116" s="11"/>
      <c r="BG116" s="11"/>
      <c r="BH116" s="11"/>
      <c r="BI116" s="217"/>
      <c r="BK116" s="565"/>
      <c r="BL116" s="565"/>
      <c r="BM116" s="565"/>
      <c r="BN116" s="565"/>
      <c r="BP116" s="9">
        <v>1</v>
      </c>
    </row>
    <row r="117" spans="1:68" ht="21" customHeight="1">
      <c r="A117" s="147" t="str">
        <f>IF(ISBLANK(#REF!),"►",IFERROR(RIGHT(#REF!,LEN(#REF!)-FIND("Couleur",#REF!)+1),""))</f>
        <v/>
      </c>
      <c r="B117" s="342" t="s">
        <v>338</v>
      </c>
      <c r="C117" s="204" t="str">
        <f>C123</f>
        <v>R.Recipe name.With or without alcohol.Quand.Verre Flute(s).Family to stick on</v>
      </c>
      <c r="D117" s="204">
        <f>D123</f>
        <v>2</v>
      </c>
      <c r="E117" s="203" t="str">
        <f>E123</f>
        <v>Flute(s)</v>
      </c>
      <c r="F117" s="202">
        <f>F123</f>
        <v>12</v>
      </c>
      <c r="G117" s="201" t="str">
        <f>G123</f>
        <v>cl</v>
      </c>
      <c r="H117" s="1251" t="s">
        <v>1092</v>
      </c>
      <c r="I117" s="1252"/>
      <c r="J117" s="1248"/>
      <c r="K117" s="1248"/>
      <c r="L117" s="1248"/>
      <c r="M117" s="1248"/>
      <c r="N117" s="1248"/>
      <c r="O117" s="1248"/>
      <c r="P117" s="1248"/>
      <c r="Q117" s="1248"/>
      <c r="R117" s="1248"/>
      <c r="S117" s="1250"/>
      <c r="U117" s="659"/>
      <c r="V117" s="95" t="s">
        <v>1145</v>
      </c>
      <c r="W117" s="94">
        <f t="shared" si="20"/>
        <v>1.4999999999999999E-2</v>
      </c>
      <c r="X117" s="74">
        <f t="shared" si="21"/>
        <v>1.5</v>
      </c>
      <c r="Y117" s="92">
        <v>15</v>
      </c>
      <c r="Z117" s="90">
        <v>0</v>
      </c>
      <c r="AA117" s="79"/>
      <c r="AB117" s="89">
        <v>1000</v>
      </c>
      <c r="AC117" s="659"/>
      <c r="AD117" s="292">
        <v>11</v>
      </c>
      <c r="AE117" s="574"/>
      <c r="AF117" s="616">
        <v>1.01</v>
      </c>
      <c r="AG117" s="574"/>
      <c r="AH117" s="290" t="s">
        <v>14</v>
      </c>
      <c r="AI117" s="569"/>
      <c r="AJ117" s="1218" t="s">
        <v>1259</v>
      </c>
      <c r="AK117" s="1219"/>
      <c r="AM117" s="565"/>
      <c r="AN117" s="565"/>
      <c r="AO117" s="565"/>
      <c r="AP117" s="1168"/>
      <c r="AR117" s="1168"/>
      <c r="AS117" s="1169"/>
      <c r="AT117" s="565"/>
      <c r="AU117" s="463">
        <f>IF(AW117=AW67,1,LEN(AW117))</f>
        <v>0</v>
      </c>
      <c r="AV117" s="464" t="str" cm="1">
        <f t="array" ref="AV117">IF(AY117="", "", IFERROR(MAX(IF(ISNUMBER(AV68:AV116), AV68:AV116)) + 1, ""))</f>
        <v/>
      </c>
      <c r="AW117" s="791" t="str" cm="1">
        <f t="array" ref="AW117">IFERROR(INDEX(AY73:AY124, MATCH(ROW()-MIN(ROW(AY73:AY124))+1, AV73:AV124, 0)), "")</f>
        <v/>
      </c>
      <c r="AX117" s="465">
        <f t="shared" si="17"/>
        <v>0</v>
      </c>
      <c r="AY117" s="476" t="str">
        <f t="shared" si="18"/>
        <v/>
      </c>
      <c r="AZ117" s="480"/>
      <c r="BA117" s="477" t="str">
        <f>IF(LEN(BB116)&lt;=AZ116,BB116,LEFT(BB116,FIND("#",SUBSTITUTE(LEFT(BB116,AZ116+1)," ","#",LEN(LEFT(BB116,AZ116+1))-LEN(SUBSTITUTE(LEFT(BB116,AZ116+1)," ",""))))-1))</f>
        <v/>
      </c>
      <c r="BB117" s="478" t="str">
        <f t="shared" si="29"/>
        <v/>
      </c>
      <c r="BD117" s="263"/>
      <c r="BE117" s="262"/>
      <c r="BF117" s="262"/>
      <c r="BG117" s="262"/>
      <c r="BH117" s="262"/>
      <c r="BI117" s="261"/>
      <c r="BK117" s="565"/>
      <c r="BL117" s="565"/>
      <c r="BM117" s="565"/>
      <c r="BN117" s="565"/>
      <c r="BP117" s="9">
        <v>1</v>
      </c>
    </row>
    <row r="118" spans="1:68" ht="21" customHeight="1" thickBot="1">
      <c r="A118" s="147" t="str">
        <f>IF(ISBLANK(#REF!),"►",IFERROR(RIGHT(#REF!,LEN(#REF!)-FIND("Couleur",#REF!)+1),""))</f>
        <v/>
      </c>
      <c r="B118" s="134" t="s">
        <v>338</v>
      </c>
      <c r="C118" s="204" t="str">
        <f>C123</f>
        <v>R.Recipe name.With or without alcohol.Quand.Verre Flute(s).Family to stick on</v>
      </c>
      <c r="D118" s="204">
        <f>D123</f>
        <v>2</v>
      </c>
      <c r="E118" s="203" t="str">
        <f>E123</f>
        <v>Flute(s)</v>
      </c>
      <c r="F118" s="202">
        <f>F123</f>
        <v>12</v>
      </c>
      <c r="G118" s="201" t="str">
        <f>G123</f>
        <v>cl</v>
      </c>
      <c r="H118" s="1219" t="s">
        <v>1093</v>
      </c>
      <c r="I118" s="1219"/>
      <c r="J118" s="337"/>
      <c r="K118" s="336" t="s">
        <v>418</v>
      </c>
      <c r="L118" s="232" t="s">
        <v>777</v>
      </c>
      <c r="M118" s="232"/>
      <c r="N118" s="232"/>
      <c r="O118" s="232"/>
      <c r="P118" s="232"/>
      <c r="Q118" s="232"/>
      <c r="R118" s="232"/>
      <c r="S118" s="231"/>
      <c r="U118" s="659"/>
      <c r="V118" s="95" t="s">
        <v>1146</v>
      </c>
      <c r="W118" s="94">
        <f t="shared" si="20"/>
        <v>0.25</v>
      </c>
      <c r="X118" s="74">
        <f t="shared" si="21"/>
        <v>25</v>
      </c>
      <c r="Y118" s="92">
        <v>250</v>
      </c>
      <c r="Z118" s="90">
        <v>0</v>
      </c>
      <c r="AA118" s="74"/>
      <c r="AB118" s="89">
        <v>1</v>
      </c>
      <c r="AC118" s="659"/>
      <c r="AD118" s="292">
        <v>15</v>
      </c>
      <c r="AE118" s="574"/>
      <c r="AF118" s="616">
        <v>1.04</v>
      </c>
      <c r="AG118" s="574"/>
      <c r="AH118" s="290" t="s">
        <v>12</v>
      </c>
      <c r="AI118" s="569"/>
      <c r="AJ118" s="1218" t="s">
        <v>1260</v>
      </c>
      <c r="AK118" s="1219"/>
      <c r="AM118" s="565"/>
      <c r="AN118" s="565"/>
      <c r="AO118" s="565"/>
      <c r="AT118" s="565"/>
      <c r="AU118" s="463">
        <f>IF(AW118=AW67,1,LEN(AW118))</f>
        <v>0</v>
      </c>
      <c r="AV118" s="464" t="str" cm="1">
        <f t="array" ref="AV118">IF(AY118="", "", IFERROR(MAX(IF(ISNUMBER(AV68:AV117), AV68:AV117)) + 1, ""))</f>
        <v/>
      </c>
      <c r="AW118" s="791" t="str" cm="1">
        <f t="array" ref="AW118">IFERROR(INDEX(AY73:AY124, MATCH(ROW()-MIN(ROW(AY73:AY124))+1, AV73:AV124, 0)), "")</f>
        <v/>
      </c>
      <c r="AX118" s="465">
        <f t="shared" si="17"/>
        <v>0</v>
      </c>
      <c r="AY118" s="476" t="str">
        <f t="shared" si="18"/>
        <v/>
      </c>
      <c r="AZ118" s="480"/>
      <c r="BA118" s="477" t="str">
        <f>IF(LEN(BB117)&lt;=AZ116,BB117,LEFT(BB117,FIND("#",SUBSTITUTE(LEFT(BB117,AZ116+1)," ","#",LEN(LEFT(BB117,AZ116+1))-LEN(SUBSTITUTE(LEFT(BB117,AZ116+1)," ",""))))-1))</f>
        <v/>
      </c>
      <c r="BB118" s="478" t="str">
        <f t="shared" si="29"/>
        <v/>
      </c>
      <c r="BD118" s="218"/>
      <c r="BE118" s="11"/>
      <c r="BF118" s="11"/>
      <c r="BG118" s="11"/>
      <c r="BH118" s="11"/>
      <c r="BI118" s="217"/>
      <c r="BK118" s="565"/>
      <c r="BL118" s="565"/>
      <c r="BM118" s="565"/>
      <c r="BN118" s="565"/>
      <c r="BP118" s="9">
        <v>1</v>
      </c>
    </row>
    <row r="119" spans="1:68" ht="21" customHeight="1">
      <c r="A119" s="147" t="str">
        <f>IF(ISBLANK(#REF!),"►",IFERROR(RIGHT(#REF!,LEN(#REF!)-FIND("Couleur",#REF!)+1),""))</f>
        <v/>
      </c>
      <c r="B119" s="134" t="s">
        <v>338</v>
      </c>
      <c r="C119" s="204" t="str">
        <f>C123</f>
        <v>R.Recipe name.With or without alcohol.Quand.Verre Flute(s).Family to stick on</v>
      </c>
      <c r="D119" s="204">
        <f>D123</f>
        <v>2</v>
      </c>
      <c r="E119" s="203" t="str">
        <f>E123</f>
        <v>Flute(s)</v>
      </c>
      <c r="F119" s="202">
        <f>F123</f>
        <v>12</v>
      </c>
      <c r="G119" s="201" t="str">
        <f>G123</f>
        <v>cl</v>
      </c>
      <c r="H119" s="224" t="s">
        <v>1094</v>
      </c>
      <c r="I119" s="334"/>
      <c r="J119" s="323"/>
      <c r="K119" s="323"/>
      <c r="L119" s="323"/>
      <c r="M119" s="323"/>
      <c r="N119" s="211"/>
      <c r="O119" s="223" t="s">
        <v>410</v>
      </c>
      <c r="P119" s="1241" t="s">
        <v>1097</v>
      </c>
      <c r="Q119" s="1241"/>
      <c r="R119" s="1241"/>
      <c r="S119" s="1242"/>
      <c r="U119" s="659"/>
      <c r="V119" s="87" t="s">
        <v>1147</v>
      </c>
      <c r="W119" s="77">
        <f t="shared" si="20"/>
        <v>6.4999999999999997E-3</v>
      </c>
      <c r="X119" s="74"/>
      <c r="Y119" s="73">
        <v>6.5</v>
      </c>
      <c r="Z119" s="71">
        <v>0</v>
      </c>
      <c r="AA119" s="79"/>
      <c r="AB119" s="69"/>
      <c r="AC119" s="659"/>
      <c r="AD119" s="292">
        <v>38</v>
      </c>
      <c r="AE119" s="574"/>
      <c r="AF119" s="616">
        <v>0.96</v>
      </c>
      <c r="AG119" s="574"/>
      <c r="AH119" s="290" t="s">
        <v>11</v>
      </c>
      <c r="AI119" s="569"/>
      <c r="AJ119" s="1218" t="s">
        <v>1260</v>
      </c>
      <c r="AK119" s="1219"/>
      <c r="AM119" s="565"/>
      <c r="AN119" s="565"/>
      <c r="AO119" s="565"/>
      <c r="AP119" s="1167" t="s">
        <v>1233</v>
      </c>
      <c r="AR119" s="1167" t="s">
        <v>1251</v>
      </c>
      <c r="AS119" s="1169" t="s">
        <v>883</v>
      </c>
      <c r="AT119" s="565"/>
      <c r="AU119" s="463">
        <f>IF(AW119=AW67,1,LEN(AW119))</f>
        <v>0</v>
      </c>
      <c r="AV119" s="464" t="str" cm="1">
        <f t="array" ref="AV119">IF(AY119="", "", IFERROR(MAX(IF(ISNUMBER(AV68:AV118), AV68:AV118)) + 1, ""))</f>
        <v/>
      </c>
      <c r="AW119" s="791" t="str" cm="1">
        <f t="array" ref="AW119">IFERROR(INDEX(AY73:AY124, MATCH(ROW()-MIN(ROW(AY73:AY124))+1, AV73:AV124, 0)), "")</f>
        <v/>
      </c>
      <c r="AX119" s="465">
        <f t="shared" si="17"/>
        <v>0</v>
      </c>
      <c r="AY119" s="476" t="str">
        <f t="shared" si="18"/>
        <v/>
      </c>
      <c r="AZ119" s="480"/>
      <c r="BA119" s="477" t="str">
        <f>IF(LEN(BB118)&lt;=AZ116,BB118,LEFT(BB118,FIND("#",SUBSTITUTE(LEFT(BB118,AZ116+1)," ","#",LEN(LEFT(BB118,AZ116+1))-LEN(SUBSTITUTE(LEFT(BB118,AZ116+1)," ",""))))-1))</f>
        <v/>
      </c>
      <c r="BB119" s="478" t="str">
        <f t="shared" si="29"/>
        <v/>
      </c>
      <c r="BD119" s="218"/>
      <c r="BE119" s="260" t="s">
        <v>1206</v>
      </c>
      <c r="BF119" s="11"/>
      <c r="BG119" s="11"/>
      <c r="BH119" s="11"/>
      <c r="BI119" s="217"/>
      <c r="BK119" s="565"/>
      <c r="BL119" s="565"/>
      <c r="BM119" s="565"/>
      <c r="BN119" s="565"/>
      <c r="BP119" s="9">
        <v>1</v>
      </c>
    </row>
    <row r="120" spans="1:68" ht="21" customHeight="1">
      <c r="A120" s="147" t="str">
        <f>IF(ISBLANK(#REF!),"►",IFERROR(RIGHT(#REF!,LEN(#REF!)-FIND("Couleur",#REF!)+1),""))</f>
        <v/>
      </c>
      <c r="B120" s="134" t="s">
        <v>338</v>
      </c>
      <c r="C120" s="204" t="str">
        <f>C123</f>
        <v>R.Recipe name.With or without alcohol.Quand.Verre Flute(s).Family to stick on</v>
      </c>
      <c r="D120" s="204">
        <f>D123</f>
        <v>2</v>
      </c>
      <c r="E120" s="203" t="str">
        <f>E123</f>
        <v>Flute(s)</v>
      </c>
      <c r="F120" s="202">
        <f>F123</f>
        <v>12</v>
      </c>
      <c r="G120" s="201" t="str">
        <f>G123</f>
        <v>cl</v>
      </c>
      <c r="H120" s="216">
        <v>2</v>
      </c>
      <c r="I120" s="327" t="s">
        <v>415</v>
      </c>
      <c r="J120" s="324"/>
      <c r="K120" s="324"/>
      <c r="L120" s="324"/>
      <c r="M120" s="324"/>
      <c r="N120" s="215"/>
      <c r="O120" s="28"/>
      <c r="P120" s="1241"/>
      <c r="Q120" s="1241"/>
      <c r="R120" s="1241"/>
      <c r="S120" s="1242"/>
      <c r="U120" s="659"/>
      <c r="V120" s="87" t="s">
        <v>1148</v>
      </c>
      <c r="W120" s="77">
        <f t="shared" si="20"/>
        <v>0.1</v>
      </c>
      <c r="X120" s="79"/>
      <c r="Y120" s="73">
        <v>100</v>
      </c>
      <c r="Z120" s="71">
        <v>0</v>
      </c>
      <c r="AA120" s="85"/>
      <c r="AB120" s="69"/>
      <c r="AC120" s="659"/>
      <c r="AD120" s="292">
        <v>40</v>
      </c>
      <c r="AE120" s="574"/>
      <c r="AF120" s="616">
        <v>0.98</v>
      </c>
      <c r="AG120" s="574"/>
      <c r="AH120" s="290" t="s">
        <v>10</v>
      </c>
      <c r="AI120" s="569"/>
      <c r="AJ120" s="1218" t="s">
        <v>1283</v>
      </c>
      <c r="AK120" s="1219"/>
      <c r="AM120" s="565"/>
      <c r="AN120" s="565"/>
      <c r="AO120" s="565"/>
      <c r="AP120" s="1168"/>
      <c r="AR120" s="1168"/>
      <c r="AS120" s="1169"/>
      <c r="AT120" s="565"/>
      <c r="AU120" s="463">
        <f>IF(AW120=AW67,1,LEN(AW120))</f>
        <v>0</v>
      </c>
      <c r="AV120" s="464" t="str" cm="1">
        <f t="array" ref="AV120">IF(AY120="", "", IFERROR(MAX(IF(ISNUMBER(AV68:AV119), AV68:AV119)) + 1, ""))</f>
        <v/>
      </c>
      <c r="AW120" s="791" t="str" cm="1">
        <f t="array" ref="AW120">IFERROR(INDEX(AY73:AY124, MATCH(ROW()-MIN(ROW(AY73:AY124))+1, AV73:AV124, 0)), "")</f>
        <v/>
      </c>
      <c r="AX120" s="465">
        <f t="shared" si="17"/>
        <v>0</v>
      </c>
      <c r="AY120" s="476" t="str">
        <f t="shared" si="18"/>
        <v/>
      </c>
      <c r="AZ120" s="480"/>
      <c r="BA120" s="477" t="str">
        <f>IF(LEN(BB119)&lt;=AZ116,BB119,LEFT(BB119,FIND("#",SUBSTITUTE(LEFT(BB119,AZ116+1)," ","#",LEN(LEFT(BB119,AZ116+1))-LEN(SUBSTITUTE(LEFT(BB119,AZ116+1)," ",""))))-1))</f>
        <v/>
      </c>
      <c r="BB120" s="478" t="str">
        <f t="shared" si="29"/>
        <v/>
      </c>
      <c r="BD120" s="218"/>
      <c r="BE120" s="11"/>
      <c r="BF120" s="11"/>
      <c r="BG120" s="11"/>
      <c r="BH120" s="11"/>
      <c r="BI120" s="217"/>
      <c r="BK120" s="565"/>
      <c r="BL120" s="565"/>
      <c r="BM120" s="565"/>
      <c r="BN120" s="565"/>
      <c r="BP120" s="9">
        <v>1</v>
      </c>
    </row>
    <row r="121" spans="1:68" ht="21" customHeight="1">
      <c r="A121" s="147" t="str">
        <f>IF(ISBLANK(#REF!),"►",IFERROR(RIGHT(#REF!,LEN(#REF!)-FIND("Couleur",#REF!)+1),""))</f>
        <v/>
      </c>
      <c r="B121" s="134" t="s">
        <v>338</v>
      </c>
      <c r="C121" s="204" t="str">
        <f>C123</f>
        <v>R.Recipe name.With or without alcohol.Quand.Verre Flute(s).Family to stick on</v>
      </c>
      <c r="D121" s="204">
        <f>D123</f>
        <v>2</v>
      </c>
      <c r="E121" s="203" t="str">
        <f>E123</f>
        <v>Flute(s)</v>
      </c>
      <c r="F121" s="202">
        <f>F123</f>
        <v>12</v>
      </c>
      <c r="G121" s="201" t="str">
        <f>G123</f>
        <v>cl</v>
      </c>
      <c r="H121" s="325" t="str">
        <f>"❽ Volume served by "&amp;I120</f>
        <v>❽ Volume served by Flute(s)</v>
      </c>
      <c r="I121" s="324"/>
      <c r="J121" s="323"/>
      <c r="K121" s="320"/>
      <c r="L121" s="199" t="s">
        <v>1103</v>
      </c>
      <c r="M121" s="319" t="s">
        <v>402</v>
      </c>
      <c r="N121" s="198"/>
      <c r="O121" s="197"/>
      <c r="P121" s="1243" t="str">
        <f>C123&amp;"  intensité"&amp;" "&amp;M121&amp;" "&amp;"coût"&amp;M122&amp;" "&amp;" "&amp;H118</f>
        <v>R.Recipe name.With or without alcohol.Quand.Verre Flute(s).Family to stick on  intensité **** coût**  Dominant colour</v>
      </c>
      <c r="Q121" s="1243"/>
      <c r="R121" s="1243"/>
      <c r="S121" s="1244"/>
      <c r="U121" s="659"/>
      <c r="V121" s="87" t="s">
        <v>1149</v>
      </c>
      <c r="W121" s="77">
        <f t="shared" si="20"/>
        <v>3.0000000000000001E-3</v>
      </c>
      <c r="X121" s="79"/>
      <c r="Y121" s="73">
        <v>3</v>
      </c>
      <c r="Z121" s="71">
        <v>0</v>
      </c>
      <c r="AA121" s="79"/>
      <c r="AB121" s="69"/>
      <c r="AC121" s="659"/>
      <c r="AD121" s="292">
        <v>15</v>
      </c>
      <c r="AE121" s="574"/>
      <c r="AF121" s="616">
        <v>1.02</v>
      </c>
      <c r="AG121" s="574"/>
      <c r="AH121" s="290" t="s">
        <v>9</v>
      </c>
      <c r="AI121" s="569"/>
      <c r="AJ121" s="1218" t="s">
        <v>1273</v>
      </c>
      <c r="AK121" s="1219"/>
      <c r="AM121" s="565"/>
      <c r="AN121" s="565"/>
      <c r="AO121" s="565"/>
      <c r="AP121" s="565"/>
      <c r="AQ121" s="565"/>
      <c r="AR121" s="565"/>
      <c r="AS121" s="565"/>
      <c r="AT121" s="565"/>
      <c r="AU121" s="463">
        <f>IF(AW121=AW67,1,LEN(AW121))</f>
        <v>0</v>
      </c>
      <c r="AV121" s="464" t="str" cm="1">
        <f t="array" ref="AV121">IF(AY121="", "", IFERROR(MAX(IF(ISNUMBER(AV68:AV120), AV68:AV120)) + 1, ""))</f>
        <v/>
      </c>
      <c r="AW121" s="791" t="str" cm="1">
        <f t="array" ref="AW121">IFERROR(INDEX(AY73:AY124, MATCH(ROW()-MIN(ROW(AY73:AY124))+1, AV73:AV124, 0)), "")</f>
        <v/>
      </c>
      <c r="AX121" s="465">
        <f t="shared" si="17"/>
        <v>0</v>
      </c>
      <c r="AY121" s="476" t="str">
        <f t="shared" si="18"/>
        <v/>
      </c>
      <c r="AZ121" s="480"/>
      <c r="BA121" s="477" t="str">
        <f>IF(LEN(BB120)&lt;=AZ116,BB120,LEFT(BB120,FIND("#",SUBSTITUTE(LEFT(BB120,AZ116+1)," ","#",LEN(LEFT(BB120,AZ116+1))-LEN(SUBSTITUTE(LEFT(BB120,AZ116+1)," ",""))))-1))</f>
        <v/>
      </c>
      <c r="BB121" s="478" t="str">
        <f t="shared" si="29"/>
        <v/>
      </c>
      <c r="BD121" s="218"/>
      <c r="BE121" s="11" t="s">
        <v>1207</v>
      </c>
      <c r="BF121" s="11"/>
      <c r="BG121" s="11"/>
      <c r="BH121" s="11"/>
      <c r="BI121" s="217"/>
      <c r="BK121" s="565"/>
      <c r="BL121" s="565"/>
      <c r="BM121" s="565"/>
      <c r="BN121" s="565"/>
      <c r="BP121" s="9">
        <v>1</v>
      </c>
    </row>
    <row r="122" spans="1:68" ht="21" customHeight="1">
      <c r="A122" s="147" t="str">
        <f>IF(ISBLANK(#REF!),"►",IFERROR(RIGHT(#REF!,LEN(#REF!)-FIND("Couleur",#REF!)+1),""))</f>
        <v/>
      </c>
      <c r="B122" s="134" t="s">
        <v>394</v>
      </c>
      <c r="C122" s="204" t="str">
        <f>C123</f>
        <v>R.Recipe name.With or without alcohol.Quand.Verre Flute(s).Family to stick on</v>
      </c>
      <c r="D122" s="204">
        <f>D123</f>
        <v>2</v>
      </c>
      <c r="E122" s="203" t="str">
        <f>E123</f>
        <v>Flute(s)</v>
      </c>
      <c r="F122" s="202">
        <f>F123</f>
        <v>12</v>
      </c>
      <c r="G122" s="201" t="str">
        <f>G123</f>
        <v>cl</v>
      </c>
      <c r="H122" s="200">
        <v>12</v>
      </c>
      <c r="I122" s="104" t="s">
        <v>328</v>
      </c>
      <c r="J122" s="320"/>
      <c r="K122" s="320"/>
      <c r="L122" s="199" t="s">
        <v>1104</v>
      </c>
      <c r="M122" s="319" t="s">
        <v>397</v>
      </c>
      <c r="N122" s="198"/>
      <c r="O122" s="197"/>
      <c r="P122" s="1243"/>
      <c r="Q122" s="1243"/>
      <c r="R122" s="1243"/>
      <c r="S122" s="1244"/>
      <c r="U122" s="659"/>
      <c r="V122" s="87" t="s">
        <v>1150</v>
      </c>
      <c r="W122" s="77">
        <f t="shared" si="20"/>
        <v>8.0000000000000002E-3</v>
      </c>
      <c r="X122" s="79"/>
      <c r="Y122" s="73">
        <v>8</v>
      </c>
      <c r="Z122" s="71">
        <v>0</v>
      </c>
      <c r="AA122" s="79"/>
      <c r="AB122" s="69"/>
      <c r="AC122" s="659"/>
      <c r="AD122" s="292">
        <v>15</v>
      </c>
      <c r="AE122" s="574"/>
      <c r="AF122" s="616">
        <v>1.02</v>
      </c>
      <c r="AG122" s="574"/>
      <c r="AH122" s="290" t="s">
        <v>7</v>
      </c>
      <c r="AI122" s="569"/>
      <c r="AJ122" s="1218" t="s">
        <v>1264</v>
      </c>
      <c r="AK122" s="1219"/>
      <c r="AM122" s="565"/>
      <c r="AN122" s="565"/>
      <c r="AO122" s="565"/>
      <c r="AP122" s="565"/>
      <c r="AQ122" s="565"/>
      <c r="AR122" s="565"/>
      <c r="AS122" s="565"/>
      <c r="AT122" s="565"/>
      <c r="AU122" s="463">
        <f>IF(AW122=AW67,1,LEN(AW122))</f>
        <v>0</v>
      </c>
      <c r="AV122" s="464" t="str" cm="1">
        <f t="array" ref="AV122">IF(AY122="", "", IFERROR(MAX(IF(ISNUMBER(AV68:AV121), AV68:AV121)) + 1, ""))</f>
        <v/>
      </c>
      <c r="AW122" s="791" t="str" cm="1">
        <f t="array" ref="AW122">IFERROR(INDEX(AY73:AY124, MATCH(ROW()-MIN(ROW(AY73:AY124))+1, AV73:AV124, 0)), "")</f>
        <v/>
      </c>
      <c r="AX122" s="465">
        <f t="shared" si="17"/>
        <v>0</v>
      </c>
      <c r="AY122" s="476" t="str">
        <f t="shared" si="18"/>
        <v/>
      </c>
      <c r="AZ122" s="480"/>
      <c r="BA122" s="477" t="str">
        <f>IF(LEN(BB121)&lt;=AZ116,BB121,LEFT(BB121,FIND("#",SUBSTITUTE(LEFT(BB121,AZ116+1)," ","#",LEN(LEFT(BB121,AZ116+1))-LEN(SUBSTITUTE(LEFT(BB121,AZ116+1)," ",""))))-1))</f>
        <v/>
      </c>
      <c r="BB122" s="478" t="str">
        <f t="shared" si="29"/>
        <v/>
      </c>
      <c r="BD122" s="218"/>
      <c r="BE122" s="11" t="s">
        <v>1208</v>
      </c>
      <c r="BF122" s="11"/>
      <c r="BG122" s="11"/>
      <c r="BH122" s="11"/>
      <c r="BI122" s="217"/>
      <c r="BK122" s="565"/>
      <c r="BL122" s="565"/>
      <c r="BM122" s="565"/>
      <c r="BN122" s="565"/>
      <c r="BP122" s="9">
        <v>1</v>
      </c>
    </row>
    <row r="123" spans="1:68" ht="21" customHeight="1">
      <c r="A123" s="147" t="str">
        <f>IF(ISBLANK(#REF!),"►",IFERROR(RIGHT(#REF!,LEN(#REF!)-FIND("Couleur",#REF!)+1),""))</f>
        <v/>
      </c>
      <c r="B123" s="134" t="s">
        <v>394</v>
      </c>
      <c r="C123" s="190" t="str">
        <f>UPPER(LEFT(J116,1)) &amp; "." &amp; UPPER(LEFT(J116,1)) &amp; LOWER(MID(J116,2,999)) &amp; "." &amp; UPPER(LEFT(H116,1)) &amp; LOWER(MID(H116,2,999)) &amp; "." &amp; UPPER(LEFT(H117,1)) &amp; LOWER(MID(H117,2,999)) &amp; "." &amp; "Verre " &amp; UPPER(LEFT(I120,1)) &amp; LOWER(MID(I120,2,999)) &amp; IF(LEFT(S116,1)=UPPER(LEFT(S116,1)),".","") &amp; UPPER(LEFT(S116,1)) &amp; LOWER(MID(S116,2,999))</f>
        <v>R.Recipe name.With or without alcohol.Quand.Verre Flute(s).Family to stick on</v>
      </c>
      <c r="D123" s="189">
        <f>H120</f>
        <v>2</v>
      </c>
      <c r="E123" s="188" t="str">
        <f>I120</f>
        <v>Flute(s)</v>
      </c>
      <c r="F123" s="187">
        <f>H122</f>
        <v>12</v>
      </c>
      <c r="G123" s="186" t="str">
        <f>I122</f>
        <v>cl</v>
      </c>
      <c r="H123" s="185" t="str">
        <f>(H122*H120)&amp;" "&amp;I122</f>
        <v>24 cl</v>
      </c>
      <c r="I123" s="184" t="str">
        <f>"pour "&amp;H120&amp;" "&amp;I120</f>
        <v>pour 2 Flute(s)</v>
      </c>
      <c r="J123" s="184"/>
      <c r="K123" s="183" t="s">
        <v>393</v>
      </c>
      <c r="L123" s="183" t="s">
        <v>392</v>
      </c>
      <c r="M123" s="183" t="s">
        <v>391</v>
      </c>
      <c r="N123" s="183" t="s">
        <v>390</v>
      </c>
      <c r="O123" s="183" t="s">
        <v>389</v>
      </c>
      <c r="P123" s="183" t="s">
        <v>388</v>
      </c>
      <c r="Q123" s="183" t="s">
        <v>387</v>
      </c>
      <c r="R123" s="183" t="s">
        <v>386</v>
      </c>
      <c r="S123" s="182" t="s">
        <v>385</v>
      </c>
      <c r="U123" s="659"/>
      <c r="V123" s="87" t="s">
        <v>1151</v>
      </c>
      <c r="W123" s="86">
        <f t="shared" si="20"/>
        <v>0.12</v>
      </c>
      <c r="X123" s="79"/>
      <c r="Y123" s="73">
        <v>120</v>
      </c>
      <c r="Z123" s="71">
        <v>0</v>
      </c>
      <c r="AA123" s="85"/>
      <c r="AB123" s="69"/>
      <c r="AC123" s="659"/>
      <c r="AD123" s="292">
        <v>40</v>
      </c>
      <c r="AE123" s="574"/>
      <c r="AF123" s="616">
        <v>1.03</v>
      </c>
      <c r="AG123" s="574"/>
      <c r="AH123" s="290" t="s">
        <v>5</v>
      </c>
      <c r="AI123" s="569"/>
      <c r="AJ123" s="1218" t="s">
        <v>1276</v>
      </c>
      <c r="AK123" s="1219"/>
      <c r="AM123" s="565"/>
      <c r="AN123" s="565"/>
      <c r="AO123" s="565"/>
      <c r="AP123" s="565"/>
      <c r="AQ123" s="565"/>
      <c r="AR123" s="565"/>
      <c r="AS123" s="565"/>
      <c r="AT123" s="565"/>
      <c r="AU123" s="463">
        <f>IF(AW123=AW67,1,LEN(AW123))</f>
        <v>0</v>
      </c>
      <c r="AV123" s="464" t="str" cm="1">
        <f t="array" ref="AV123">IF(AY123="", "", IFERROR(MAX(IF(ISNUMBER(AV68:AV122), AV68:AV122)) + 1, ""))</f>
        <v/>
      </c>
      <c r="AW123" s="791" t="str" cm="1">
        <f t="array" ref="AW123">IFERROR(INDEX(AY73:AY124, MATCH(ROW()-MIN(ROW(AY73:AY124))+1, AV73:AV124, 0)), "")</f>
        <v/>
      </c>
      <c r="AX123" s="465">
        <f t="shared" si="17"/>
        <v>0</v>
      </c>
      <c r="AY123" s="476" t="str">
        <f t="shared" si="18"/>
        <v/>
      </c>
      <c r="AZ123" s="480"/>
      <c r="BA123" s="477" t="str">
        <f>IF(LEN(BB122)&lt;=AZ116,BB122,LEFT(BB122,FIND("#",SUBSTITUTE(LEFT(BB122,AZ116+1)," ","#",LEN(LEFT(BB122,AZ116+1))-LEN(SUBSTITUTE(LEFT(BB122,AZ116+1)," ",""))))-1))</f>
        <v/>
      </c>
      <c r="BB123" s="478" t="str">
        <f t="shared" si="29"/>
        <v/>
      </c>
      <c r="BD123" s="218"/>
      <c r="BE123" s="11"/>
      <c r="BF123" s="11"/>
      <c r="BG123" s="11"/>
      <c r="BH123" s="11"/>
      <c r="BI123" s="217"/>
      <c r="BK123" s="565"/>
      <c r="BL123" s="565"/>
      <c r="BM123" s="565"/>
      <c r="BN123" s="565"/>
      <c r="BP123" s="9">
        <v>1</v>
      </c>
    </row>
    <row r="124" spans="1:68" ht="21" customHeight="1">
      <c r="A124" s="147" t="str">
        <f>IF(ISBLANK(#REF!),"►",IFERROR(RIGHT(#REF!,LEN(#REF!)-FIND("Couleur",#REF!)+1),""))</f>
        <v/>
      </c>
      <c r="B124" s="134" t="s">
        <v>338</v>
      </c>
      <c r="C124" s="119" t="str">
        <f>C123</f>
        <v>R.Recipe name.With or without alcohol.Quand.Verre Flute(s).Family to stick on</v>
      </c>
      <c r="D124" s="119">
        <f>D123</f>
        <v>2</v>
      </c>
      <c r="E124" s="118" t="str">
        <f>E123</f>
        <v>Flute(s)</v>
      </c>
      <c r="F124" s="117">
        <f>F123</f>
        <v>12</v>
      </c>
      <c r="G124" s="116" t="str">
        <f>G123</f>
        <v>cl</v>
      </c>
      <c r="H124" s="1227" t="s">
        <v>1098</v>
      </c>
      <c r="I124" s="1227"/>
      <c r="J124" s="1228"/>
      <c r="K124" s="177"/>
      <c r="L124" s="176" t="s">
        <v>380</v>
      </c>
      <c r="M124" s="1229" t="s">
        <v>379</v>
      </c>
      <c r="N124" s="175"/>
      <c r="O124" s="1231" t="s">
        <v>1100</v>
      </c>
      <c r="P124" s="1233" t="s">
        <v>377</v>
      </c>
      <c r="Q124" s="1235" t="s">
        <v>1101</v>
      </c>
      <c r="R124" s="1237" t="s">
        <v>1102</v>
      </c>
      <c r="S124" s="174" t="s">
        <v>374</v>
      </c>
      <c r="U124" s="659"/>
      <c r="V124" s="87" t="s">
        <v>1152</v>
      </c>
      <c r="W124" s="77">
        <f t="shared" si="20"/>
        <v>4.0000000000000001E-3</v>
      </c>
      <c r="X124" s="79"/>
      <c r="Y124" s="73">
        <v>4</v>
      </c>
      <c r="Z124" s="71">
        <v>0</v>
      </c>
      <c r="AA124" s="79"/>
      <c r="AB124" s="69"/>
      <c r="AC124" s="659"/>
      <c r="AD124" s="292">
        <v>40</v>
      </c>
      <c r="AE124" s="574"/>
      <c r="AF124" s="616">
        <v>1.03</v>
      </c>
      <c r="AG124" s="574"/>
      <c r="AH124" s="290" t="s">
        <v>3</v>
      </c>
      <c r="AI124" s="569"/>
      <c r="AJ124" s="1218" t="s">
        <v>1260</v>
      </c>
      <c r="AK124" s="1219"/>
      <c r="AM124" s="565"/>
      <c r="AN124" s="565"/>
      <c r="AO124" s="565"/>
      <c r="AP124" s="565"/>
      <c r="AQ124" s="565"/>
      <c r="AR124" s="565"/>
      <c r="AS124" s="565"/>
      <c r="AT124" s="565"/>
      <c r="AU124" s="463">
        <f>IF(AW124=AW67,1,LEN(AW124))</f>
        <v>0</v>
      </c>
      <c r="AV124" s="464" t="str" cm="1">
        <f t="array" ref="AV124">IF(AY124="", "", IFERROR(MAX(IF(ISNUMBER(AV68:AV123), AV68:AV123)) + 1, ""))</f>
        <v/>
      </c>
      <c r="AW124" s="791" t="str" cm="1">
        <f t="array" ref="AW124">IFERROR(INDEX(AY73:AY124, MATCH(ROW()-MIN(ROW(AY73:AY124))+1, AV73:AV124, 0)), "")</f>
        <v/>
      </c>
      <c r="AX124" s="481">
        <f t="shared" si="17"/>
        <v>0</v>
      </c>
      <c r="AY124" s="482" t="str">
        <f t="shared" si="18"/>
        <v/>
      </c>
      <c r="AZ124" s="483"/>
      <c r="BA124" s="484" t="str">
        <f>IF(LEN(BB123)&lt;=AZ116,BB123,LEFT(BB123,FIND("#",SUBSTITUTE(LEFT(BB123,AZ116+1)," ","#",LEN(LEFT(BB123,AZ116+1))-LEN(SUBSTITUTE(LEFT(BB123,AZ116+1)," ",""))))-1))</f>
        <v/>
      </c>
      <c r="BB124" s="485" t="str">
        <f t="shared" si="29"/>
        <v/>
      </c>
      <c r="BD124" s="218"/>
      <c r="BE124" s="11" t="s">
        <v>412</v>
      </c>
      <c r="BF124" s="11"/>
      <c r="BG124" s="11"/>
      <c r="BH124" s="11"/>
      <c r="BI124" s="217"/>
      <c r="BK124" s="565"/>
      <c r="BL124" s="565"/>
      <c r="BM124" s="565"/>
      <c r="BN124" s="565"/>
      <c r="BP124" s="9">
        <v>1</v>
      </c>
    </row>
    <row r="125" spans="1:68" ht="21" customHeight="1">
      <c r="A125" s="147" t="str">
        <f>IF(ISBLANK(#REF!),"►",IFERROR(RIGHT(#REF!,LEN(#REF!)-FIND("Couleur",#REF!)+1),""))</f>
        <v/>
      </c>
      <c r="B125" s="134" t="s">
        <v>338</v>
      </c>
      <c r="C125" s="119" t="str">
        <f>C123</f>
        <v>R.Recipe name.With or without alcohol.Quand.Verre Flute(s).Family to stick on</v>
      </c>
      <c r="D125" s="119">
        <f>D123</f>
        <v>2</v>
      </c>
      <c r="E125" s="118" t="str">
        <f>E123</f>
        <v>Flute(s)</v>
      </c>
      <c r="F125" s="117">
        <f>F123</f>
        <v>12</v>
      </c>
      <c r="G125" s="116" t="str">
        <f>G123</f>
        <v>cl</v>
      </c>
      <c r="H125" s="1239"/>
      <c r="I125" s="1239"/>
      <c r="J125" s="1240"/>
      <c r="K125" s="165"/>
      <c r="L125" s="164" t="s">
        <v>1099</v>
      </c>
      <c r="M125" s="1230"/>
      <c r="N125" s="163"/>
      <c r="O125" s="1232"/>
      <c r="P125" s="1234"/>
      <c r="Q125" s="1236"/>
      <c r="R125" s="1238"/>
      <c r="S125" s="162" t="s">
        <v>367</v>
      </c>
      <c r="U125" s="659"/>
      <c r="V125" s="87" t="s">
        <v>1153</v>
      </c>
      <c r="W125" s="77">
        <f t="shared" si="20"/>
        <v>0.2</v>
      </c>
      <c r="X125" s="79"/>
      <c r="Y125" s="73">
        <v>200</v>
      </c>
      <c r="Z125" s="71">
        <v>0</v>
      </c>
      <c r="AA125" s="79"/>
      <c r="AB125" s="69"/>
      <c r="AC125" s="659"/>
      <c r="AD125" s="292">
        <v>40</v>
      </c>
      <c r="AE125" s="574"/>
      <c r="AF125" s="616">
        <v>0.95</v>
      </c>
      <c r="AG125" s="574"/>
      <c r="AH125" s="290" t="s">
        <v>2</v>
      </c>
      <c r="AI125" s="569"/>
      <c r="AJ125" s="1218" t="s">
        <v>1263</v>
      </c>
      <c r="AK125" s="1219"/>
      <c r="AM125" s="565"/>
      <c r="AN125" s="565"/>
      <c r="AO125" s="565"/>
      <c r="AP125" s="565"/>
      <c r="AQ125" s="565"/>
      <c r="AR125" s="565"/>
      <c r="AS125" s="565"/>
      <c r="AT125" s="565"/>
      <c r="AU125" s="486">
        <v>10</v>
      </c>
      <c r="AV125" s="487">
        <v>9</v>
      </c>
      <c r="AW125" s="487" t="s">
        <v>1352</v>
      </c>
      <c r="AX125" s="487">
        <v>5</v>
      </c>
      <c r="AY125" s="487">
        <v>5</v>
      </c>
      <c r="AZ125" s="487">
        <v>10</v>
      </c>
      <c r="BA125" s="487">
        <v>10</v>
      </c>
      <c r="BB125" s="488">
        <v>10</v>
      </c>
      <c r="BD125" s="218"/>
      <c r="BE125" s="11"/>
      <c r="BF125" s="11"/>
      <c r="BG125" s="11"/>
      <c r="BH125" s="11"/>
      <c r="BI125" s="217"/>
      <c r="BK125" s="565"/>
      <c r="BL125" s="565"/>
      <c r="BM125" s="565"/>
      <c r="BN125" s="565"/>
      <c r="BP125" s="9">
        <v>1</v>
      </c>
    </row>
    <row r="126" spans="1:68" ht="21" customHeight="1" thickBot="1">
      <c r="A126" s="147" t="str">
        <f>IF(ISBLANK(#REF!),"►",IFERROR(RIGHT(#REF!,LEN(#REF!)-FIND("Couleur",#REF!)+1),""))</f>
        <v/>
      </c>
      <c r="B126" s="134" t="s">
        <v>338</v>
      </c>
      <c r="C126" s="119" t="str">
        <f>C123</f>
        <v>R.Recipe name.With or without alcohol.Quand.Verre Flute(s).Family to stick on</v>
      </c>
      <c r="D126" s="119">
        <f>D123</f>
        <v>2</v>
      </c>
      <c r="E126" s="118" t="str">
        <f>E123</f>
        <v>Flute(s)</v>
      </c>
      <c r="F126" s="117">
        <f>F123</f>
        <v>12</v>
      </c>
      <c r="G126" s="116" t="str">
        <f>G123</f>
        <v>cl</v>
      </c>
      <c r="H126" s="1239"/>
      <c r="I126" s="1239"/>
      <c r="J126" s="1240"/>
      <c r="K126" s="145">
        <v>1</v>
      </c>
      <c r="L126" s="296"/>
      <c r="M126" s="295"/>
      <c r="N126" s="144"/>
      <c r="O126" s="294"/>
      <c r="P126" s="293"/>
      <c r="Q126" s="292"/>
      <c r="R126" s="291">
        <v>1</v>
      </c>
      <c r="S126" s="290"/>
      <c r="U126" s="659"/>
      <c r="V126" s="87" t="s">
        <v>1154</v>
      </c>
      <c r="W126" s="77">
        <f t="shared" si="20"/>
        <v>2E-3</v>
      </c>
      <c r="X126" s="74"/>
      <c r="Y126" s="73">
        <v>2</v>
      </c>
      <c r="Z126" s="71">
        <v>0</v>
      </c>
      <c r="AA126" s="79"/>
      <c r="AB126" s="69"/>
      <c r="AC126" s="659"/>
      <c r="AD126" s="292">
        <v>40</v>
      </c>
      <c r="AE126" s="574"/>
      <c r="AF126" s="616">
        <v>0.94</v>
      </c>
      <c r="AG126" s="574"/>
      <c r="AH126" s="290" t="s">
        <v>1</v>
      </c>
      <c r="AI126" s="569"/>
      <c r="AJ126" s="1218" t="s">
        <v>1263</v>
      </c>
      <c r="AK126" s="1219"/>
      <c r="AM126" s="565"/>
      <c r="AN126" s="565"/>
      <c r="AO126" s="565"/>
      <c r="AP126" s="565"/>
      <c r="AQ126" s="565"/>
      <c r="AR126" s="565"/>
      <c r="AS126" s="565"/>
      <c r="AT126" s="565"/>
      <c r="AU126" s="489">
        <f t="shared" ref="AU126:BB126" ca="1" si="31">CELL("largeur",AU126)</f>
        <v>10</v>
      </c>
      <c r="AV126" s="490">
        <f t="shared" ca="1" si="31"/>
        <v>9</v>
      </c>
      <c r="AW126" s="490">
        <f t="shared" ca="1" si="31"/>
        <v>131</v>
      </c>
      <c r="AX126" s="490">
        <f t="shared" ca="1" si="31"/>
        <v>5</v>
      </c>
      <c r="AY126" s="490">
        <f t="shared" ca="1" si="31"/>
        <v>5</v>
      </c>
      <c r="AZ126" s="490">
        <f t="shared" ca="1" si="31"/>
        <v>10</v>
      </c>
      <c r="BA126" s="490">
        <f t="shared" ca="1" si="31"/>
        <v>10</v>
      </c>
      <c r="BB126" s="491">
        <f t="shared" ca="1" si="31"/>
        <v>10</v>
      </c>
      <c r="BD126" s="207"/>
      <c r="BE126" s="206" t="s">
        <v>1209</v>
      </c>
      <c r="BF126" s="156"/>
      <c r="BG126" s="156"/>
      <c r="BH126" s="20"/>
      <c r="BI126" s="205"/>
      <c r="BK126" s="565"/>
      <c r="BL126" s="565"/>
      <c r="BM126" s="565"/>
      <c r="BN126" s="565"/>
      <c r="BP126" s="9">
        <v>1</v>
      </c>
    </row>
    <row r="127" spans="1:68" ht="21" customHeight="1">
      <c r="A127" s="147" t="str">
        <f>IF(ISBLANK(#REF!),"►",IFERROR(RIGHT(#REF!,LEN(#REF!)-FIND("Couleur",#REF!)+1),""))</f>
        <v/>
      </c>
      <c r="B127" s="146" t="str">
        <f t="shared" ref="B127:B132" si="32">IF(S127&lt;&gt;"","A","►")</f>
        <v>►</v>
      </c>
      <c r="C127" s="119" t="str">
        <f>C123</f>
        <v>R.Recipe name.With or without alcohol.Quand.Verre Flute(s).Family to stick on</v>
      </c>
      <c r="D127" s="119">
        <f>D123</f>
        <v>2</v>
      </c>
      <c r="E127" s="118" t="str">
        <f>E123</f>
        <v>Flute(s)</v>
      </c>
      <c r="F127" s="117">
        <f>F123</f>
        <v>12</v>
      </c>
      <c r="G127" s="116" t="str">
        <f>G123</f>
        <v>cl</v>
      </c>
      <c r="H127" s="1239"/>
      <c r="I127" s="1239"/>
      <c r="J127" s="1240"/>
      <c r="K127" s="150">
        <v>2</v>
      </c>
      <c r="L127" s="296"/>
      <c r="M127" s="295"/>
      <c r="N127" s="144"/>
      <c r="O127" s="294"/>
      <c r="P127" s="293"/>
      <c r="Q127" s="292"/>
      <c r="R127" s="291">
        <v>1</v>
      </c>
      <c r="S127" s="290"/>
      <c r="U127" s="659"/>
      <c r="V127" s="87" t="s">
        <v>1155</v>
      </c>
      <c r="W127" s="77">
        <f t="shared" si="20"/>
        <v>7.0000000000000001E-3</v>
      </c>
      <c r="X127" s="84"/>
      <c r="Y127" s="73">
        <v>7</v>
      </c>
      <c r="Z127" s="71">
        <v>0</v>
      </c>
      <c r="AA127" s="79"/>
      <c r="AB127" s="69"/>
      <c r="AC127" s="659"/>
      <c r="AD127" s="292">
        <v>15</v>
      </c>
      <c r="AE127" s="574"/>
      <c r="AF127" s="616">
        <v>1.02</v>
      </c>
      <c r="AG127" s="574"/>
      <c r="AH127" s="290" t="s">
        <v>0</v>
      </c>
      <c r="AI127" s="569"/>
      <c r="AJ127" s="1218" t="s">
        <v>1263</v>
      </c>
      <c r="AK127" s="1219"/>
      <c r="AM127" s="565"/>
      <c r="AN127" s="565"/>
      <c r="AO127" s="565"/>
      <c r="AP127" s="565"/>
      <c r="AQ127" s="565"/>
      <c r="AR127" s="565"/>
      <c r="AS127" s="565"/>
      <c r="AT127" s="565"/>
      <c r="AU127" s="389"/>
      <c r="AV127" s="389"/>
      <c r="AW127" s="389"/>
      <c r="AX127" s="389"/>
      <c r="AY127" s="389"/>
      <c r="AZ127" s="389"/>
      <c r="BA127" s="389"/>
      <c r="BB127" s="389"/>
      <c r="BD127" s="207"/>
      <c r="BE127" s="206" t="s">
        <v>1210</v>
      </c>
      <c r="BF127" s="156"/>
      <c r="BG127" s="156"/>
      <c r="BH127" s="20"/>
      <c r="BI127" s="205"/>
      <c r="BJ127" s="2"/>
      <c r="BK127" s="565"/>
      <c r="BL127" s="565"/>
      <c r="BM127" s="565"/>
      <c r="BN127" s="565"/>
      <c r="BP127" s="9">
        <v>1</v>
      </c>
    </row>
    <row r="128" spans="1:68" ht="21" customHeight="1">
      <c r="A128" s="147" t="str">
        <f>IF(ISBLANK(#REF!),"►",IFERROR(RIGHT(#REF!,LEN(#REF!)-FIND("Couleur",#REF!)+1),""))</f>
        <v/>
      </c>
      <c r="B128" s="146" t="str">
        <f t="shared" si="32"/>
        <v>►</v>
      </c>
      <c r="C128" s="119" t="str">
        <f>C123</f>
        <v>R.Recipe name.With or without alcohol.Quand.Verre Flute(s).Family to stick on</v>
      </c>
      <c r="D128" s="119">
        <f>D123</f>
        <v>2</v>
      </c>
      <c r="E128" s="118" t="str">
        <f>E123</f>
        <v>Flute(s)</v>
      </c>
      <c r="F128" s="117">
        <f>F123</f>
        <v>12</v>
      </c>
      <c r="G128" s="116" t="str">
        <f>G123</f>
        <v>cl</v>
      </c>
      <c r="H128" s="1239"/>
      <c r="I128" s="1239"/>
      <c r="J128" s="1240"/>
      <c r="K128" s="145">
        <v>3</v>
      </c>
      <c r="L128" s="296"/>
      <c r="M128" s="295"/>
      <c r="N128" s="144"/>
      <c r="O128" s="294"/>
      <c r="P128" s="293"/>
      <c r="Q128" s="292"/>
      <c r="R128" s="291">
        <v>1</v>
      </c>
      <c r="S128" s="298"/>
      <c r="U128" s="659"/>
      <c r="V128" s="87" t="s">
        <v>1156</v>
      </c>
      <c r="W128" s="86">
        <f t="shared" si="20"/>
        <v>0.12</v>
      </c>
      <c r="X128" s="79"/>
      <c r="Y128" s="73">
        <v>120</v>
      </c>
      <c r="Z128" s="71">
        <v>0</v>
      </c>
      <c r="AA128" s="85"/>
      <c r="AB128" s="69"/>
      <c r="AC128" s="659"/>
      <c r="AM128" s="565"/>
      <c r="AN128" s="565"/>
      <c r="AO128" s="565"/>
      <c r="AP128" s="565"/>
      <c r="AQ128" s="565"/>
      <c r="AR128" s="565"/>
      <c r="AS128" s="565"/>
      <c r="AT128" s="565"/>
      <c r="AU128" s="492" t="s">
        <v>1338</v>
      </c>
      <c r="AV128" s="389"/>
      <c r="AW128" s="492"/>
      <c r="AX128" s="389"/>
      <c r="AY128" s="389"/>
      <c r="AZ128" s="389" t="str">
        <f>$AX$61</f>
        <v>◄ cell AW61</v>
      </c>
      <c r="BA128" s="389"/>
      <c r="BB128" s="389"/>
      <c r="BD128" s="193">
        <f t="shared" ref="BD128:BI128" ca="1" si="33">CELL("largeur",BD128)</f>
        <v>14</v>
      </c>
      <c r="BE128" s="192">
        <f t="shared" ca="1" si="33"/>
        <v>14</v>
      </c>
      <c r="BF128" s="192">
        <f t="shared" ca="1" si="33"/>
        <v>14</v>
      </c>
      <c r="BG128" s="192">
        <f t="shared" ca="1" si="33"/>
        <v>14</v>
      </c>
      <c r="BH128" s="192">
        <f t="shared" ca="1" si="33"/>
        <v>14</v>
      </c>
      <c r="BI128" s="191">
        <f t="shared" ca="1" si="33"/>
        <v>40</v>
      </c>
      <c r="BJ128" s="2"/>
      <c r="BK128" s="565"/>
      <c r="BL128" s="565"/>
      <c r="BM128" s="565"/>
      <c r="BN128" s="565"/>
      <c r="BP128" s="9">
        <v>1</v>
      </c>
    </row>
    <row r="129" spans="1:68" ht="21" customHeight="1" thickBot="1">
      <c r="A129" s="147" t="str">
        <f>IF(ISBLANK(#REF!),"►",IFERROR(RIGHT(#REF!,LEN(#REF!)-FIND("Couleur",#REF!)+1),""))</f>
        <v/>
      </c>
      <c r="B129" s="146" t="str">
        <f t="shared" si="32"/>
        <v>►</v>
      </c>
      <c r="C129" s="119" t="str">
        <f>C123</f>
        <v>R.Recipe name.With or without alcohol.Quand.Verre Flute(s).Family to stick on</v>
      </c>
      <c r="D129" s="119">
        <f>D123</f>
        <v>2</v>
      </c>
      <c r="E129" s="118" t="str">
        <f>E123</f>
        <v>Flute(s)</v>
      </c>
      <c r="F129" s="117">
        <f>F123</f>
        <v>12</v>
      </c>
      <c r="G129" s="116" t="str">
        <f>G123</f>
        <v>cl</v>
      </c>
      <c r="H129" s="1239"/>
      <c r="I129" s="1239"/>
      <c r="J129" s="1240"/>
      <c r="K129" s="150">
        <v>4</v>
      </c>
      <c r="L129" s="296"/>
      <c r="M129" s="295"/>
      <c r="N129" s="144"/>
      <c r="O129" s="294"/>
      <c r="P129" s="293"/>
      <c r="Q129" s="292"/>
      <c r="R129" s="291">
        <v>1</v>
      </c>
      <c r="S129" s="298"/>
      <c r="U129" s="659"/>
      <c r="V129" s="87" t="s">
        <v>1157</v>
      </c>
      <c r="W129" s="77">
        <f t="shared" si="20"/>
        <v>2.5000000000000001E-3</v>
      </c>
      <c r="X129" s="84"/>
      <c r="Y129" s="73">
        <v>2.5</v>
      </c>
      <c r="Z129" s="71">
        <v>0</v>
      </c>
      <c r="AA129" s="79"/>
      <c r="AB129" s="69"/>
      <c r="AC129" s="659"/>
      <c r="AM129" s="565"/>
      <c r="AN129" s="565"/>
      <c r="AO129" s="565"/>
      <c r="AP129" s="565"/>
      <c r="AQ129" s="565"/>
      <c r="AR129" s="565"/>
      <c r="AS129" s="565"/>
      <c r="AT129" s="565"/>
      <c r="AU129" s="492" t="s">
        <v>1339</v>
      </c>
      <c r="AV129" s="389"/>
      <c r="AW129" s="492"/>
      <c r="AX129" s="389"/>
      <c r="AY129" s="389"/>
      <c r="AZ129" s="389" t="str">
        <f>AZ128</f>
        <v>◄ cell AW61</v>
      </c>
      <c r="BA129" s="389"/>
      <c r="BB129" s="389"/>
      <c r="BD129" s="180">
        <v>14</v>
      </c>
      <c r="BE129" s="179">
        <v>14</v>
      </c>
      <c r="BF129" s="179">
        <v>14</v>
      </c>
      <c r="BG129" s="179">
        <v>14</v>
      </c>
      <c r="BH129" s="179">
        <v>14</v>
      </c>
      <c r="BI129" s="178">
        <v>40</v>
      </c>
      <c r="BJ129" s="2"/>
      <c r="BK129" s="565"/>
      <c r="BL129" s="565"/>
      <c r="BM129" s="565"/>
      <c r="BN129" s="565"/>
      <c r="BP129" s="9">
        <v>1</v>
      </c>
    </row>
    <row r="130" spans="1:68" ht="21" customHeight="1">
      <c r="A130" s="147" t="str">
        <f>IF(ISBLANK(#REF!),"►",IFERROR(RIGHT(#REF!,LEN(#REF!)-FIND("Couleur",#REF!)+1),""))</f>
        <v/>
      </c>
      <c r="B130" s="146" t="str">
        <f t="shared" si="32"/>
        <v>►</v>
      </c>
      <c r="C130" s="119" t="str">
        <f>C123</f>
        <v>R.Recipe name.With or without alcohol.Quand.Verre Flute(s).Family to stick on</v>
      </c>
      <c r="D130" s="119">
        <f>D123</f>
        <v>2</v>
      </c>
      <c r="E130" s="118" t="str">
        <f>E123</f>
        <v>Flute(s)</v>
      </c>
      <c r="F130" s="117">
        <f>F123</f>
        <v>12</v>
      </c>
      <c r="G130" s="116" t="str">
        <f>G123</f>
        <v>cl</v>
      </c>
      <c r="H130" s="1239"/>
      <c r="I130" s="1239"/>
      <c r="J130" s="1240"/>
      <c r="K130" s="145">
        <v>5</v>
      </c>
      <c r="L130" s="296"/>
      <c r="M130" s="295"/>
      <c r="N130" s="144"/>
      <c r="O130" s="294"/>
      <c r="P130" s="293"/>
      <c r="Q130" s="292"/>
      <c r="R130" s="291">
        <v>1</v>
      </c>
      <c r="S130" s="290"/>
      <c r="U130" s="659"/>
      <c r="V130" s="87" t="s">
        <v>1158</v>
      </c>
      <c r="W130" s="77">
        <f t="shared" si="20"/>
        <v>7.4999999999999997E-3</v>
      </c>
      <c r="X130" s="79"/>
      <c r="Y130" s="73">
        <v>7.5</v>
      </c>
      <c r="Z130" s="71">
        <v>0</v>
      </c>
      <c r="AA130" s="85"/>
      <c r="AB130" s="69"/>
      <c r="AC130" s="659"/>
      <c r="AM130" s="565"/>
      <c r="AN130" s="565"/>
      <c r="AO130" s="565"/>
      <c r="AP130" s="565"/>
      <c r="AQ130" s="565"/>
      <c r="AR130" s="565"/>
      <c r="AS130" s="565"/>
      <c r="AT130" s="565"/>
      <c r="AU130" s="492" t="s">
        <v>1340</v>
      </c>
      <c r="AV130" s="389"/>
      <c r="AW130" s="492"/>
      <c r="AX130" s="389"/>
      <c r="AY130" s="389"/>
      <c r="AZ130" s="389" t="str">
        <f t="shared" ref="AZ130:AZ132" si="34">AZ129</f>
        <v>◄ cell AW61</v>
      </c>
      <c r="BA130" s="389"/>
      <c r="BB130" s="389"/>
      <c r="BH130" s="2"/>
      <c r="BI130" s="2"/>
      <c r="BJ130" s="2"/>
      <c r="BK130" s="565"/>
      <c r="BL130" s="565"/>
      <c r="BM130" s="565"/>
      <c r="BN130" s="565"/>
      <c r="BP130" s="9">
        <v>1</v>
      </c>
    </row>
    <row r="131" spans="1:68" ht="21" customHeight="1">
      <c r="A131" s="147" t="str">
        <f>IF(ISBLANK(#REF!),"►",IFERROR(RIGHT(#REF!,LEN(#REF!)-FIND("Couleur",#REF!)+1),""))</f>
        <v/>
      </c>
      <c r="B131" s="146" t="str">
        <f t="shared" si="32"/>
        <v>►</v>
      </c>
      <c r="C131" s="119" t="str">
        <f>C123</f>
        <v>R.Recipe name.With or without alcohol.Quand.Verre Flute(s).Family to stick on</v>
      </c>
      <c r="D131" s="119">
        <f>D123</f>
        <v>2</v>
      </c>
      <c r="E131" s="118" t="str">
        <f>E123</f>
        <v>Flute(s)</v>
      </c>
      <c r="F131" s="117">
        <f>F123</f>
        <v>12</v>
      </c>
      <c r="G131" s="116" t="str">
        <f>G123</f>
        <v>cl</v>
      </c>
      <c r="H131" s="1239"/>
      <c r="I131" s="1239"/>
      <c r="J131" s="1240"/>
      <c r="K131" s="150">
        <v>6</v>
      </c>
      <c r="L131" s="296"/>
      <c r="M131" s="295"/>
      <c r="N131" s="144"/>
      <c r="O131" s="294"/>
      <c r="P131" s="293"/>
      <c r="Q131" s="292"/>
      <c r="R131" s="291">
        <v>1</v>
      </c>
      <c r="S131" s="290"/>
      <c r="U131" s="659"/>
      <c r="V131" s="87" t="s">
        <v>1159</v>
      </c>
      <c r="W131" s="77">
        <f t="shared" si="20"/>
        <v>0.1</v>
      </c>
      <c r="X131" s="79"/>
      <c r="Y131" s="73">
        <v>100</v>
      </c>
      <c r="Z131" s="71">
        <v>0</v>
      </c>
      <c r="AA131" s="85"/>
      <c r="AB131" s="69"/>
      <c r="AC131" s="659"/>
      <c r="AM131" s="565"/>
      <c r="AN131" s="565"/>
      <c r="AO131" s="565"/>
      <c r="AP131" s="565"/>
      <c r="AQ131" s="565"/>
      <c r="AR131" s="565"/>
      <c r="AS131" s="565"/>
      <c r="AT131" s="565"/>
      <c r="AU131" s="492" t="s">
        <v>1341</v>
      </c>
      <c r="AV131" s="389"/>
      <c r="AW131" s="492"/>
      <c r="AX131" s="389"/>
      <c r="AY131" s="389"/>
      <c r="AZ131" s="389" t="str">
        <f t="shared" si="34"/>
        <v>◄ cell AW61</v>
      </c>
      <c r="BA131" s="389"/>
      <c r="BB131" s="389"/>
      <c r="BH131" s="2"/>
      <c r="BI131" s="2"/>
      <c r="BJ131" s="2"/>
      <c r="BK131" s="565"/>
      <c r="BL131" s="565"/>
      <c r="BM131" s="565"/>
      <c r="BN131" s="565"/>
      <c r="BP131" s="9">
        <v>1</v>
      </c>
    </row>
    <row r="132" spans="1:68" ht="21" customHeight="1">
      <c r="A132" s="147" t="str">
        <f>IF(ISBLANK(#REF!),"►",IFERROR(RIGHT(#REF!,LEN(#REF!)-FIND("Couleur",#REF!)+1),""))</f>
        <v/>
      </c>
      <c r="B132" s="146" t="str">
        <f t="shared" si="32"/>
        <v>►</v>
      </c>
      <c r="C132" s="119" t="str">
        <f>C123</f>
        <v>R.Recipe name.With or without alcohol.Quand.Verre Flute(s).Family to stick on</v>
      </c>
      <c r="D132" s="119">
        <f>D123</f>
        <v>2</v>
      </c>
      <c r="E132" s="118" t="str">
        <f>E123</f>
        <v>Flute(s)</v>
      </c>
      <c r="F132" s="117">
        <f>F123</f>
        <v>12</v>
      </c>
      <c r="G132" s="116" t="str">
        <f>G123</f>
        <v>cl</v>
      </c>
      <c r="H132" s="1239"/>
      <c r="I132" s="1239"/>
      <c r="J132" s="1240"/>
      <c r="K132" s="145">
        <v>7</v>
      </c>
      <c r="L132" s="296"/>
      <c r="M132" s="295"/>
      <c r="N132" s="144"/>
      <c r="O132" s="294"/>
      <c r="P132" s="293"/>
      <c r="Q132" s="292"/>
      <c r="R132" s="291">
        <v>1</v>
      </c>
      <c r="S132" s="290"/>
      <c r="U132" s="659"/>
      <c r="V132" s="87" t="s">
        <v>1160</v>
      </c>
      <c r="W132" s="77">
        <f t="shared" si="20"/>
        <v>5.0000000000000001E-3</v>
      </c>
      <c r="X132" s="79"/>
      <c r="Y132" s="73">
        <v>5</v>
      </c>
      <c r="Z132" s="71">
        <v>0</v>
      </c>
      <c r="AA132" s="79"/>
      <c r="AB132" s="69"/>
      <c r="AC132" s="659"/>
      <c r="AM132" s="565"/>
      <c r="AN132" s="565"/>
      <c r="AO132" s="565"/>
      <c r="AP132" s="565"/>
      <c r="AQ132" s="565"/>
      <c r="AR132" s="565"/>
      <c r="AS132" s="565"/>
      <c r="AT132" s="565"/>
      <c r="AU132" s="492" t="s">
        <v>1342</v>
      </c>
      <c r="AV132" s="389"/>
      <c r="AW132" s="492"/>
      <c r="AX132" s="389"/>
      <c r="AY132" s="389"/>
      <c r="AZ132" s="389" t="str">
        <f t="shared" si="34"/>
        <v>◄ cell AW61</v>
      </c>
      <c r="BA132" s="389"/>
      <c r="BB132" s="389"/>
      <c r="BK132" s="565"/>
      <c r="BL132" s="565"/>
      <c r="BM132" s="565"/>
      <c r="BN132" s="565"/>
      <c r="BP132" s="9">
        <v>1</v>
      </c>
    </row>
    <row r="133" spans="1:68" ht="21" customHeight="1">
      <c r="A133" s="147" t="str">
        <f>IF(ISBLANK(#REF!),"►",IFERROR(RIGHT(#REF!,LEN(#REF!)-FIND("Couleur",#REF!)+1),""))</f>
        <v/>
      </c>
      <c r="B133" s="134" t="s">
        <v>338</v>
      </c>
      <c r="C133" s="119" t="str">
        <f>C123</f>
        <v>R.Recipe name.With or without alcohol.Quand.Verre Flute(s).Family to stick on</v>
      </c>
      <c r="D133" s="119">
        <f>D123</f>
        <v>2</v>
      </c>
      <c r="E133" s="118" t="str">
        <f>E123</f>
        <v>Flute(s)</v>
      </c>
      <c r="F133" s="117">
        <f>F123</f>
        <v>12</v>
      </c>
      <c r="G133" s="116" t="str">
        <f>G123</f>
        <v>cl</v>
      </c>
      <c r="H133" s="132"/>
      <c r="I133" s="132" t="str">
        <f>"▼ column "&amp;SUBSTITUTE(ADDRESS(1,COLUMN(),4),"1","")</f>
        <v>▼ column I</v>
      </c>
      <c r="J133" s="132"/>
      <c r="K133" s="132"/>
      <c r="L133" s="132"/>
      <c r="M133" s="132"/>
      <c r="N133" s="132"/>
      <c r="O133" s="132"/>
      <c r="P133" s="132"/>
      <c r="Q133" s="133"/>
      <c r="R133" s="132"/>
      <c r="S133" s="131" t="str">
        <f>"column "&amp;SUBSTITUTE(ADDRESS(1,COLUMN(),4),"1","")&amp;" ▼"</f>
        <v>column S ▼</v>
      </c>
      <c r="U133" s="659"/>
      <c r="V133" s="87" t="s">
        <v>1161</v>
      </c>
      <c r="W133" s="77">
        <f t="shared" si="20"/>
        <v>1.4999999999999999E-2</v>
      </c>
      <c r="X133" s="79"/>
      <c r="Y133" s="73">
        <v>15</v>
      </c>
      <c r="Z133" s="71">
        <v>0</v>
      </c>
      <c r="AA133" s="79"/>
      <c r="AB133" s="69"/>
      <c r="AC133" s="659"/>
      <c r="AM133" s="565"/>
      <c r="AN133" s="565"/>
      <c r="AO133" s="565"/>
      <c r="AP133" s="565"/>
      <c r="AQ133" s="565"/>
      <c r="AR133" s="565"/>
      <c r="AS133" s="565"/>
      <c r="AT133" s="565"/>
      <c r="AU133" s="492" t="s">
        <v>1343</v>
      </c>
      <c r="AV133" s="389"/>
      <c r="AW133" s="492"/>
      <c r="AX133" s="389"/>
      <c r="AY133" s="389"/>
      <c r="AZ133" s="389" t="str">
        <f>AX63</f>
        <v>◄ cell AW63</v>
      </c>
      <c r="BA133" s="389"/>
      <c r="BB133" s="389"/>
      <c r="BH133" s="2"/>
      <c r="BI133" s="2"/>
      <c r="BK133" s="565"/>
      <c r="BL133" s="565"/>
      <c r="BM133" s="565"/>
      <c r="BN133" s="565"/>
      <c r="BP133" s="9">
        <v>1</v>
      </c>
    </row>
    <row r="134" spans="1:68" ht="21" customHeight="1">
      <c r="A134" s="147" t="str">
        <f>IF(ISBLANK(#REF!),"►",IFERROR(RIGHT(#REF!,LEN(#REF!)-FIND("Couleur",#REF!)+1),""))</f>
        <v/>
      </c>
      <c r="B134" s="146" t="str">
        <f t="shared" ref="B134:B144" si="35">IF(OR(I134&lt;&gt; "",J134&lt;&gt;"",K134&lt;&gt; "",L134&lt;&gt; "",M134&lt;&gt; "",N134&lt;&gt; "",O134&lt;&gt;""),"A", "►")</f>
        <v>A</v>
      </c>
      <c r="C134" s="119" t="str">
        <f>C123</f>
        <v>R.Recipe name.With or without alcohol.Quand.Verre Flute(s).Family to stick on</v>
      </c>
      <c r="D134" s="119">
        <f>D123</f>
        <v>2</v>
      </c>
      <c r="E134" s="118" t="str">
        <f>E123</f>
        <v>Flute(s)</v>
      </c>
      <c r="F134" s="117">
        <f>F123</f>
        <v>12</v>
      </c>
      <c r="G134" s="116" t="str">
        <f>G123</f>
        <v>cl</v>
      </c>
      <c r="H134" s="288">
        <v>0</v>
      </c>
      <c r="I134" s="267" t="s">
        <v>1106</v>
      </c>
      <c r="J134" s="270"/>
      <c r="K134" s="270"/>
      <c r="L134" s="270"/>
      <c r="M134" s="270"/>
      <c r="N134" s="270"/>
      <c r="O134" s="270"/>
      <c r="P134" s="270"/>
      <c r="Q134" s="270"/>
      <c r="R134" s="270"/>
      <c r="S134" s="287" t="s">
        <v>1105</v>
      </c>
      <c r="T134" s="561"/>
      <c r="U134" s="659"/>
      <c r="V134" s="87" t="s">
        <v>1162</v>
      </c>
      <c r="W134" s="86">
        <f t="shared" si="20"/>
        <v>0.24</v>
      </c>
      <c r="X134" s="79"/>
      <c r="Y134" s="73">
        <v>240</v>
      </c>
      <c r="Z134" s="71">
        <v>0</v>
      </c>
      <c r="AA134" s="85"/>
      <c r="AB134" s="69"/>
      <c r="AC134" s="659"/>
      <c r="AM134" s="565"/>
      <c r="AN134" s="565"/>
      <c r="AO134" s="565"/>
      <c r="AP134" s="565"/>
      <c r="AQ134" s="565"/>
      <c r="AR134" s="565"/>
      <c r="AS134" s="565"/>
      <c r="AT134" s="565"/>
      <c r="AU134" s="492" t="s">
        <v>1344</v>
      </c>
      <c r="AV134" s="389"/>
      <c r="AW134" s="492"/>
      <c r="AX134" s="389"/>
      <c r="AY134" s="389"/>
      <c r="AZ134" s="389" t="str">
        <f>AX64</f>
        <v>◄ cell AW64</v>
      </c>
      <c r="BA134" s="389"/>
      <c r="BB134" s="389"/>
      <c r="BH134" s="2"/>
      <c r="BI134" s="2"/>
      <c r="BK134" s="565"/>
      <c r="BL134" s="565"/>
      <c r="BM134" s="565"/>
      <c r="BN134" s="565"/>
      <c r="BP134" s="9">
        <v>1</v>
      </c>
    </row>
    <row r="135" spans="1:68" ht="21" customHeight="1">
      <c r="A135" s="147" t="str">
        <f>IF(ISBLANK(#REF!),"►",IFERROR(RIGHT(#REF!,LEN(#REF!)-FIND("Couleur",#REF!)+1),""))</f>
        <v/>
      </c>
      <c r="B135" s="146" t="str">
        <f t="shared" si="35"/>
        <v>►</v>
      </c>
      <c r="C135" s="119" t="str">
        <f>C123</f>
        <v>R.Recipe name.With or without alcohol.Quand.Verre Flute(s).Family to stick on</v>
      </c>
      <c r="D135" s="119">
        <f>D123</f>
        <v>2</v>
      </c>
      <c r="E135" s="118" t="str">
        <f>E123</f>
        <v>Flute(s)</v>
      </c>
      <c r="F135" s="117">
        <f>F123</f>
        <v>12</v>
      </c>
      <c r="G135" s="116" t="str">
        <f>G123</f>
        <v>cl</v>
      </c>
      <c r="H135" s="285" t="str">
        <f>IF(ISBLANK(I135),"",MAX(H134:H134)+1)</f>
        <v/>
      </c>
      <c r="I135" s="284"/>
      <c r="J135" s="284"/>
      <c r="K135" s="284"/>
      <c r="L135" s="284"/>
      <c r="M135" s="284"/>
      <c r="N135" s="284"/>
      <c r="O135" s="284"/>
      <c r="P135" s="284"/>
      <c r="Q135" s="284"/>
      <c r="R135" s="284"/>
      <c r="S135" s="282"/>
      <c r="T135" s="561"/>
      <c r="U135" s="659"/>
      <c r="V135" s="559" t="s">
        <v>246</v>
      </c>
      <c r="W135" s="77">
        <f t="shared" si="20"/>
        <v>1E-3</v>
      </c>
      <c r="X135" s="84"/>
      <c r="Y135" s="73">
        <v>1</v>
      </c>
      <c r="Z135" s="71">
        <v>0</v>
      </c>
      <c r="AA135" s="79"/>
      <c r="AB135" s="69"/>
      <c r="AC135" s="659"/>
      <c r="AM135" s="565"/>
      <c r="AN135" s="565"/>
      <c r="AO135" s="565"/>
      <c r="AP135" s="565"/>
      <c r="AQ135" s="565"/>
      <c r="AR135" s="565"/>
      <c r="AS135" s="565"/>
      <c r="AT135" s="565"/>
      <c r="AU135" s="492" t="s">
        <v>1345</v>
      </c>
      <c r="AV135" s="389"/>
      <c r="AW135" s="492"/>
      <c r="AX135" s="389"/>
      <c r="AY135" s="389"/>
      <c r="AZ135" s="389"/>
      <c r="BA135" s="389"/>
      <c r="BB135" s="389"/>
      <c r="BK135" s="565"/>
      <c r="BL135" s="565"/>
      <c r="BM135" s="565"/>
      <c r="BN135" s="565"/>
      <c r="BP135" s="9">
        <v>1</v>
      </c>
    </row>
    <row r="136" spans="1:68" ht="21" customHeight="1">
      <c r="A136" s="147" t="str">
        <f>IF(ISBLANK(#REF!),"►",IFERROR(RIGHT(#REF!,LEN(#REF!)-FIND("Couleur",#REF!)+1),""))</f>
        <v/>
      </c>
      <c r="B136" s="146" t="str">
        <f t="shared" si="35"/>
        <v>►</v>
      </c>
      <c r="C136" s="119" t="str">
        <f>C123</f>
        <v>R.Recipe name.With or without alcohol.Quand.Verre Flute(s).Family to stick on</v>
      </c>
      <c r="D136" s="119">
        <f>D123</f>
        <v>2</v>
      </c>
      <c r="E136" s="118" t="str">
        <f>E123</f>
        <v>Flute(s)</v>
      </c>
      <c r="F136" s="117">
        <f>F123</f>
        <v>12</v>
      </c>
      <c r="G136" s="116" t="str">
        <f>G123</f>
        <v>cl</v>
      </c>
      <c r="H136" s="285" t="str">
        <f>IF(ISBLANK(I136),"",MAX(H134:H135)+1)</f>
        <v/>
      </c>
      <c r="I136" s="284"/>
      <c r="J136" s="284"/>
      <c r="K136" s="284"/>
      <c r="L136" s="284"/>
      <c r="M136" s="284"/>
      <c r="N136" s="284"/>
      <c r="O136" s="284"/>
      <c r="P136" s="284"/>
      <c r="Q136" s="284"/>
      <c r="R136" s="284"/>
      <c r="S136" s="282"/>
      <c r="T136" s="561"/>
      <c r="U136" s="659"/>
      <c r="V136" s="560" t="s">
        <v>244</v>
      </c>
      <c r="W136" s="77">
        <f t="shared" si="20"/>
        <v>1</v>
      </c>
      <c r="X136" s="79"/>
      <c r="Y136" s="73">
        <v>1000</v>
      </c>
      <c r="Z136" s="71">
        <v>0</v>
      </c>
      <c r="AA136" s="79"/>
      <c r="AB136" s="69"/>
      <c r="AC136" s="659"/>
      <c r="AM136" s="565"/>
      <c r="AN136" s="565"/>
      <c r="AO136" s="565"/>
      <c r="AP136" s="565"/>
      <c r="AQ136" s="565"/>
      <c r="AR136" s="565"/>
      <c r="AS136" s="565"/>
      <c r="AT136" s="565"/>
      <c r="AU136" s="493" t="s">
        <v>1346</v>
      </c>
      <c r="AV136" s="389"/>
      <c r="AW136" s="389"/>
      <c r="AX136" s="389"/>
      <c r="AY136" s="389"/>
      <c r="AZ136" s="389"/>
      <c r="BA136" s="389"/>
      <c r="BB136" s="389"/>
      <c r="BK136" s="565"/>
      <c r="BL136" s="565"/>
      <c r="BM136" s="565"/>
      <c r="BN136" s="565"/>
      <c r="BP136" s="9">
        <v>1</v>
      </c>
    </row>
    <row r="137" spans="1:68" ht="21" customHeight="1">
      <c r="A137" s="147" t="str">
        <f>IF(ISBLANK(#REF!),"►",IFERROR(RIGHT(#REF!,LEN(#REF!)-FIND("Couleur",#REF!)+1),""))</f>
        <v/>
      </c>
      <c r="B137" s="146" t="str">
        <f t="shared" si="35"/>
        <v>►</v>
      </c>
      <c r="C137" s="119" t="str">
        <f>C123</f>
        <v>R.Recipe name.With or without alcohol.Quand.Verre Flute(s).Family to stick on</v>
      </c>
      <c r="D137" s="119">
        <f>D123</f>
        <v>2</v>
      </c>
      <c r="E137" s="118" t="str">
        <f>E123</f>
        <v>Flute(s)</v>
      </c>
      <c r="F137" s="117">
        <f>F123</f>
        <v>12</v>
      </c>
      <c r="G137" s="116" t="str">
        <f>G123</f>
        <v>cl</v>
      </c>
      <c r="H137" s="285" t="str">
        <f>IF(ISBLANK(I137),"",MAX(H134:H136)+1)</f>
        <v/>
      </c>
      <c r="I137" s="284"/>
      <c r="J137" s="284"/>
      <c r="K137" s="284"/>
      <c r="L137" s="284"/>
      <c r="M137" s="284"/>
      <c r="N137" s="284"/>
      <c r="O137" s="284"/>
      <c r="P137" s="284"/>
      <c r="Q137" s="284"/>
      <c r="R137" s="284"/>
      <c r="S137" s="282"/>
      <c r="T137" s="562"/>
      <c r="U137" s="67"/>
      <c r="V137" s="813" t="s">
        <v>1163</v>
      </c>
      <c r="W137" s="80">
        <v>0.5</v>
      </c>
      <c r="X137" s="79"/>
      <c r="Y137" s="73"/>
      <c r="Z137" s="71">
        <v>0</v>
      </c>
      <c r="AA137" s="70"/>
      <c r="AB137" s="69"/>
      <c r="AC137" s="67"/>
      <c r="AM137" s="565"/>
      <c r="AN137" s="565"/>
      <c r="AO137" s="565"/>
      <c r="AP137" s="565"/>
      <c r="AQ137" s="565"/>
      <c r="AR137" s="565"/>
      <c r="AS137" s="565"/>
      <c r="AT137" s="565"/>
      <c r="AU137" s="389" t="s">
        <v>1324</v>
      </c>
      <c r="AV137" s="389"/>
      <c r="AW137" s="389"/>
      <c r="AX137" s="389"/>
      <c r="AY137" s="389"/>
      <c r="AZ137" s="389"/>
      <c r="BA137" s="389"/>
      <c r="BB137" s="389"/>
      <c r="BK137" s="565"/>
      <c r="BL137" s="565"/>
      <c r="BM137" s="565"/>
      <c r="BN137" s="565"/>
      <c r="BP137" s="9">
        <v>1</v>
      </c>
    </row>
    <row r="138" spans="1:68" ht="21" customHeight="1">
      <c r="A138" s="147" t="str">
        <f>IF(ISBLANK(#REF!),"►",IFERROR(RIGHT(#REF!,LEN(#REF!)-FIND("Couleur",#REF!)+1),""))</f>
        <v/>
      </c>
      <c r="B138" s="146" t="str">
        <f t="shared" si="35"/>
        <v>►</v>
      </c>
      <c r="C138" s="119" t="str">
        <f>C123</f>
        <v>R.Recipe name.With or without alcohol.Quand.Verre Flute(s).Family to stick on</v>
      </c>
      <c r="D138" s="119">
        <f>D123</f>
        <v>2</v>
      </c>
      <c r="E138" s="118" t="str">
        <f>E123</f>
        <v>Flute(s)</v>
      </c>
      <c r="F138" s="117">
        <f>F123</f>
        <v>12</v>
      </c>
      <c r="G138" s="116" t="str">
        <f>G123</f>
        <v>cl</v>
      </c>
      <c r="H138" s="285" t="str">
        <f>IF(ISBLANK(I138),"",MAX(H134:H137)+1)</f>
        <v/>
      </c>
      <c r="I138" s="284"/>
      <c r="J138" s="284"/>
      <c r="K138" s="284"/>
      <c r="L138" s="284"/>
      <c r="M138" s="284"/>
      <c r="N138" s="284"/>
      <c r="O138" s="284"/>
      <c r="P138" s="284"/>
      <c r="Q138" s="284"/>
      <c r="R138" s="284"/>
      <c r="S138" s="282"/>
      <c r="T138" s="561"/>
      <c r="V138" s="813" t="s">
        <v>1164</v>
      </c>
      <c r="W138" s="80">
        <v>0.25</v>
      </c>
      <c r="X138" s="79"/>
      <c r="Y138" s="73"/>
      <c r="Z138" s="71">
        <v>0</v>
      </c>
      <c r="AA138" s="70"/>
      <c r="AB138" s="69"/>
      <c r="AM138" s="565"/>
      <c r="AN138" s="565"/>
      <c r="AO138" s="565"/>
      <c r="AP138" s="565"/>
      <c r="AQ138" s="565"/>
      <c r="AR138" s="565"/>
      <c r="AS138" s="565"/>
      <c r="AT138" s="565"/>
      <c r="AU138" s="389" t="s">
        <v>1347</v>
      </c>
      <c r="AV138" s="389"/>
      <c r="AW138" s="389"/>
      <c r="AX138" s="389"/>
      <c r="AY138" s="389"/>
      <c r="AZ138" s="389"/>
      <c r="BA138" s="389"/>
      <c r="BB138" s="389"/>
      <c r="BK138" s="565"/>
      <c r="BL138" s="565"/>
      <c r="BM138" s="565"/>
      <c r="BN138" s="565"/>
      <c r="BP138" s="9">
        <v>1</v>
      </c>
    </row>
    <row r="139" spans="1:68" ht="21" customHeight="1">
      <c r="A139" s="147" t="str">
        <f>IF(ISBLANK(#REF!),"►",IFERROR(RIGHT(#REF!,LEN(#REF!)-FIND("Couleur",#REF!)+1),""))</f>
        <v/>
      </c>
      <c r="B139" s="146" t="str">
        <f t="shared" si="35"/>
        <v>►</v>
      </c>
      <c r="C139" s="119" t="str">
        <f>C123</f>
        <v>R.Recipe name.With or without alcohol.Quand.Verre Flute(s).Family to stick on</v>
      </c>
      <c r="D139" s="119">
        <f>D123</f>
        <v>2</v>
      </c>
      <c r="E139" s="118" t="str">
        <f>E123</f>
        <v>Flute(s)</v>
      </c>
      <c r="F139" s="117">
        <f>F123</f>
        <v>12</v>
      </c>
      <c r="G139" s="116" t="str">
        <f>G123</f>
        <v>cl</v>
      </c>
      <c r="H139" s="285" t="str">
        <f>IF(ISBLANK(I139),"",MAX(H134:H138)+1)</f>
        <v/>
      </c>
      <c r="I139" s="284"/>
      <c r="J139" s="284"/>
      <c r="K139" s="284"/>
      <c r="L139" s="284"/>
      <c r="M139" s="284"/>
      <c r="N139" s="284"/>
      <c r="O139" s="284"/>
      <c r="P139" s="284"/>
      <c r="Q139" s="284"/>
      <c r="R139" s="284"/>
      <c r="S139" s="282"/>
      <c r="T139" s="561"/>
      <c r="V139" s="813" t="s">
        <v>1165</v>
      </c>
      <c r="W139" s="80">
        <v>0.33</v>
      </c>
      <c r="X139" s="79"/>
      <c r="Y139" s="73"/>
      <c r="Z139" s="71">
        <v>0</v>
      </c>
      <c r="AA139" s="70"/>
      <c r="AB139" s="69"/>
      <c r="AM139" s="565"/>
      <c r="AN139" s="565"/>
      <c r="AO139" s="565"/>
      <c r="AP139" s="565"/>
      <c r="AQ139" s="565"/>
      <c r="AR139" s="565"/>
      <c r="AS139" s="565"/>
      <c r="AT139" s="565"/>
      <c r="AU139" s="389" t="s">
        <v>1322</v>
      </c>
      <c r="AV139" s="389"/>
      <c r="AW139" s="389"/>
      <c r="AX139" s="389"/>
      <c r="AY139" s="389"/>
      <c r="AZ139" s="389"/>
      <c r="BA139" s="389"/>
      <c r="BB139" s="389"/>
      <c r="BK139" s="565"/>
      <c r="BL139" s="565"/>
      <c r="BM139" s="565"/>
      <c r="BN139" s="565"/>
      <c r="BP139" s="9">
        <v>1</v>
      </c>
    </row>
    <row r="140" spans="1:68" ht="21" customHeight="1">
      <c r="A140" s="147" t="str">
        <f>IF(ISBLANK(#REF!),"►",IFERROR(RIGHT(#REF!,LEN(#REF!)-FIND("Couleur",#REF!)+1),""))</f>
        <v/>
      </c>
      <c r="B140" s="146" t="str">
        <f t="shared" si="35"/>
        <v>►</v>
      </c>
      <c r="C140" s="119" t="str">
        <f>C123</f>
        <v>R.Recipe name.With or without alcohol.Quand.Verre Flute(s).Family to stick on</v>
      </c>
      <c r="D140" s="119">
        <f>D123</f>
        <v>2</v>
      </c>
      <c r="E140" s="118" t="str">
        <f>E123</f>
        <v>Flute(s)</v>
      </c>
      <c r="F140" s="117">
        <f>F123</f>
        <v>12</v>
      </c>
      <c r="G140" s="116" t="str">
        <f>G123</f>
        <v>cl</v>
      </c>
      <c r="H140" s="285" t="str">
        <f>IF(ISBLANK(I140),"",MAX(H134:H139)+1)</f>
        <v/>
      </c>
      <c r="I140" s="284"/>
      <c r="J140" s="284"/>
      <c r="K140" s="284"/>
      <c r="L140" s="284"/>
      <c r="M140" s="284"/>
      <c r="N140" s="284"/>
      <c r="O140" s="284"/>
      <c r="P140" s="284"/>
      <c r="Q140" s="284"/>
      <c r="R140" s="284"/>
      <c r="S140" s="282"/>
      <c r="T140" s="561"/>
      <c r="V140" s="78" t="s">
        <v>1166</v>
      </c>
      <c r="W140" s="77">
        <v>0.25</v>
      </c>
      <c r="X140" s="74">
        <f t="shared" ref="X140:X142" si="36">Y140/10</f>
        <v>25</v>
      </c>
      <c r="Y140" s="73">
        <v>250</v>
      </c>
      <c r="Z140" s="71">
        <v>0</v>
      </c>
      <c r="AA140" s="70"/>
      <c r="AB140" s="69"/>
      <c r="AM140" s="565"/>
      <c r="AN140" s="565"/>
      <c r="AO140" s="565"/>
      <c r="AP140" s="565"/>
      <c r="AQ140" s="565"/>
      <c r="AR140" s="565"/>
      <c r="AS140" s="565"/>
      <c r="AT140" s="565"/>
      <c r="AU140" s="389" t="s">
        <v>1348</v>
      </c>
      <c r="AV140" s="389"/>
      <c r="AW140" s="389"/>
      <c r="AX140" s="389"/>
      <c r="AY140" s="389"/>
      <c r="AZ140" s="389"/>
      <c r="BA140" s="389"/>
      <c r="BB140" s="389"/>
      <c r="BK140" s="565"/>
      <c r="BL140" s="565"/>
      <c r="BM140" s="565"/>
      <c r="BN140" s="565"/>
      <c r="BP140" s="9">
        <v>1</v>
      </c>
    </row>
    <row r="141" spans="1:68" ht="21" customHeight="1">
      <c r="A141" s="147" t="str">
        <f>IF(ISBLANK(#REF!),"►",IFERROR(RIGHT(#REF!,LEN(#REF!)-FIND("Couleur",#REF!)+1),""))</f>
        <v/>
      </c>
      <c r="B141" s="146" t="str">
        <f t="shared" si="35"/>
        <v>►</v>
      </c>
      <c r="C141" s="119" t="str">
        <f>C123</f>
        <v>R.Recipe name.With or without alcohol.Quand.Verre Flute(s).Family to stick on</v>
      </c>
      <c r="D141" s="119">
        <f>D123</f>
        <v>2</v>
      </c>
      <c r="E141" s="118" t="str">
        <f>E123</f>
        <v>Flute(s)</v>
      </c>
      <c r="F141" s="117">
        <f>F123</f>
        <v>12</v>
      </c>
      <c r="G141" s="116" t="str">
        <f>G123</f>
        <v>cl</v>
      </c>
      <c r="H141" s="285" t="str">
        <f>IF(ISBLANK(I141),"",MAX(H134:H140)+1)</f>
        <v/>
      </c>
      <c r="I141" s="284"/>
      <c r="J141" s="284"/>
      <c r="K141" s="284"/>
      <c r="L141" s="284"/>
      <c r="M141" s="284"/>
      <c r="N141" s="284"/>
      <c r="O141" s="284"/>
      <c r="P141" s="284"/>
      <c r="Q141" s="284"/>
      <c r="R141" s="284"/>
      <c r="S141" s="282"/>
      <c r="T141" s="561"/>
      <c r="V141" s="78" t="s">
        <v>1167</v>
      </c>
      <c r="W141" s="77">
        <v>0.5</v>
      </c>
      <c r="X141" s="74">
        <f t="shared" si="36"/>
        <v>50</v>
      </c>
      <c r="Y141" s="73">
        <v>500</v>
      </c>
      <c r="Z141" s="71">
        <v>0</v>
      </c>
      <c r="AA141" s="70"/>
      <c r="AB141" s="69"/>
      <c r="AM141" s="565"/>
      <c r="AN141" s="565"/>
      <c r="AO141" s="565"/>
      <c r="AP141" s="565"/>
      <c r="AQ141" s="565"/>
      <c r="AR141" s="565"/>
      <c r="AS141" s="565"/>
      <c r="AT141" s="565"/>
      <c r="AU141" s="493" t="s">
        <v>1349</v>
      </c>
      <c r="AV141" s="389"/>
      <c r="AW141" s="389"/>
      <c r="AX141" s="389"/>
      <c r="AY141" s="389"/>
      <c r="AZ141" s="389"/>
      <c r="BA141" s="389"/>
      <c r="BB141" s="389"/>
      <c r="BK141" s="565"/>
      <c r="BL141" s="565"/>
      <c r="BM141" s="565"/>
      <c r="BN141" s="565"/>
      <c r="BP141" s="9">
        <v>1</v>
      </c>
    </row>
    <row r="142" spans="1:68" ht="21" customHeight="1">
      <c r="A142" s="147" t="str">
        <f>IF(ISBLANK(#REF!),"►",IFERROR(RIGHT(#REF!,LEN(#REF!)-FIND("Couleur",#REF!)+1),""))</f>
        <v/>
      </c>
      <c r="B142" s="146" t="str">
        <f t="shared" si="35"/>
        <v>►</v>
      </c>
      <c r="C142" s="119" t="str">
        <f>C123</f>
        <v>R.Recipe name.With or without alcohol.Quand.Verre Flute(s).Family to stick on</v>
      </c>
      <c r="D142" s="119">
        <f>D123</f>
        <v>2</v>
      </c>
      <c r="E142" s="118" t="str">
        <f>E123</f>
        <v>Flute(s)</v>
      </c>
      <c r="F142" s="117">
        <f>F123</f>
        <v>12</v>
      </c>
      <c r="G142" s="116" t="str">
        <f>G123</f>
        <v>cl</v>
      </c>
      <c r="H142" s="285" t="str">
        <f>IF(ISBLANK(I142),"",MAX(H134:H141)+1)</f>
        <v/>
      </c>
      <c r="I142" s="284"/>
      <c r="J142" s="284"/>
      <c r="K142" s="284"/>
      <c r="L142" s="284"/>
      <c r="M142" s="284"/>
      <c r="N142" s="284"/>
      <c r="O142" s="284"/>
      <c r="P142" s="284"/>
      <c r="Q142" s="284"/>
      <c r="R142" s="284"/>
      <c r="S142" s="282"/>
      <c r="T142" s="561"/>
      <c r="V142" s="66" t="s">
        <v>1168</v>
      </c>
      <c r="W142" s="65">
        <v>0.33</v>
      </c>
      <c r="X142" s="62">
        <f t="shared" si="36"/>
        <v>33.299999999999997</v>
      </c>
      <c r="Y142" s="61">
        <v>333</v>
      </c>
      <c r="Z142" s="59">
        <v>0</v>
      </c>
      <c r="AA142" s="58">
        <f>Z142/10</f>
        <v>0</v>
      </c>
      <c r="AB142" s="57"/>
      <c r="AM142" s="565"/>
      <c r="AN142" s="565"/>
      <c r="AO142" s="565"/>
      <c r="AP142" s="565"/>
      <c r="AQ142" s="565"/>
      <c r="AR142" s="565"/>
      <c r="AS142" s="565"/>
      <c r="AT142" s="565"/>
      <c r="AU142" s="389"/>
      <c r="AV142" s="389"/>
      <c r="AW142" s="389"/>
      <c r="AX142" s="389"/>
      <c r="AY142" s="389"/>
      <c r="AZ142" s="389"/>
      <c r="BA142" s="389"/>
      <c r="BB142" s="389"/>
      <c r="BK142" s="565"/>
      <c r="BL142" s="565"/>
      <c r="BM142" s="565"/>
      <c r="BN142" s="565"/>
      <c r="BP142" s="9">
        <v>1</v>
      </c>
    </row>
    <row r="143" spans="1:68" ht="21" customHeight="1">
      <c r="A143" s="147" t="str">
        <f>IF(ISBLANK(#REF!),"►",IFERROR(RIGHT(#REF!,LEN(#REF!)-FIND("Couleur",#REF!)+1),""))</f>
        <v/>
      </c>
      <c r="B143" s="146" t="str">
        <f t="shared" si="35"/>
        <v>►</v>
      </c>
      <c r="C143" s="119" t="str">
        <f>C123</f>
        <v>R.Recipe name.With or without alcohol.Quand.Verre Flute(s).Family to stick on</v>
      </c>
      <c r="D143" s="119">
        <f>D123</f>
        <v>2</v>
      </c>
      <c r="E143" s="118" t="str">
        <f>E123</f>
        <v>Flute(s)</v>
      </c>
      <c r="F143" s="117">
        <f>F123</f>
        <v>12</v>
      </c>
      <c r="G143" s="116" t="str">
        <f>G123</f>
        <v>cl</v>
      </c>
      <c r="H143" s="285" t="str">
        <f>IF(ISBLANK(I143),"",MAX(H134:H142)+1)</f>
        <v/>
      </c>
      <c r="I143" s="284"/>
      <c r="J143" s="284"/>
      <c r="K143" s="284"/>
      <c r="L143" s="284"/>
      <c r="M143" s="284"/>
      <c r="N143" s="284"/>
      <c r="O143" s="284"/>
      <c r="P143" s="284"/>
      <c r="Q143" s="284"/>
      <c r="R143" s="284"/>
      <c r="S143" s="282"/>
      <c r="V143" s="20"/>
      <c r="W143" s="20"/>
      <c r="X143" s="20"/>
      <c r="Y143" s="20"/>
      <c r="Z143" s="20"/>
      <c r="AA143" s="20"/>
      <c r="AB143" s="20"/>
      <c r="AM143" s="565"/>
      <c r="AN143" s="565"/>
      <c r="AO143" s="565"/>
      <c r="AP143" s="565"/>
      <c r="AQ143" s="565"/>
      <c r="AR143" s="565"/>
      <c r="AS143" s="565"/>
      <c r="AT143" s="565"/>
      <c r="AU143" s="389"/>
      <c r="AV143" s="389"/>
      <c r="AW143" s="389" t="s">
        <v>1350</v>
      </c>
      <c r="AX143" s="389"/>
      <c r="AY143" s="389"/>
      <c r="AZ143" s="389"/>
      <c r="BA143" s="389"/>
      <c r="BB143" s="389"/>
      <c r="BD143" s="1"/>
      <c r="BE143" s="1"/>
      <c r="BF143" s="1"/>
      <c r="BG143" s="1"/>
      <c r="BK143" s="1"/>
      <c r="BL143" s="1"/>
      <c r="BM143" s="1"/>
      <c r="BN143" s="565"/>
      <c r="BP143" s="9">
        <v>1</v>
      </c>
    </row>
    <row r="144" spans="1:68" ht="21" customHeight="1">
      <c r="A144" s="147" t="str">
        <f>IF(ISBLANK(#REF!),"►",IFERROR(RIGHT(#REF!,LEN(#REF!)-FIND("Couleur",#REF!)+1),""))</f>
        <v/>
      </c>
      <c r="B144" s="146" t="str">
        <f t="shared" si="35"/>
        <v>►</v>
      </c>
      <c r="C144" s="119" t="str">
        <f>C123</f>
        <v>R.Recipe name.With or without alcohol.Quand.Verre Flute(s).Family to stick on</v>
      </c>
      <c r="D144" s="119">
        <f>D123</f>
        <v>2</v>
      </c>
      <c r="E144" s="118" t="str">
        <f>E123</f>
        <v>Flute(s)</v>
      </c>
      <c r="F144" s="117">
        <f>F123</f>
        <v>12</v>
      </c>
      <c r="G144" s="116" t="str">
        <f>G123</f>
        <v>cl</v>
      </c>
      <c r="H144" s="1226" t="s">
        <v>1107</v>
      </c>
      <c r="I144" s="280"/>
      <c r="J144" s="280"/>
      <c r="K144" s="280"/>
      <c r="L144" s="280"/>
      <c r="M144" s="280"/>
      <c r="N144" s="280"/>
      <c r="O144" s="280"/>
      <c r="P144" s="280"/>
      <c r="Q144" s="280"/>
      <c r="R144" s="280"/>
      <c r="S144" s="279"/>
      <c r="V144" s="25" t="s">
        <v>904</v>
      </c>
      <c r="W144" s="20"/>
      <c r="X144" s="20"/>
      <c r="Y144" s="20"/>
      <c r="Z144" s="20"/>
      <c r="AA144" s="20"/>
      <c r="AB144" s="20"/>
      <c r="AM144" s="565"/>
      <c r="AN144" s="565"/>
      <c r="AO144" s="565"/>
      <c r="AP144" s="565"/>
      <c r="AQ144" s="565"/>
      <c r="AR144" s="565"/>
      <c r="AS144" s="565"/>
      <c r="AT144" s="565"/>
      <c r="AU144" s="389"/>
      <c r="AV144" s="389"/>
      <c r="AW144" s="494" t="s">
        <v>1351</v>
      </c>
      <c r="AX144" s="389"/>
      <c r="AY144" s="389"/>
      <c r="AZ144" s="389"/>
      <c r="BA144" s="389"/>
      <c r="BB144" s="389"/>
      <c r="BD144" s="1"/>
      <c r="BE144" s="1"/>
      <c r="BF144" s="1"/>
      <c r="BG144" s="1"/>
      <c r="BK144" s="1"/>
      <c r="BL144" s="1"/>
      <c r="BM144" s="1"/>
      <c r="BN144" s="565"/>
      <c r="BP144" s="9">
        <v>1</v>
      </c>
    </row>
    <row r="145" spans="1:68" ht="21" customHeight="1">
      <c r="A145" s="147" t="str">
        <f>IF(ISBLANK(#REF!),"►",IFERROR(RIGHT(#REF!,LEN(#REF!)-FIND("Couleur",#REF!)+1),""))</f>
        <v/>
      </c>
      <c r="B145" s="146" t="str">
        <f>IF(OR(I145&lt;&gt; "",J145&lt;&gt;"",K145&lt;&gt; "",L145&lt;&gt; "",M145&lt;&gt; "",N145&lt;&gt; "",O145&lt;&gt;""),"A", "►")</f>
        <v>►</v>
      </c>
      <c r="C145" s="119" t="str">
        <f>C123</f>
        <v>R.Recipe name.With or without alcohol.Quand.Verre Flute(s).Family to stick on</v>
      </c>
      <c r="D145" s="119">
        <f>D123</f>
        <v>2</v>
      </c>
      <c r="E145" s="118" t="str">
        <f>E123</f>
        <v>Flute(s)</v>
      </c>
      <c r="F145" s="117">
        <f>F123</f>
        <v>12</v>
      </c>
      <c r="G145" s="116" t="str">
        <f>G123</f>
        <v>cl</v>
      </c>
      <c r="H145" s="1226"/>
      <c r="I145" s="280"/>
      <c r="J145" s="280"/>
      <c r="K145" s="280"/>
      <c r="L145" s="280"/>
      <c r="M145" s="280"/>
      <c r="N145" s="280"/>
      <c r="O145" s="280"/>
      <c r="P145" s="280"/>
      <c r="Q145" s="280"/>
      <c r="R145" s="280"/>
      <c r="S145" s="279"/>
      <c r="V145" s="11" t="s">
        <v>931</v>
      </c>
      <c r="W145" s="11"/>
      <c r="X145" s="11"/>
      <c r="Y145" s="20"/>
      <c r="Z145" s="20"/>
      <c r="AA145" s="20"/>
      <c r="AB145" s="20"/>
      <c r="AM145" s="565"/>
      <c r="AN145" s="565"/>
      <c r="AO145" s="565"/>
      <c r="AP145" s="565"/>
      <c r="AQ145" s="565"/>
      <c r="AR145" s="565"/>
      <c r="AS145" s="565"/>
      <c r="AT145" s="565"/>
      <c r="AU145" s="389"/>
      <c r="AV145" s="389"/>
      <c r="AW145" s="495" t="s">
        <v>662</v>
      </c>
      <c r="AX145" s="389"/>
      <c r="AY145" s="389"/>
      <c r="AZ145" s="389"/>
      <c r="BA145" s="389"/>
      <c r="BB145" s="389"/>
      <c r="BD145" s="1"/>
      <c r="BE145" s="1"/>
      <c r="BF145" s="1"/>
      <c r="BG145" s="1"/>
      <c r="BK145" s="1"/>
      <c r="BL145" s="1"/>
      <c r="BM145" s="1"/>
      <c r="BN145" s="565"/>
      <c r="BP145" s="9">
        <v>1</v>
      </c>
    </row>
    <row r="146" spans="1:68" ht="21" customHeight="1">
      <c r="A146" s="147" t="str">
        <f>IF(ISBLANK(#REF!),"►",IFERROR(RIGHT(#REF!,LEN(#REF!)-FIND("Couleur",#REF!)+1),""))</f>
        <v/>
      </c>
      <c r="B146" s="274" t="s">
        <v>338</v>
      </c>
      <c r="C146" s="119" t="str">
        <f>C123</f>
        <v>R.Recipe name.With or without alcohol.Quand.Verre Flute(s).Family to stick on</v>
      </c>
      <c r="D146" s="119">
        <f>D123</f>
        <v>2</v>
      </c>
      <c r="E146" s="118" t="str">
        <f>E123</f>
        <v>Flute(s)</v>
      </c>
      <c r="F146" s="117">
        <f>F123</f>
        <v>12</v>
      </c>
      <c r="G146" s="116" t="str">
        <f>G123</f>
        <v>cl</v>
      </c>
      <c r="H146" s="277" t="s">
        <v>509</v>
      </c>
      <c r="I146" s="122"/>
      <c r="J146" s="122"/>
      <c r="K146" s="122"/>
      <c r="L146" s="122"/>
      <c r="M146" s="122"/>
      <c r="N146" s="122"/>
      <c r="O146" s="122"/>
      <c r="P146" s="122"/>
      <c r="Q146" s="122"/>
      <c r="R146" s="122"/>
      <c r="S146" s="121"/>
      <c r="V146" s="11"/>
      <c r="W146" s="11"/>
      <c r="X146" s="11"/>
      <c r="Y146" s="20"/>
      <c r="Z146" s="20"/>
      <c r="AA146" s="20"/>
      <c r="AB146" s="20"/>
      <c r="AM146" s="565"/>
      <c r="AN146" s="565"/>
      <c r="AO146" s="565"/>
      <c r="AP146" s="565"/>
      <c r="AQ146" s="565"/>
      <c r="AR146" s="565"/>
      <c r="AS146" s="565"/>
      <c r="AT146" s="565"/>
      <c r="AU146" s="389"/>
      <c r="AV146" s="389"/>
      <c r="AW146" s="496" t="s">
        <v>663</v>
      </c>
      <c r="AX146" s="389"/>
      <c r="AY146" s="389"/>
      <c r="AZ146" s="389"/>
      <c r="BA146" s="389"/>
      <c r="BB146" s="389"/>
      <c r="BD146" s="1"/>
      <c r="BE146" s="1"/>
      <c r="BF146" s="1"/>
      <c r="BG146" s="1"/>
      <c r="BK146" s="1"/>
      <c r="BL146" s="1"/>
      <c r="BM146" s="1"/>
      <c r="BN146" s="565"/>
      <c r="BP146" s="9">
        <v>1</v>
      </c>
    </row>
    <row r="147" spans="1:68" ht="21" customHeight="1">
      <c r="A147" s="147" t="str">
        <f>IF(ISBLANK(#REF!),"►",IFERROR(RIGHT(#REF!,LEN(#REF!)-FIND("Couleur",#REF!)+1),""))</f>
        <v/>
      </c>
      <c r="B147" s="274" t="s">
        <v>338</v>
      </c>
      <c r="C147" s="113">
        <v>2</v>
      </c>
      <c r="D147" s="113">
        <v>2</v>
      </c>
      <c r="E147" s="113">
        <v>2</v>
      </c>
      <c r="F147" s="113">
        <v>2</v>
      </c>
      <c r="G147" s="113">
        <v>2</v>
      </c>
      <c r="H147" s="113">
        <v>10</v>
      </c>
      <c r="I147" s="113">
        <v>12</v>
      </c>
      <c r="J147" s="113">
        <v>10</v>
      </c>
      <c r="K147" s="113">
        <v>3</v>
      </c>
      <c r="L147" s="113">
        <v>11</v>
      </c>
      <c r="M147" s="113">
        <v>11</v>
      </c>
      <c r="N147" s="113">
        <v>4</v>
      </c>
      <c r="O147" s="113">
        <v>11</v>
      </c>
      <c r="P147" s="113">
        <v>11</v>
      </c>
      <c r="Q147" s="113">
        <v>11</v>
      </c>
      <c r="R147" s="113">
        <v>12</v>
      </c>
      <c r="S147" s="115">
        <v>40</v>
      </c>
      <c r="V147" s="25" t="s">
        <v>905</v>
      </c>
      <c r="W147" s="11"/>
      <c r="X147" s="11"/>
      <c r="Y147" s="20"/>
      <c r="Z147" s="20"/>
      <c r="AA147" s="20"/>
      <c r="AB147" s="20"/>
      <c r="AM147" s="565"/>
      <c r="AN147" s="565"/>
      <c r="AO147" s="565"/>
      <c r="AP147" s="565"/>
      <c r="AQ147" s="565"/>
      <c r="AR147" s="565"/>
      <c r="AS147" s="565"/>
      <c r="AT147" s="565"/>
      <c r="AU147" s="389"/>
      <c r="AV147" s="389"/>
      <c r="AW147" s="497" t="s">
        <v>664</v>
      </c>
      <c r="AX147" s="389"/>
      <c r="AY147" s="389"/>
      <c r="AZ147" s="389"/>
      <c r="BA147" s="389"/>
      <c r="BB147" s="389"/>
      <c r="BD147" s="1"/>
      <c r="BE147" s="1"/>
      <c r="BF147" s="1"/>
      <c r="BG147" s="1"/>
      <c r="BK147" s="1"/>
      <c r="BL147" s="1"/>
      <c r="BM147" s="1"/>
      <c r="BN147" s="565"/>
      <c r="BP147" s="9">
        <v>1</v>
      </c>
    </row>
    <row r="148" spans="1:68" ht="21" customHeight="1" thickBot="1">
      <c r="A148" s="147" t="str">
        <f>IF(ISBLANK(#REF!),"►",IFERROR(RIGHT(#REF!,LEN(#REF!)-FIND("Couleur",#REF!)+1),""))</f>
        <v/>
      </c>
      <c r="B148" s="273" t="s">
        <v>338</v>
      </c>
      <c r="C148" s="272">
        <f t="shared" ref="C148:Q148" ca="1" si="37">CELL("largeur",C148)</f>
        <v>2</v>
      </c>
      <c r="D148" s="272">
        <f t="shared" ca="1" si="37"/>
        <v>2</v>
      </c>
      <c r="E148" s="272">
        <f t="shared" ca="1" si="37"/>
        <v>2</v>
      </c>
      <c r="F148" s="272">
        <f t="shared" ca="1" si="37"/>
        <v>2</v>
      </c>
      <c r="G148" s="272">
        <f t="shared" ca="1" si="37"/>
        <v>2</v>
      </c>
      <c r="H148" s="272">
        <f t="shared" ca="1" si="37"/>
        <v>10</v>
      </c>
      <c r="I148" s="272">
        <f t="shared" ca="1" si="37"/>
        <v>12</v>
      </c>
      <c r="J148" s="272">
        <f t="shared" ca="1" si="37"/>
        <v>10</v>
      </c>
      <c r="K148" s="272">
        <f t="shared" ca="1" si="37"/>
        <v>3</v>
      </c>
      <c r="L148" s="272">
        <f t="shared" ca="1" si="37"/>
        <v>11</v>
      </c>
      <c r="M148" s="272">
        <f t="shared" ca="1" si="37"/>
        <v>11</v>
      </c>
      <c r="N148" s="272">
        <f t="shared" ca="1" si="37"/>
        <v>4</v>
      </c>
      <c r="O148" s="272">
        <f t="shared" ca="1" si="37"/>
        <v>11</v>
      </c>
      <c r="P148" s="272">
        <f t="shared" ca="1" si="37"/>
        <v>11</v>
      </c>
      <c r="Q148" s="272">
        <f t="shared" ca="1" si="37"/>
        <v>11</v>
      </c>
      <c r="R148" s="272">
        <v>12</v>
      </c>
      <c r="S148" s="271">
        <f ca="1">CELL("largeur",S148)</f>
        <v>40</v>
      </c>
      <c r="V148" s="11" t="s">
        <v>906</v>
      </c>
      <c r="W148" s="11"/>
      <c r="X148" s="11"/>
      <c r="Y148" s="20"/>
      <c r="Z148" s="20"/>
      <c r="AA148" s="20"/>
      <c r="AB148" s="20"/>
      <c r="AM148" s="565"/>
      <c r="AN148" s="565"/>
      <c r="AO148" s="565"/>
      <c r="AP148" s="565"/>
      <c r="AQ148" s="565"/>
      <c r="AR148" s="565"/>
      <c r="AS148" s="565"/>
      <c r="AT148" s="565"/>
      <c r="AU148" s="389"/>
      <c r="AV148" s="389"/>
      <c r="AW148" s="498" t="s">
        <v>665</v>
      </c>
      <c r="AX148" s="389"/>
      <c r="AY148" s="389"/>
      <c r="AZ148" s="389"/>
      <c r="BA148" s="389"/>
      <c r="BB148" s="389"/>
      <c r="BD148" s="1"/>
      <c r="BE148" s="1"/>
      <c r="BF148" s="1"/>
      <c r="BG148" s="1"/>
      <c r="BK148" s="1"/>
      <c r="BL148" s="1"/>
      <c r="BM148" s="1"/>
      <c r="BN148" s="565"/>
      <c r="BP148" s="9">
        <v>1</v>
      </c>
    </row>
    <row r="149" spans="1:68" ht="21" customHeight="1" thickBot="1">
      <c r="A149" s="147" t="str">
        <f>IF(ISBLANK(#REF!),"►",IFERROR(RIGHT(#REF!,LEN(#REF!)-FIND("Couleur",#REF!)+1),""))</f>
        <v/>
      </c>
      <c r="H149" s="5"/>
      <c r="I149" s="5"/>
      <c r="J149" s="5"/>
      <c r="K149" s="5"/>
      <c r="L149" s="5"/>
      <c r="M149" s="5"/>
      <c r="N149" s="5"/>
      <c r="O149" s="5"/>
      <c r="P149" s="5"/>
      <c r="Q149" s="5"/>
      <c r="R149" s="5"/>
      <c r="S149" s="5"/>
      <c r="V149" s="11" t="s">
        <v>907</v>
      </c>
      <c r="W149" s="11"/>
      <c r="X149" s="11"/>
      <c r="Y149" s="20"/>
      <c r="Z149" s="20"/>
      <c r="AA149" s="20"/>
      <c r="AB149" s="20"/>
      <c r="AM149" s="565"/>
      <c r="AN149" s="565"/>
      <c r="AO149" s="565"/>
      <c r="AP149" s="565"/>
      <c r="AQ149" s="565"/>
      <c r="AR149" s="565"/>
      <c r="AS149" s="565"/>
      <c r="AT149" s="565"/>
      <c r="AU149" s="389"/>
      <c r="AV149" s="389"/>
      <c r="AW149" s="499" t="s">
        <v>666</v>
      </c>
      <c r="AX149" s="389"/>
      <c r="AY149" s="389"/>
      <c r="AZ149" s="389"/>
      <c r="BA149" s="389"/>
      <c r="BB149" s="389"/>
      <c r="BD149" s="1"/>
      <c r="BE149" s="1"/>
      <c r="BF149" s="1"/>
      <c r="BG149" s="1"/>
      <c r="BK149" s="1"/>
      <c r="BL149" s="1"/>
      <c r="BM149" s="1"/>
      <c r="BN149" s="565"/>
      <c r="BP149" s="9">
        <v>1</v>
      </c>
    </row>
    <row r="150" spans="1:68" ht="21" customHeight="1">
      <c r="A150" s="147" t="str">
        <f>IF(ISBLANK(#REF!),"►",IFERROR(RIGHT(#REF!,LEN(#REF!)-FIND("Couleur",#REF!)+1),""))</f>
        <v/>
      </c>
      <c r="B150" s="259" t="s">
        <v>338</v>
      </c>
      <c r="C150" s="258" t="str">
        <f>C157</f>
        <v>R.Recipe name.With or without alcohol.Quand.Verre Flute(s).Family to stick on</v>
      </c>
      <c r="D150" s="258">
        <f>D157</f>
        <v>2</v>
      </c>
      <c r="E150" s="257" t="str">
        <f>E157</f>
        <v>Flute(s)</v>
      </c>
      <c r="F150" s="256">
        <f>F157</f>
        <v>12</v>
      </c>
      <c r="G150" s="255" t="str">
        <f>G157</f>
        <v>cl</v>
      </c>
      <c r="H150" s="1245" t="s">
        <v>1091</v>
      </c>
      <c r="I150" s="1246"/>
      <c r="J150" s="1247" t="s">
        <v>1095</v>
      </c>
      <c r="K150" s="1247"/>
      <c r="L150" s="1247"/>
      <c r="M150" s="1247"/>
      <c r="N150" s="1247"/>
      <c r="O150" s="1247"/>
      <c r="P150" s="1247"/>
      <c r="Q150" s="1247"/>
      <c r="R150" s="1247"/>
      <c r="S150" s="1249" t="s">
        <v>1096</v>
      </c>
      <c r="V150" s="11" t="s">
        <v>908</v>
      </c>
      <c r="W150" s="11"/>
      <c r="X150" s="11"/>
      <c r="Y150" s="20"/>
      <c r="Z150" s="20"/>
      <c r="AA150" s="20"/>
      <c r="AB150" s="20"/>
      <c r="AM150" s="565"/>
      <c r="AN150" s="565"/>
      <c r="AO150" s="565"/>
      <c r="AP150" s="565"/>
      <c r="AQ150" s="565"/>
      <c r="AR150" s="565"/>
      <c r="AS150" s="565"/>
      <c r="AT150" s="565"/>
      <c r="AU150" s="389"/>
      <c r="AV150" s="389"/>
      <c r="AW150" s="500" t="s">
        <v>667</v>
      </c>
      <c r="AX150" s="389"/>
      <c r="AY150" s="389"/>
      <c r="AZ150" s="389"/>
      <c r="BA150" s="389"/>
      <c r="BB150" s="389"/>
      <c r="BD150" s="1"/>
      <c r="BE150" s="1"/>
      <c r="BF150" s="1"/>
      <c r="BG150" s="1"/>
      <c r="BK150" s="1"/>
      <c r="BL150" s="1"/>
      <c r="BM150" s="1"/>
      <c r="BN150" s="565"/>
      <c r="BP150" s="9">
        <v>1</v>
      </c>
    </row>
    <row r="151" spans="1:68" ht="21" customHeight="1">
      <c r="A151" s="147" t="str">
        <f>IF(ISBLANK(#REF!),"►",IFERROR(RIGHT(#REF!,LEN(#REF!)-FIND("Couleur",#REF!)+1),""))</f>
        <v/>
      </c>
      <c r="B151" s="342" t="s">
        <v>338</v>
      </c>
      <c r="C151" s="204" t="str">
        <f>C157</f>
        <v>R.Recipe name.With or without alcohol.Quand.Verre Flute(s).Family to stick on</v>
      </c>
      <c r="D151" s="204">
        <f>D157</f>
        <v>2</v>
      </c>
      <c r="E151" s="203" t="str">
        <f>E157</f>
        <v>Flute(s)</v>
      </c>
      <c r="F151" s="202">
        <f>F157</f>
        <v>12</v>
      </c>
      <c r="G151" s="201" t="str">
        <f>G157</f>
        <v>cl</v>
      </c>
      <c r="H151" s="1251" t="s">
        <v>1092</v>
      </c>
      <c r="I151" s="1252"/>
      <c r="J151" s="1248"/>
      <c r="K151" s="1248"/>
      <c r="L151" s="1248"/>
      <c r="M151" s="1248"/>
      <c r="N151" s="1248"/>
      <c r="O151" s="1248"/>
      <c r="P151" s="1248"/>
      <c r="Q151" s="1248"/>
      <c r="R151" s="1248"/>
      <c r="S151" s="1250"/>
      <c r="V151" s="11" t="s">
        <v>909</v>
      </c>
      <c r="W151" s="11"/>
      <c r="X151" s="11"/>
      <c r="Y151" s="20"/>
      <c r="Z151" s="20"/>
      <c r="AA151" s="20"/>
      <c r="AB151" s="20"/>
      <c r="AM151" s="565"/>
      <c r="AN151" s="565"/>
      <c r="AO151" s="565"/>
      <c r="AP151" s="565"/>
      <c r="AQ151" s="565"/>
      <c r="AR151" s="565"/>
      <c r="AS151" s="565"/>
      <c r="AT151" s="565"/>
      <c r="AU151" s="389"/>
      <c r="AV151" s="389"/>
      <c r="AW151" s="501" t="s">
        <v>668</v>
      </c>
      <c r="AX151" s="389"/>
      <c r="AY151" s="389"/>
      <c r="AZ151" s="389"/>
      <c r="BA151" s="389"/>
      <c r="BB151" s="389"/>
      <c r="BD151" s="1"/>
      <c r="BE151" s="1"/>
      <c r="BF151" s="1"/>
      <c r="BG151" s="1"/>
      <c r="BK151" s="1"/>
      <c r="BL151" s="1"/>
      <c r="BM151" s="1"/>
      <c r="BN151" s="565"/>
      <c r="BP151" s="9">
        <v>1</v>
      </c>
    </row>
    <row r="152" spans="1:68" ht="21" customHeight="1">
      <c r="A152" s="147" t="str">
        <f>IF(ISBLANK(#REF!),"►",IFERROR(RIGHT(#REF!,LEN(#REF!)-FIND("Couleur",#REF!)+1),""))</f>
        <v/>
      </c>
      <c r="B152" s="134" t="s">
        <v>338</v>
      </c>
      <c r="C152" s="204" t="str">
        <f>C157</f>
        <v>R.Recipe name.With or without alcohol.Quand.Verre Flute(s).Family to stick on</v>
      </c>
      <c r="D152" s="204">
        <f>D157</f>
        <v>2</v>
      </c>
      <c r="E152" s="203" t="str">
        <f>E157</f>
        <v>Flute(s)</v>
      </c>
      <c r="F152" s="202">
        <f>F157</f>
        <v>12</v>
      </c>
      <c r="G152" s="201" t="str">
        <f>G157</f>
        <v>cl</v>
      </c>
      <c r="H152" s="1219" t="s">
        <v>1093</v>
      </c>
      <c r="I152" s="1219"/>
      <c r="J152" s="337"/>
      <c r="K152" s="336" t="s">
        <v>418</v>
      </c>
      <c r="L152" s="232" t="s">
        <v>777</v>
      </c>
      <c r="M152" s="232"/>
      <c r="N152" s="232"/>
      <c r="O152" s="232"/>
      <c r="P152" s="232"/>
      <c r="Q152" s="232"/>
      <c r="R152" s="232"/>
      <c r="S152" s="231"/>
      <c r="V152" s="11"/>
      <c r="W152" s="11"/>
      <c r="X152" s="11"/>
      <c r="Y152" s="20"/>
      <c r="Z152" s="20"/>
      <c r="AA152" s="20"/>
      <c r="AB152" s="20"/>
      <c r="AM152" s="565"/>
      <c r="AN152" s="565"/>
      <c r="AO152" s="565"/>
      <c r="AP152" s="565"/>
      <c r="AQ152" s="565"/>
      <c r="AR152" s="565"/>
      <c r="AS152" s="565"/>
      <c r="AT152" s="565"/>
      <c r="AU152" s="389"/>
      <c r="AV152" s="389"/>
      <c r="AW152" s="502" t="s">
        <v>669</v>
      </c>
      <c r="AX152" s="389"/>
      <c r="AY152" s="389"/>
      <c r="AZ152" s="389"/>
      <c r="BA152" s="389"/>
      <c r="BB152" s="389"/>
      <c r="BD152" s="1"/>
      <c r="BE152" s="1"/>
      <c r="BF152" s="1"/>
      <c r="BG152" s="1"/>
      <c r="BK152" s="1"/>
      <c r="BL152" s="1"/>
      <c r="BM152" s="1"/>
      <c r="BN152" s="565"/>
      <c r="BP152" s="9">
        <v>1</v>
      </c>
    </row>
    <row r="153" spans="1:68" ht="21" customHeight="1">
      <c r="A153" s="147" t="str">
        <f>IF(ISBLANK(#REF!),"►",IFERROR(RIGHT(#REF!,LEN(#REF!)-FIND("Couleur",#REF!)+1),""))</f>
        <v/>
      </c>
      <c r="B153" s="134" t="s">
        <v>338</v>
      </c>
      <c r="C153" s="204" t="str">
        <f>C157</f>
        <v>R.Recipe name.With or without alcohol.Quand.Verre Flute(s).Family to stick on</v>
      </c>
      <c r="D153" s="204">
        <f>D157</f>
        <v>2</v>
      </c>
      <c r="E153" s="203" t="str">
        <f>E157</f>
        <v>Flute(s)</v>
      </c>
      <c r="F153" s="202">
        <f>F157</f>
        <v>12</v>
      </c>
      <c r="G153" s="201" t="str">
        <f>G157</f>
        <v>cl</v>
      </c>
      <c r="H153" s="224" t="s">
        <v>1094</v>
      </c>
      <c r="I153" s="334"/>
      <c r="J153" s="323"/>
      <c r="K153" s="323"/>
      <c r="L153" s="323"/>
      <c r="M153" s="323"/>
      <c r="N153" s="211"/>
      <c r="O153" s="223" t="s">
        <v>410</v>
      </c>
      <c r="P153" s="1241" t="s">
        <v>1097</v>
      </c>
      <c r="Q153" s="1241"/>
      <c r="R153" s="1241"/>
      <c r="S153" s="1242"/>
      <c r="V153" s="25" t="s">
        <v>910</v>
      </c>
      <c r="W153" s="11"/>
      <c r="X153" s="11"/>
      <c r="Y153" s="20"/>
      <c r="Z153" s="20"/>
      <c r="AA153" s="20"/>
      <c r="AB153" s="20"/>
      <c r="AM153" s="565"/>
      <c r="AN153" s="565"/>
      <c r="AO153" s="565"/>
      <c r="AP153" s="565"/>
      <c r="AQ153" s="565"/>
      <c r="AR153" s="565"/>
      <c r="AS153" s="565"/>
      <c r="AT153" s="565"/>
      <c r="AU153" s="20"/>
      <c r="AV153" s="20"/>
      <c r="AW153" s="389"/>
      <c r="AX153" s="389"/>
      <c r="AY153" s="389"/>
      <c r="AZ153" s="389"/>
      <c r="BA153" s="389"/>
      <c r="BB153" s="389"/>
      <c r="BD153" s="1"/>
      <c r="BE153" s="1"/>
      <c r="BF153" s="1"/>
      <c r="BG153" s="1"/>
      <c r="BK153" s="1"/>
      <c r="BL153" s="1"/>
      <c r="BM153" s="1"/>
      <c r="BN153" s="565"/>
      <c r="BP153" s="9">
        <v>1</v>
      </c>
    </row>
    <row r="154" spans="1:68" ht="21" customHeight="1">
      <c r="A154" s="147" t="str">
        <f>IF(ISBLANK(#REF!),"►",IFERROR(RIGHT(#REF!,LEN(#REF!)-FIND("Couleur",#REF!)+1),""))</f>
        <v/>
      </c>
      <c r="B154" s="134" t="s">
        <v>338</v>
      </c>
      <c r="C154" s="204" t="str">
        <f>C157</f>
        <v>R.Recipe name.With or without alcohol.Quand.Verre Flute(s).Family to stick on</v>
      </c>
      <c r="D154" s="204">
        <f>D157</f>
        <v>2</v>
      </c>
      <c r="E154" s="203" t="str">
        <f>E157</f>
        <v>Flute(s)</v>
      </c>
      <c r="F154" s="202">
        <f>F157</f>
        <v>12</v>
      </c>
      <c r="G154" s="201" t="str">
        <f>G157</f>
        <v>cl</v>
      </c>
      <c r="H154" s="216">
        <v>2</v>
      </c>
      <c r="I154" s="327" t="s">
        <v>415</v>
      </c>
      <c r="J154" s="324"/>
      <c r="K154" s="324"/>
      <c r="L154" s="324"/>
      <c r="M154" s="324"/>
      <c r="N154" s="215"/>
      <c r="O154" s="28"/>
      <c r="P154" s="1241"/>
      <c r="Q154" s="1241"/>
      <c r="R154" s="1241"/>
      <c r="S154" s="1242"/>
      <c r="V154" s="11" t="s">
        <v>906</v>
      </c>
      <c r="W154" s="11"/>
      <c r="X154" s="11"/>
      <c r="Y154" s="20"/>
      <c r="Z154" s="20"/>
      <c r="AA154" s="20"/>
      <c r="AB154" s="20"/>
      <c r="AM154" s="565"/>
      <c r="AN154" s="565"/>
      <c r="AO154" s="565"/>
      <c r="AP154" s="565"/>
      <c r="AQ154" s="565"/>
      <c r="AR154" s="565"/>
      <c r="AS154" s="565"/>
      <c r="AT154" s="565"/>
      <c r="AU154" s="1"/>
      <c r="AV154" s="1"/>
      <c r="BD154" s="1"/>
      <c r="BE154" s="1"/>
      <c r="BF154" s="1"/>
      <c r="BG154" s="1"/>
      <c r="BK154" s="1"/>
      <c r="BL154" s="1"/>
      <c r="BM154" s="1"/>
      <c r="BN154" s="565"/>
      <c r="BP154" s="9">
        <v>1</v>
      </c>
    </row>
    <row r="155" spans="1:68" ht="21" customHeight="1">
      <c r="A155" s="147" t="str">
        <f>IF(ISBLANK(#REF!),"►",IFERROR(RIGHT(#REF!,LEN(#REF!)-FIND("Couleur",#REF!)+1),""))</f>
        <v/>
      </c>
      <c r="B155" s="134" t="s">
        <v>338</v>
      </c>
      <c r="C155" s="204" t="str">
        <f>C157</f>
        <v>R.Recipe name.With or without alcohol.Quand.Verre Flute(s).Family to stick on</v>
      </c>
      <c r="D155" s="204">
        <f>D157</f>
        <v>2</v>
      </c>
      <c r="E155" s="203" t="str">
        <f>E157</f>
        <v>Flute(s)</v>
      </c>
      <c r="F155" s="202">
        <f>F157</f>
        <v>12</v>
      </c>
      <c r="G155" s="201" t="str">
        <f>G157</f>
        <v>cl</v>
      </c>
      <c r="H155" s="325" t="str">
        <f>"❽ Volume served by "&amp;I154</f>
        <v>❽ Volume served by Flute(s)</v>
      </c>
      <c r="I155" s="324"/>
      <c r="J155" s="323"/>
      <c r="K155" s="320"/>
      <c r="L155" s="199" t="s">
        <v>1103</v>
      </c>
      <c r="M155" s="319" t="s">
        <v>402</v>
      </c>
      <c r="N155" s="198"/>
      <c r="O155" s="197"/>
      <c r="P155" s="1243" t="str">
        <f>C157&amp;"  intensité"&amp;" "&amp;M155&amp;" "&amp;"coût"&amp;M156&amp;" "&amp;" "&amp;H152</f>
        <v>R.Recipe name.With or without alcohol.Quand.Verre Flute(s).Family to stick on  intensité **** coût**  Dominant colour</v>
      </c>
      <c r="Q155" s="1243"/>
      <c r="R155" s="1243"/>
      <c r="S155" s="1244"/>
      <c r="V155" s="11" t="s">
        <v>911</v>
      </c>
      <c r="W155" s="11"/>
      <c r="X155" s="11"/>
      <c r="Y155" s="20"/>
      <c r="Z155" s="20"/>
      <c r="AA155" s="20"/>
      <c r="AB155" s="20"/>
      <c r="AM155" s="565"/>
      <c r="AN155" s="565"/>
      <c r="AO155" s="565"/>
      <c r="AP155" s="565"/>
      <c r="AQ155" s="565"/>
      <c r="AR155" s="565"/>
      <c r="AS155" s="565"/>
      <c r="AT155" s="565"/>
      <c r="AU155" s="1"/>
      <c r="AV155" s="1"/>
      <c r="BD155" s="1"/>
      <c r="BE155" s="1"/>
      <c r="BF155" s="1"/>
      <c r="BG155" s="1"/>
      <c r="BK155" s="1"/>
      <c r="BL155" s="1"/>
      <c r="BM155" s="1"/>
      <c r="BN155" s="565"/>
      <c r="BP155" s="9">
        <v>1</v>
      </c>
    </row>
    <row r="156" spans="1:68" ht="21" customHeight="1">
      <c r="A156" s="147" t="str">
        <f>IF(ISBLANK(#REF!),"►",IFERROR(RIGHT(#REF!,LEN(#REF!)-FIND("Couleur",#REF!)+1),""))</f>
        <v/>
      </c>
      <c r="B156" s="134" t="s">
        <v>394</v>
      </c>
      <c r="C156" s="204" t="str">
        <f>C157</f>
        <v>R.Recipe name.With or without alcohol.Quand.Verre Flute(s).Family to stick on</v>
      </c>
      <c r="D156" s="204">
        <f>D157</f>
        <v>2</v>
      </c>
      <c r="E156" s="203" t="str">
        <f>E157</f>
        <v>Flute(s)</v>
      </c>
      <c r="F156" s="202">
        <f>F157</f>
        <v>12</v>
      </c>
      <c r="G156" s="201" t="str">
        <f>G157</f>
        <v>cl</v>
      </c>
      <c r="H156" s="200">
        <v>12</v>
      </c>
      <c r="I156" s="104" t="s">
        <v>328</v>
      </c>
      <c r="J156" s="320"/>
      <c r="K156" s="320"/>
      <c r="L156" s="199" t="s">
        <v>1104</v>
      </c>
      <c r="M156" s="319" t="s">
        <v>397</v>
      </c>
      <c r="N156" s="198"/>
      <c r="O156" s="197"/>
      <c r="P156" s="1243"/>
      <c r="Q156" s="1243"/>
      <c r="R156" s="1243"/>
      <c r="S156" s="1244"/>
      <c r="V156" s="11" t="s">
        <v>912</v>
      </c>
      <c r="W156" s="11"/>
      <c r="X156" s="11"/>
      <c r="Y156" s="20"/>
      <c r="Z156" s="20"/>
      <c r="AA156" s="20"/>
      <c r="AB156" s="20"/>
      <c r="AM156" s="565"/>
      <c r="AN156" s="565"/>
      <c r="AO156" s="565"/>
      <c r="AP156" s="565"/>
      <c r="AQ156" s="565"/>
      <c r="AR156" s="565"/>
      <c r="AS156" s="565"/>
      <c r="AT156" s="565"/>
      <c r="AU156" s="1"/>
      <c r="AV156" s="1"/>
      <c r="BD156" s="1"/>
      <c r="BE156" s="1"/>
      <c r="BF156" s="1"/>
      <c r="BG156" s="1"/>
      <c r="BK156" s="1"/>
      <c r="BL156" s="1"/>
      <c r="BM156" s="1"/>
      <c r="BN156" s="565"/>
      <c r="BP156" s="9">
        <v>1</v>
      </c>
    </row>
    <row r="157" spans="1:68" ht="21" customHeight="1">
      <c r="A157" s="147" t="str">
        <f>IF(ISBLANK(#REF!),"►",IFERROR(RIGHT(#REF!,LEN(#REF!)-FIND("Couleur",#REF!)+1),""))</f>
        <v/>
      </c>
      <c r="B157" s="134" t="s">
        <v>394</v>
      </c>
      <c r="C157" s="190" t="str">
        <f>UPPER(LEFT(J150,1)) &amp; "." &amp; UPPER(LEFT(J150,1)) &amp; LOWER(MID(J150,2,999)) &amp; "." &amp; UPPER(LEFT(H150,1)) &amp; LOWER(MID(H150,2,999)) &amp; "." &amp; UPPER(LEFT(H151,1)) &amp; LOWER(MID(H151,2,999)) &amp; "." &amp; "Verre " &amp; UPPER(LEFT(I154,1)) &amp; LOWER(MID(I154,2,999)) &amp; IF(LEFT(S150,1)=UPPER(LEFT(S150,1)),".","") &amp; UPPER(LEFT(S150,1)) &amp; LOWER(MID(S150,2,999))</f>
        <v>R.Recipe name.With or without alcohol.Quand.Verre Flute(s).Family to stick on</v>
      </c>
      <c r="D157" s="189">
        <f>H154</f>
        <v>2</v>
      </c>
      <c r="E157" s="188" t="str">
        <f>I154</f>
        <v>Flute(s)</v>
      </c>
      <c r="F157" s="187">
        <f>H156</f>
        <v>12</v>
      </c>
      <c r="G157" s="186" t="str">
        <f>I156</f>
        <v>cl</v>
      </c>
      <c r="H157" s="185" t="str">
        <f>(H156*H154)&amp;" "&amp;I156</f>
        <v>24 cl</v>
      </c>
      <c r="I157" s="184" t="str">
        <f>"pour "&amp;H154&amp;" "&amp;I154</f>
        <v>pour 2 Flute(s)</v>
      </c>
      <c r="J157" s="184"/>
      <c r="K157" s="183" t="s">
        <v>393</v>
      </c>
      <c r="L157" s="183" t="s">
        <v>392</v>
      </c>
      <c r="M157" s="183" t="s">
        <v>391</v>
      </c>
      <c r="N157" s="183" t="s">
        <v>390</v>
      </c>
      <c r="O157" s="183" t="s">
        <v>389</v>
      </c>
      <c r="P157" s="183" t="s">
        <v>388</v>
      </c>
      <c r="Q157" s="183" t="s">
        <v>387</v>
      </c>
      <c r="R157" s="183" t="s">
        <v>386</v>
      </c>
      <c r="S157" s="182" t="s">
        <v>385</v>
      </c>
      <c r="V157" s="11" t="s">
        <v>913</v>
      </c>
      <c r="W157" s="11"/>
      <c r="X157" s="11"/>
      <c r="Y157" s="20"/>
      <c r="Z157" s="20"/>
      <c r="AA157" s="20"/>
      <c r="AB157" s="20"/>
      <c r="AM157" s="565"/>
      <c r="AN157" s="565"/>
      <c r="AO157" s="565"/>
      <c r="AP157" s="565"/>
      <c r="AQ157" s="565"/>
      <c r="AR157" s="565"/>
      <c r="AS157" s="565"/>
      <c r="AT157" s="565"/>
      <c r="AU157" s="1"/>
      <c r="AV157" s="1"/>
      <c r="BD157" s="1"/>
      <c r="BE157" s="1"/>
      <c r="BF157" s="1"/>
      <c r="BG157" s="1"/>
      <c r="BK157" s="1"/>
      <c r="BL157" s="1"/>
      <c r="BM157" s="1"/>
      <c r="BN157" s="565"/>
      <c r="BP157" s="9">
        <v>1</v>
      </c>
    </row>
    <row r="158" spans="1:68" ht="21" customHeight="1">
      <c r="A158" s="147" t="str">
        <f>IF(ISBLANK(#REF!),"►",IFERROR(RIGHT(#REF!,LEN(#REF!)-FIND("Couleur",#REF!)+1),""))</f>
        <v/>
      </c>
      <c r="B158" s="134" t="s">
        <v>338</v>
      </c>
      <c r="C158" s="119" t="str">
        <f>C157</f>
        <v>R.Recipe name.With or without alcohol.Quand.Verre Flute(s).Family to stick on</v>
      </c>
      <c r="D158" s="119">
        <f>D157</f>
        <v>2</v>
      </c>
      <c r="E158" s="118" t="str">
        <f>E157</f>
        <v>Flute(s)</v>
      </c>
      <c r="F158" s="117">
        <f>F157</f>
        <v>12</v>
      </c>
      <c r="G158" s="116" t="str">
        <f>G157</f>
        <v>cl</v>
      </c>
      <c r="H158" s="1227" t="s">
        <v>1098</v>
      </c>
      <c r="I158" s="1227"/>
      <c r="J158" s="1228"/>
      <c r="K158" s="177"/>
      <c r="L158" s="176" t="s">
        <v>380</v>
      </c>
      <c r="M158" s="1229" t="s">
        <v>379</v>
      </c>
      <c r="N158" s="175"/>
      <c r="O158" s="1231" t="s">
        <v>1100</v>
      </c>
      <c r="P158" s="1233" t="s">
        <v>377</v>
      </c>
      <c r="Q158" s="1235" t="s">
        <v>1101</v>
      </c>
      <c r="R158" s="1237" t="s">
        <v>1102</v>
      </c>
      <c r="S158" s="174" t="s">
        <v>374</v>
      </c>
      <c r="V158" s="11"/>
      <c r="W158" s="11"/>
      <c r="X158" s="11"/>
      <c r="Y158" s="20"/>
      <c r="Z158" s="20"/>
      <c r="AA158" s="20"/>
      <c r="AB158" s="20"/>
      <c r="AM158" s="565"/>
      <c r="AN158" s="565"/>
      <c r="AO158" s="565"/>
      <c r="AP158" s="565"/>
      <c r="AQ158" s="565"/>
      <c r="AR158" s="565"/>
      <c r="AS158" s="565"/>
      <c r="AT158" s="565"/>
      <c r="AU158" s="1"/>
      <c r="AV158" s="1"/>
      <c r="BD158" s="1"/>
      <c r="BE158" s="1"/>
      <c r="BF158" s="1"/>
      <c r="BG158" s="1"/>
      <c r="BK158" s="1"/>
      <c r="BL158" s="1"/>
      <c r="BM158" s="1"/>
      <c r="BN158" s="565"/>
      <c r="BP158" s="9">
        <v>1</v>
      </c>
    </row>
    <row r="159" spans="1:68" ht="21" customHeight="1">
      <c r="A159" s="147" t="str">
        <f>IF(ISBLANK(#REF!),"►",IFERROR(RIGHT(#REF!,LEN(#REF!)-FIND("Couleur",#REF!)+1),""))</f>
        <v/>
      </c>
      <c r="B159" s="134" t="s">
        <v>338</v>
      </c>
      <c r="C159" s="119" t="str">
        <f>C157</f>
        <v>R.Recipe name.With or without alcohol.Quand.Verre Flute(s).Family to stick on</v>
      </c>
      <c r="D159" s="119">
        <f>D157</f>
        <v>2</v>
      </c>
      <c r="E159" s="118" t="str">
        <f>E157</f>
        <v>Flute(s)</v>
      </c>
      <c r="F159" s="117">
        <f>F157</f>
        <v>12</v>
      </c>
      <c r="G159" s="116" t="str">
        <f>G157</f>
        <v>cl</v>
      </c>
      <c r="H159" s="1239"/>
      <c r="I159" s="1239"/>
      <c r="J159" s="1240"/>
      <c r="K159" s="165"/>
      <c r="L159" s="164" t="s">
        <v>1099</v>
      </c>
      <c r="M159" s="1230"/>
      <c r="N159" s="163"/>
      <c r="O159" s="1232"/>
      <c r="P159" s="1234"/>
      <c r="Q159" s="1236"/>
      <c r="R159" s="1238"/>
      <c r="S159" s="162" t="s">
        <v>367</v>
      </c>
      <c r="V159" s="25" t="s">
        <v>914</v>
      </c>
      <c r="W159" s="11"/>
      <c r="X159" s="11"/>
      <c r="Y159" s="20"/>
      <c r="Z159" s="20"/>
      <c r="AA159" s="20"/>
      <c r="AB159" s="20"/>
      <c r="AM159" s="565"/>
      <c r="AN159" s="565"/>
      <c r="AO159" s="565"/>
      <c r="AP159" s="565"/>
      <c r="AQ159" s="565"/>
      <c r="AR159" s="565"/>
      <c r="AS159" s="565"/>
      <c r="AT159" s="565"/>
      <c r="AU159" s="1"/>
      <c r="AV159" s="1"/>
      <c r="BD159" s="1"/>
      <c r="BE159" s="1"/>
      <c r="BF159" s="1"/>
      <c r="BG159" s="1"/>
      <c r="BK159" s="1"/>
      <c r="BL159" s="1"/>
      <c r="BM159" s="1"/>
      <c r="BN159" s="565"/>
      <c r="BP159" s="9">
        <v>1</v>
      </c>
    </row>
    <row r="160" spans="1:68" ht="21" customHeight="1">
      <c r="A160" s="147" t="str">
        <f>IF(ISBLANK(#REF!),"►",IFERROR(RIGHT(#REF!,LEN(#REF!)-FIND("Couleur",#REF!)+1),""))</f>
        <v/>
      </c>
      <c r="B160" s="134" t="s">
        <v>338</v>
      </c>
      <c r="C160" s="119" t="str">
        <f>C157</f>
        <v>R.Recipe name.With or without alcohol.Quand.Verre Flute(s).Family to stick on</v>
      </c>
      <c r="D160" s="119">
        <f>D157</f>
        <v>2</v>
      </c>
      <c r="E160" s="118" t="str">
        <f>E157</f>
        <v>Flute(s)</v>
      </c>
      <c r="F160" s="117">
        <f>F157</f>
        <v>12</v>
      </c>
      <c r="G160" s="116" t="str">
        <f>G157</f>
        <v>cl</v>
      </c>
      <c r="H160" s="1239"/>
      <c r="I160" s="1239"/>
      <c r="J160" s="1240"/>
      <c r="K160" s="145">
        <v>1</v>
      </c>
      <c r="L160" s="296"/>
      <c r="M160" s="295"/>
      <c r="N160" s="144"/>
      <c r="O160" s="294"/>
      <c r="P160" s="293"/>
      <c r="Q160" s="292"/>
      <c r="R160" s="291">
        <v>1</v>
      </c>
      <c r="S160" s="290"/>
      <c r="V160" s="11" t="s">
        <v>915</v>
      </c>
      <c r="W160" s="11"/>
      <c r="X160" s="11"/>
      <c r="Y160" s="20"/>
      <c r="Z160" s="20"/>
      <c r="AA160" s="20"/>
      <c r="AB160" s="20"/>
      <c r="AM160" s="565"/>
      <c r="AN160" s="565"/>
      <c r="AO160" s="565"/>
      <c r="AP160" s="565"/>
      <c r="AQ160" s="565"/>
      <c r="AR160" s="565"/>
      <c r="AS160" s="565"/>
      <c r="AT160" s="565"/>
      <c r="AU160" s="1"/>
      <c r="AV160" s="1"/>
      <c r="BD160" s="1"/>
      <c r="BE160" s="1"/>
      <c r="BF160" s="1"/>
      <c r="BG160" s="1"/>
      <c r="BK160" s="1"/>
      <c r="BL160" s="1"/>
      <c r="BM160" s="1"/>
      <c r="BN160" s="565"/>
      <c r="BP160" s="9">
        <v>1</v>
      </c>
    </row>
    <row r="161" spans="1:68" ht="21" customHeight="1">
      <c r="A161" s="147" t="str">
        <f>IF(ISBLANK(#REF!),"►",IFERROR(RIGHT(#REF!,LEN(#REF!)-FIND("Couleur",#REF!)+1),""))</f>
        <v/>
      </c>
      <c r="B161" s="146" t="str">
        <f t="shared" ref="B161:B166" si="38">IF(S161&lt;&gt;"","A","►")</f>
        <v>►</v>
      </c>
      <c r="C161" s="119" t="str">
        <f>C157</f>
        <v>R.Recipe name.With or without alcohol.Quand.Verre Flute(s).Family to stick on</v>
      </c>
      <c r="D161" s="119">
        <f>D157</f>
        <v>2</v>
      </c>
      <c r="E161" s="118" t="str">
        <f>E157</f>
        <v>Flute(s)</v>
      </c>
      <c r="F161" s="117">
        <f>F157</f>
        <v>12</v>
      </c>
      <c r="G161" s="116" t="str">
        <f>G157</f>
        <v>cl</v>
      </c>
      <c r="H161" s="1239"/>
      <c r="I161" s="1239"/>
      <c r="J161" s="1240"/>
      <c r="K161" s="150">
        <v>2</v>
      </c>
      <c r="L161" s="296"/>
      <c r="M161" s="295"/>
      <c r="N161" s="144"/>
      <c r="O161" s="294"/>
      <c r="P161" s="293"/>
      <c r="Q161" s="292"/>
      <c r="R161" s="291">
        <v>1</v>
      </c>
      <c r="S161" s="290"/>
      <c r="V161" s="11" t="s">
        <v>916</v>
      </c>
      <c r="W161" s="11"/>
      <c r="X161" s="11"/>
      <c r="Y161" s="20"/>
      <c r="Z161" s="20"/>
      <c r="AA161" s="20"/>
      <c r="AB161" s="20"/>
      <c r="AM161" s="565"/>
      <c r="AN161" s="565"/>
      <c r="AO161" s="565"/>
      <c r="AP161" s="565"/>
      <c r="AQ161" s="565"/>
      <c r="AR161" s="565"/>
      <c r="AS161" s="565"/>
      <c r="AT161" s="565"/>
      <c r="BD161" s="1"/>
      <c r="BE161" s="1"/>
      <c r="BF161" s="1"/>
      <c r="BG161" s="1"/>
      <c r="BK161" s="1"/>
      <c r="BL161" s="1"/>
      <c r="BM161" s="1"/>
      <c r="BN161" s="565"/>
      <c r="BP161" s="9">
        <v>1</v>
      </c>
    </row>
    <row r="162" spans="1:68" ht="21" customHeight="1">
      <c r="A162" s="147" t="str">
        <f>IF(ISBLANK(#REF!),"►",IFERROR(RIGHT(#REF!,LEN(#REF!)-FIND("Couleur",#REF!)+1),""))</f>
        <v/>
      </c>
      <c r="B162" s="146" t="str">
        <f t="shared" si="38"/>
        <v>►</v>
      </c>
      <c r="C162" s="119" t="str">
        <f>C157</f>
        <v>R.Recipe name.With or without alcohol.Quand.Verre Flute(s).Family to stick on</v>
      </c>
      <c r="D162" s="119">
        <f>D157</f>
        <v>2</v>
      </c>
      <c r="E162" s="118" t="str">
        <f>E157</f>
        <v>Flute(s)</v>
      </c>
      <c r="F162" s="117">
        <f>F157</f>
        <v>12</v>
      </c>
      <c r="G162" s="116" t="str">
        <f>G157</f>
        <v>cl</v>
      </c>
      <c r="H162" s="1239"/>
      <c r="I162" s="1239"/>
      <c r="J162" s="1240"/>
      <c r="K162" s="145">
        <v>3</v>
      </c>
      <c r="L162" s="296"/>
      <c r="M162" s="295"/>
      <c r="N162" s="144"/>
      <c r="O162" s="294"/>
      <c r="P162" s="293"/>
      <c r="Q162" s="292"/>
      <c r="R162" s="291">
        <v>1</v>
      </c>
      <c r="S162" s="298"/>
      <c r="V162" s="11" t="s">
        <v>917</v>
      </c>
      <c r="W162" s="11"/>
      <c r="X162" s="11"/>
      <c r="Y162" s="20"/>
      <c r="Z162" s="20"/>
      <c r="AA162" s="20"/>
      <c r="AB162" s="20"/>
      <c r="AM162" s="565"/>
      <c r="AN162" s="565"/>
      <c r="AO162" s="565"/>
      <c r="AP162" s="565"/>
      <c r="AQ162" s="565"/>
      <c r="AR162" s="565"/>
      <c r="AS162" s="565"/>
      <c r="AT162" s="565"/>
      <c r="BD162" s="1"/>
      <c r="BE162" s="1"/>
      <c r="BF162" s="1"/>
      <c r="BG162" s="1"/>
      <c r="BK162" s="1"/>
      <c r="BL162" s="1"/>
      <c r="BM162" s="1"/>
      <c r="BN162" s="565"/>
      <c r="BP162" s="9">
        <v>1</v>
      </c>
    </row>
    <row r="163" spans="1:68" ht="21" customHeight="1">
      <c r="A163" s="147" t="str">
        <f>IF(ISBLANK(#REF!),"►",IFERROR(RIGHT(#REF!,LEN(#REF!)-FIND("Couleur",#REF!)+1),""))</f>
        <v/>
      </c>
      <c r="B163" s="146" t="str">
        <f t="shared" si="38"/>
        <v>►</v>
      </c>
      <c r="C163" s="119" t="str">
        <f>C157</f>
        <v>R.Recipe name.With or without alcohol.Quand.Verre Flute(s).Family to stick on</v>
      </c>
      <c r="D163" s="119">
        <f>D157</f>
        <v>2</v>
      </c>
      <c r="E163" s="118" t="str">
        <f>E157</f>
        <v>Flute(s)</v>
      </c>
      <c r="F163" s="117">
        <f>F157</f>
        <v>12</v>
      </c>
      <c r="G163" s="116" t="str">
        <f>G157</f>
        <v>cl</v>
      </c>
      <c r="H163" s="1239"/>
      <c r="I163" s="1239"/>
      <c r="J163" s="1240"/>
      <c r="K163" s="150">
        <v>4</v>
      </c>
      <c r="L163" s="296"/>
      <c r="M163" s="295"/>
      <c r="N163" s="144"/>
      <c r="O163" s="294"/>
      <c r="P163" s="293"/>
      <c r="Q163" s="292"/>
      <c r="R163" s="291">
        <v>1</v>
      </c>
      <c r="S163" s="298"/>
      <c r="V163" s="11" t="s">
        <v>918</v>
      </c>
      <c r="W163" s="11"/>
      <c r="X163" s="11"/>
      <c r="Y163" s="20"/>
      <c r="Z163" s="20"/>
      <c r="AA163" s="20"/>
      <c r="AB163" s="20"/>
      <c r="AM163" s="565"/>
      <c r="AN163" s="565"/>
      <c r="AO163" s="565"/>
      <c r="AP163" s="565"/>
      <c r="AQ163" s="565"/>
      <c r="AR163" s="565"/>
      <c r="AS163" s="565"/>
      <c r="AT163" s="565"/>
      <c r="BD163" s="1"/>
      <c r="BE163" s="1"/>
      <c r="BF163" s="1"/>
      <c r="BG163" s="1"/>
      <c r="BK163" s="1"/>
      <c r="BL163" s="1"/>
      <c r="BM163" s="1"/>
      <c r="BN163" s="565"/>
      <c r="BP163" s="9">
        <v>1</v>
      </c>
    </row>
    <row r="164" spans="1:68" ht="21" customHeight="1">
      <c r="A164" s="147" t="str">
        <f>IF(ISBLANK(#REF!),"►",IFERROR(RIGHT(#REF!,LEN(#REF!)-FIND("Couleur",#REF!)+1),""))</f>
        <v/>
      </c>
      <c r="B164" s="146" t="str">
        <f t="shared" si="38"/>
        <v>►</v>
      </c>
      <c r="C164" s="119" t="str">
        <f>C157</f>
        <v>R.Recipe name.With or without alcohol.Quand.Verre Flute(s).Family to stick on</v>
      </c>
      <c r="D164" s="119">
        <f>D157</f>
        <v>2</v>
      </c>
      <c r="E164" s="118" t="str">
        <f>E157</f>
        <v>Flute(s)</v>
      </c>
      <c r="F164" s="117">
        <f>F157</f>
        <v>12</v>
      </c>
      <c r="G164" s="116" t="str">
        <f>G157</f>
        <v>cl</v>
      </c>
      <c r="H164" s="1239"/>
      <c r="I164" s="1239"/>
      <c r="J164" s="1240"/>
      <c r="K164" s="145">
        <v>5</v>
      </c>
      <c r="L164" s="296"/>
      <c r="M164" s="295"/>
      <c r="N164" s="144"/>
      <c r="O164" s="294"/>
      <c r="P164" s="293"/>
      <c r="Q164" s="292"/>
      <c r="R164" s="291">
        <v>1</v>
      </c>
      <c r="S164" s="290"/>
      <c r="V164" s="23"/>
      <c r="W164" s="11"/>
      <c r="X164" s="11"/>
      <c r="Y164" s="20"/>
      <c r="Z164" s="20"/>
      <c r="AA164" s="20"/>
      <c r="AB164" s="20"/>
      <c r="AM164" s="565"/>
      <c r="AN164" s="565"/>
      <c r="AO164" s="565"/>
      <c r="AP164" s="565"/>
      <c r="AQ164" s="565"/>
      <c r="AR164" s="565"/>
      <c r="AS164" s="565"/>
      <c r="AT164" s="565"/>
      <c r="BD164" s="1"/>
      <c r="BE164" s="1"/>
      <c r="BF164" s="1"/>
      <c r="BG164" s="1"/>
      <c r="BK164" s="1"/>
      <c r="BL164" s="1"/>
      <c r="BM164" s="1"/>
      <c r="BN164" s="565"/>
      <c r="BP164" s="9">
        <v>1</v>
      </c>
    </row>
    <row r="165" spans="1:68" ht="21" customHeight="1">
      <c r="A165" s="147" t="str">
        <f>IF(ISBLANK(#REF!),"►",IFERROR(RIGHT(#REF!,LEN(#REF!)-FIND("Couleur",#REF!)+1),""))</f>
        <v/>
      </c>
      <c r="B165" s="146" t="str">
        <f t="shared" si="38"/>
        <v>►</v>
      </c>
      <c r="C165" s="119" t="str">
        <f>C157</f>
        <v>R.Recipe name.With or without alcohol.Quand.Verre Flute(s).Family to stick on</v>
      </c>
      <c r="D165" s="119">
        <f>D157</f>
        <v>2</v>
      </c>
      <c r="E165" s="118" t="str">
        <f>E157</f>
        <v>Flute(s)</v>
      </c>
      <c r="F165" s="117">
        <f>F157</f>
        <v>12</v>
      </c>
      <c r="G165" s="116" t="str">
        <f>G157</f>
        <v>cl</v>
      </c>
      <c r="H165" s="1239"/>
      <c r="I165" s="1239"/>
      <c r="J165" s="1240"/>
      <c r="K165" s="150">
        <v>6</v>
      </c>
      <c r="L165" s="296"/>
      <c r="M165" s="295"/>
      <c r="N165" s="144"/>
      <c r="O165" s="294"/>
      <c r="P165" s="293"/>
      <c r="Q165" s="292"/>
      <c r="R165" s="291">
        <v>1</v>
      </c>
      <c r="S165" s="290"/>
      <c r="V165" s="23" t="s">
        <v>919</v>
      </c>
      <c r="W165" s="11"/>
      <c r="X165" s="11"/>
      <c r="Y165" s="20"/>
      <c r="Z165" s="20"/>
      <c r="AA165" s="20"/>
      <c r="AB165" s="20"/>
      <c r="AM165" s="565"/>
      <c r="AN165" s="565"/>
      <c r="AO165" s="565"/>
      <c r="AP165" s="565"/>
      <c r="AQ165" s="565"/>
      <c r="AR165" s="565"/>
      <c r="AS165" s="565"/>
      <c r="AT165" s="565"/>
      <c r="BD165" s="1"/>
      <c r="BE165" s="1"/>
      <c r="BF165" s="1"/>
      <c r="BG165" s="1"/>
      <c r="BK165" s="1"/>
      <c r="BL165" s="1"/>
      <c r="BM165" s="1"/>
      <c r="BN165" s="565"/>
      <c r="BP165" s="9">
        <v>1</v>
      </c>
    </row>
    <row r="166" spans="1:68" ht="21" customHeight="1">
      <c r="A166" s="147" t="str">
        <f>IF(ISBLANK(#REF!),"►",IFERROR(RIGHT(#REF!,LEN(#REF!)-FIND("Couleur",#REF!)+1),""))</f>
        <v/>
      </c>
      <c r="B166" s="146" t="str">
        <f t="shared" si="38"/>
        <v>►</v>
      </c>
      <c r="C166" s="119" t="str">
        <f>C157</f>
        <v>R.Recipe name.With or without alcohol.Quand.Verre Flute(s).Family to stick on</v>
      </c>
      <c r="D166" s="119">
        <f>D157</f>
        <v>2</v>
      </c>
      <c r="E166" s="118" t="str">
        <f>E157</f>
        <v>Flute(s)</v>
      </c>
      <c r="F166" s="117">
        <f>F157</f>
        <v>12</v>
      </c>
      <c r="G166" s="116" t="str">
        <f>G157</f>
        <v>cl</v>
      </c>
      <c r="H166" s="1239"/>
      <c r="I166" s="1239"/>
      <c r="J166" s="1240"/>
      <c r="K166" s="145">
        <v>7</v>
      </c>
      <c r="L166" s="296"/>
      <c r="M166" s="295"/>
      <c r="N166" s="144"/>
      <c r="O166" s="294"/>
      <c r="P166" s="293"/>
      <c r="Q166" s="292"/>
      <c r="R166" s="291">
        <v>1</v>
      </c>
      <c r="S166" s="290"/>
      <c r="V166" s="23"/>
      <c r="W166" s="11"/>
      <c r="X166" s="11"/>
      <c r="Y166" s="20"/>
      <c r="Z166" s="20"/>
      <c r="AA166" s="20"/>
      <c r="AB166" s="20"/>
      <c r="AM166" s="565"/>
      <c r="AN166" s="565"/>
      <c r="AO166" s="565"/>
      <c r="AP166" s="565"/>
      <c r="AQ166" s="565"/>
      <c r="AR166" s="565"/>
      <c r="AS166" s="565"/>
      <c r="AT166" s="565"/>
      <c r="BD166" s="1"/>
      <c r="BE166" s="1"/>
      <c r="BF166" s="1"/>
      <c r="BG166" s="1"/>
      <c r="BK166" s="1"/>
      <c r="BL166" s="1"/>
      <c r="BM166" s="1"/>
      <c r="BN166" s="565"/>
      <c r="BP166" s="9">
        <v>1</v>
      </c>
    </row>
    <row r="167" spans="1:68" ht="21" customHeight="1">
      <c r="A167" s="147" t="str">
        <f>IF(ISBLANK(#REF!),"►",IFERROR(RIGHT(#REF!,LEN(#REF!)-FIND("Couleur",#REF!)+1),""))</f>
        <v/>
      </c>
      <c r="B167" s="134" t="s">
        <v>338</v>
      </c>
      <c r="C167" s="119" t="str">
        <f>C157</f>
        <v>R.Recipe name.With or without alcohol.Quand.Verre Flute(s).Family to stick on</v>
      </c>
      <c r="D167" s="119">
        <f>D157</f>
        <v>2</v>
      </c>
      <c r="E167" s="118" t="str">
        <f>E157</f>
        <v>Flute(s)</v>
      </c>
      <c r="F167" s="117">
        <f>F157</f>
        <v>12</v>
      </c>
      <c r="G167" s="116" t="str">
        <f>G157</f>
        <v>cl</v>
      </c>
      <c r="H167" s="132"/>
      <c r="I167" s="132" t="str">
        <f>"▼ column "&amp;SUBSTITUTE(ADDRESS(1,COLUMN(),4),"1","")</f>
        <v>▼ column I</v>
      </c>
      <c r="J167" s="132"/>
      <c r="K167" s="132"/>
      <c r="L167" s="132"/>
      <c r="M167" s="132"/>
      <c r="N167" s="132"/>
      <c r="O167" s="132"/>
      <c r="P167" s="132"/>
      <c r="Q167" s="133"/>
      <c r="R167" s="132"/>
      <c r="S167" s="131" t="str">
        <f>"column "&amp;SUBSTITUTE(ADDRESS(1,COLUMN(),4),"1","")&amp;" ▼"</f>
        <v>column S ▼</v>
      </c>
      <c r="V167" s="22" t="s">
        <v>920</v>
      </c>
      <c r="W167" s="11"/>
      <c r="X167" s="11"/>
      <c r="Y167" s="20"/>
      <c r="Z167" s="20"/>
      <c r="AA167" s="20"/>
      <c r="AB167" s="20"/>
      <c r="AM167" s="565"/>
      <c r="AN167" s="565"/>
      <c r="AO167" s="565"/>
      <c r="AP167" s="565"/>
      <c r="AQ167" s="565"/>
      <c r="AR167" s="565"/>
      <c r="AS167" s="565"/>
      <c r="AT167" s="565"/>
      <c r="BD167" s="1"/>
      <c r="BE167" s="1"/>
      <c r="BF167" s="1"/>
      <c r="BG167" s="1"/>
      <c r="BK167" s="1"/>
      <c r="BL167" s="1"/>
      <c r="BM167" s="1"/>
      <c r="BN167" s="565"/>
      <c r="BP167" s="9">
        <v>1</v>
      </c>
    </row>
    <row r="168" spans="1:68" ht="21" customHeight="1">
      <c r="A168" s="147" t="str">
        <f>IF(ISBLANK(#REF!),"►",IFERROR(RIGHT(#REF!,LEN(#REF!)-FIND("Couleur",#REF!)+1),""))</f>
        <v/>
      </c>
      <c r="B168" s="146" t="str">
        <f t="shared" ref="B168:B178" si="39">IF(OR(I168&lt;&gt; "",J168&lt;&gt;"",K168&lt;&gt; "",L168&lt;&gt; "",M168&lt;&gt; "",N168&lt;&gt; "",O168&lt;&gt;""),"A", "►")</f>
        <v>A</v>
      </c>
      <c r="C168" s="119" t="str">
        <f>C157</f>
        <v>R.Recipe name.With or without alcohol.Quand.Verre Flute(s).Family to stick on</v>
      </c>
      <c r="D168" s="119">
        <f>D157</f>
        <v>2</v>
      </c>
      <c r="E168" s="118" t="str">
        <f>E157</f>
        <v>Flute(s)</v>
      </c>
      <c r="F168" s="117">
        <f>F157</f>
        <v>12</v>
      </c>
      <c r="G168" s="116" t="str">
        <f>G157</f>
        <v>cl</v>
      </c>
      <c r="H168" s="288">
        <v>0</v>
      </c>
      <c r="I168" s="267" t="s">
        <v>1106</v>
      </c>
      <c r="J168" s="270"/>
      <c r="K168" s="270"/>
      <c r="L168" s="270"/>
      <c r="M168" s="270"/>
      <c r="N168" s="270"/>
      <c r="O168" s="270"/>
      <c r="P168" s="270"/>
      <c r="Q168" s="270"/>
      <c r="R168" s="270"/>
      <c r="S168" s="287" t="s">
        <v>1105</v>
      </c>
      <c r="V168" s="11"/>
      <c r="W168" s="11"/>
      <c r="X168" s="11"/>
      <c r="Y168" s="20"/>
      <c r="Z168" s="20"/>
      <c r="AA168" s="20"/>
      <c r="AB168" s="20"/>
      <c r="AM168" s="565"/>
      <c r="AN168" s="565"/>
      <c r="AO168" s="565"/>
      <c r="AP168" s="565"/>
      <c r="AQ168" s="565"/>
      <c r="AR168" s="565"/>
      <c r="AS168" s="565"/>
      <c r="AT168" s="565"/>
      <c r="BD168" s="1"/>
      <c r="BE168" s="1"/>
      <c r="BF168" s="1"/>
      <c r="BG168" s="1"/>
      <c r="BK168" s="1"/>
      <c r="BL168" s="1"/>
      <c r="BM168" s="1"/>
      <c r="BN168" s="565"/>
      <c r="BP168" s="9">
        <v>1</v>
      </c>
    </row>
    <row r="169" spans="1:68" ht="21" customHeight="1">
      <c r="A169" s="147" t="str">
        <f>IF(ISBLANK(#REF!),"►",IFERROR(RIGHT(#REF!,LEN(#REF!)-FIND("Couleur",#REF!)+1),""))</f>
        <v/>
      </c>
      <c r="B169" s="146" t="str">
        <f t="shared" si="39"/>
        <v>►</v>
      </c>
      <c r="C169" s="119" t="str">
        <f>C157</f>
        <v>R.Recipe name.With or without alcohol.Quand.Verre Flute(s).Family to stick on</v>
      </c>
      <c r="D169" s="119">
        <f>D157</f>
        <v>2</v>
      </c>
      <c r="E169" s="118" t="str">
        <f>E157</f>
        <v>Flute(s)</v>
      </c>
      <c r="F169" s="117">
        <f>F157</f>
        <v>12</v>
      </c>
      <c r="G169" s="116" t="str">
        <f>G157</f>
        <v>cl</v>
      </c>
      <c r="H169" s="285" t="str">
        <f>IF(ISBLANK(I169),"",MAX(H168:H168)+1)</f>
        <v/>
      </c>
      <c r="I169" s="284"/>
      <c r="J169" s="284"/>
      <c r="K169" s="284"/>
      <c r="L169" s="284"/>
      <c r="M169" s="284"/>
      <c r="N169" s="284"/>
      <c r="O169" s="284"/>
      <c r="P169" s="284"/>
      <c r="Q169" s="284"/>
      <c r="R169" s="284"/>
      <c r="S169" s="282"/>
      <c r="V169" s="11" t="s">
        <v>921</v>
      </c>
      <c r="W169" s="11"/>
      <c r="X169" s="11"/>
      <c r="Y169" s="20"/>
      <c r="Z169" s="20"/>
      <c r="AA169" s="20"/>
      <c r="AB169" s="20"/>
      <c r="AM169" s="565"/>
      <c r="AN169" s="565"/>
      <c r="AO169" s="565"/>
      <c r="AP169" s="565"/>
      <c r="AQ169" s="565"/>
      <c r="AR169" s="565"/>
      <c r="AS169" s="565"/>
      <c r="AT169" s="565"/>
      <c r="BB169" s="389"/>
      <c r="BD169" s="1"/>
      <c r="BE169" s="1"/>
      <c r="BF169" s="1"/>
      <c r="BG169" s="1"/>
      <c r="BK169" s="1"/>
      <c r="BL169" s="1"/>
      <c r="BM169" s="1"/>
      <c r="BN169" s="565"/>
      <c r="BP169" s="9">
        <v>1</v>
      </c>
    </row>
    <row r="170" spans="1:68" ht="21" customHeight="1">
      <c r="A170" s="147" t="str">
        <f>IF(ISBLANK(#REF!),"►",IFERROR(RIGHT(#REF!,LEN(#REF!)-FIND("Couleur",#REF!)+1),""))</f>
        <v/>
      </c>
      <c r="B170" s="146" t="str">
        <f t="shared" si="39"/>
        <v>►</v>
      </c>
      <c r="C170" s="119" t="str">
        <f>C157</f>
        <v>R.Recipe name.With or without alcohol.Quand.Verre Flute(s).Family to stick on</v>
      </c>
      <c r="D170" s="119">
        <f>D157</f>
        <v>2</v>
      </c>
      <c r="E170" s="118" t="str">
        <f>E157</f>
        <v>Flute(s)</v>
      </c>
      <c r="F170" s="117">
        <f>F157</f>
        <v>12</v>
      </c>
      <c r="G170" s="116" t="str">
        <f>G157</f>
        <v>cl</v>
      </c>
      <c r="H170" s="285" t="str">
        <f>IF(ISBLANK(I170),"",MAX(H168:H169)+1)</f>
        <v/>
      </c>
      <c r="I170" s="284"/>
      <c r="J170" s="284"/>
      <c r="K170" s="284"/>
      <c r="L170" s="284"/>
      <c r="M170" s="284"/>
      <c r="N170" s="284"/>
      <c r="O170" s="284"/>
      <c r="P170" s="284"/>
      <c r="Q170" s="284"/>
      <c r="R170" s="284"/>
      <c r="S170" s="282"/>
      <c r="V170" s="11"/>
      <c r="W170" s="11"/>
      <c r="X170" s="11"/>
      <c r="Y170" s="20"/>
      <c r="Z170" s="20"/>
      <c r="AA170" s="20"/>
      <c r="AB170" s="20"/>
      <c r="AM170" s="565"/>
      <c r="AN170" s="565"/>
      <c r="AO170" s="565"/>
      <c r="AP170" s="565"/>
      <c r="AQ170" s="565"/>
      <c r="AR170" s="565"/>
      <c r="AS170" s="565"/>
      <c r="AT170" s="565"/>
      <c r="BB170" s="389"/>
      <c r="BD170" s="1"/>
      <c r="BE170" s="1"/>
      <c r="BF170" s="1"/>
      <c r="BG170" s="1"/>
      <c r="BK170" s="1"/>
      <c r="BL170" s="1"/>
      <c r="BM170" s="1"/>
      <c r="BN170" s="565"/>
      <c r="BP170" s="9">
        <v>1</v>
      </c>
    </row>
    <row r="171" spans="1:68" ht="21" customHeight="1">
      <c r="A171" s="147" t="str">
        <f>IF(ISBLANK(#REF!),"►",IFERROR(RIGHT(#REF!,LEN(#REF!)-FIND("Couleur",#REF!)+1),""))</f>
        <v/>
      </c>
      <c r="B171" s="146" t="str">
        <f t="shared" si="39"/>
        <v>►</v>
      </c>
      <c r="C171" s="119" t="str">
        <f>C157</f>
        <v>R.Recipe name.With or without alcohol.Quand.Verre Flute(s).Family to stick on</v>
      </c>
      <c r="D171" s="119">
        <f>D157</f>
        <v>2</v>
      </c>
      <c r="E171" s="118" t="str">
        <f>E157</f>
        <v>Flute(s)</v>
      </c>
      <c r="F171" s="117">
        <f>F157</f>
        <v>12</v>
      </c>
      <c r="G171" s="116" t="str">
        <f>G157</f>
        <v>cl</v>
      </c>
      <c r="H171" s="285" t="str">
        <f>IF(ISBLANK(I171),"",MAX(H168:H170)+1)</f>
        <v/>
      </c>
      <c r="I171" s="284"/>
      <c r="J171" s="284"/>
      <c r="K171" s="284"/>
      <c r="L171" s="284"/>
      <c r="M171" s="284"/>
      <c r="N171" s="284"/>
      <c r="O171" s="284"/>
      <c r="P171" s="284"/>
      <c r="Q171" s="284"/>
      <c r="R171" s="284"/>
      <c r="S171" s="282"/>
      <c r="V171" s="25" t="s">
        <v>922</v>
      </c>
      <c r="W171" s="11"/>
      <c r="X171" s="11"/>
      <c r="Y171" s="20"/>
      <c r="Z171" s="20"/>
      <c r="AA171" s="20"/>
      <c r="AB171" s="20"/>
      <c r="AM171" s="565"/>
      <c r="AN171" s="565"/>
      <c r="AO171" s="565"/>
      <c r="AP171" s="565"/>
      <c r="AQ171" s="565"/>
      <c r="AR171" s="565"/>
      <c r="AS171" s="565"/>
      <c r="AT171" s="565"/>
      <c r="BB171" s="389"/>
      <c r="BD171" s="1"/>
      <c r="BE171" s="1"/>
      <c r="BF171" s="1"/>
      <c r="BG171" s="1"/>
      <c r="BK171" s="1"/>
      <c r="BL171" s="1"/>
      <c r="BM171" s="1"/>
      <c r="BN171" s="565"/>
      <c r="BP171" s="9">
        <v>1</v>
      </c>
    </row>
    <row r="172" spans="1:68" ht="21" customHeight="1">
      <c r="A172" s="147" t="str">
        <f>IF(ISBLANK(#REF!),"►",IFERROR(RIGHT(#REF!,LEN(#REF!)-FIND("Couleur",#REF!)+1),""))</f>
        <v/>
      </c>
      <c r="B172" s="146" t="str">
        <f t="shared" si="39"/>
        <v>►</v>
      </c>
      <c r="C172" s="119" t="str">
        <f>C157</f>
        <v>R.Recipe name.With or without alcohol.Quand.Verre Flute(s).Family to stick on</v>
      </c>
      <c r="D172" s="119">
        <f>D157</f>
        <v>2</v>
      </c>
      <c r="E172" s="118" t="str">
        <f>E157</f>
        <v>Flute(s)</v>
      </c>
      <c r="F172" s="117">
        <f>F157</f>
        <v>12</v>
      </c>
      <c r="G172" s="116" t="str">
        <f>G157</f>
        <v>cl</v>
      </c>
      <c r="H172" s="285" t="str">
        <f>IF(ISBLANK(I172),"",MAX(H168:H171)+1)</f>
        <v/>
      </c>
      <c r="I172" s="284"/>
      <c r="J172" s="284"/>
      <c r="K172" s="284"/>
      <c r="L172" s="284"/>
      <c r="M172" s="284"/>
      <c r="N172" s="284"/>
      <c r="O172" s="284"/>
      <c r="P172" s="284"/>
      <c r="Q172" s="284"/>
      <c r="R172" s="284"/>
      <c r="S172" s="282"/>
      <c r="V172" s="660" t="s">
        <v>901</v>
      </c>
      <c r="W172" s="660" t="s">
        <v>923</v>
      </c>
      <c r="X172" s="660" t="s">
        <v>924</v>
      </c>
      <c r="Y172" s="20"/>
      <c r="Z172" s="20"/>
      <c r="AA172" s="20"/>
      <c r="AB172" s="20"/>
      <c r="AM172" s="565"/>
      <c r="AN172" s="565"/>
      <c r="AO172" s="565"/>
      <c r="AP172" s="565"/>
      <c r="AQ172" s="565"/>
      <c r="AR172" s="565"/>
      <c r="AS172" s="565"/>
      <c r="AT172" s="565"/>
      <c r="BB172" s="389"/>
      <c r="BD172" s="1"/>
      <c r="BE172" s="1"/>
      <c r="BF172" s="1"/>
      <c r="BG172" s="1"/>
      <c r="BK172" s="1"/>
      <c r="BL172" s="1"/>
      <c r="BM172" s="1"/>
      <c r="BN172" s="565"/>
      <c r="BP172" s="9">
        <v>1</v>
      </c>
    </row>
    <row r="173" spans="1:68" ht="21" customHeight="1">
      <c r="A173" s="147" t="str">
        <f>IF(ISBLANK(#REF!),"►",IFERROR(RIGHT(#REF!,LEN(#REF!)-FIND("Couleur",#REF!)+1),""))</f>
        <v/>
      </c>
      <c r="B173" s="146" t="str">
        <f t="shared" si="39"/>
        <v>►</v>
      </c>
      <c r="C173" s="119" t="str">
        <f>C157</f>
        <v>R.Recipe name.With or without alcohol.Quand.Verre Flute(s).Family to stick on</v>
      </c>
      <c r="D173" s="119">
        <f>D157</f>
        <v>2</v>
      </c>
      <c r="E173" s="118" t="str">
        <f>E157</f>
        <v>Flute(s)</v>
      </c>
      <c r="F173" s="117">
        <f>F157</f>
        <v>12</v>
      </c>
      <c r="G173" s="116" t="str">
        <f>G157</f>
        <v>cl</v>
      </c>
      <c r="H173" s="285" t="str">
        <f>IF(ISBLANK(I173),"",MAX(H168:H172)+1)</f>
        <v/>
      </c>
      <c r="I173" s="284"/>
      <c r="J173" s="284"/>
      <c r="K173" s="284"/>
      <c r="L173" s="284"/>
      <c r="M173" s="284"/>
      <c r="N173" s="284"/>
      <c r="O173" s="284"/>
      <c r="P173" s="284"/>
      <c r="Q173" s="284"/>
      <c r="R173" s="284"/>
      <c r="S173" s="282"/>
      <c r="V173" s="661" t="s">
        <v>414</v>
      </c>
      <c r="W173" s="265" t="s">
        <v>925</v>
      </c>
      <c r="X173" s="265" t="s">
        <v>926</v>
      </c>
      <c r="Y173" s="20"/>
      <c r="Z173" s="20"/>
      <c r="AA173" s="20"/>
      <c r="AB173" s="20"/>
      <c r="AM173" s="565"/>
      <c r="AN173" s="565"/>
      <c r="AO173" s="565"/>
      <c r="AP173" s="565"/>
      <c r="AQ173" s="565"/>
      <c r="AR173" s="565"/>
      <c r="AS173" s="565"/>
      <c r="AT173" s="565"/>
      <c r="BB173" s="389"/>
      <c r="BD173" s="1"/>
      <c r="BE173" s="1"/>
      <c r="BF173" s="1"/>
      <c r="BG173" s="1"/>
      <c r="BK173" s="1"/>
      <c r="BL173" s="1"/>
      <c r="BM173" s="1"/>
      <c r="BN173" s="565"/>
      <c r="BP173" s="9">
        <v>1</v>
      </c>
    </row>
    <row r="174" spans="1:68" ht="21" customHeight="1">
      <c r="A174" s="147" t="str">
        <f>IF(ISBLANK(#REF!),"►",IFERROR(RIGHT(#REF!,LEN(#REF!)-FIND("Couleur",#REF!)+1),""))</f>
        <v/>
      </c>
      <c r="B174" s="146" t="str">
        <f t="shared" si="39"/>
        <v>►</v>
      </c>
      <c r="C174" s="119" t="str">
        <f>C157</f>
        <v>R.Recipe name.With or without alcohol.Quand.Verre Flute(s).Family to stick on</v>
      </c>
      <c r="D174" s="119">
        <f>D157</f>
        <v>2</v>
      </c>
      <c r="E174" s="118" t="str">
        <f>E157</f>
        <v>Flute(s)</v>
      </c>
      <c r="F174" s="117">
        <f>F157</f>
        <v>12</v>
      </c>
      <c r="G174" s="116" t="str">
        <f>G157</f>
        <v>cl</v>
      </c>
      <c r="H174" s="285" t="str">
        <f>IF(ISBLANK(I174),"",MAX(H168:H173)+1)</f>
        <v/>
      </c>
      <c r="I174" s="284"/>
      <c r="J174" s="284"/>
      <c r="K174" s="284"/>
      <c r="L174" s="284"/>
      <c r="M174" s="284"/>
      <c r="N174" s="284"/>
      <c r="O174" s="284"/>
      <c r="P174" s="284"/>
      <c r="Q174" s="284"/>
      <c r="R174" s="284"/>
      <c r="S174" s="282"/>
      <c r="V174" s="661" t="s">
        <v>361</v>
      </c>
      <c r="W174" s="265" t="s">
        <v>925</v>
      </c>
      <c r="X174" s="265" t="s">
        <v>927</v>
      </c>
      <c r="Y174" s="20"/>
      <c r="Z174" s="20"/>
      <c r="AA174" s="20"/>
      <c r="AB174" s="20"/>
      <c r="AM174" s="565"/>
      <c r="AN174" s="565"/>
      <c r="AO174" s="565"/>
      <c r="AP174" s="565"/>
      <c r="AQ174" s="565"/>
      <c r="AR174" s="565"/>
      <c r="AS174" s="565"/>
      <c r="AT174" s="565"/>
      <c r="BB174" s="389"/>
      <c r="BD174" s="1"/>
      <c r="BE174" s="1"/>
      <c r="BF174" s="1"/>
      <c r="BG174" s="1"/>
      <c r="BK174" s="1"/>
      <c r="BL174" s="1"/>
      <c r="BM174" s="1"/>
      <c r="BN174" s="565"/>
      <c r="BP174" s="9">
        <v>1</v>
      </c>
    </row>
    <row r="175" spans="1:68" ht="21" customHeight="1">
      <c r="A175" s="147" t="str">
        <f>IF(ISBLANK(#REF!),"►",IFERROR(RIGHT(#REF!,LEN(#REF!)-FIND("Couleur",#REF!)+1),""))</f>
        <v/>
      </c>
      <c r="B175" s="146" t="str">
        <f t="shared" si="39"/>
        <v>►</v>
      </c>
      <c r="C175" s="119" t="str">
        <f>C157</f>
        <v>R.Recipe name.With or without alcohol.Quand.Verre Flute(s).Family to stick on</v>
      </c>
      <c r="D175" s="119">
        <f>D157</f>
        <v>2</v>
      </c>
      <c r="E175" s="118" t="str">
        <f>E157</f>
        <v>Flute(s)</v>
      </c>
      <c r="F175" s="117">
        <f>F157</f>
        <v>12</v>
      </c>
      <c r="G175" s="116" t="str">
        <f>G157</f>
        <v>cl</v>
      </c>
      <c r="H175" s="285" t="str">
        <f>IF(ISBLANK(I175),"",MAX(H168:H174)+1)</f>
        <v/>
      </c>
      <c r="I175" s="284"/>
      <c r="J175" s="284"/>
      <c r="K175" s="284"/>
      <c r="L175" s="284"/>
      <c r="M175" s="284"/>
      <c r="N175" s="284"/>
      <c r="O175" s="284"/>
      <c r="P175" s="284"/>
      <c r="Q175" s="284"/>
      <c r="R175" s="284"/>
      <c r="S175" s="282"/>
      <c r="V175" s="661" t="s">
        <v>475</v>
      </c>
      <c r="W175" s="265" t="s">
        <v>925</v>
      </c>
      <c r="X175" s="265" t="s">
        <v>928</v>
      </c>
      <c r="Y175" s="20"/>
      <c r="Z175" s="20"/>
      <c r="AA175" s="20"/>
      <c r="AB175" s="20"/>
      <c r="AM175" s="565"/>
      <c r="AN175" s="565"/>
      <c r="AO175" s="565"/>
      <c r="AP175" s="565"/>
      <c r="AQ175" s="565"/>
      <c r="AR175" s="565"/>
      <c r="AS175" s="565"/>
      <c r="AT175" s="565"/>
      <c r="BB175" s="389"/>
      <c r="BD175" s="1"/>
      <c r="BE175" s="1"/>
      <c r="BF175" s="1"/>
      <c r="BG175" s="1"/>
      <c r="BK175" s="1"/>
      <c r="BL175" s="1"/>
      <c r="BM175" s="1"/>
      <c r="BN175" s="565"/>
      <c r="BP175" s="9">
        <v>1</v>
      </c>
    </row>
    <row r="176" spans="1:68" ht="21" customHeight="1">
      <c r="A176" s="147" t="str">
        <f>IF(ISBLANK(#REF!),"►",IFERROR(RIGHT(#REF!,LEN(#REF!)-FIND("Couleur",#REF!)+1),""))</f>
        <v/>
      </c>
      <c r="B176" s="146" t="str">
        <f t="shared" si="39"/>
        <v>►</v>
      </c>
      <c r="C176" s="119" t="str">
        <f>C157</f>
        <v>R.Recipe name.With or without alcohol.Quand.Verre Flute(s).Family to stick on</v>
      </c>
      <c r="D176" s="119">
        <f>D157</f>
        <v>2</v>
      </c>
      <c r="E176" s="118" t="str">
        <f>E157</f>
        <v>Flute(s)</v>
      </c>
      <c r="F176" s="117">
        <f>F157</f>
        <v>12</v>
      </c>
      <c r="G176" s="116" t="str">
        <f>G157</f>
        <v>cl</v>
      </c>
      <c r="H176" s="285" t="str">
        <f>IF(ISBLANK(I176),"",MAX(H168:H175)+1)</f>
        <v/>
      </c>
      <c r="I176" s="284"/>
      <c r="J176" s="284"/>
      <c r="K176" s="284"/>
      <c r="L176" s="284"/>
      <c r="M176" s="284"/>
      <c r="N176" s="284"/>
      <c r="O176" s="284"/>
      <c r="P176" s="284"/>
      <c r="Q176" s="284"/>
      <c r="R176" s="284"/>
      <c r="S176" s="282"/>
      <c r="V176" s="20"/>
      <c r="W176" s="20"/>
      <c r="X176" s="20"/>
      <c r="Y176" s="20"/>
      <c r="Z176" s="20"/>
      <c r="AA176" s="20"/>
      <c r="AB176" s="20"/>
      <c r="AM176" s="565"/>
      <c r="AN176" s="565"/>
      <c r="AO176" s="565"/>
      <c r="AP176" s="565"/>
      <c r="AQ176" s="565"/>
      <c r="AR176" s="565"/>
      <c r="AS176" s="565"/>
      <c r="AT176" s="565"/>
      <c r="BB176" s="389"/>
      <c r="BD176" s="1"/>
      <c r="BE176" s="1"/>
      <c r="BF176" s="1"/>
      <c r="BG176" s="1"/>
      <c r="BK176" s="1"/>
      <c r="BL176" s="1"/>
      <c r="BM176" s="1"/>
      <c r="BN176" s="565"/>
      <c r="BP176" s="9">
        <v>1</v>
      </c>
    </row>
    <row r="177" spans="1:70" ht="21" customHeight="1">
      <c r="A177" s="147" t="str">
        <f>IF(ISBLANK(#REF!),"►",IFERROR(RIGHT(#REF!,LEN(#REF!)-FIND("Couleur",#REF!)+1),""))</f>
        <v/>
      </c>
      <c r="B177" s="146" t="str">
        <f t="shared" si="39"/>
        <v>►</v>
      </c>
      <c r="C177" s="119" t="str">
        <f>C157</f>
        <v>R.Recipe name.With or without alcohol.Quand.Verre Flute(s).Family to stick on</v>
      </c>
      <c r="D177" s="119">
        <f>D157</f>
        <v>2</v>
      </c>
      <c r="E177" s="118" t="str">
        <f>E157</f>
        <v>Flute(s)</v>
      </c>
      <c r="F177" s="117">
        <f>F157</f>
        <v>12</v>
      </c>
      <c r="G177" s="116" t="str">
        <f>G157</f>
        <v>cl</v>
      </c>
      <c r="H177" s="285" t="str">
        <f>IF(ISBLANK(I177),"",MAX(H168:H176)+1)</f>
        <v/>
      </c>
      <c r="I177" s="284"/>
      <c r="J177" s="284"/>
      <c r="K177" s="284"/>
      <c r="L177" s="284"/>
      <c r="M177" s="284"/>
      <c r="N177" s="284"/>
      <c r="O177" s="284"/>
      <c r="P177" s="284"/>
      <c r="Q177" s="284"/>
      <c r="R177" s="284"/>
      <c r="S177" s="282"/>
      <c r="V177" s="1"/>
      <c r="W177" s="1"/>
      <c r="X177" s="1"/>
      <c r="Y177" s="1"/>
      <c r="AM177" s="565"/>
      <c r="AN177" s="565"/>
      <c r="AO177" s="565"/>
      <c r="AP177" s="565"/>
      <c r="AQ177" s="565"/>
      <c r="AR177" s="565"/>
      <c r="AS177" s="565"/>
      <c r="AT177" s="565"/>
      <c r="BD177" s="1"/>
      <c r="BE177" s="1"/>
      <c r="BF177" s="1"/>
      <c r="BG177" s="1"/>
      <c r="BK177" s="1"/>
      <c r="BL177" s="1"/>
      <c r="BM177" s="1"/>
      <c r="BN177" s="565"/>
      <c r="BP177" s="9">
        <v>1</v>
      </c>
    </row>
    <row r="178" spans="1:70" ht="21" customHeight="1">
      <c r="A178" s="147" t="str">
        <f>IF(ISBLANK(#REF!),"►",IFERROR(RIGHT(#REF!,LEN(#REF!)-FIND("Couleur",#REF!)+1),""))</f>
        <v/>
      </c>
      <c r="B178" s="146" t="str">
        <f t="shared" si="39"/>
        <v>►</v>
      </c>
      <c r="C178" s="119" t="str">
        <f>C157</f>
        <v>R.Recipe name.With or without alcohol.Quand.Verre Flute(s).Family to stick on</v>
      </c>
      <c r="D178" s="119">
        <f>D157</f>
        <v>2</v>
      </c>
      <c r="E178" s="118" t="str">
        <f>E157</f>
        <v>Flute(s)</v>
      </c>
      <c r="F178" s="117">
        <f>F157</f>
        <v>12</v>
      </c>
      <c r="G178" s="116" t="str">
        <f>G157</f>
        <v>cl</v>
      </c>
      <c r="H178" s="1226" t="s">
        <v>1107</v>
      </c>
      <c r="I178" s="280"/>
      <c r="J178" s="280"/>
      <c r="K178" s="280"/>
      <c r="L178" s="280"/>
      <c r="M178" s="280"/>
      <c r="N178" s="280"/>
      <c r="O178" s="280"/>
      <c r="P178" s="280"/>
      <c r="Q178" s="280"/>
      <c r="R178" s="280"/>
      <c r="S178" s="279"/>
      <c r="V178" s="1"/>
      <c r="W178" s="1"/>
      <c r="X178" s="1"/>
      <c r="Y178" s="1"/>
      <c r="AM178" s="565"/>
      <c r="AN178" s="565"/>
      <c r="AO178" s="565"/>
      <c r="AP178" s="565"/>
      <c r="AQ178" s="565"/>
      <c r="AR178" s="565"/>
      <c r="AS178" s="565"/>
      <c r="AT178" s="565"/>
      <c r="BD178" s="1"/>
      <c r="BE178" s="1"/>
      <c r="BF178" s="1"/>
      <c r="BG178" s="1"/>
      <c r="BK178" s="1"/>
      <c r="BL178" s="1"/>
      <c r="BM178" s="1"/>
      <c r="BN178" s="565"/>
      <c r="BP178" s="9">
        <v>1</v>
      </c>
    </row>
    <row r="179" spans="1:70" ht="21" customHeight="1">
      <c r="A179" s="147" t="str">
        <f>IF(ISBLANK(#REF!),"►",IFERROR(RIGHT(#REF!,LEN(#REF!)-FIND("Couleur",#REF!)+1),""))</f>
        <v/>
      </c>
      <c r="B179" s="146" t="str">
        <f>IF(OR(I179&lt;&gt; "",J179&lt;&gt;"",K179&lt;&gt; "",L179&lt;&gt; "",M179&lt;&gt; "",N179&lt;&gt; "",O179&lt;&gt;""),"A", "►")</f>
        <v>►</v>
      </c>
      <c r="C179" s="119" t="str">
        <f>C157</f>
        <v>R.Recipe name.With or without alcohol.Quand.Verre Flute(s).Family to stick on</v>
      </c>
      <c r="D179" s="119">
        <f>D157</f>
        <v>2</v>
      </c>
      <c r="E179" s="118" t="str">
        <f>E157</f>
        <v>Flute(s)</v>
      </c>
      <c r="F179" s="117">
        <f>F157</f>
        <v>12</v>
      </c>
      <c r="G179" s="116" t="str">
        <f>G157</f>
        <v>cl</v>
      </c>
      <c r="H179" s="1226"/>
      <c r="I179" s="280"/>
      <c r="J179" s="280"/>
      <c r="K179" s="280"/>
      <c r="L179" s="280"/>
      <c r="M179" s="280"/>
      <c r="N179" s="280"/>
      <c r="O179" s="280"/>
      <c r="P179" s="280"/>
      <c r="Q179" s="280"/>
      <c r="R179" s="280"/>
      <c r="S179" s="279"/>
      <c r="V179" s="1"/>
      <c r="W179" s="1"/>
      <c r="X179" s="1"/>
      <c r="Y179" s="1"/>
      <c r="AM179" s="565"/>
      <c r="AN179" s="565"/>
      <c r="AO179" s="565"/>
      <c r="AP179" s="565"/>
      <c r="AQ179" s="565"/>
      <c r="AR179" s="565"/>
      <c r="AS179" s="565"/>
      <c r="AT179" s="565"/>
      <c r="BD179" s="1"/>
      <c r="BE179" s="1"/>
      <c r="BF179" s="1"/>
      <c r="BG179" s="1"/>
      <c r="BK179" s="1"/>
      <c r="BL179" s="1"/>
      <c r="BM179" s="1"/>
      <c r="BN179" s="565"/>
      <c r="BP179" s="9">
        <v>1</v>
      </c>
    </row>
    <row r="180" spans="1:70" ht="21" customHeight="1">
      <c r="A180" s="147" t="str">
        <f>IF(ISBLANK(#REF!),"►",IFERROR(RIGHT(#REF!,LEN(#REF!)-FIND("Couleur",#REF!)+1),""))</f>
        <v/>
      </c>
      <c r="B180" s="274" t="s">
        <v>338</v>
      </c>
      <c r="C180" s="119" t="str">
        <f>C157</f>
        <v>R.Recipe name.With or without alcohol.Quand.Verre Flute(s).Family to stick on</v>
      </c>
      <c r="D180" s="119">
        <f>D157</f>
        <v>2</v>
      </c>
      <c r="E180" s="118" t="str">
        <f>E157</f>
        <v>Flute(s)</v>
      </c>
      <c r="F180" s="117">
        <f>F157</f>
        <v>12</v>
      </c>
      <c r="G180" s="116" t="str">
        <f>G157</f>
        <v>cl</v>
      </c>
      <c r="H180" s="277" t="s">
        <v>509</v>
      </c>
      <c r="I180" s="122"/>
      <c r="J180" s="122"/>
      <c r="K180" s="122"/>
      <c r="L180" s="122"/>
      <c r="M180" s="122"/>
      <c r="N180" s="122"/>
      <c r="O180" s="122"/>
      <c r="P180" s="122"/>
      <c r="Q180" s="122"/>
      <c r="R180" s="122"/>
      <c r="S180" s="121"/>
      <c r="V180" s="1"/>
      <c r="W180" s="1"/>
      <c r="X180" s="1"/>
      <c r="Y180" s="1"/>
      <c r="AM180" s="565"/>
      <c r="AN180" s="565"/>
      <c r="AO180" s="565"/>
      <c r="AP180" s="565"/>
      <c r="AQ180" s="565"/>
      <c r="AR180" s="565"/>
      <c r="AS180" s="565"/>
      <c r="AT180" s="565"/>
      <c r="BD180" s="1"/>
      <c r="BE180" s="1"/>
      <c r="BF180" s="1"/>
      <c r="BG180" s="1"/>
      <c r="BK180" s="1"/>
      <c r="BL180" s="1"/>
      <c r="BM180" s="1"/>
      <c r="BN180" s="565"/>
      <c r="BP180" s="9">
        <v>1</v>
      </c>
    </row>
    <row r="181" spans="1:70" ht="21" customHeight="1">
      <c r="A181" s="147" t="str">
        <f>IF(ISBLANK(#REF!),"►",IFERROR(RIGHT(#REF!,LEN(#REF!)-FIND("Couleur",#REF!)+1),""))</f>
        <v/>
      </c>
      <c r="B181" s="274" t="s">
        <v>338</v>
      </c>
      <c r="C181" s="113">
        <v>2</v>
      </c>
      <c r="D181" s="113">
        <v>2</v>
      </c>
      <c r="E181" s="113">
        <v>2</v>
      </c>
      <c r="F181" s="113">
        <v>2</v>
      </c>
      <c r="G181" s="113">
        <v>2</v>
      </c>
      <c r="H181" s="113">
        <v>10</v>
      </c>
      <c r="I181" s="113">
        <v>12</v>
      </c>
      <c r="J181" s="113">
        <v>10</v>
      </c>
      <c r="K181" s="113">
        <v>3</v>
      </c>
      <c r="L181" s="113">
        <v>11</v>
      </c>
      <c r="M181" s="113">
        <v>11</v>
      </c>
      <c r="N181" s="113">
        <v>4</v>
      </c>
      <c r="O181" s="113">
        <v>11</v>
      </c>
      <c r="P181" s="113">
        <v>11</v>
      </c>
      <c r="Q181" s="113">
        <v>11</v>
      </c>
      <c r="R181" s="113">
        <v>12</v>
      </c>
      <c r="S181" s="115">
        <v>40</v>
      </c>
      <c r="V181" s="1"/>
      <c r="W181" s="1"/>
      <c r="X181" s="1"/>
      <c r="Y181" s="1"/>
      <c r="AM181" s="565"/>
      <c r="AN181" s="565"/>
      <c r="AO181" s="565"/>
      <c r="AP181" s="565"/>
      <c r="AQ181" s="565"/>
      <c r="AR181" s="565"/>
      <c r="AS181" s="565"/>
      <c r="AT181" s="565"/>
      <c r="BD181" s="1"/>
      <c r="BE181" s="1"/>
      <c r="BF181" s="1"/>
      <c r="BG181" s="1"/>
      <c r="BK181" s="1"/>
      <c r="BL181" s="1"/>
      <c r="BM181" s="1"/>
      <c r="BN181" s="565"/>
      <c r="BP181" s="9">
        <v>1</v>
      </c>
    </row>
    <row r="182" spans="1:70" ht="21" customHeight="1" thickBot="1">
      <c r="A182" s="147" t="str">
        <f>IF(ISBLANK(#REF!),"►",IFERROR(RIGHT(#REF!,LEN(#REF!)-FIND("Couleur",#REF!)+1),""))</f>
        <v/>
      </c>
      <c r="B182" s="273" t="s">
        <v>338</v>
      </c>
      <c r="C182" s="272">
        <f t="shared" ref="C182:Q182" ca="1" si="40">CELL("largeur",C182)</f>
        <v>2</v>
      </c>
      <c r="D182" s="272">
        <f t="shared" ca="1" si="40"/>
        <v>2</v>
      </c>
      <c r="E182" s="272">
        <f t="shared" ca="1" si="40"/>
        <v>2</v>
      </c>
      <c r="F182" s="272">
        <f t="shared" ca="1" si="40"/>
        <v>2</v>
      </c>
      <c r="G182" s="272">
        <f t="shared" ca="1" si="40"/>
        <v>2</v>
      </c>
      <c r="H182" s="272">
        <f t="shared" ca="1" si="40"/>
        <v>10</v>
      </c>
      <c r="I182" s="272">
        <f t="shared" ca="1" si="40"/>
        <v>12</v>
      </c>
      <c r="J182" s="272">
        <f t="shared" ca="1" si="40"/>
        <v>10</v>
      </c>
      <c r="K182" s="272">
        <f t="shared" ca="1" si="40"/>
        <v>3</v>
      </c>
      <c r="L182" s="272">
        <f t="shared" ca="1" si="40"/>
        <v>11</v>
      </c>
      <c r="M182" s="272">
        <f t="shared" ca="1" si="40"/>
        <v>11</v>
      </c>
      <c r="N182" s="272">
        <f t="shared" ca="1" si="40"/>
        <v>4</v>
      </c>
      <c r="O182" s="272">
        <f t="shared" ca="1" si="40"/>
        <v>11</v>
      </c>
      <c r="P182" s="272">
        <f t="shared" ca="1" si="40"/>
        <v>11</v>
      </c>
      <c r="Q182" s="272">
        <f t="shared" ca="1" si="40"/>
        <v>11</v>
      </c>
      <c r="R182" s="272">
        <v>12</v>
      </c>
      <c r="S182" s="271">
        <f ca="1">CELL("largeur",S182)</f>
        <v>40</v>
      </c>
      <c r="V182" s="1"/>
      <c r="W182" s="1"/>
      <c r="X182" s="1"/>
      <c r="Y182" s="1"/>
      <c r="AM182" s="565"/>
      <c r="AN182" s="565"/>
      <c r="AO182" s="565"/>
      <c r="AP182" s="565"/>
      <c r="AQ182" s="565"/>
      <c r="AR182" s="565"/>
      <c r="AS182" s="565"/>
      <c r="AT182" s="565"/>
      <c r="BD182" s="1"/>
      <c r="BE182" s="1"/>
      <c r="BF182" s="1"/>
      <c r="BG182" s="1"/>
      <c r="BK182" s="1"/>
      <c r="BL182" s="1"/>
      <c r="BM182" s="1"/>
      <c r="BN182" s="565"/>
      <c r="BP182" s="503" t="s">
        <v>670</v>
      </c>
    </row>
    <row r="183" spans="1:70" ht="21" customHeight="1">
      <c r="A183" s="9">
        <v>1</v>
      </c>
      <c r="B183" s="9">
        <v>1</v>
      </c>
      <c r="C183" s="9">
        <v>1</v>
      </c>
      <c r="D183" s="9">
        <v>1</v>
      </c>
      <c r="E183" s="9">
        <v>1</v>
      </c>
      <c r="F183" s="9">
        <v>1</v>
      </c>
      <c r="G183" s="9">
        <v>1</v>
      </c>
      <c r="H183" s="9">
        <v>1</v>
      </c>
      <c r="I183" s="9">
        <v>1</v>
      </c>
      <c r="J183" s="9">
        <v>1</v>
      </c>
      <c r="K183" s="9">
        <v>1</v>
      </c>
      <c r="L183" s="9">
        <v>1</v>
      </c>
      <c r="M183" s="9">
        <v>1</v>
      </c>
      <c r="N183" s="9">
        <v>1</v>
      </c>
      <c r="O183" s="9">
        <v>1</v>
      </c>
      <c r="P183" s="9">
        <v>1</v>
      </c>
      <c r="Q183" s="9">
        <v>1</v>
      </c>
      <c r="R183" s="9">
        <v>1</v>
      </c>
      <c r="S183" s="9">
        <v>1</v>
      </c>
      <c r="T183" s="9">
        <v>1</v>
      </c>
      <c r="U183" s="9">
        <v>1</v>
      </c>
      <c r="V183" s="9">
        <v>1</v>
      </c>
      <c r="W183" s="9">
        <v>1</v>
      </c>
      <c r="X183" s="9">
        <v>1</v>
      </c>
      <c r="Y183" s="9">
        <v>1</v>
      </c>
      <c r="Z183" s="9">
        <v>1</v>
      </c>
      <c r="AA183" s="9">
        <v>1</v>
      </c>
      <c r="AB183" s="9">
        <v>1</v>
      </c>
      <c r="AC183" s="9">
        <v>1</v>
      </c>
      <c r="AD183" s="9">
        <v>1</v>
      </c>
      <c r="AE183" s="9">
        <v>1</v>
      </c>
      <c r="AF183" s="9">
        <v>1</v>
      </c>
      <c r="AG183" s="9">
        <v>1</v>
      </c>
      <c r="AH183" s="9">
        <v>1</v>
      </c>
      <c r="AI183" s="9">
        <v>1</v>
      </c>
      <c r="AJ183" s="9">
        <v>1</v>
      </c>
      <c r="AK183" s="9">
        <v>1</v>
      </c>
      <c r="AL183" s="9">
        <v>1</v>
      </c>
      <c r="AM183" s="9">
        <v>1</v>
      </c>
      <c r="AN183" s="9">
        <v>1</v>
      </c>
      <c r="AO183" s="9">
        <v>1</v>
      </c>
      <c r="AP183" s="9">
        <v>1</v>
      </c>
      <c r="AQ183" s="9">
        <v>1</v>
      </c>
      <c r="AR183" s="9">
        <v>1</v>
      </c>
      <c r="AS183" s="9">
        <v>1</v>
      </c>
      <c r="AT183" s="9">
        <v>1</v>
      </c>
      <c r="AU183" s="9">
        <v>1</v>
      </c>
      <c r="AV183" s="9">
        <v>1</v>
      </c>
      <c r="AW183" s="9">
        <v>1</v>
      </c>
      <c r="AX183" s="9">
        <v>1</v>
      </c>
      <c r="AY183" s="9">
        <v>1</v>
      </c>
      <c r="AZ183" s="9">
        <v>1</v>
      </c>
      <c r="BA183" s="9">
        <v>1</v>
      </c>
      <c r="BB183" s="9">
        <v>1</v>
      </c>
      <c r="BC183" s="9">
        <v>1</v>
      </c>
      <c r="BD183" s="9">
        <v>1</v>
      </c>
      <c r="BE183" s="9">
        <v>1</v>
      </c>
      <c r="BF183" s="9">
        <v>1</v>
      </c>
      <c r="BG183" s="9">
        <v>1</v>
      </c>
      <c r="BH183" s="9">
        <v>1</v>
      </c>
      <c r="BI183" s="9">
        <v>1</v>
      </c>
      <c r="BJ183" s="9">
        <v>1</v>
      </c>
      <c r="BK183" s="9">
        <v>1</v>
      </c>
      <c r="BL183" s="9">
        <v>1</v>
      </c>
      <c r="BM183" s="9">
        <v>1</v>
      </c>
      <c r="BN183" s="9">
        <v>1</v>
      </c>
      <c r="BO183" s="9">
        <v>1</v>
      </c>
      <c r="BP183" s="8" t="str">
        <f>ADDRESS(ROW(),COLUMN(),4)</f>
        <v>BP183</v>
      </c>
      <c r="BQ183" s="7"/>
      <c r="BR183" s="6" t="str">
        <f>ADDRESS(ROW(),COLUMN(),4)</f>
        <v>BR183</v>
      </c>
    </row>
  </sheetData>
  <mergeCells count="346">
    <mergeCell ref="BD14:BI16"/>
    <mergeCell ref="BK14:BN14"/>
    <mergeCell ref="H15:I15"/>
    <mergeCell ref="AJ15:AK15"/>
    <mergeCell ref="AM15:AN15"/>
    <mergeCell ref="H16:I16"/>
    <mergeCell ref="B3:B8"/>
    <mergeCell ref="AU3:BB4"/>
    <mergeCell ref="AU5:BB5"/>
    <mergeCell ref="W12:W13"/>
    <mergeCell ref="X12:X13"/>
    <mergeCell ref="Y12:Y13"/>
    <mergeCell ref="Z12:AA12"/>
    <mergeCell ref="AB12:AB13"/>
    <mergeCell ref="AD13:AD14"/>
    <mergeCell ref="AF13:AF14"/>
    <mergeCell ref="AJ16:AK16"/>
    <mergeCell ref="P17:S18"/>
    <mergeCell ref="AJ17:AK17"/>
    <mergeCell ref="AM17:AN17"/>
    <mergeCell ref="AP17:AP18"/>
    <mergeCell ref="AR17:AR18"/>
    <mergeCell ref="H14:I14"/>
    <mergeCell ref="J14:R15"/>
    <mergeCell ref="S14:S15"/>
    <mergeCell ref="AP14:AP15"/>
    <mergeCell ref="AU20:AZ20"/>
    <mergeCell ref="AJ21:AK21"/>
    <mergeCell ref="AM21:AN21"/>
    <mergeCell ref="BD21:BI22"/>
    <mergeCell ref="AJ22:AK22"/>
    <mergeCell ref="AS17:AS18"/>
    <mergeCell ref="AU17:BB18"/>
    <mergeCell ref="BD17:BI20"/>
    <mergeCell ref="AJ18:AK18"/>
    <mergeCell ref="AJ19:AK19"/>
    <mergeCell ref="AM19:AN19"/>
    <mergeCell ref="AU19:BB19"/>
    <mergeCell ref="AJ20:AK20"/>
    <mergeCell ref="AP20:AP21"/>
    <mergeCell ref="H22:J22"/>
    <mergeCell ref="M22:M23"/>
    <mergeCell ref="O22:O23"/>
    <mergeCell ref="P22:P23"/>
    <mergeCell ref="Q22:Q23"/>
    <mergeCell ref="R22:R23"/>
    <mergeCell ref="H23:J30"/>
    <mergeCell ref="AR20:AR21"/>
    <mergeCell ref="AS20:AS21"/>
    <mergeCell ref="P19:S20"/>
    <mergeCell ref="AJ25:AK25"/>
    <mergeCell ref="AM25:AN25"/>
    <mergeCell ref="AJ26:AK26"/>
    <mergeCell ref="AP26:AP27"/>
    <mergeCell ref="AR26:AR27"/>
    <mergeCell ref="AS26:AS27"/>
    <mergeCell ref="AJ27:AK27"/>
    <mergeCell ref="AM27:AN27"/>
    <mergeCell ref="AJ23:AK23"/>
    <mergeCell ref="AM23:AN23"/>
    <mergeCell ref="AP23:AP24"/>
    <mergeCell ref="AR23:AR24"/>
    <mergeCell ref="AS23:AS24"/>
    <mergeCell ref="AJ24:AK24"/>
    <mergeCell ref="AJ28:AK28"/>
    <mergeCell ref="BK28:BN28"/>
    <mergeCell ref="AJ29:AK29"/>
    <mergeCell ref="AM29:AN29"/>
    <mergeCell ref="AP29:AP30"/>
    <mergeCell ref="AR29:AR30"/>
    <mergeCell ref="AS29:AS30"/>
    <mergeCell ref="AJ30:AK30"/>
    <mergeCell ref="AM30:AN30"/>
    <mergeCell ref="AJ31:AK31"/>
    <mergeCell ref="BD31:BE31"/>
    <mergeCell ref="BF31:BH32"/>
    <mergeCell ref="BI31:BI32"/>
    <mergeCell ref="AJ32:AK32"/>
    <mergeCell ref="AP32:AP33"/>
    <mergeCell ref="AR32:AR33"/>
    <mergeCell ref="AS32:AS33"/>
    <mergeCell ref="BD32:BE32"/>
    <mergeCell ref="AJ33:AK33"/>
    <mergeCell ref="BD33:BE33"/>
    <mergeCell ref="BH38:BH39"/>
    <mergeCell ref="BI38:BI39"/>
    <mergeCell ref="AJ39:AK39"/>
    <mergeCell ref="BK42:BN42"/>
    <mergeCell ref="AJ43:AK43"/>
    <mergeCell ref="AJ34:AK34"/>
    <mergeCell ref="BD34:BE34"/>
    <mergeCell ref="AJ35:AK35"/>
    <mergeCell ref="AP35:AP36"/>
    <mergeCell ref="AR35:AR36"/>
    <mergeCell ref="AS35:AS36"/>
    <mergeCell ref="BD35:BE35"/>
    <mergeCell ref="AJ36:AK36"/>
    <mergeCell ref="BI36:BI37"/>
    <mergeCell ref="AJ37:AK37"/>
    <mergeCell ref="AJ40:AK40"/>
    <mergeCell ref="BD40:BD41"/>
    <mergeCell ref="AJ41:AK41"/>
    <mergeCell ref="AP41:AP42"/>
    <mergeCell ref="AR41:AR42"/>
    <mergeCell ref="AS41:AS42"/>
    <mergeCell ref="AJ38:AK38"/>
    <mergeCell ref="AP38:AP39"/>
    <mergeCell ref="AR38:AR39"/>
    <mergeCell ref="AS38:AS39"/>
    <mergeCell ref="BF46:BF47"/>
    <mergeCell ref="BG46:BG47"/>
    <mergeCell ref="BH46:BH47"/>
    <mergeCell ref="AJ47:AK47"/>
    <mergeCell ref="AP47:AP48"/>
    <mergeCell ref="AR47:AR48"/>
    <mergeCell ref="AS47:AS48"/>
    <mergeCell ref="H42:H43"/>
    <mergeCell ref="AJ42:AK42"/>
    <mergeCell ref="H48:I48"/>
    <mergeCell ref="J48:R49"/>
    <mergeCell ref="S48:S49"/>
    <mergeCell ref="AJ48:AK48"/>
    <mergeCell ref="H49:I49"/>
    <mergeCell ref="AJ49:AK49"/>
    <mergeCell ref="AJ46:AK46"/>
    <mergeCell ref="BD46:BD47"/>
    <mergeCell ref="BE46:BE47"/>
    <mergeCell ref="AJ44:AK44"/>
    <mergeCell ref="AP44:AP45"/>
    <mergeCell ref="AR44:AR45"/>
    <mergeCell ref="AS44:AS45"/>
    <mergeCell ref="AJ45:AK45"/>
    <mergeCell ref="AU54:BB54"/>
    <mergeCell ref="H50:I50"/>
    <mergeCell ref="AJ50:AK50"/>
    <mergeCell ref="AP50:AP51"/>
    <mergeCell ref="AR50:AR51"/>
    <mergeCell ref="AS50:AS51"/>
    <mergeCell ref="P51:S52"/>
    <mergeCell ref="AJ51:AK51"/>
    <mergeCell ref="AJ52:AK52"/>
    <mergeCell ref="H57:J64"/>
    <mergeCell ref="AJ57:AK57"/>
    <mergeCell ref="AJ58:AK58"/>
    <mergeCell ref="AJ59:AK59"/>
    <mergeCell ref="AP59:AP60"/>
    <mergeCell ref="AR59:AR60"/>
    <mergeCell ref="AS59:AS60"/>
    <mergeCell ref="BE54:BI55"/>
    <mergeCell ref="AJ55:AK55"/>
    <mergeCell ref="AX55:BB59"/>
    <mergeCell ref="H56:J56"/>
    <mergeCell ref="M56:M57"/>
    <mergeCell ref="O56:O57"/>
    <mergeCell ref="P56:P57"/>
    <mergeCell ref="Q56:Q57"/>
    <mergeCell ref="R56:R57"/>
    <mergeCell ref="AJ56:AK56"/>
    <mergeCell ref="P53:S54"/>
    <mergeCell ref="AJ53:AK53"/>
    <mergeCell ref="AP53:AP54"/>
    <mergeCell ref="AR53:AR54"/>
    <mergeCell ref="AS53:AS54"/>
    <mergeCell ref="AU53:BB53"/>
    <mergeCell ref="AJ54:AK54"/>
    <mergeCell ref="AJ60:AK60"/>
    <mergeCell ref="AJ61:AK61"/>
    <mergeCell ref="AU61:AV64"/>
    <mergeCell ref="AJ62:AK62"/>
    <mergeCell ref="AP62:AP63"/>
    <mergeCell ref="AR62:AR63"/>
    <mergeCell ref="AS62:AS63"/>
    <mergeCell ref="AP56:AP57"/>
    <mergeCell ref="AR56:AR57"/>
    <mergeCell ref="AS56:AS57"/>
    <mergeCell ref="AJ67:AK67"/>
    <mergeCell ref="AJ68:AK68"/>
    <mergeCell ref="AP68:AP69"/>
    <mergeCell ref="AR68:AR69"/>
    <mergeCell ref="AS68:AS69"/>
    <mergeCell ref="AJ69:AK69"/>
    <mergeCell ref="BE62:BH63"/>
    <mergeCell ref="AJ63:AK63"/>
    <mergeCell ref="AJ64:AK64"/>
    <mergeCell ref="AJ65:AK65"/>
    <mergeCell ref="AP65:AP66"/>
    <mergeCell ref="AR65:AR66"/>
    <mergeCell ref="AS65:AS66"/>
    <mergeCell ref="AJ66:AK66"/>
    <mergeCell ref="AJ73:AK73"/>
    <mergeCell ref="AJ74:AK74"/>
    <mergeCell ref="AP74:AP75"/>
    <mergeCell ref="AR74:AR75"/>
    <mergeCell ref="AS74:AS75"/>
    <mergeCell ref="AJ75:AK75"/>
    <mergeCell ref="AW69:AW70"/>
    <mergeCell ref="AJ70:AK70"/>
    <mergeCell ref="AJ71:AK71"/>
    <mergeCell ref="AP71:AP72"/>
    <mergeCell ref="AR71:AR72"/>
    <mergeCell ref="AS71:AS72"/>
    <mergeCell ref="AW71:AW72"/>
    <mergeCell ref="AJ72:AK72"/>
    <mergeCell ref="AR80:AR81"/>
    <mergeCell ref="AS80:AS81"/>
    <mergeCell ref="AJ81:AK81"/>
    <mergeCell ref="H76:H77"/>
    <mergeCell ref="AJ76:AK76"/>
    <mergeCell ref="AJ77:AK77"/>
    <mergeCell ref="AP77:AP78"/>
    <mergeCell ref="AR77:AR78"/>
    <mergeCell ref="AS77:AS78"/>
    <mergeCell ref="AJ78:AK78"/>
    <mergeCell ref="H82:I82"/>
    <mergeCell ref="J82:R83"/>
    <mergeCell ref="S82:S83"/>
    <mergeCell ref="AJ82:AK82"/>
    <mergeCell ref="H83:I83"/>
    <mergeCell ref="AJ83:AK83"/>
    <mergeCell ref="AJ79:AK79"/>
    <mergeCell ref="AJ80:AK80"/>
    <mergeCell ref="AP80:AP81"/>
    <mergeCell ref="AP83:AP84"/>
    <mergeCell ref="AR83:AR84"/>
    <mergeCell ref="AS83:AS84"/>
    <mergeCell ref="H84:I84"/>
    <mergeCell ref="AJ84:AK84"/>
    <mergeCell ref="P85:S86"/>
    <mergeCell ref="AJ85:AK85"/>
    <mergeCell ref="AJ86:AK86"/>
    <mergeCell ref="AP86:AP87"/>
    <mergeCell ref="AR86:AR87"/>
    <mergeCell ref="H90:J90"/>
    <mergeCell ref="M90:M91"/>
    <mergeCell ref="O90:O91"/>
    <mergeCell ref="P90:P91"/>
    <mergeCell ref="Q90:Q91"/>
    <mergeCell ref="R90:R91"/>
    <mergeCell ref="H91:J98"/>
    <mergeCell ref="AS86:AS87"/>
    <mergeCell ref="P87:S88"/>
    <mergeCell ref="AJ87:AK87"/>
    <mergeCell ref="AJ88:AK88"/>
    <mergeCell ref="AJ89:AK89"/>
    <mergeCell ref="AP89:AP90"/>
    <mergeCell ref="AR89:AR90"/>
    <mergeCell ref="AS89:AS90"/>
    <mergeCell ref="AJ90:AK90"/>
    <mergeCell ref="AJ94:AK94"/>
    <mergeCell ref="AJ95:AK95"/>
    <mergeCell ref="AP95:AP96"/>
    <mergeCell ref="AR95:AR96"/>
    <mergeCell ref="AS95:AS96"/>
    <mergeCell ref="AJ96:AK96"/>
    <mergeCell ref="AJ91:AK91"/>
    <mergeCell ref="AJ92:AK92"/>
    <mergeCell ref="AP92:AP93"/>
    <mergeCell ref="AR92:AR93"/>
    <mergeCell ref="AS92:AS93"/>
    <mergeCell ref="AJ93:AK93"/>
    <mergeCell ref="AJ100:AK100"/>
    <mergeCell ref="AJ101:AK101"/>
    <mergeCell ref="AP101:AP102"/>
    <mergeCell ref="AR101:AR102"/>
    <mergeCell ref="AS101:AS102"/>
    <mergeCell ref="AJ102:AK102"/>
    <mergeCell ref="AJ97:AK97"/>
    <mergeCell ref="AJ98:AK98"/>
    <mergeCell ref="AP98:AP99"/>
    <mergeCell ref="AR98:AR99"/>
    <mergeCell ref="AS98:AS99"/>
    <mergeCell ref="AJ99:AK99"/>
    <mergeCell ref="AJ106:AK106"/>
    <mergeCell ref="AJ107:AK107"/>
    <mergeCell ref="AP107:AP108"/>
    <mergeCell ref="AR107:AR108"/>
    <mergeCell ref="AS107:AS108"/>
    <mergeCell ref="AJ108:AK108"/>
    <mergeCell ref="AJ103:AK103"/>
    <mergeCell ref="AJ104:AK104"/>
    <mergeCell ref="AP104:AP105"/>
    <mergeCell ref="AR104:AR105"/>
    <mergeCell ref="AS104:AS105"/>
    <mergeCell ref="AJ105:AK105"/>
    <mergeCell ref="AR113:AR114"/>
    <mergeCell ref="AS113:AS114"/>
    <mergeCell ref="AJ114:AK114"/>
    <mergeCell ref="AJ109:AK109"/>
    <mergeCell ref="H110:H111"/>
    <mergeCell ref="AJ110:AK110"/>
    <mergeCell ref="AP110:AP111"/>
    <mergeCell ref="AR110:AR111"/>
    <mergeCell ref="AS110:AS111"/>
    <mergeCell ref="AJ111:AK111"/>
    <mergeCell ref="AJ115:AK115"/>
    <mergeCell ref="H116:I116"/>
    <mergeCell ref="J116:R117"/>
    <mergeCell ref="S116:S117"/>
    <mergeCell ref="AJ116:AK116"/>
    <mergeCell ref="AP116:AP117"/>
    <mergeCell ref="AJ112:AK112"/>
    <mergeCell ref="AJ113:AK113"/>
    <mergeCell ref="AP113:AP114"/>
    <mergeCell ref="P119:S120"/>
    <mergeCell ref="AJ119:AK119"/>
    <mergeCell ref="AP119:AP120"/>
    <mergeCell ref="AR119:AR120"/>
    <mergeCell ref="AS119:AS120"/>
    <mergeCell ref="AJ120:AK120"/>
    <mergeCell ref="AR116:AR117"/>
    <mergeCell ref="AS116:AS117"/>
    <mergeCell ref="H117:I117"/>
    <mergeCell ref="AJ117:AK117"/>
    <mergeCell ref="H118:I118"/>
    <mergeCell ref="AJ118:AK118"/>
    <mergeCell ref="P121:S122"/>
    <mergeCell ref="AJ121:AK121"/>
    <mergeCell ref="AJ122:AK122"/>
    <mergeCell ref="AJ123:AK123"/>
    <mergeCell ref="H124:J124"/>
    <mergeCell ref="M124:M125"/>
    <mergeCell ref="O124:O125"/>
    <mergeCell ref="P124:P125"/>
    <mergeCell ref="Q124:Q125"/>
    <mergeCell ref="R124:R125"/>
    <mergeCell ref="H150:I150"/>
    <mergeCell ref="J150:R151"/>
    <mergeCell ref="S150:S151"/>
    <mergeCell ref="H151:I151"/>
    <mergeCell ref="H152:I152"/>
    <mergeCell ref="P153:S154"/>
    <mergeCell ref="AJ124:AK124"/>
    <mergeCell ref="H125:J132"/>
    <mergeCell ref="AJ125:AK125"/>
    <mergeCell ref="AJ126:AK126"/>
    <mergeCell ref="AJ127:AK127"/>
    <mergeCell ref="H144:H145"/>
    <mergeCell ref="H178:H179"/>
    <mergeCell ref="P155:S156"/>
    <mergeCell ref="H158:J158"/>
    <mergeCell ref="M158:M159"/>
    <mergeCell ref="O158:O159"/>
    <mergeCell ref="P158:P159"/>
    <mergeCell ref="Q158:Q159"/>
    <mergeCell ref="R158:R159"/>
    <mergeCell ref="H159:J166"/>
  </mergeCells>
  <hyperlinks>
    <hyperlink ref="AY13" r:id="rId1" xr:uid="{C57B1880-6E1E-4A33-BC43-7FF7E29D42B6}"/>
    <hyperlink ref="AV13" r:id="rId2" xr:uid="{936C3647-412B-4AA7-BE7D-CE9DA8FABB85}"/>
    <hyperlink ref="AY12" r:id="rId3" xr:uid="{4006C84B-3B27-43DF-91C9-683994318943}"/>
    <hyperlink ref="AV12" r:id="rId4" xr:uid="{2FDEABB1-48A7-4984-8C66-E6867545569B}"/>
    <hyperlink ref="AV14" r:id="rId5" location="imgrc=p_KRM0lJYwUdjM" display="https://www.google.com/search?q=ambiance+bar+%C3%A0+cocktail+chic&amp;client=firefox-b-d&amp;sxsrf=AJOqlzVEiEJaAfiPksk2m0DNcA5tfwxmgw:1674116619047&amp;source=lnms&amp;tbm=isch&amp;sa=X&amp;ved=2ahUKEwj6_o-zmtP8AhXHUKQEHUKRDNEQ_AUoAXoECAEQAw&amp;biw=1472&amp;bih=726&amp;dpr=1.3#imgrc=p_KRM0lJYwUdjM" xr:uid="{C28672D3-ABE2-423B-994D-79F20FB502F5}"/>
    <hyperlink ref="AX9" r:id="rId6" xr:uid="{6878F6F2-49C6-4E9C-BC51-3FD62D44E35B}"/>
    <hyperlink ref="AR14" r:id="rId7" xr:uid="{D7B2B6A0-AF59-4BC3-AA91-34DC41B62F64}"/>
    <hyperlink ref="BE79" r:id="rId8" xr:uid="{8AD42C5E-FB4E-4EFE-A810-0FFE52A15524}"/>
  </hyperlinks>
  <printOptions horizontalCentered="1"/>
  <pageMargins left="0.31496062992125984" right="0.11811023622047245" top="0.15748031496062992" bottom="0.15748031496062992" header="0.11811023622047245" footer="0.11811023622047245"/>
  <pageSetup paperSize="9" scale="54" orientation="portrait"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B8193-E5A1-465B-9D93-CD800C43E9B1}">
  <sheetPr>
    <pageSetUpPr fitToPage="1"/>
  </sheetPr>
  <dimension ref="A1:BT154"/>
  <sheetViews>
    <sheetView showZeros="0" zoomScaleNormal="100" workbookViewId="0">
      <selection activeCell="K9" sqref="K9"/>
    </sheetView>
  </sheetViews>
  <sheetFormatPr baseColWidth="10" defaultColWidth="11.42578125" defaultRowHeight="15"/>
  <cols>
    <col min="1" max="1" width="3.5703125" style="1" customWidth="1"/>
    <col min="2" max="2" width="40.7109375" style="4" customWidth="1"/>
    <col min="3" max="3" width="6.140625" style="4" customWidth="1"/>
    <col min="4" max="4" width="12.7109375" style="4" customWidth="1"/>
    <col min="5" max="5" width="25.7109375" style="4" customWidth="1"/>
    <col min="6" max="6" width="23.7109375" style="4" customWidth="1"/>
    <col min="7" max="7" width="7.7109375" style="4" customWidth="1"/>
    <col min="8" max="8" width="13.5703125" style="4" customWidth="1"/>
    <col min="9" max="9" width="12.7109375" style="4" customWidth="1"/>
    <col min="10" max="10" width="9.85546875" style="4" customWidth="1"/>
    <col min="11" max="11" width="11.7109375" style="4" customWidth="1"/>
    <col min="12" max="12" width="13.85546875" style="4" customWidth="1"/>
    <col min="13" max="13" width="16.140625" style="1" customWidth="1"/>
    <col min="14" max="14" width="3.7109375" style="5" customWidth="1"/>
    <col min="15" max="19" width="2.7109375" style="5" customWidth="1"/>
    <col min="20" max="20" width="10.7109375" style="1" customWidth="1"/>
    <col min="21" max="21" width="12.7109375" style="1" customWidth="1"/>
    <col min="22" max="22" width="10.7109375" style="1" customWidth="1"/>
    <col min="23" max="23" width="3.85546875" style="1" customWidth="1"/>
    <col min="24" max="25" width="11.7109375" style="1" customWidth="1"/>
    <col min="26" max="26" width="4.5703125" style="1" customWidth="1"/>
    <col min="27" max="27" width="12" style="1" customWidth="1"/>
    <col min="28" max="29" width="11.7109375" style="1" customWidth="1"/>
    <col min="30" max="30" width="8.140625" style="1" customWidth="1"/>
    <col min="31" max="31" width="40.7109375" style="1" customWidth="1"/>
    <col min="32" max="32" width="21.5703125" style="1" customWidth="1"/>
    <col min="33" max="33" width="14.85546875" style="1" customWidth="1"/>
    <col min="34" max="34" width="11.42578125" style="1" customWidth="1"/>
    <col min="35" max="35" width="17.42578125" style="1" customWidth="1"/>
    <col min="36" max="37" width="18" style="1" customWidth="1"/>
    <col min="38" max="38" width="14.42578125" style="1" customWidth="1"/>
    <col min="39" max="39" width="11.42578125" style="1" customWidth="1"/>
    <col min="40" max="40" width="14.7109375" style="2" customWidth="1"/>
    <col min="41" max="41" width="21.7109375" style="2" customWidth="1"/>
    <col min="42" max="42" width="18.85546875" style="2" customWidth="1"/>
    <col min="43" max="43" width="17.42578125" style="1" customWidth="1"/>
    <col min="44" max="46" width="11.42578125" style="1"/>
    <col min="47" max="47" width="17.5703125" style="1" customWidth="1"/>
    <col min="48" max="48" width="11.42578125" style="1"/>
    <col min="49" max="49" width="28.85546875" style="1" customWidth="1"/>
    <col min="50" max="50" width="25.85546875" style="3" customWidth="1"/>
    <col min="51" max="51" width="17.42578125" style="3" customWidth="1"/>
    <col min="52" max="52" width="27" style="3" customWidth="1"/>
    <col min="53" max="53" width="9.7109375" style="3" customWidth="1"/>
    <col min="54" max="54" width="11.7109375" style="3" customWidth="1"/>
    <col min="55" max="55" width="16.42578125" style="3" customWidth="1"/>
    <col min="56" max="59" width="9.7109375" style="3" customWidth="1"/>
    <col min="60" max="60" width="56.7109375" style="1" customWidth="1"/>
    <col min="61" max="61" width="11.42578125" style="1" customWidth="1"/>
    <col min="62" max="62" width="11.7109375" style="2" customWidth="1"/>
    <col min="63" max="63" width="14.7109375" style="2" customWidth="1"/>
    <col min="64" max="65" width="11.7109375" style="2" customWidth="1"/>
    <col min="66" max="66" width="11.7109375" style="1" customWidth="1"/>
    <col min="67" max="67" width="12.7109375" style="1" customWidth="1"/>
    <col min="68" max="68" width="40.7109375" style="1" customWidth="1"/>
    <col min="69" max="69" width="11.42578125" style="1"/>
    <col min="70" max="70" width="8.140625" style="1" customWidth="1"/>
    <col min="71" max="71" width="11.42578125" style="1"/>
    <col min="72" max="72" width="42.28515625" style="1" customWidth="1"/>
    <col min="73" max="16384" width="11.42578125" style="1"/>
  </cols>
  <sheetData>
    <row r="1" spans="2:72" ht="17.25" thickTop="1" thickBot="1">
      <c r="B1" s="366" t="str">
        <f>SUBSTITUTE(ADDRESS(1,COLUMN(),4),"1","")</f>
        <v>B</v>
      </c>
      <c r="C1" s="366" t="str">
        <f t="shared" ref="C1:L1" si="0">SUBSTITUTE(ADDRESS(1,COLUMN(),4),"1","")</f>
        <v>C</v>
      </c>
      <c r="D1" s="366" t="str">
        <f t="shared" si="0"/>
        <v>D</v>
      </c>
      <c r="E1" s="366" t="str">
        <f t="shared" si="0"/>
        <v>E</v>
      </c>
      <c r="F1" s="366" t="str">
        <f t="shared" si="0"/>
        <v>F</v>
      </c>
      <c r="G1" s="366" t="str">
        <f t="shared" si="0"/>
        <v>G</v>
      </c>
      <c r="H1" s="366" t="str">
        <f t="shared" si="0"/>
        <v>H</v>
      </c>
      <c r="I1" s="366" t="str">
        <f t="shared" si="0"/>
        <v>I</v>
      </c>
      <c r="J1" s="366" t="str">
        <f t="shared" si="0"/>
        <v>J</v>
      </c>
      <c r="K1" s="366" t="str">
        <f t="shared" si="0"/>
        <v>K</v>
      </c>
      <c r="L1" s="366" t="str">
        <f t="shared" si="0"/>
        <v>L</v>
      </c>
      <c r="N1" s="368" t="str">
        <f>SUBSTITUTE(ADDRESS(1,COLUMN(),4),"1","")</f>
        <v>N</v>
      </c>
      <c r="O1" s="368" t="str">
        <f>SUBSTITUTE(ADDRESS(1,COLUMN(),4),"1","")</f>
        <v>O</v>
      </c>
      <c r="P1" s="368" t="str">
        <f>SUBSTITUTE(ADDRESS(1,COLUMN(),4),"1","")</f>
        <v>P</v>
      </c>
      <c r="Q1" s="368" t="str">
        <f>SUBSTITUTE(ADDRESS(1,COLUMN(),4),"1","")</f>
        <v>Q</v>
      </c>
      <c r="R1" s="368" t="str">
        <f t="shared" ref="R1:AE1" si="1">SUBSTITUTE(ADDRESS(1,COLUMN(),4),"1","")</f>
        <v>R</v>
      </c>
      <c r="S1" s="368" t="str">
        <f t="shared" si="1"/>
        <v>S</v>
      </c>
      <c r="T1" s="368" t="str">
        <f t="shared" si="1"/>
        <v>T</v>
      </c>
      <c r="U1" s="368" t="str">
        <f t="shared" si="1"/>
        <v>U</v>
      </c>
      <c r="V1" s="368" t="str">
        <f t="shared" si="1"/>
        <v>V</v>
      </c>
      <c r="W1" s="368" t="str">
        <f t="shared" si="1"/>
        <v>W</v>
      </c>
      <c r="X1" s="368" t="str">
        <f t="shared" si="1"/>
        <v>X</v>
      </c>
      <c r="Y1" s="368" t="str">
        <f t="shared" si="1"/>
        <v>Y</v>
      </c>
      <c r="Z1" s="368" t="str">
        <f t="shared" si="1"/>
        <v>Z</v>
      </c>
      <c r="AA1" s="368" t="str">
        <f t="shared" si="1"/>
        <v>AA</v>
      </c>
      <c r="AB1" s="368" t="str">
        <f t="shared" si="1"/>
        <v>AB</v>
      </c>
      <c r="AC1" s="368" t="str">
        <f t="shared" si="1"/>
        <v>AC</v>
      </c>
      <c r="AD1" s="368" t="str">
        <f t="shared" si="1"/>
        <v>AD</v>
      </c>
      <c r="AE1" s="368" t="str">
        <f t="shared" si="1"/>
        <v>AE</v>
      </c>
      <c r="AF1" s="349"/>
      <c r="AG1" s="367" t="str">
        <f t="shared" ref="AG1:AU1" si="2">SUBSTITUTE(ADDRESS(1,COLUMN(),4),"1","")</f>
        <v>AG</v>
      </c>
      <c r="AH1" s="367" t="str">
        <f t="shared" si="2"/>
        <v>AH</v>
      </c>
      <c r="AI1" s="367" t="str">
        <f t="shared" si="2"/>
        <v>AI</v>
      </c>
      <c r="AJ1" s="367" t="str">
        <f t="shared" si="2"/>
        <v>AJ</v>
      </c>
      <c r="AK1" s="367" t="str">
        <f t="shared" si="2"/>
        <v>AK</v>
      </c>
      <c r="AL1" s="367" t="str">
        <f t="shared" si="2"/>
        <v>AL</v>
      </c>
      <c r="AM1" s="367" t="str">
        <f t="shared" si="2"/>
        <v>AM</v>
      </c>
      <c r="AN1" s="367" t="str">
        <f t="shared" si="2"/>
        <v>AN</v>
      </c>
      <c r="AO1" s="367" t="str">
        <f t="shared" si="2"/>
        <v>AO</v>
      </c>
      <c r="AP1" s="367" t="str">
        <f t="shared" si="2"/>
        <v>AP</v>
      </c>
      <c r="AQ1" s="367" t="str">
        <f t="shared" si="2"/>
        <v>AQ</v>
      </c>
      <c r="AR1" s="367" t="str">
        <f t="shared" si="2"/>
        <v>AR</v>
      </c>
      <c r="AS1" s="367" t="str">
        <f t="shared" si="2"/>
        <v>AS</v>
      </c>
      <c r="AT1" s="367" t="str">
        <f t="shared" si="2"/>
        <v>AT</v>
      </c>
      <c r="AU1" s="367" t="str">
        <f t="shared" si="2"/>
        <v>AU</v>
      </c>
      <c r="AX1" s="367" t="str">
        <f t="shared" ref="AX1:BH1" si="3">SUBSTITUTE(ADDRESS(1,COLUMN(),4),"1","")</f>
        <v>AX</v>
      </c>
      <c r="AY1" s="367" t="str">
        <f t="shared" si="3"/>
        <v>AY</v>
      </c>
      <c r="AZ1" s="367" t="str">
        <f t="shared" si="3"/>
        <v>AZ</v>
      </c>
      <c r="BA1" s="367" t="str">
        <f t="shared" si="3"/>
        <v>BA</v>
      </c>
      <c r="BB1" s="367" t="str">
        <f t="shared" si="3"/>
        <v>BB</v>
      </c>
      <c r="BC1" s="367" t="str">
        <f t="shared" si="3"/>
        <v>BC</v>
      </c>
      <c r="BD1" s="367" t="str">
        <f t="shared" si="3"/>
        <v>BD</v>
      </c>
      <c r="BE1" s="367" t="str">
        <f t="shared" si="3"/>
        <v>BE</v>
      </c>
      <c r="BF1" s="367" t="str">
        <f t="shared" si="3"/>
        <v>BF</v>
      </c>
      <c r="BG1" s="367" t="str">
        <f t="shared" si="3"/>
        <v>BG</v>
      </c>
      <c r="BH1" s="367" t="str">
        <f t="shared" si="3"/>
        <v>BH</v>
      </c>
      <c r="BJ1" s="367" t="str">
        <f t="shared" ref="BJ1:BP1" si="4">SUBSTITUTE(ADDRESS(1,COLUMN(),4),"1","")</f>
        <v>BJ</v>
      </c>
      <c r="BK1" s="367" t="str">
        <f t="shared" si="4"/>
        <v>BK</v>
      </c>
      <c r="BL1" s="367" t="str">
        <f t="shared" si="4"/>
        <v>BL</v>
      </c>
      <c r="BM1" s="367" t="str">
        <f t="shared" si="4"/>
        <v>BM</v>
      </c>
      <c r="BN1" s="367" t="str">
        <f t="shared" si="4"/>
        <v>BN</v>
      </c>
      <c r="BO1" s="367" t="str">
        <f t="shared" si="4"/>
        <v>BO</v>
      </c>
      <c r="BP1" s="367" t="str">
        <f t="shared" si="4"/>
        <v>BP</v>
      </c>
      <c r="BQ1" s="356"/>
      <c r="BR1" s="9">
        <v>1</v>
      </c>
      <c r="BS1" s="365" t="str">
        <f>SUBSTITUTE(ADDRESS(1,COLUMN(),4),"1","")</f>
        <v>BS</v>
      </c>
      <c r="BT1" s="364" t="str">
        <f>SUBSTITUTE(ADDRESS(1,COLUMN(),4),"1","")</f>
        <v>BT</v>
      </c>
    </row>
    <row r="2" spans="2:72" ht="18" customHeight="1" thickBot="1">
      <c r="B2" s="362">
        <f ca="1">CELL("largeur",B2)</f>
        <v>40</v>
      </c>
      <c r="C2" s="362">
        <f t="shared" ref="C2:L2" ca="1" si="5">CELL("largeur",C2)</f>
        <v>5</v>
      </c>
      <c r="D2" s="362">
        <f t="shared" ca="1" si="5"/>
        <v>12</v>
      </c>
      <c r="E2" s="362">
        <f t="shared" ca="1" si="5"/>
        <v>25</v>
      </c>
      <c r="F2" s="362">
        <f t="shared" ca="1" si="5"/>
        <v>23</v>
      </c>
      <c r="G2" s="362">
        <f t="shared" ca="1" si="5"/>
        <v>7</v>
      </c>
      <c r="H2" s="362">
        <f t="shared" ca="1" si="5"/>
        <v>13</v>
      </c>
      <c r="I2" s="362">
        <f t="shared" ca="1" si="5"/>
        <v>12</v>
      </c>
      <c r="J2" s="362">
        <f t="shared" ca="1" si="5"/>
        <v>9</v>
      </c>
      <c r="K2" s="362">
        <f t="shared" ca="1" si="5"/>
        <v>11</v>
      </c>
      <c r="L2" s="362">
        <f t="shared" ca="1" si="5"/>
        <v>13</v>
      </c>
      <c r="N2" s="363">
        <f ca="1">CELL("largeur",N2)</f>
        <v>3</v>
      </c>
      <c r="O2" s="363">
        <f ca="1">CELL("largeur",O2)</f>
        <v>2</v>
      </c>
      <c r="P2" s="363">
        <f ca="1">CELL("largeur",P2)</f>
        <v>2</v>
      </c>
      <c r="Q2" s="363">
        <f ca="1">CELL("largeur",Q2)</f>
        <v>2</v>
      </c>
      <c r="R2" s="363">
        <f t="shared" ref="R2:AE2" ca="1" si="6">CELL("largeur",R2)</f>
        <v>2</v>
      </c>
      <c r="S2" s="363">
        <f t="shared" ca="1" si="6"/>
        <v>2</v>
      </c>
      <c r="T2" s="363">
        <f t="shared" ca="1" si="6"/>
        <v>10</v>
      </c>
      <c r="U2" s="363">
        <f t="shared" ca="1" si="6"/>
        <v>12</v>
      </c>
      <c r="V2" s="363">
        <f t="shared" ca="1" si="6"/>
        <v>10</v>
      </c>
      <c r="W2" s="363">
        <f t="shared" ca="1" si="6"/>
        <v>3</v>
      </c>
      <c r="X2" s="363">
        <f t="shared" ca="1" si="6"/>
        <v>11</v>
      </c>
      <c r="Y2" s="363">
        <f t="shared" ca="1" si="6"/>
        <v>11</v>
      </c>
      <c r="Z2" s="363">
        <f t="shared" ca="1" si="6"/>
        <v>4</v>
      </c>
      <c r="AA2" s="363">
        <f t="shared" ca="1" si="6"/>
        <v>11</v>
      </c>
      <c r="AB2" s="363">
        <f t="shared" ca="1" si="6"/>
        <v>11</v>
      </c>
      <c r="AC2" s="363">
        <f t="shared" ca="1" si="6"/>
        <v>11</v>
      </c>
      <c r="AD2" s="363">
        <f t="shared" ca="1" si="6"/>
        <v>7</v>
      </c>
      <c r="AE2" s="363">
        <f t="shared" ca="1" si="6"/>
        <v>40</v>
      </c>
      <c r="AF2" s="349"/>
      <c r="AG2" s="362">
        <f t="shared" ref="AG2:AU2" ca="1" si="7">CELL("largeur",AG2)</f>
        <v>14</v>
      </c>
      <c r="AH2" s="362">
        <f t="shared" ca="1" si="7"/>
        <v>11</v>
      </c>
      <c r="AI2" s="362">
        <f t="shared" ca="1" si="7"/>
        <v>17</v>
      </c>
      <c r="AJ2" s="362">
        <f t="shared" ca="1" si="7"/>
        <v>17</v>
      </c>
      <c r="AK2" s="362">
        <f t="shared" ca="1" si="7"/>
        <v>17</v>
      </c>
      <c r="AL2" s="362">
        <f t="shared" ca="1" si="7"/>
        <v>14</v>
      </c>
      <c r="AM2" s="362">
        <f t="shared" ca="1" si="7"/>
        <v>11</v>
      </c>
      <c r="AN2" s="362">
        <f t="shared" ca="1" si="7"/>
        <v>14</v>
      </c>
      <c r="AO2" s="362">
        <f t="shared" ca="1" si="7"/>
        <v>21</v>
      </c>
      <c r="AP2" s="362">
        <f t="shared" ca="1" si="7"/>
        <v>18</v>
      </c>
      <c r="AQ2" s="362">
        <f t="shared" ca="1" si="7"/>
        <v>17</v>
      </c>
      <c r="AR2" s="362">
        <f t="shared" ca="1" si="7"/>
        <v>11</v>
      </c>
      <c r="AS2" s="362">
        <f t="shared" ca="1" si="7"/>
        <v>11</v>
      </c>
      <c r="AT2" s="362">
        <f t="shared" ca="1" si="7"/>
        <v>11</v>
      </c>
      <c r="AU2" s="362">
        <f t="shared" ca="1" si="7"/>
        <v>17</v>
      </c>
      <c r="AW2" s="11" t="s">
        <v>1171</v>
      </c>
      <c r="AX2" s="362">
        <f t="shared" ref="AX2:BH2" ca="1" si="8">CELL("largeur",AX2)</f>
        <v>25</v>
      </c>
      <c r="AY2" s="362">
        <f t="shared" ca="1" si="8"/>
        <v>17</v>
      </c>
      <c r="AZ2" s="362">
        <f t="shared" ca="1" si="8"/>
        <v>26</v>
      </c>
      <c r="BA2" s="362">
        <f t="shared" ca="1" si="8"/>
        <v>9</v>
      </c>
      <c r="BB2" s="362">
        <f t="shared" ca="1" si="8"/>
        <v>11</v>
      </c>
      <c r="BC2" s="362">
        <f t="shared" ca="1" si="8"/>
        <v>16</v>
      </c>
      <c r="BD2" s="362">
        <f t="shared" ca="1" si="8"/>
        <v>9</v>
      </c>
      <c r="BE2" s="362">
        <f t="shared" ca="1" si="8"/>
        <v>9</v>
      </c>
      <c r="BF2" s="362">
        <f t="shared" ca="1" si="8"/>
        <v>9</v>
      </c>
      <c r="BG2" s="362">
        <f t="shared" ca="1" si="8"/>
        <v>9</v>
      </c>
      <c r="BH2" s="362">
        <f t="shared" ca="1" si="8"/>
        <v>56</v>
      </c>
      <c r="BI2" s="20"/>
      <c r="BJ2" s="362">
        <f t="shared" ref="BJ2:BP2" ca="1" si="9">CELL("largeur",BJ2)</f>
        <v>11</v>
      </c>
      <c r="BK2" s="362">
        <f t="shared" ca="1" si="9"/>
        <v>14</v>
      </c>
      <c r="BL2" s="362">
        <f t="shared" ca="1" si="9"/>
        <v>11</v>
      </c>
      <c r="BM2" s="362">
        <f t="shared" ca="1" si="9"/>
        <v>11</v>
      </c>
      <c r="BN2" s="362">
        <f t="shared" ca="1" si="9"/>
        <v>11</v>
      </c>
      <c r="BO2" s="362">
        <f t="shared" ca="1" si="9"/>
        <v>12</v>
      </c>
      <c r="BP2" s="362">
        <f t="shared" ca="1" si="9"/>
        <v>40</v>
      </c>
      <c r="BQ2" s="356"/>
      <c r="BR2" s="9">
        <v>1</v>
      </c>
      <c r="BS2" s="360"/>
      <c r="BT2" s="360" t="s">
        <v>1126</v>
      </c>
    </row>
    <row r="3" spans="2:72" s="356" customFormat="1" ht="24.95" customHeight="1">
      <c r="B3" s="796"/>
      <c r="C3" s="358"/>
      <c r="D3" s="358"/>
      <c r="E3" s="358"/>
      <c r="F3" s="358"/>
      <c r="G3" s="358"/>
      <c r="H3" s="358"/>
      <c r="I3" s="358"/>
      <c r="J3" s="358"/>
      <c r="K3" s="1329" t="s">
        <v>1226</v>
      </c>
      <c r="L3" s="1330"/>
      <c r="N3" s="1281" t="s">
        <v>590</v>
      </c>
      <c r="O3" s="553"/>
      <c r="P3" s="553"/>
      <c r="Q3" s="553"/>
      <c r="R3" s="553"/>
      <c r="S3" s="553"/>
      <c r="T3" s="358"/>
      <c r="U3" s="358"/>
      <c r="V3" s="358"/>
      <c r="W3" s="358"/>
      <c r="X3" s="358"/>
      <c r="Y3" s="358"/>
      <c r="Z3" s="358"/>
      <c r="AA3" s="794" t="s">
        <v>1228</v>
      </c>
      <c r="AB3" s="794"/>
      <c r="AC3" s="358"/>
      <c r="AD3" s="358"/>
      <c r="AE3" s="580"/>
      <c r="AF3" s="349"/>
      <c r="AG3" s="357"/>
      <c r="AH3" s="357"/>
      <c r="AI3" s="357"/>
      <c r="AJ3" s="357"/>
      <c r="AK3" s="357"/>
      <c r="AL3" s="357"/>
      <c r="AM3" s="357"/>
      <c r="AN3" s="357"/>
      <c r="AO3" s="357"/>
      <c r="AP3" s="357"/>
      <c r="AQ3" s="357"/>
      <c r="AR3" s="357"/>
      <c r="AS3" s="357"/>
      <c r="AT3" s="357"/>
      <c r="AU3" s="357"/>
      <c r="AW3" s="1"/>
      <c r="AX3" s="357"/>
      <c r="AY3" s="357"/>
      <c r="AZ3" s="357"/>
      <c r="BA3" s="357"/>
      <c r="BB3" s="357"/>
      <c r="BC3" s="357"/>
      <c r="BD3" s="357"/>
      <c r="BE3" s="357"/>
      <c r="BF3" s="357"/>
      <c r="BG3" s="357"/>
      <c r="BH3" s="357"/>
      <c r="BR3" s="9">
        <v>1</v>
      </c>
      <c r="BS3" s="348" cm="1">
        <f t="array" aca="1" ref="BS3" ca="1">COUNTA(N1:BR154+COUNTBLANK(N1:BR154))</f>
        <v>8778</v>
      </c>
      <c r="BT3" s="347" t="str">
        <f>"cells between"&amp;" " &amp;A1&amp;" et  "&amp;BR154</f>
        <v>cells between  et  BR154</v>
      </c>
    </row>
    <row r="4" spans="2:72" customFormat="1" ht="24.95" customHeight="1">
      <c r="B4" s="797"/>
      <c r="C4" s="354" t="s">
        <v>1245</v>
      </c>
      <c r="D4" s="354"/>
      <c r="E4" s="354"/>
      <c r="F4" s="354"/>
      <c r="G4" s="354"/>
      <c r="H4" s="354"/>
      <c r="I4" s="354"/>
      <c r="J4" s="354"/>
      <c r="K4" s="1331">
        <v>1</v>
      </c>
      <c r="L4" s="1332"/>
      <c r="N4" s="1282"/>
      <c r="O4" s="803"/>
      <c r="P4" s="803"/>
      <c r="Q4" s="803"/>
      <c r="R4" s="803"/>
      <c r="S4" s="803"/>
      <c r="T4" s="355"/>
      <c r="U4" s="354"/>
      <c r="V4" s="354"/>
      <c r="W4" s="354"/>
      <c r="X4" s="354"/>
      <c r="Y4" s="354"/>
      <c r="Z4" s="354"/>
      <c r="AA4" s="663" t="s">
        <v>1229</v>
      </c>
      <c r="AB4" s="663"/>
      <c r="AC4" s="354"/>
      <c r="AD4" s="354"/>
      <c r="AE4" s="581"/>
      <c r="AF4" s="349"/>
      <c r="AG4" s="11"/>
      <c r="AH4" s="11"/>
      <c r="AI4" s="11"/>
      <c r="AJ4" s="11"/>
      <c r="AK4" s="11"/>
      <c r="AL4" s="11"/>
      <c r="AM4" s="11"/>
      <c r="AN4" s="11"/>
      <c r="AO4" s="11"/>
      <c r="AP4" s="11"/>
      <c r="AQ4" s="11"/>
      <c r="AR4" s="11"/>
      <c r="AS4" s="11"/>
      <c r="AT4" s="11"/>
      <c r="AU4" s="11"/>
      <c r="AW4" s="1"/>
      <c r="AX4" s="11"/>
      <c r="AY4" s="11"/>
      <c r="AZ4" s="11"/>
      <c r="BA4" s="11"/>
      <c r="BB4" s="11"/>
      <c r="BC4" s="11"/>
      <c r="BD4" s="11"/>
      <c r="BE4" s="11"/>
      <c r="BF4" s="11"/>
      <c r="BG4" s="11"/>
      <c r="BH4" s="11"/>
      <c r="BR4" s="9">
        <v>1</v>
      </c>
      <c r="BS4" s="348">
        <f ca="1">COUNTA(N1:BR154)</f>
        <v>2383</v>
      </c>
      <c r="BT4" s="347" t="s">
        <v>1127</v>
      </c>
    </row>
    <row r="5" spans="2:72" customFormat="1" ht="24.95" customHeight="1">
      <c r="B5" s="800"/>
      <c r="C5" s="799" t="s">
        <v>1224</v>
      </c>
      <c r="D5" s="354"/>
      <c r="E5" s="354"/>
      <c r="F5" s="354"/>
      <c r="G5" s="354"/>
      <c r="H5" s="354"/>
      <c r="I5" s="354"/>
      <c r="J5" s="354"/>
      <c r="K5" s="1331"/>
      <c r="L5" s="1332"/>
      <c r="N5" s="1282"/>
      <c r="O5" s="803"/>
      <c r="P5" s="803"/>
      <c r="Q5" s="803"/>
      <c r="R5" s="803"/>
      <c r="S5" s="803"/>
      <c r="T5" s="793" t="s">
        <v>1227</v>
      </c>
      <c r="U5" s="793"/>
      <c r="V5" s="354"/>
      <c r="W5" s="354"/>
      <c r="X5" s="354"/>
      <c r="Y5" s="354"/>
      <c r="Z5" s="354"/>
      <c r="AA5" s="664" t="s">
        <v>1219</v>
      </c>
      <c r="AB5" s="664"/>
      <c r="AC5" s="354"/>
      <c r="AD5" s="354"/>
      <c r="AE5" s="581"/>
      <c r="AF5" s="349"/>
      <c r="AG5" s="11"/>
      <c r="AH5" s="11"/>
      <c r="AI5" s="11"/>
      <c r="AJ5" s="11"/>
      <c r="AK5" s="11"/>
      <c r="AL5" s="11"/>
      <c r="AM5" s="11"/>
      <c r="AN5" s="11"/>
      <c r="AO5" s="11"/>
      <c r="AP5" s="11"/>
      <c r="AQ5" s="11"/>
      <c r="AR5" s="11"/>
      <c r="AS5" s="11"/>
      <c r="AT5" s="11"/>
      <c r="AU5" s="11"/>
      <c r="AW5" s="1"/>
      <c r="AX5" s="11"/>
      <c r="AY5" s="11"/>
      <c r="AZ5" s="11"/>
      <c r="BA5" s="11"/>
      <c r="BB5" s="11"/>
      <c r="BC5" s="11"/>
      <c r="BD5" s="11"/>
      <c r="BE5" s="11"/>
      <c r="BF5" s="11"/>
      <c r="BG5" s="11"/>
      <c r="BH5" s="11"/>
      <c r="BR5" s="9">
        <v>1</v>
      </c>
      <c r="BS5" s="348">
        <f ca="1">COUNTBLANK(N1:BR154)</f>
        <v>6404</v>
      </c>
      <c r="BT5" s="347" t="s">
        <v>1128</v>
      </c>
    </row>
    <row r="6" spans="2:72" customFormat="1" ht="24.95" customHeight="1">
      <c r="B6" s="797"/>
      <c r="C6" s="354" t="s">
        <v>1225</v>
      </c>
      <c r="D6" s="354"/>
      <c r="E6" s="354"/>
      <c r="F6" s="354"/>
      <c r="G6" s="354"/>
      <c r="H6" s="354"/>
      <c r="I6" s="354"/>
      <c r="J6" s="354"/>
      <c r="K6" s="1331"/>
      <c r="L6" s="1332"/>
      <c r="N6" s="1282"/>
      <c r="O6" s="803"/>
      <c r="P6" s="803"/>
      <c r="Q6" s="803"/>
      <c r="R6" s="803"/>
      <c r="S6" s="803"/>
      <c r="T6" s="355"/>
      <c r="U6" s="354"/>
      <c r="V6" s="354"/>
      <c r="W6" s="354"/>
      <c r="X6" s="354"/>
      <c r="Y6" s="354"/>
      <c r="Z6" s="354"/>
      <c r="AA6" s="665" t="str">
        <f>$G$14</f>
        <v>⓬ How much are you pouring in?r ►Trembler(s)</v>
      </c>
      <c r="AB6" s="665"/>
      <c r="AC6" s="354"/>
      <c r="AD6" s="354"/>
      <c r="AE6" s="581"/>
      <c r="AF6" s="349"/>
      <c r="AG6" s="11"/>
      <c r="AH6" s="11"/>
      <c r="AI6" s="11"/>
      <c r="AJ6" s="11"/>
      <c r="AK6" s="11"/>
      <c r="AL6" s="11"/>
      <c r="AM6" s="11"/>
      <c r="AN6" s="11"/>
      <c r="AO6" s="11"/>
      <c r="AP6" s="11"/>
      <c r="AQ6" s="11"/>
      <c r="AR6" s="11"/>
      <c r="AS6" s="11"/>
      <c r="AT6" s="11"/>
      <c r="AU6" s="11"/>
      <c r="AW6" s="1"/>
      <c r="AX6" s="11"/>
      <c r="AY6" s="11"/>
      <c r="AZ6" s="11"/>
      <c r="BA6" s="11"/>
      <c r="BB6" s="11"/>
      <c r="BC6" s="11"/>
      <c r="BD6" s="11"/>
      <c r="BE6" s="11"/>
      <c r="BF6" s="11"/>
      <c r="BG6" s="11"/>
      <c r="BH6" s="11"/>
      <c r="BR6" s="9">
        <v>1</v>
      </c>
      <c r="BS6" s="348">
        <f>SUM(BR1:BR152)+2</f>
        <v>154</v>
      </c>
      <c r="BT6" s="347" t="s">
        <v>1129</v>
      </c>
    </row>
    <row r="7" spans="2:72" customFormat="1" ht="24.95" customHeight="1">
      <c r="B7" s="797"/>
      <c r="C7" s="799" t="str">
        <f>"INSTRUCTIONS FOR USE "&amp;BJ10</f>
        <v>INSTRUCTIONS FOR USE ▼ colonne BJ</v>
      </c>
      <c r="D7" s="354"/>
      <c r="E7" s="354"/>
      <c r="F7" s="354"/>
      <c r="G7" s="354"/>
      <c r="H7" s="354"/>
      <c r="I7" s="354"/>
      <c r="J7" s="354"/>
      <c r="K7" s="1331"/>
      <c r="L7" s="1332"/>
      <c r="N7" s="1282"/>
      <c r="O7" s="803"/>
      <c r="P7" s="803"/>
      <c r="Q7" s="803"/>
      <c r="R7" s="803"/>
      <c r="S7" s="803"/>
      <c r="T7" s="355"/>
      <c r="U7" s="354"/>
      <c r="V7" s="354"/>
      <c r="W7" s="354"/>
      <c r="X7" s="354"/>
      <c r="Y7" s="354"/>
      <c r="Z7" s="354"/>
      <c r="AA7" s="666" t="s">
        <v>1215</v>
      </c>
      <c r="AB7" s="666"/>
      <c r="AC7" s="354"/>
      <c r="AD7" s="354"/>
      <c r="AE7" s="581"/>
      <c r="AF7" s="349"/>
      <c r="AG7" s="11"/>
      <c r="AH7" s="11"/>
      <c r="AI7" s="11"/>
      <c r="AJ7" s="11"/>
      <c r="AK7" s="11"/>
      <c r="AL7" s="11"/>
      <c r="AM7" s="11"/>
      <c r="AN7" s="11"/>
      <c r="AO7" s="11"/>
      <c r="AP7" s="11"/>
      <c r="AQ7" s="11"/>
      <c r="AR7" s="11"/>
      <c r="AS7" s="11"/>
      <c r="AT7" s="11"/>
      <c r="AU7" s="11"/>
      <c r="AW7" s="1"/>
      <c r="AX7" s="11"/>
      <c r="AY7" s="11"/>
      <c r="AZ7" s="11"/>
      <c r="BA7" s="11"/>
      <c r="BB7" s="11"/>
      <c r="BC7" s="11"/>
      <c r="BD7" s="11"/>
      <c r="BE7" s="11"/>
      <c r="BF7" s="11"/>
      <c r="BG7" s="11"/>
      <c r="BH7" s="11"/>
      <c r="BR7" s="9">
        <v>1</v>
      </c>
      <c r="BS7" s="348">
        <f>SUM(N154:BQ154)+1</f>
        <v>57</v>
      </c>
      <c r="BT7" s="347" t="s">
        <v>1130</v>
      </c>
    </row>
    <row r="8" spans="2:72" customFormat="1" ht="24.95" customHeight="1" thickBot="1">
      <c r="B8" s="798"/>
      <c r="C8" s="352"/>
      <c r="D8" s="352"/>
      <c r="E8" s="352"/>
      <c r="F8" s="352"/>
      <c r="G8" s="352"/>
      <c r="H8" s="352"/>
      <c r="I8" s="352"/>
      <c r="J8" s="352"/>
      <c r="K8" s="1333"/>
      <c r="L8" s="1334"/>
      <c r="N8" s="1283"/>
      <c r="O8" s="802">
        <v>2</v>
      </c>
      <c r="P8" s="802">
        <v>2</v>
      </c>
      <c r="Q8" s="802">
        <v>2</v>
      </c>
      <c r="R8" s="802">
        <v>2</v>
      </c>
      <c r="S8" s="802">
        <v>2</v>
      </c>
      <c r="T8" s="380"/>
      <c r="U8" s="352"/>
      <c r="V8" s="352"/>
      <c r="W8" s="352"/>
      <c r="X8" s="352"/>
      <c r="Y8" s="352"/>
      <c r="Z8" s="352"/>
      <c r="AA8" s="352"/>
      <c r="AB8" s="352"/>
      <c r="AC8" s="352"/>
      <c r="AD8" s="352"/>
      <c r="AE8" s="582"/>
      <c r="AF8" s="349"/>
      <c r="AG8" s="11"/>
      <c r="AH8" s="11"/>
      <c r="AI8" s="11"/>
      <c r="AJ8" s="11"/>
      <c r="AK8" s="11"/>
      <c r="AL8" s="11"/>
      <c r="AM8" s="11"/>
      <c r="AN8" s="11"/>
      <c r="AO8" s="11"/>
      <c r="AP8" s="11"/>
      <c r="AQ8" s="11"/>
      <c r="AR8" s="11"/>
      <c r="AS8" s="11"/>
      <c r="AT8" s="11"/>
      <c r="AU8" s="11"/>
      <c r="AW8" s="1"/>
      <c r="AX8" s="11"/>
      <c r="AY8" s="11"/>
      <c r="AZ8" s="11"/>
      <c r="BA8" s="11"/>
      <c r="BB8" s="11"/>
      <c r="BC8" s="11"/>
      <c r="BD8" s="11"/>
      <c r="BE8" s="11"/>
      <c r="BF8" s="11"/>
      <c r="BG8" s="11"/>
      <c r="BH8" s="11"/>
      <c r="BR8" s="9">
        <v>1</v>
      </c>
    </row>
    <row r="9" spans="2:72" customFormat="1" ht="27" customHeight="1">
      <c r="B9" s="349"/>
      <c r="C9" s="349"/>
      <c r="D9" s="349"/>
      <c r="E9" s="349"/>
      <c r="F9" s="349"/>
      <c r="G9" s="349"/>
      <c r="H9" s="349"/>
      <c r="I9" s="349"/>
      <c r="J9" s="349"/>
      <c r="K9" s="349"/>
      <c r="L9" s="349"/>
      <c r="N9" s="351" t="s">
        <v>586</v>
      </c>
      <c r="O9" s="350" t="str">
        <f ca="1">CELL("nomfichier")</f>
        <v>D:\Desktop\BAR\[BAR.1.2.FICHE.xlsx]Nota.du.04.Juin.2025</v>
      </c>
      <c r="P9" s="350"/>
      <c r="X9" s="11"/>
      <c r="Y9" s="11"/>
      <c r="Z9" s="11"/>
      <c r="AA9" s="11"/>
      <c r="AB9" s="11"/>
      <c r="AC9" s="11"/>
      <c r="AD9" s="11"/>
      <c r="AE9" s="11"/>
      <c r="AF9" s="349"/>
      <c r="AG9" s="11"/>
      <c r="AH9" s="11"/>
      <c r="AI9" s="11"/>
      <c r="AJ9" s="11"/>
      <c r="AK9" s="11"/>
      <c r="AL9" s="11"/>
      <c r="AM9" s="11"/>
      <c r="AN9" s="11"/>
      <c r="AO9" s="11"/>
      <c r="AP9" s="11"/>
      <c r="AQ9" s="11"/>
      <c r="AR9" s="11"/>
      <c r="AS9" s="11"/>
      <c r="AT9" s="11"/>
      <c r="AU9" s="11"/>
      <c r="AW9" s="1"/>
      <c r="AX9" s="339" t="s">
        <v>1172</v>
      </c>
      <c r="AY9" s="11"/>
      <c r="AZ9" s="11"/>
      <c r="BA9" s="11"/>
      <c r="BB9" s="11"/>
      <c r="BC9" s="11"/>
      <c r="BD9" s="11"/>
      <c r="BE9" s="11"/>
      <c r="BF9" s="11"/>
      <c r="BG9" s="11"/>
      <c r="BH9" s="11"/>
      <c r="BR9" s="9">
        <v>1</v>
      </c>
      <c r="BS9" s="1"/>
      <c r="BT9" s="1"/>
    </row>
    <row r="10" spans="2:72" ht="24" customHeight="1" thickBot="1">
      <c r="B10" s="403" t="str">
        <f>"▼ "&amp;"colonne "&amp;SUBSTITUTE(ADDRESS(1,COLUMN(),4),"1","")</f>
        <v>▼ colonne B</v>
      </c>
      <c r="C10" s="181"/>
      <c r="D10" s="181"/>
      <c r="E10" s="181"/>
      <c r="F10" s="181"/>
      <c r="G10" s="181"/>
      <c r="H10" s="181"/>
      <c r="I10" s="181"/>
      <c r="J10" s="181"/>
      <c r="K10" s="181"/>
      <c r="L10" s="343" t="str">
        <f>"colonne "&amp;SUBSTITUTE(ADDRESS(1,COLUMN(),4),"1","")&amp;"  ▼ "</f>
        <v xml:space="preserve">colonne L  ▼ </v>
      </c>
      <c r="N10" s="403" t="str">
        <f>"▼ "&amp;"colonne "&amp;SUBSTITUTE(ADDRESS(1,COLUMN(),4),"1","")</f>
        <v>▼ colonne N</v>
      </c>
      <c r="O10" s="404"/>
      <c r="P10" s="404"/>
      <c r="Q10" s="404"/>
      <c r="R10" s="404"/>
      <c r="S10" s="404"/>
      <c r="T10" s="276" t="str">
        <f t="shared" ref="T10:U10" si="10">SUBSTITUTE(ADDRESS(1,COLUMN(),4),"1","")</f>
        <v>T</v>
      </c>
      <c r="U10" s="276" t="str">
        <f t="shared" si="10"/>
        <v>U</v>
      </c>
      <c r="V10" s="345"/>
      <c r="W10" s="345"/>
      <c r="X10" s="345"/>
      <c r="Y10" s="345"/>
      <c r="Z10" s="345"/>
      <c r="AA10" s="345"/>
      <c r="AB10" s="345"/>
      <c r="AC10" s="406"/>
      <c r="AD10" s="345"/>
      <c r="AE10" s="343" t="str">
        <f>"colonne "&amp;SUBSTITUTE(ADDRESS(1,COLUMN(),4),"1","")&amp;"  ▼ "</f>
        <v xml:space="preserve">colonne AE  ▼ </v>
      </c>
      <c r="AF10" s="344"/>
      <c r="AG10" s="20"/>
      <c r="AH10" s="20"/>
      <c r="AI10" s="20"/>
      <c r="AJ10" s="20"/>
      <c r="AK10" s="20"/>
      <c r="AL10" s="20"/>
      <c r="AM10" s="20"/>
      <c r="AN10" s="156"/>
      <c r="AO10" s="156"/>
      <c r="AP10" s="156"/>
      <c r="AQ10" s="20"/>
      <c r="AR10" s="20"/>
      <c r="AS10" s="20"/>
      <c r="AT10" s="20"/>
      <c r="AU10" s="20"/>
      <c r="AX10" s="339" t="str">
        <f>BB14&amp;" "&amp;BC14</f>
        <v>Adjust the volumes in ml that don’t suit you in the column BC</v>
      </c>
      <c r="AY10" s="20"/>
      <c r="AZ10" s="20"/>
      <c r="BA10" s="20"/>
      <c r="BB10" s="20"/>
      <c r="BC10" s="20"/>
      <c r="BD10" s="20"/>
      <c r="BE10" s="20"/>
      <c r="BF10" s="20"/>
      <c r="BG10" s="20"/>
      <c r="BH10" s="20"/>
      <c r="BJ10" s="624" t="str">
        <f>"▼ colonne "&amp;SUBSTITUTE(ADDRESS(1,COLUMN(),4),"1","")</f>
        <v>▼ colonne BJ</v>
      </c>
      <c r="BK10" s="624"/>
      <c r="BN10" s="2"/>
      <c r="BO10" s="2"/>
      <c r="BR10" s="9">
        <v>1</v>
      </c>
    </row>
    <row r="11" spans="2:72" ht="21" customHeight="1">
      <c r="B11" s="1321" t="str">
        <f>V11&amp;" "&amp;T11&amp;" "&amp;T12&amp;" "&amp;T13&amp;"  intensité"&amp;" "&amp;Y17&amp;" "&amp;"coût unitaire"&amp;" "&amp;L20&amp; "€"&amp;" "&amp;" servi en"&amp;" "&amp;I13</f>
        <v>RECIPE NAME With or without alcohol Quand Dominant colour  intensité ** coût unitaire 0€  servi en Trembler(s)</v>
      </c>
      <c r="C11" s="1322"/>
      <c r="D11" s="1322"/>
      <c r="E11" s="1322"/>
      <c r="F11" s="1322"/>
      <c r="G11" s="1322"/>
      <c r="H11" s="1322"/>
      <c r="I11" s="1322"/>
      <c r="J11" s="254" t="s">
        <v>432</v>
      </c>
      <c r="K11" s="1325" t="str">
        <f>AE11</f>
        <v>FAMILY to stick on</v>
      </c>
      <c r="L11" s="1326"/>
      <c r="N11" s="259" t="s">
        <v>338</v>
      </c>
      <c r="O11" s="258" t="str">
        <f>O18</f>
        <v>R.Recipe name.With or without alcohol.Quand.Verre Flute(s).Family to stick on</v>
      </c>
      <c r="P11" s="258">
        <f>P18</f>
        <v>2</v>
      </c>
      <c r="Q11" s="257" t="str">
        <f>Q18</f>
        <v>Flute(s)</v>
      </c>
      <c r="R11" s="256">
        <f>R18</f>
        <v>12</v>
      </c>
      <c r="S11" s="255" t="str">
        <f>S18</f>
        <v>cl</v>
      </c>
      <c r="T11" s="1245" t="s">
        <v>1091</v>
      </c>
      <c r="U11" s="1246"/>
      <c r="V11" s="1247" t="s">
        <v>1095</v>
      </c>
      <c r="W11" s="1247"/>
      <c r="X11" s="1247"/>
      <c r="Y11" s="1247"/>
      <c r="Z11" s="1247"/>
      <c r="AA11" s="1247"/>
      <c r="AB11" s="1247"/>
      <c r="AC11" s="1247"/>
      <c r="AD11" s="1247"/>
      <c r="AE11" s="1249" t="s">
        <v>1096</v>
      </c>
      <c r="AG11" s="253" t="s">
        <v>1240</v>
      </c>
      <c r="AH11" s="252" t="s">
        <v>1242</v>
      </c>
      <c r="AI11" s="249" t="s">
        <v>1243</v>
      </c>
      <c r="AJ11" s="251" t="s">
        <v>1241</v>
      </c>
      <c r="AK11" s="250" t="s">
        <v>1242</v>
      </c>
      <c r="AL11" s="249" t="s">
        <v>1243</v>
      </c>
      <c r="AM11" s="248" t="s">
        <v>428</v>
      </c>
      <c r="AN11" s="247" t="s">
        <v>1240</v>
      </c>
      <c r="AO11" s="246" t="str">
        <f>AG13</f>
        <v>2 Flute(s) de 12 cl</v>
      </c>
      <c r="AP11" s="245"/>
      <c r="AQ11" s="244"/>
      <c r="AR11" s="243"/>
      <c r="AS11" s="242" t="s">
        <v>1241</v>
      </c>
      <c r="AT11" s="241" t="str">
        <f>AJ13</f>
        <v>1 Trembler(s) de 15 cl</v>
      </c>
      <c r="AU11" s="240"/>
      <c r="AX11" s="341" t="s">
        <v>1173</v>
      </c>
      <c r="AY11" s="340"/>
      <c r="AZ11" s="338"/>
      <c r="BA11" s="338"/>
      <c r="BB11" s="338"/>
      <c r="BC11" s="338"/>
      <c r="BD11" s="338"/>
      <c r="BE11" s="338"/>
      <c r="BF11" s="338"/>
      <c r="BG11" s="338"/>
      <c r="BH11" s="338"/>
      <c r="BJ11" s="1172" t="s">
        <v>1189</v>
      </c>
      <c r="BK11" s="1173"/>
      <c r="BL11" s="1173"/>
      <c r="BM11" s="1173"/>
      <c r="BN11" s="1173"/>
      <c r="BO11" s="1173"/>
      <c r="BP11" s="1174"/>
      <c r="BR11" s="9">
        <v>1</v>
      </c>
    </row>
    <row r="12" spans="2:72" ht="21" customHeight="1">
      <c r="B12" s="1323"/>
      <c r="C12" s="1324"/>
      <c r="D12" s="1324"/>
      <c r="E12" s="1324"/>
      <c r="F12" s="1324"/>
      <c r="G12" s="1324"/>
      <c r="H12" s="1324"/>
      <c r="I12" s="1324"/>
      <c r="J12" s="518">
        <f>IFERROR(SUM(I21:I27)/SUM(D21:D27)*100,0)</f>
        <v>0</v>
      </c>
      <c r="K12" s="1327"/>
      <c r="L12" s="1328"/>
      <c r="N12" s="342" t="s">
        <v>338</v>
      </c>
      <c r="O12" s="204" t="str">
        <f>O18</f>
        <v>R.Recipe name.With or without alcohol.Quand.Verre Flute(s).Family to stick on</v>
      </c>
      <c r="P12" s="204">
        <f>P18</f>
        <v>2</v>
      </c>
      <c r="Q12" s="203" t="str">
        <f>Q18</f>
        <v>Flute(s)</v>
      </c>
      <c r="R12" s="202">
        <f>R18</f>
        <v>12</v>
      </c>
      <c r="S12" s="201" t="str">
        <f>S18</f>
        <v>cl</v>
      </c>
      <c r="T12" s="1251" t="s">
        <v>1092</v>
      </c>
      <c r="U12" s="1252"/>
      <c r="V12" s="1248"/>
      <c r="W12" s="1248"/>
      <c r="X12" s="1248"/>
      <c r="Y12" s="1248"/>
      <c r="Z12" s="1248"/>
      <c r="AA12" s="1248"/>
      <c r="AB12" s="1248"/>
      <c r="AC12" s="1248"/>
      <c r="AD12" s="1248"/>
      <c r="AE12" s="1250"/>
      <c r="AG12" s="239" t="str">
        <f t="shared" ref="AG12:AM12" si="11">SUBSTITUTE(ADDRESS(1,COLUMN(),4),"1","")</f>
        <v>AG</v>
      </c>
      <c r="AH12" s="238" t="str">
        <f t="shared" si="11"/>
        <v>AH</v>
      </c>
      <c r="AI12" s="235" t="str">
        <f t="shared" si="11"/>
        <v>AI</v>
      </c>
      <c r="AJ12" s="237" t="str">
        <f t="shared" si="11"/>
        <v>AJ</v>
      </c>
      <c r="AK12" s="236" t="str">
        <f t="shared" si="11"/>
        <v>AK</v>
      </c>
      <c r="AL12" s="235" t="str">
        <f t="shared" si="11"/>
        <v>AL</v>
      </c>
      <c r="AM12" s="234" t="str">
        <f t="shared" si="11"/>
        <v>AM</v>
      </c>
      <c r="AN12" s="233"/>
      <c r="AO12" s="233"/>
      <c r="AP12" s="233"/>
      <c r="AQ12" s="194"/>
      <c r="AR12" s="233"/>
      <c r="AS12" s="219"/>
      <c r="AT12" s="154"/>
      <c r="AU12" s="153"/>
      <c r="AX12" s="341" t="s">
        <v>1174</v>
      </c>
      <c r="AY12" s="340"/>
      <c r="AZ12" s="338"/>
      <c r="BA12" s="338"/>
      <c r="BB12" s="338"/>
      <c r="BC12" s="338"/>
      <c r="BD12" s="338"/>
      <c r="BE12" s="338"/>
      <c r="BF12" s="338"/>
      <c r="BG12" s="338"/>
      <c r="BH12" s="338"/>
      <c r="BJ12" s="1175"/>
      <c r="BK12" s="1176"/>
      <c r="BL12" s="1176"/>
      <c r="BM12" s="1176"/>
      <c r="BN12" s="1176"/>
      <c r="BO12" s="1176"/>
      <c r="BP12" s="1177"/>
      <c r="BR12" s="9">
        <v>1</v>
      </c>
    </row>
    <row r="13" spans="2:72" ht="21" customHeight="1">
      <c r="B13" s="548" t="str">
        <f>"reference Author "&amp;AG13&amp;" "&amp;AI13&amp;" ml ► "&amp;AI13/1000&amp;" L"</f>
        <v>reference Author 2 Flute(s) de 12 cl 240 ml ► 0.24 L</v>
      </c>
      <c r="C13" s="208"/>
      <c r="D13" s="208"/>
      <c r="E13" s="208"/>
      <c r="F13" s="208"/>
      <c r="G13" s="547" t="s">
        <v>1219</v>
      </c>
      <c r="H13" s="230">
        <v>1</v>
      </c>
      <c r="I13" s="626" t="s">
        <v>361</v>
      </c>
      <c r="J13" s="630" t="s">
        <v>818</v>
      </c>
      <c r="K13" s="627">
        <f>IFERROR(INDEX($BB$17:$BB$145, MATCH(I13, $AX$17:$AX$145, 0)), 0)*H13</f>
        <v>25</v>
      </c>
      <c r="L13" s="625">
        <f>K13/100</f>
        <v>0.25</v>
      </c>
      <c r="N13" s="134" t="s">
        <v>338</v>
      </c>
      <c r="O13" s="204" t="str">
        <f>O18</f>
        <v>R.Recipe name.With or without alcohol.Quand.Verre Flute(s).Family to stick on</v>
      </c>
      <c r="P13" s="204">
        <f>P18</f>
        <v>2</v>
      </c>
      <c r="Q13" s="203" t="str">
        <f>Q18</f>
        <v>Flute(s)</v>
      </c>
      <c r="R13" s="202">
        <f>R18</f>
        <v>12</v>
      </c>
      <c r="S13" s="201" t="str">
        <f>S18</f>
        <v>cl</v>
      </c>
      <c r="T13" s="1219" t="s">
        <v>1093</v>
      </c>
      <c r="U13" s="1219"/>
      <c r="V13" s="337"/>
      <c r="W13" s="336" t="s">
        <v>418</v>
      </c>
      <c r="X13" s="232" t="s">
        <v>777</v>
      </c>
      <c r="Y13" s="232"/>
      <c r="Z13" s="232"/>
      <c r="AA13" s="232"/>
      <c r="AB13" s="232"/>
      <c r="AC13" s="232"/>
      <c r="AD13" s="232"/>
      <c r="AE13" s="231"/>
      <c r="AG13" s="229" t="str">
        <f>IF(OR(ISBLANK(T15), ISBLANK(U15), ISBLANK(T17), ISBLANK(U17)), "", T15 &amp; " " &amp; U15 &amp; " de " &amp; T17 &amp; " " &amp; U17)</f>
        <v>2 Flute(s) de 12 cl</v>
      </c>
      <c r="AH13" s="227">
        <f>IFERROR(IF(ISBLANK(H13),"",INDEX($BG$17:$BG$145,MATCH(Q13,$AX$17:$AX$145,0)))*P13,0)</f>
        <v>360</v>
      </c>
      <c r="AI13" s="226">
        <f>IFERROR(IF(ISBLANK(H13),"",INDEX($BC$17:$BC$145,MATCH(S13,$AX$17:$AX$145,0)))*R13*P13,0)</f>
        <v>240</v>
      </c>
      <c r="AJ13" s="228" t="str">
        <f>IF(OR(ISBLANK(H13), ISBLANK(I13), ISBLANK(H14), ISBLANK(I14)), "", H13 &amp; " " &amp; I13 &amp; " de " &amp; H14 &amp; " " &amp; I14)</f>
        <v>1 Trembler(s) de 15 cl</v>
      </c>
      <c r="AK13" s="227">
        <f>IFERROR(IF(ISBLANK(H13),"",INDEX($BG$17:$BG$145,MATCH(I13,$AX$17:$AX$145,0)))*H13,0)</f>
        <v>300</v>
      </c>
      <c r="AL13" s="226">
        <f>IF(ISBLANK(H13),"",INDEX($BC$17:$BC$145,MATCH(I14,$AX$17:$AX$145,0))*H14*H13)</f>
        <v>150</v>
      </c>
      <c r="AM13" s="225">
        <f>IFERROR(AL13/AI13,0)</f>
        <v>0.625</v>
      </c>
      <c r="AN13" s="642" t="str">
        <f>AP19&amp;"= "</f>
        <v xml:space="preserve">AP= </v>
      </c>
      <c r="AO13" s="779" t="str">
        <f>"lookup of "&amp;AB18&amp;" in the conversion table and multiplication by "&amp;AA18</f>
        <v>lookup of Col.13 in the conversion table and multiplication by Col.12</v>
      </c>
      <c r="AP13" s="194"/>
      <c r="AQ13" s="194"/>
      <c r="AR13" s="780"/>
      <c r="AS13" s="219"/>
      <c r="AT13" s="154"/>
      <c r="AU13" s="153"/>
      <c r="AX13" s="335" t="s">
        <v>580</v>
      </c>
      <c r="AY13" s="335"/>
      <c r="AZ13" s="335"/>
      <c r="BA13" s="335"/>
      <c r="BB13" s="335"/>
      <c r="BC13" s="335"/>
      <c r="BD13" s="335"/>
      <c r="BE13" s="335"/>
      <c r="BF13" s="335"/>
      <c r="BG13" s="335"/>
      <c r="BH13" s="335"/>
      <c r="BJ13" s="1175"/>
      <c r="BK13" s="1176"/>
      <c r="BL13" s="1176"/>
      <c r="BM13" s="1176"/>
      <c r="BN13" s="1176"/>
      <c r="BO13" s="1176"/>
      <c r="BP13" s="1177"/>
      <c r="BR13" s="9">
        <v>1</v>
      </c>
    </row>
    <row r="14" spans="2:72" ht="21" customHeight="1">
      <c r="B14" s="548" t="str">
        <f>"Volume d'1 "&amp;Q14&amp;" "&amp;IFERROR(IF(ISBLANK(H13),"",INDEX($BC$17:$BC$145,MATCH(Q14,$AX$17:$AX$145,0))),0)&amp;" ml"</f>
        <v>Volume d'1 Flute(s) 120 ml</v>
      </c>
      <c r="C14" s="208"/>
      <c r="D14" s="208"/>
      <c r="E14" s="208"/>
      <c r="F14" s="208"/>
      <c r="G14" s="222" t="str">
        <f>"⓬ How much are you pouring in?r ►"&amp;I13</f>
        <v>⓬ How much are you pouring in?r ►Trembler(s)</v>
      </c>
      <c r="H14" s="200">
        <v>15</v>
      </c>
      <c r="I14" s="104" t="s">
        <v>328</v>
      </c>
      <c r="J14" s="631" t="s">
        <v>819</v>
      </c>
      <c r="K14" s="627">
        <f>IFERROR(INDEX($BB$17:$BB$145, MATCH(I14, $AX$17:$AX$145, 0)), 0)*H14</f>
        <v>15</v>
      </c>
      <c r="L14" s="625">
        <f>K14/100</f>
        <v>0.15</v>
      </c>
      <c r="N14" s="134" t="s">
        <v>338</v>
      </c>
      <c r="O14" s="204" t="str">
        <f>O18</f>
        <v>R.Recipe name.With or without alcohol.Quand.Verre Flute(s).Family to stick on</v>
      </c>
      <c r="P14" s="204">
        <f>P18</f>
        <v>2</v>
      </c>
      <c r="Q14" s="203" t="str">
        <f>Q18</f>
        <v>Flute(s)</v>
      </c>
      <c r="R14" s="202">
        <f>R18</f>
        <v>12</v>
      </c>
      <c r="S14" s="201" t="str">
        <f>S18</f>
        <v>cl</v>
      </c>
      <c r="T14" s="224" t="s">
        <v>1094</v>
      </c>
      <c r="U14" s="334"/>
      <c r="V14" s="323"/>
      <c r="W14" s="323"/>
      <c r="X14" s="323"/>
      <c r="Y14" s="323"/>
      <c r="Z14" s="211"/>
      <c r="AA14" s="223" t="s">
        <v>410</v>
      </c>
      <c r="AB14" s="1241" t="s">
        <v>1097</v>
      </c>
      <c r="AC14" s="1241"/>
      <c r="AD14" s="1241"/>
      <c r="AE14" s="1242"/>
      <c r="AG14" s="143" t="str">
        <f t="shared" ref="AG14:AL14" si="12">AG13</f>
        <v>2 Flute(s) de 12 cl</v>
      </c>
      <c r="AH14" s="333">
        <f t="shared" si="12"/>
        <v>360</v>
      </c>
      <c r="AI14" s="333">
        <f t="shared" si="12"/>
        <v>240</v>
      </c>
      <c r="AJ14" s="141" t="str">
        <f t="shared" si="12"/>
        <v>1 Trembler(s) de 15 cl</v>
      </c>
      <c r="AK14" s="136">
        <f t="shared" si="12"/>
        <v>300</v>
      </c>
      <c r="AL14" s="332">
        <f t="shared" si="12"/>
        <v>150</v>
      </c>
      <c r="AM14" s="152">
        <f t="shared" ref="AM14:AM27" si="13">IFERROR(AL14/AI14,0)</f>
        <v>0.625</v>
      </c>
      <c r="AN14" s="642" t="str">
        <f>AQ19&amp;"= "</f>
        <v xml:space="preserve">AQ= </v>
      </c>
      <c r="AO14" s="643" t="str">
        <f>"Author's volumes for "&amp;AQ28&amp;" ml"</f>
        <v>Author's volumes for 0 ml</v>
      </c>
      <c r="AP14" s="20"/>
      <c r="AQ14" s="20"/>
      <c r="AR14" s="20"/>
      <c r="AS14" s="219"/>
      <c r="AT14" s="154"/>
      <c r="AU14" s="153"/>
      <c r="AX14" s="27"/>
      <c r="AY14" s="328"/>
      <c r="AZ14" s="328"/>
      <c r="BA14" s="328"/>
      <c r="BB14" s="331" t="s">
        <v>1175</v>
      </c>
      <c r="BC14" s="330" t="str">
        <f>SUBSTITUTE(ADDRESS(1,COLUMN(),4),"1","")</f>
        <v>BC</v>
      </c>
      <c r="BD14" s="329" t="s">
        <v>1176</v>
      </c>
      <c r="BE14" s="328"/>
      <c r="BF14" s="328"/>
      <c r="BG14" s="328"/>
      <c r="BH14" s="328"/>
      <c r="BJ14" s="1178" t="s">
        <v>1190</v>
      </c>
      <c r="BK14" s="1179"/>
      <c r="BL14" s="1179"/>
      <c r="BM14" s="1179"/>
      <c r="BN14" s="1179"/>
      <c r="BO14" s="1179"/>
      <c r="BP14" s="1180"/>
      <c r="BR14" s="9">
        <v>1</v>
      </c>
    </row>
    <row r="15" spans="2:72" ht="21" customHeight="1">
      <c r="B15" s="549" t="str">
        <f>IF(ISBLANK(H13), "", IF(K14&lt;=B16, "✔ OK for glass(es) " &amp; I13 &amp; " de " &amp; B16&amp; " cl (volume poured: "&amp;K14&amp; " cl)", "❌ Too full for " &amp; I13 &amp; " de " &amp;B16&amp; " cl (volume used : " &amp; (K14*H13) &amp; " cl)"))</f>
        <v>✔ OK for glass(es) Trembler(s) de 25 cl cl (volume poured: 15 cl)</v>
      </c>
      <c r="C15" s="214"/>
      <c r="D15" s="208"/>
      <c r="E15" s="20"/>
      <c r="F15" s="20"/>
      <c r="G15" s="213"/>
      <c r="H15" s="181"/>
      <c r="I15" s="212" t="str">
        <f>IFERROR(IF(K14&gt;I16,B19,IF(I16&gt;K14,C19,IF(I16=K14,D19))),0)</f>
        <v>You serve more than the Author who had foreseen 12 cl</v>
      </c>
      <c r="J15" s="630" t="s">
        <v>1213</v>
      </c>
      <c r="K15" s="627">
        <f>K14*H13</f>
        <v>15</v>
      </c>
      <c r="L15" s="625">
        <f>L14*H13</f>
        <v>0.15</v>
      </c>
      <c r="N15" s="134" t="s">
        <v>338</v>
      </c>
      <c r="O15" s="204" t="str">
        <f>O18</f>
        <v>R.Recipe name.With or without alcohol.Quand.Verre Flute(s).Family to stick on</v>
      </c>
      <c r="P15" s="204">
        <f>P18</f>
        <v>2</v>
      </c>
      <c r="Q15" s="203" t="str">
        <f>Q18</f>
        <v>Flute(s)</v>
      </c>
      <c r="R15" s="202">
        <f>R18</f>
        <v>12</v>
      </c>
      <c r="S15" s="201" t="str">
        <f>S18</f>
        <v>cl</v>
      </c>
      <c r="T15" s="216">
        <v>2</v>
      </c>
      <c r="U15" s="327" t="s">
        <v>415</v>
      </c>
      <c r="V15" s="324"/>
      <c r="W15" s="324"/>
      <c r="X15" s="324"/>
      <c r="Y15" s="324"/>
      <c r="Z15" s="215"/>
      <c r="AA15" s="28"/>
      <c r="AB15" s="1241"/>
      <c r="AC15" s="1241"/>
      <c r="AD15" s="1241"/>
      <c r="AE15" s="1242"/>
      <c r="AG15" s="143" t="str">
        <f t="shared" ref="AG15:AL15" si="14">AG13</f>
        <v>2 Flute(s) de 12 cl</v>
      </c>
      <c r="AH15" s="142">
        <f t="shared" si="14"/>
        <v>360</v>
      </c>
      <c r="AI15" s="142">
        <f t="shared" si="14"/>
        <v>240</v>
      </c>
      <c r="AJ15" s="141" t="str">
        <f t="shared" si="14"/>
        <v>1 Trembler(s) de 15 cl</v>
      </c>
      <c r="AK15" s="136">
        <f t="shared" si="14"/>
        <v>300</v>
      </c>
      <c r="AL15" s="140">
        <f t="shared" si="14"/>
        <v>150</v>
      </c>
      <c r="AM15" s="152">
        <f t="shared" si="13"/>
        <v>0.625</v>
      </c>
      <c r="AN15" s="641" t="str">
        <f>AS19&amp;"= "</f>
        <v xml:space="preserve">AS= </v>
      </c>
      <c r="AO15" s="643" t="str">
        <f>"Author volumes multiplied by coefficient " &amp; TEXT(AM15, "0.00")</f>
        <v>Author volumes multiplied by coefficient 0.63</v>
      </c>
      <c r="AP15" s="20"/>
      <c r="AQ15" s="20"/>
      <c r="AR15" s="20"/>
      <c r="AS15" s="154"/>
      <c r="AT15" s="154"/>
      <c r="AU15" s="153"/>
      <c r="AW15" s="819" t="s">
        <v>1248</v>
      </c>
      <c r="AX15" s="326" t="s">
        <v>1177</v>
      </c>
      <c r="AY15" s="1220" t="s">
        <v>1180</v>
      </c>
      <c r="AZ15" s="1344" t="s">
        <v>1181</v>
      </c>
      <c r="BA15" s="1315" t="s">
        <v>1182</v>
      </c>
      <c r="BB15" s="1222" t="s">
        <v>1183</v>
      </c>
      <c r="BC15" s="1224" t="s">
        <v>1184</v>
      </c>
      <c r="BD15" s="1317" t="s">
        <v>1185</v>
      </c>
      <c r="BE15" s="1302" t="s">
        <v>1186</v>
      </c>
      <c r="BF15" s="1302"/>
      <c r="BG15" s="1319" t="s">
        <v>1187</v>
      </c>
      <c r="BH15" s="1220" t="s">
        <v>1188</v>
      </c>
      <c r="BJ15" s="1178"/>
      <c r="BK15" s="1179"/>
      <c r="BL15" s="1179"/>
      <c r="BM15" s="1179"/>
      <c r="BN15" s="1179"/>
      <c r="BO15" s="1179"/>
      <c r="BP15" s="1180"/>
      <c r="BR15" s="9">
        <v>1</v>
      </c>
    </row>
    <row r="16" spans="2:72" ht="21" customHeight="1">
      <c r="B16" s="628" t="str">
        <f>IFERROR(INDEX($BB$17:$BB$145, MATCH(I13, $AX$17:$AX$145, 0)), 0)&amp;" cl"</f>
        <v>25 cl</v>
      </c>
      <c r="C16" s="210"/>
      <c r="D16" s="208"/>
      <c r="E16" s="209"/>
      <c r="F16" s="209"/>
      <c r="G16" s="209"/>
      <c r="H16" s="630" t="s">
        <v>1214</v>
      </c>
      <c r="I16" s="632">
        <f>IF(ISBLANK(H13),"",INDEX($BC$17:$BC$145,MATCH(S16,$AX$17:$AX$145,0))*R16/10)</f>
        <v>12</v>
      </c>
      <c r="J16" s="208"/>
      <c r="K16" s="208"/>
      <c r="L16" s="220"/>
      <c r="N16" s="134" t="s">
        <v>338</v>
      </c>
      <c r="O16" s="204" t="str">
        <f>O18</f>
        <v>R.Recipe name.With or without alcohol.Quand.Verre Flute(s).Family to stick on</v>
      </c>
      <c r="P16" s="204">
        <f>P18</f>
        <v>2</v>
      </c>
      <c r="Q16" s="203" t="str">
        <f>Q18</f>
        <v>Flute(s)</v>
      </c>
      <c r="R16" s="202">
        <f>R18</f>
        <v>12</v>
      </c>
      <c r="S16" s="201" t="str">
        <f>S18</f>
        <v>cl</v>
      </c>
      <c r="T16" s="325" t="str">
        <f>"❽ Volume served by "&amp;U15</f>
        <v>❽ Volume served by Flute(s)</v>
      </c>
      <c r="U16" s="324"/>
      <c r="V16" s="323"/>
      <c r="W16" s="320"/>
      <c r="X16" s="199" t="s">
        <v>1103</v>
      </c>
      <c r="Y16" s="319" t="s">
        <v>402</v>
      </c>
      <c r="Z16" s="198"/>
      <c r="AA16" s="197"/>
      <c r="AB16" s="1243" t="str">
        <f>O18&amp;"  intensité"&amp;" "&amp;Y16&amp;" "&amp;"coût"&amp;Y17&amp;" "&amp;" "&amp;T13</f>
        <v>R.Recipe name.With or without alcohol.Quand.Verre Flute(s).Family to stick on  intensité **** coût**  Dominant colour</v>
      </c>
      <c r="AC16" s="1243"/>
      <c r="AD16" s="1243"/>
      <c r="AE16" s="1244"/>
      <c r="AG16" s="143" t="str">
        <f t="shared" ref="AG16:AL16" si="15">AG13</f>
        <v>2 Flute(s) de 12 cl</v>
      </c>
      <c r="AH16" s="142">
        <f t="shared" si="15"/>
        <v>360</v>
      </c>
      <c r="AI16" s="142">
        <f t="shared" si="15"/>
        <v>240</v>
      </c>
      <c r="AJ16" s="141" t="str">
        <f t="shared" si="15"/>
        <v>1 Trembler(s) de 15 cl</v>
      </c>
      <c r="AK16" s="136">
        <f t="shared" si="15"/>
        <v>300</v>
      </c>
      <c r="AL16" s="140">
        <f t="shared" si="15"/>
        <v>150</v>
      </c>
      <c r="AM16" s="152">
        <f t="shared" si="13"/>
        <v>0.625</v>
      </c>
      <c r="AN16" s="20"/>
      <c r="AO16" s="20"/>
      <c r="AP16" s="20"/>
      <c r="AQ16" s="20"/>
      <c r="AR16" s="20"/>
      <c r="AS16" s="154"/>
      <c r="AT16" s="154"/>
      <c r="AU16" s="153"/>
      <c r="AW16" s="820"/>
      <c r="AX16" s="322" t="s">
        <v>1179</v>
      </c>
      <c r="AY16" s="1221"/>
      <c r="AZ16" s="1316"/>
      <c r="BA16" s="1316"/>
      <c r="BB16" s="1223"/>
      <c r="BC16" s="1225"/>
      <c r="BD16" s="1318"/>
      <c r="BE16" s="321" t="s">
        <v>326</v>
      </c>
      <c r="BF16" s="321" t="s">
        <v>328</v>
      </c>
      <c r="BG16" s="1304"/>
      <c r="BH16" s="1221"/>
      <c r="BJ16" s="1178"/>
      <c r="BK16" s="1179"/>
      <c r="BL16" s="1179"/>
      <c r="BM16" s="1179"/>
      <c r="BN16" s="1179"/>
      <c r="BO16" s="1179"/>
      <c r="BP16" s="1180"/>
      <c r="BR16" s="9">
        <v>1</v>
      </c>
    </row>
    <row r="17" spans="1:70" ht="21" customHeight="1">
      <c r="B17" s="1309" t="str">
        <f>AB14</f>
        <v>Type of cocktail:</v>
      </c>
      <c r="C17" s="1310"/>
      <c r="D17" s="1310"/>
      <c r="E17" s="1310"/>
      <c r="F17" s="1310"/>
      <c r="G17" s="1311"/>
      <c r="H17" s="196"/>
      <c r="I17" s="196"/>
      <c r="J17" s="196"/>
      <c r="K17" s="196"/>
      <c r="L17" s="195"/>
      <c r="N17" s="134" t="s">
        <v>394</v>
      </c>
      <c r="O17" s="204" t="str">
        <f>O18</f>
        <v>R.Recipe name.With or without alcohol.Quand.Verre Flute(s).Family to stick on</v>
      </c>
      <c r="P17" s="204">
        <f>P18</f>
        <v>2</v>
      </c>
      <c r="Q17" s="203" t="str">
        <f>Q18</f>
        <v>Flute(s)</v>
      </c>
      <c r="R17" s="202">
        <f>R18</f>
        <v>12</v>
      </c>
      <c r="S17" s="201" t="str">
        <f>S18</f>
        <v>cl</v>
      </c>
      <c r="T17" s="200">
        <v>12</v>
      </c>
      <c r="U17" s="104" t="s">
        <v>328</v>
      </c>
      <c r="V17" s="320"/>
      <c r="W17" s="320"/>
      <c r="X17" s="199" t="s">
        <v>1104</v>
      </c>
      <c r="Y17" s="319" t="s">
        <v>397</v>
      </c>
      <c r="Z17" s="198"/>
      <c r="AA17" s="197"/>
      <c r="AB17" s="1243"/>
      <c r="AC17" s="1243"/>
      <c r="AD17" s="1243"/>
      <c r="AE17" s="1244"/>
      <c r="AG17" s="143" t="str">
        <f t="shared" ref="AG17:AL17" si="16">AG13</f>
        <v>2 Flute(s) de 12 cl</v>
      </c>
      <c r="AH17" s="142">
        <f t="shared" si="16"/>
        <v>360</v>
      </c>
      <c r="AI17" s="142">
        <f t="shared" si="16"/>
        <v>240</v>
      </c>
      <c r="AJ17" s="141" t="str">
        <f t="shared" si="16"/>
        <v>1 Trembler(s) de 15 cl</v>
      </c>
      <c r="AK17" s="136">
        <f t="shared" si="16"/>
        <v>300</v>
      </c>
      <c r="AL17" s="140">
        <f t="shared" si="16"/>
        <v>150</v>
      </c>
      <c r="AM17" s="152">
        <f t="shared" si="13"/>
        <v>0.625</v>
      </c>
      <c r="AN17" s="194"/>
      <c r="AO17" s="194"/>
      <c r="AP17" s="194"/>
      <c r="AQ17" s="194"/>
      <c r="AR17" s="194"/>
      <c r="AS17" s="154"/>
      <c r="AT17" s="154"/>
      <c r="AU17" s="153"/>
      <c r="AV17" s="67" t="str">
        <f>"ligne "&amp;ROW()</f>
        <v>ligne 17</v>
      </c>
      <c r="AW17" s="654" t="s">
        <v>1133</v>
      </c>
      <c r="AX17" s="120" t="s">
        <v>483</v>
      </c>
      <c r="AY17" s="667">
        <f t="shared" ref="AY17:AY80" si="17">BC17 / 1000</f>
        <v>0.25</v>
      </c>
      <c r="AZ17" s="318" t="s">
        <v>282</v>
      </c>
      <c r="BA17" s="317">
        <f t="shared" ref="BA17:BA80" si="18">ROUND(1/AY17,0)</f>
        <v>4</v>
      </c>
      <c r="BB17" s="313">
        <f t="shared" ref="BB17:BB80" si="19">BC17/10</f>
        <v>25</v>
      </c>
      <c r="BC17" s="316">
        <v>250</v>
      </c>
      <c r="BD17" s="315">
        <v>200</v>
      </c>
      <c r="BE17" s="314">
        <v>300</v>
      </c>
      <c r="BF17" s="651">
        <f t="shared" ref="BF17:BF72" si="20">BE17/10</f>
        <v>30</v>
      </c>
      <c r="BG17" s="312">
        <v>300</v>
      </c>
      <c r="BH17" s="311" t="s">
        <v>482</v>
      </c>
      <c r="BJ17" s="1178"/>
      <c r="BK17" s="1179"/>
      <c r="BL17" s="1179"/>
      <c r="BM17" s="1179"/>
      <c r="BN17" s="1179"/>
      <c r="BO17" s="1179"/>
      <c r="BP17" s="1180"/>
      <c r="BR17" s="9">
        <v>1</v>
      </c>
    </row>
    <row r="18" spans="1:70" ht="21" customHeight="1">
      <c r="B18" s="1312"/>
      <c r="C18" s="1313"/>
      <c r="D18" s="1313"/>
      <c r="E18" s="1313"/>
      <c r="F18" s="1313"/>
      <c r="G18" s="1314"/>
      <c r="H18" s="181"/>
      <c r="I18" s="181"/>
      <c r="J18" s="181"/>
      <c r="K18" s="181"/>
      <c r="L18" s="550" t="s">
        <v>1215</v>
      </c>
      <c r="N18" s="134" t="s">
        <v>394</v>
      </c>
      <c r="O18" s="190" t="str">
        <f>UPPER(LEFT(V11,1)) &amp; "." &amp; UPPER(LEFT(V11,1)) &amp; LOWER(MID(V11,2,999)) &amp; "." &amp; UPPER(LEFT(T11,1)) &amp; LOWER(MID(T11,2,999)) &amp; "." &amp; UPPER(LEFT(T12,1)) &amp; LOWER(MID(T12,2,999)) &amp; "." &amp; "Verre " &amp; UPPER(LEFT(U15,1)) &amp; LOWER(MID(U15,2,999)) &amp; IF(LEFT(AE11,1)=UPPER(LEFT(AE11,1)),".","") &amp; UPPER(LEFT(AE11,1)) &amp; LOWER(MID(AE11,2,999))</f>
        <v>R.Recipe name.With or without alcohol.Quand.Verre Flute(s).Family to stick on</v>
      </c>
      <c r="P18" s="189">
        <f>T15</f>
        <v>2</v>
      </c>
      <c r="Q18" s="188" t="str">
        <f>U15</f>
        <v>Flute(s)</v>
      </c>
      <c r="R18" s="187">
        <f>T17</f>
        <v>12</v>
      </c>
      <c r="S18" s="186" t="str">
        <f>U17</f>
        <v>cl</v>
      </c>
      <c r="T18" s="185" t="str">
        <f>(T17*T15)&amp;" "&amp;U17</f>
        <v>24 cl</v>
      </c>
      <c r="U18" s="184" t="str">
        <f>"pour "&amp;T15&amp;" "&amp;U15</f>
        <v>pour 2 Flute(s)</v>
      </c>
      <c r="V18" s="184"/>
      <c r="W18" s="183" t="s">
        <v>393</v>
      </c>
      <c r="X18" s="183" t="s">
        <v>392</v>
      </c>
      <c r="Y18" s="183" t="s">
        <v>391</v>
      </c>
      <c r="Z18" s="183" t="s">
        <v>390</v>
      </c>
      <c r="AA18" s="183" t="s">
        <v>389</v>
      </c>
      <c r="AB18" s="183" t="s">
        <v>388</v>
      </c>
      <c r="AC18" s="183" t="s">
        <v>387</v>
      </c>
      <c r="AD18" s="183" t="s">
        <v>386</v>
      </c>
      <c r="AE18" s="182" t="s">
        <v>385</v>
      </c>
      <c r="AG18" s="143" t="str">
        <f t="shared" ref="AG18:AL18" si="21">AG13</f>
        <v>2 Flute(s) de 12 cl</v>
      </c>
      <c r="AH18" s="142">
        <f t="shared" si="21"/>
        <v>360</v>
      </c>
      <c r="AI18" s="142">
        <f t="shared" si="21"/>
        <v>240</v>
      </c>
      <c r="AJ18" s="141" t="str">
        <f t="shared" si="21"/>
        <v>1 Trembler(s) de 15 cl</v>
      </c>
      <c r="AK18" s="136">
        <f t="shared" si="21"/>
        <v>300</v>
      </c>
      <c r="AL18" s="140">
        <f t="shared" si="21"/>
        <v>150</v>
      </c>
      <c r="AM18" s="152">
        <f t="shared" si="13"/>
        <v>0.625</v>
      </c>
      <c r="AN18" s="20"/>
      <c r="AO18" s="194"/>
      <c r="AP18" s="194"/>
      <c r="AQ18" s="194"/>
      <c r="AR18" s="194"/>
      <c r="AS18" s="154"/>
      <c r="AT18" s="154"/>
      <c r="AU18" s="153"/>
      <c r="AW18" s="654" t="s">
        <v>1133</v>
      </c>
      <c r="AX18" s="120" t="s">
        <v>481</v>
      </c>
      <c r="AY18" s="94">
        <f t="shared" si="17"/>
        <v>0.18</v>
      </c>
      <c r="AZ18" s="93" t="s">
        <v>282</v>
      </c>
      <c r="BA18" s="75">
        <f t="shared" si="18"/>
        <v>6</v>
      </c>
      <c r="BB18" s="74">
        <f t="shared" si="19"/>
        <v>18</v>
      </c>
      <c r="BC18" s="92">
        <v>180</v>
      </c>
      <c r="BD18" s="72">
        <v>150</v>
      </c>
      <c r="BE18" s="71">
        <v>240</v>
      </c>
      <c r="BF18" s="79">
        <f t="shared" si="20"/>
        <v>24</v>
      </c>
      <c r="BG18" s="96">
        <v>240</v>
      </c>
      <c r="BH18" s="88" t="s">
        <v>480</v>
      </c>
      <c r="BJ18" s="1181" t="s">
        <v>1191</v>
      </c>
      <c r="BK18" s="1182"/>
      <c r="BL18" s="1182"/>
      <c r="BM18" s="1182"/>
      <c r="BN18" s="1182"/>
      <c r="BO18" s="1182"/>
      <c r="BP18" s="1183"/>
      <c r="BR18" s="9">
        <v>1</v>
      </c>
    </row>
    <row r="19" spans="1:70" ht="21" customHeight="1">
      <c r="B19" s="173" t="str">
        <f>"You serve more than the Author who had foreseen "&amp;I16&amp;" cl"</f>
        <v>You serve more than the Author who had foreseen 12 cl</v>
      </c>
      <c r="C19" s="172" t="str">
        <f>"You serve less than the Author who had foreseen "&amp;I16&amp;" cl"</f>
        <v>You serve less than the Author who had foreseen 12 cl</v>
      </c>
      <c r="D19" s="172" t="s">
        <v>1218</v>
      </c>
      <c r="E19" s="171"/>
      <c r="F19" s="171"/>
      <c r="G19" s="171"/>
      <c r="H19" s="171"/>
      <c r="I19" s="170"/>
      <c r="J19" s="170"/>
      <c r="K19" s="551" t="s">
        <v>1216</v>
      </c>
      <c r="L19" s="169" t="s">
        <v>1217</v>
      </c>
      <c r="N19" s="134" t="s">
        <v>338</v>
      </c>
      <c r="O19" s="119" t="str">
        <f>O18</f>
        <v>R.Recipe name.With or without alcohol.Quand.Verre Flute(s).Family to stick on</v>
      </c>
      <c r="P19" s="119">
        <f>P18</f>
        <v>2</v>
      </c>
      <c r="Q19" s="118" t="str">
        <f>Q18</f>
        <v>Flute(s)</v>
      </c>
      <c r="R19" s="117">
        <f>R18</f>
        <v>12</v>
      </c>
      <c r="S19" s="116" t="str">
        <f>S18</f>
        <v>cl</v>
      </c>
      <c r="T19" s="1227" t="s">
        <v>1098</v>
      </c>
      <c r="U19" s="1227"/>
      <c r="V19" s="1228"/>
      <c r="W19" s="177"/>
      <c r="X19" s="176" t="s">
        <v>380</v>
      </c>
      <c r="Y19" s="1229" t="s">
        <v>379</v>
      </c>
      <c r="Z19" s="175"/>
      <c r="AA19" s="1231" t="s">
        <v>1100</v>
      </c>
      <c r="AB19" s="1233" t="s">
        <v>377</v>
      </c>
      <c r="AC19" s="1235" t="s">
        <v>1101</v>
      </c>
      <c r="AD19" s="1237" t="s">
        <v>1102</v>
      </c>
      <c r="AE19" s="174" t="s">
        <v>374</v>
      </c>
      <c r="AG19" s="143" t="str">
        <f t="shared" ref="AG19:AL19" si="22">AG13</f>
        <v>2 Flute(s) de 12 cl</v>
      </c>
      <c r="AH19" s="142">
        <f t="shared" si="22"/>
        <v>360</v>
      </c>
      <c r="AI19" s="142">
        <f t="shared" si="22"/>
        <v>240</v>
      </c>
      <c r="AJ19" s="141" t="str">
        <f t="shared" si="22"/>
        <v>1 Trembler(s) de 15 cl</v>
      </c>
      <c r="AK19" s="136">
        <f t="shared" si="22"/>
        <v>300</v>
      </c>
      <c r="AL19" s="140">
        <f t="shared" si="22"/>
        <v>150</v>
      </c>
      <c r="AM19" s="152">
        <f t="shared" si="13"/>
        <v>0.625</v>
      </c>
      <c r="AN19" s="167" t="str">
        <f t="shared" ref="AN19:AT19" si="23">SUBSTITUTE(ADDRESS(1,COLUMN(),4),"1","")</f>
        <v>AN</v>
      </c>
      <c r="AO19" s="167" t="str">
        <f t="shared" si="23"/>
        <v>AO</v>
      </c>
      <c r="AP19" s="168" t="str">
        <f t="shared" si="23"/>
        <v>AP</v>
      </c>
      <c r="AQ19" s="168" t="str">
        <f>SUBSTITUTE(ADDRESS(1,COLUMN(),4),"1","")</f>
        <v>AQ</v>
      </c>
      <c r="AR19" s="167" t="str">
        <f t="shared" si="23"/>
        <v>AR</v>
      </c>
      <c r="AS19" s="166" t="str">
        <f t="shared" si="23"/>
        <v>AS</v>
      </c>
      <c r="AT19" s="644" t="str">
        <f t="shared" si="23"/>
        <v>AT</v>
      </c>
      <c r="AU19" s="810" t="str">
        <f>"1"&amp;" "&amp;I13</f>
        <v>1 Trembler(s)</v>
      </c>
      <c r="AW19" s="654" t="s">
        <v>1133</v>
      </c>
      <c r="AX19" s="120" t="s">
        <v>38</v>
      </c>
      <c r="AY19" s="94">
        <f t="shared" si="17"/>
        <v>0.25</v>
      </c>
      <c r="AZ19" s="93" t="s">
        <v>282</v>
      </c>
      <c r="BA19" s="75">
        <f t="shared" si="18"/>
        <v>4</v>
      </c>
      <c r="BB19" s="74">
        <f t="shared" si="19"/>
        <v>25</v>
      </c>
      <c r="BC19" s="92">
        <v>250</v>
      </c>
      <c r="BD19" s="72">
        <v>200</v>
      </c>
      <c r="BE19" s="71">
        <v>300</v>
      </c>
      <c r="BF19" s="79">
        <f t="shared" si="20"/>
        <v>30</v>
      </c>
      <c r="BG19" s="96">
        <v>300</v>
      </c>
      <c r="BH19" s="88" t="s">
        <v>465</v>
      </c>
      <c r="BJ19" s="1181"/>
      <c r="BK19" s="1182"/>
      <c r="BL19" s="1182"/>
      <c r="BM19" s="1182"/>
      <c r="BN19" s="1182"/>
      <c r="BO19" s="1182"/>
      <c r="BP19" s="1183"/>
      <c r="BR19" s="9">
        <v>1</v>
      </c>
    </row>
    <row r="20" spans="1:70" ht="21" customHeight="1">
      <c r="B20" s="161"/>
      <c r="C20" s="160"/>
      <c r="D20" s="158"/>
      <c r="E20" s="158"/>
      <c r="F20" s="513" t="str">
        <f>I16&amp;" "&amp;I14&amp;" rounded to ▼"</f>
        <v>12 cl rounded to ▼</v>
      </c>
      <c r="G20" s="158"/>
      <c r="H20" s="158"/>
      <c r="I20" s="159" t="s">
        <v>1221</v>
      </c>
      <c r="J20" s="516" t="s">
        <v>1220</v>
      </c>
      <c r="K20" s="517"/>
      <c r="L20" s="514">
        <f>ROUND(L28/H13,2)</f>
        <v>0</v>
      </c>
      <c r="N20" s="134" t="s">
        <v>338</v>
      </c>
      <c r="O20" s="119" t="str">
        <f>O18</f>
        <v>R.Recipe name.With or without alcohol.Quand.Verre Flute(s).Family to stick on</v>
      </c>
      <c r="P20" s="119">
        <f>P18</f>
        <v>2</v>
      </c>
      <c r="Q20" s="118" t="str">
        <f>Q18</f>
        <v>Flute(s)</v>
      </c>
      <c r="R20" s="117">
        <f>R18</f>
        <v>12</v>
      </c>
      <c r="S20" s="116" t="str">
        <f>S18</f>
        <v>cl</v>
      </c>
      <c r="T20" s="1239"/>
      <c r="U20" s="1239"/>
      <c r="V20" s="1240"/>
      <c r="W20" s="165"/>
      <c r="X20" s="164" t="s">
        <v>1099</v>
      </c>
      <c r="Y20" s="1230"/>
      <c r="Z20" s="163"/>
      <c r="AA20" s="1232"/>
      <c r="AB20" s="1234"/>
      <c r="AC20" s="1236"/>
      <c r="AD20" s="1238"/>
      <c r="AE20" s="162" t="s">
        <v>367</v>
      </c>
      <c r="AG20" s="143" t="str">
        <f t="shared" ref="AG20:AL20" si="24">AG13</f>
        <v>2 Flute(s) de 12 cl</v>
      </c>
      <c r="AH20" s="142">
        <f t="shared" si="24"/>
        <v>360</v>
      </c>
      <c r="AI20" s="142">
        <f t="shared" si="24"/>
        <v>240</v>
      </c>
      <c r="AJ20" s="141" t="str">
        <f t="shared" si="24"/>
        <v>1 Trembler(s) de 15 cl</v>
      </c>
      <c r="AK20" s="136">
        <f t="shared" si="24"/>
        <v>300</v>
      </c>
      <c r="AL20" s="140">
        <f t="shared" si="24"/>
        <v>150</v>
      </c>
      <c r="AM20" s="152">
        <f t="shared" si="13"/>
        <v>0.625</v>
      </c>
      <c r="AN20" s="157"/>
      <c r="AO20" s="157"/>
      <c r="AP20" s="156"/>
      <c r="AQ20" s="20"/>
      <c r="AR20" s="20"/>
      <c r="AS20" s="155" t="s">
        <v>1244</v>
      </c>
      <c r="AT20" s="154"/>
      <c r="AU20" s="810" t="str">
        <f>"de "&amp;H14&amp;" "&amp;I14</f>
        <v>de 15 cl</v>
      </c>
      <c r="AW20" s="655" t="s">
        <v>1134</v>
      </c>
      <c r="AX20" s="120" t="s">
        <v>425</v>
      </c>
      <c r="AY20" s="94">
        <f t="shared" si="17"/>
        <v>0.35</v>
      </c>
      <c r="AZ20" s="93" t="s">
        <v>282</v>
      </c>
      <c r="BA20" s="75">
        <f t="shared" si="18"/>
        <v>3</v>
      </c>
      <c r="BB20" s="74">
        <f t="shared" si="19"/>
        <v>35</v>
      </c>
      <c r="BC20" s="92">
        <v>350</v>
      </c>
      <c r="BD20" s="72">
        <v>300</v>
      </c>
      <c r="BE20" s="71">
        <v>400</v>
      </c>
      <c r="BF20" s="79">
        <f t="shared" si="20"/>
        <v>40</v>
      </c>
      <c r="BG20" s="96">
        <v>400</v>
      </c>
      <c r="BH20" s="88" t="s">
        <v>424</v>
      </c>
      <c r="BJ20" s="310"/>
      <c r="BK20" s="309"/>
      <c r="BL20" s="309"/>
      <c r="BM20" s="309"/>
      <c r="BN20" s="309"/>
      <c r="BO20"/>
      <c r="BP20" s="297"/>
      <c r="BR20" s="9">
        <v>1</v>
      </c>
    </row>
    <row r="21" spans="1:70" ht="21" customHeight="1">
      <c r="B21" s="522" t="str">
        <f>IF(ISBLANK(AE21),"",IF(H13&gt;0,AE21,""))</f>
        <v/>
      </c>
      <c r="C21" s="523">
        <f>IF(ISBLANK(H13),"",INDEX($BC$17:$BC$145,MATCH(I14,$AX$17:$AX$145,0)))</f>
        <v>10</v>
      </c>
      <c r="D21" s="524" t="str">
        <f t="shared" ref="D21:D27" si="25">IF(AS21=0,"",AS21)</f>
        <v/>
      </c>
      <c r="E21" s="525" t="str">
        <f>IF(AS21=0,"",IF(ISBLANK(H13),"",TEXT(D21/10,"0.0")&amp;" cl ► "&amp;TEXT(D21/1000,"0.000")&amp;" L"))</f>
        <v/>
      </c>
      <c r="F21" s="526" t="str">
        <f>IF(OR(AS21=0, ISBLANK(AB21)), "", IF(ROUND(AS21/AS28*10*2, 0)/2=0, AA21 &amp; " " &amp; AB21, "► ≈ " &amp; MIN(ROUND(AS21/AS28*10*2, 0)/2, 10) &amp; "/10"))</f>
        <v/>
      </c>
      <c r="G21" s="527" t="str">
        <f t="shared" ref="G21:G27" si="26">IF(ISBLANK(X21),"",X21*AM21)</f>
        <v/>
      </c>
      <c r="H21" s="528">
        <f>IF(ISBLANK(H13),"",Y21)</f>
        <v>0</v>
      </c>
      <c r="I21" s="543" t="str">
        <f t="shared" ref="I21:I27" si="27">IF(ISBLANK(AC21),"",D21*AC21/100)</f>
        <v/>
      </c>
      <c r="J21" s="529">
        <f t="shared" ref="J21:J27" si="28">AC21</f>
        <v>0</v>
      </c>
      <c r="K21" s="530">
        <v>1</v>
      </c>
      <c r="L21" s="531">
        <f t="shared" ref="L21:L27" si="29">IFERROR(IF(ISBLANK(X21),(D21/1000)*K21,G21*K21),0)</f>
        <v>0</v>
      </c>
      <c r="N21" s="134" t="s">
        <v>338</v>
      </c>
      <c r="O21" s="119" t="str">
        <f>O18</f>
        <v>R.Recipe name.With or without alcohol.Quand.Verre Flute(s).Family to stick on</v>
      </c>
      <c r="P21" s="119">
        <f>P18</f>
        <v>2</v>
      </c>
      <c r="Q21" s="118" t="str">
        <f>Q18</f>
        <v>Flute(s)</v>
      </c>
      <c r="R21" s="117">
        <f>R18</f>
        <v>12</v>
      </c>
      <c r="S21" s="116" t="str">
        <f>S18</f>
        <v>cl</v>
      </c>
      <c r="T21" s="1239"/>
      <c r="U21" s="1239"/>
      <c r="V21" s="1240"/>
      <c r="W21" s="145">
        <v>1</v>
      </c>
      <c r="X21" s="296"/>
      <c r="Y21" s="295"/>
      <c r="Z21" s="144"/>
      <c r="AA21" s="294"/>
      <c r="AB21" s="293"/>
      <c r="AC21" s="292"/>
      <c r="AD21" s="291">
        <v>1</v>
      </c>
      <c r="AE21" s="290"/>
      <c r="AG21" s="143" t="str">
        <f t="shared" ref="AG21:AL21" si="30">AG13</f>
        <v>2 Flute(s) de 12 cl</v>
      </c>
      <c r="AH21" s="142">
        <f t="shared" si="30"/>
        <v>360</v>
      </c>
      <c r="AI21" s="142">
        <f t="shared" si="30"/>
        <v>240</v>
      </c>
      <c r="AJ21" s="141" t="str">
        <f t="shared" si="30"/>
        <v>1 Trembler(s) de 15 cl</v>
      </c>
      <c r="AK21" s="136">
        <f t="shared" si="30"/>
        <v>300</v>
      </c>
      <c r="AL21" s="140">
        <f t="shared" si="30"/>
        <v>150</v>
      </c>
      <c r="AM21" s="152">
        <f t="shared" si="13"/>
        <v>0.625</v>
      </c>
      <c r="AN21" s="151">
        <v>1</v>
      </c>
      <c r="AO21" s="137">
        <f t="shared" ref="AO21:AO27" si="31">AE21</f>
        <v>0</v>
      </c>
      <c r="AP21" s="633">
        <f t="shared" ref="AP21:AP27" si="32">IF(ISBLANK(AA21),0,IFERROR(INDEX($BC$17:$BC$145,MATCH(AB21,$AX$17:$AX$145,0))*AA21,""))</f>
        <v>0</v>
      </c>
      <c r="AQ21" s="637">
        <f>IFERROR((AP21/AP28)*AI21,0)</f>
        <v>0</v>
      </c>
      <c r="AR21" s="638">
        <f>AQ21/1000</f>
        <v>0</v>
      </c>
      <c r="AS21" s="135">
        <f>AQ21*AM21</f>
        <v>0</v>
      </c>
      <c r="AT21" s="636">
        <f>AS21/1000</f>
        <v>0</v>
      </c>
      <c r="AU21" s="811">
        <f>AS21/H13</f>
        <v>0</v>
      </c>
      <c r="AW21" s="655" t="s">
        <v>1134</v>
      </c>
      <c r="AX21" s="120" t="s">
        <v>344</v>
      </c>
      <c r="AY21" s="94">
        <f t="shared" si="17"/>
        <v>0.18</v>
      </c>
      <c r="AZ21" s="93" t="s">
        <v>282</v>
      </c>
      <c r="BA21" s="75">
        <f t="shared" si="18"/>
        <v>6</v>
      </c>
      <c r="BB21" s="74">
        <f t="shared" si="19"/>
        <v>18</v>
      </c>
      <c r="BC21" s="92">
        <v>180</v>
      </c>
      <c r="BD21" s="72">
        <v>150</v>
      </c>
      <c r="BE21" s="71">
        <v>220</v>
      </c>
      <c r="BF21" s="79">
        <f t="shared" si="20"/>
        <v>22</v>
      </c>
      <c r="BG21" s="96">
        <v>220</v>
      </c>
      <c r="BH21" s="88" t="s">
        <v>343</v>
      </c>
      <c r="BJ21" s="307" t="s">
        <v>317</v>
      </c>
      <c r="BK21" s="306" t="s">
        <v>559</v>
      </c>
      <c r="BL21" s="305" t="s">
        <v>558</v>
      </c>
      <c r="BM21" s="120" t="s">
        <v>415</v>
      </c>
      <c r="BN21" s="305" t="s">
        <v>557</v>
      </c>
      <c r="BO21" s="305" t="s">
        <v>556</v>
      </c>
      <c r="BP21" s="299" t="s">
        <v>1192</v>
      </c>
      <c r="BR21" s="9">
        <v>1</v>
      </c>
    </row>
    <row r="22" spans="1:70" ht="21" customHeight="1">
      <c r="B22" s="532" t="str">
        <f>IF(ISBLANK(AE22),"",IF(H13&gt;0,AE22,""))</f>
        <v/>
      </c>
      <c r="C22" s="533">
        <f>IF(ISBLANK(H13),"",INDEX($BC$17:$BC$145,MATCH(I14,$AX$17:$AX$145,0)))</f>
        <v>10</v>
      </c>
      <c r="D22" s="534" t="str">
        <f t="shared" si="25"/>
        <v/>
      </c>
      <c r="E22" s="535" t="str">
        <f>IF(AS22=0,"",IF(ISBLANK(H13),"",TEXT(D22/10,"0.0")&amp;" cl ► "&amp;TEXT(D22/1000,"0.000")&amp;" L"))</f>
        <v/>
      </c>
      <c r="F22" s="536" t="str">
        <f>IF(OR(AS22=0, ISBLANK(AB22)), "", IF(ROUND(AS22/AS28*10*2, 0)/2=0, AA22 &amp; " " &amp; AB22, "► ≈ " &amp; MIN(ROUND(AS22/AS28*10*2, 0)/2, 10) &amp; "/10"))</f>
        <v/>
      </c>
      <c r="G22" s="537" t="str">
        <f t="shared" si="26"/>
        <v/>
      </c>
      <c r="H22" s="538">
        <f>IF(ISBLANK(H13),"",Y22)</f>
        <v>0</v>
      </c>
      <c r="I22" s="544" t="str">
        <f t="shared" si="27"/>
        <v/>
      </c>
      <c r="J22" s="539">
        <f t="shared" si="28"/>
        <v>0</v>
      </c>
      <c r="K22" s="530">
        <v>1</v>
      </c>
      <c r="L22" s="531">
        <f t="shared" si="29"/>
        <v>0</v>
      </c>
      <c r="N22" s="146" t="str">
        <f t="shared" ref="N22:N27" si="33">IF(AE22&lt;&gt;"","A","►")</f>
        <v>►</v>
      </c>
      <c r="O22" s="119" t="str">
        <f>O18</f>
        <v>R.Recipe name.With or without alcohol.Quand.Verre Flute(s).Family to stick on</v>
      </c>
      <c r="P22" s="119">
        <f>P18</f>
        <v>2</v>
      </c>
      <c r="Q22" s="118" t="str">
        <f>Q18</f>
        <v>Flute(s)</v>
      </c>
      <c r="R22" s="117">
        <f>R18</f>
        <v>12</v>
      </c>
      <c r="S22" s="116" t="str">
        <f>S18</f>
        <v>cl</v>
      </c>
      <c r="T22" s="1239"/>
      <c r="U22" s="1239"/>
      <c r="V22" s="1240"/>
      <c r="W22" s="150">
        <v>2</v>
      </c>
      <c r="X22" s="296"/>
      <c r="Y22" s="295"/>
      <c r="Z22" s="144"/>
      <c r="AA22" s="294"/>
      <c r="AB22" s="293"/>
      <c r="AC22" s="292"/>
      <c r="AD22" s="291">
        <v>1</v>
      </c>
      <c r="AE22" s="290"/>
      <c r="AG22" s="143" t="str">
        <f t="shared" ref="AG22:AL22" si="34">AG13</f>
        <v>2 Flute(s) de 12 cl</v>
      </c>
      <c r="AH22" s="142">
        <f t="shared" si="34"/>
        <v>360</v>
      </c>
      <c r="AI22" s="142">
        <f t="shared" si="34"/>
        <v>240</v>
      </c>
      <c r="AJ22" s="141" t="str">
        <f t="shared" si="34"/>
        <v>1 Trembler(s) de 15 cl</v>
      </c>
      <c r="AK22" s="136">
        <f t="shared" si="34"/>
        <v>300</v>
      </c>
      <c r="AL22" s="140">
        <f t="shared" si="34"/>
        <v>150</v>
      </c>
      <c r="AM22" s="139">
        <f t="shared" si="13"/>
        <v>0.625</v>
      </c>
      <c r="AN22" s="149">
        <v>2</v>
      </c>
      <c r="AO22" s="148">
        <f t="shared" si="31"/>
        <v>0</v>
      </c>
      <c r="AP22" s="633">
        <f t="shared" si="32"/>
        <v>0</v>
      </c>
      <c r="AQ22" s="637">
        <f>IFERROR((AP22/AP28)*AI22,0)</f>
        <v>0</v>
      </c>
      <c r="AR22" s="638">
        <f t="shared" ref="AR22:AR27" si="35">AQ22/1000</f>
        <v>0</v>
      </c>
      <c r="AS22" s="135">
        <f t="shared" ref="AS22:AS27" si="36">AQ22*AM22</f>
        <v>0</v>
      </c>
      <c r="AT22" s="636">
        <f t="shared" ref="AT22:AT27" si="37">AS22/1000</f>
        <v>0</v>
      </c>
      <c r="AU22" s="811">
        <f>AS22/H13</f>
        <v>0</v>
      </c>
      <c r="AW22" s="656" t="s">
        <v>1135</v>
      </c>
      <c r="AX22" s="120" t="s">
        <v>565</v>
      </c>
      <c r="AY22" s="94">
        <f t="shared" si="17"/>
        <v>0.12</v>
      </c>
      <c r="AZ22" s="93" t="s">
        <v>282</v>
      </c>
      <c r="BA22" s="75">
        <f t="shared" si="18"/>
        <v>8</v>
      </c>
      <c r="BB22" s="74">
        <f t="shared" si="19"/>
        <v>12</v>
      </c>
      <c r="BC22" s="92">
        <v>120</v>
      </c>
      <c r="BD22" s="72">
        <v>100</v>
      </c>
      <c r="BE22" s="71">
        <v>150</v>
      </c>
      <c r="BF22" s="79">
        <f t="shared" si="20"/>
        <v>15</v>
      </c>
      <c r="BG22" s="96">
        <v>150</v>
      </c>
      <c r="BH22" s="88" t="s">
        <v>564</v>
      </c>
      <c r="BJ22" s="303">
        <v>0.1</v>
      </c>
      <c r="BK22" s="302">
        <f>BK23 / 1000</f>
        <v>0.24</v>
      </c>
      <c r="BL22" s="302">
        <f>BL23 / 1000</f>
        <v>0.02</v>
      </c>
      <c r="BM22" s="302">
        <f>BM23 / 1000</f>
        <v>0.12</v>
      </c>
      <c r="BN22" s="302">
        <f>BN23 / 1000</f>
        <v>0.15</v>
      </c>
      <c r="BO22" s="302">
        <f>BO23 / 1000</f>
        <v>0.25</v>
      </c>
      <c r="BP22" s="301" t="s">
        <v>553</v>
      </c>
      <c r="BR22" s="9">
        <v>1</v>
      </c>
    </row>
    <row r="23" spans="1:70" ht="21" customHeight="1">
      <c r="B23" s="522" t="str">
        <f>IF(ISBLANK(AE23),"",IF(H13&gt;0,AE23,""))</f>
        <v/>
      </c>
      <c r="C23" s="523">
        <f>IF(ISBLANK(H13),"",INDEX($BC$17:$BC$145,MATCH(I14,$AX$17:$AX$145,0)))</f>
        <v>10</v>
      </c>
      <c r="D23" s="540" t="str">
        <f t="shared" si="25"/>
        <v/>
      </c>
      <c r="E23" s="541" t="str">
        <f>IF(AS23=0,"",IF(ISBLANK(H13),"",TEXT(D23/10,"0.0")&amp;" cl ► "&amp;TEXT(D23/1000,"0.000")&amp;" L"))</f>
        <v/>
      </c>
      <c r="F23" s="526" t="str">
        <f>IF(OR(AS23=0, ISBLANK(AB23)), "", IF(ROUND(AS23/AS28*10*2, 0)/2=0, AA23 &amp; " " &amp; AB23, "► ≈ " &amp; MIN(ROUND(AS23/AS28*10*2, 0)/2, 10) &amp; "/10"))</f>
        <v/>
      </c>
      <c r="G23" s="542" t="str">
        <f t="shared" si="26"/>
        <v/>
      </c>
      <c r="H23" s="528">
        <f>IF(ISBLANK(H13),"",Y23)</f>
        <v>0</v>
      </c>
      <c r="I23" s="543" t="str">
        <f t="shared" si="27"/>
        <v/>
      </c>
      <c r="J23" s="529">
        <f t="shared" si="28"/>
        <v>0</v>
      </c>
      <c r="K23" s="530">
        <v>1</v>
      </c>
      <c r="L23" s="531">
        <f t="shared" si="29"/>
        <v>0</v>
      </c>
      <c r="N23" s="146" t="str">
        <f t="shared" si="33"/>
        <v>►</v>
      </c>
      <c r="O23" s="119" t="str">
        <f>O18</f>
        <v>R.Recipe name.With or without alcohol.Quand.Verre Flute(s).Family to stick on</v>
      </c>
      <c r="P23" s="119">
        <f>P18</f>
        <v>2</v>
      </c>
      <c r="Q23" s="118" t="str">
        <f>Q18</f>
        <v>Flute(s)</v>
      </c>
      <c r="R23" s="117">
        <f>R18</f>
        <v>12</v>
      </c>
      <c r="S23" s="116" t="str">
        <f>S18</f>
        <v>cl</v>
      </c>
      <c r="T23" s="1239"/>
      <c r="U23" s="1239"/>
      <c r="V23" s="1240"/>
      <c r="W23" s="145">
        <v>3</v>
      </c>
      <c r="X23" s="296"/>
      <c r="Y23" s="295"/>
      <c r="Z23" s="144"/>
      <c r="AA23" s="294"/>
      <c r="AB23" s="293"/>
      <c r="AC23" s="292"/>
      <c r="AD23" s="291">
        <v>1</v>
      </c>
      <c r="AE23" s="298"/>
      <c r="AG23" s="143" t="str">
        <f t="shared" ref="AG23:AL23" si="38">AG13</f>
        <v>2 Flute(s) de 12 cl</v>
      </c>
      <c r="AH23" s="142">
        <f t="shared" si="38"/>
        <v>360</v>
      </c>
      <c r="AI23" s="142">
        <f t="shared" si="38"/>
        <v>240</v>
      </c>
      <c r="AJ23" s="141" t="str">
        <f t="shared" si="38"/>
        <v>1 Trembler(s) de 15 cl</v>
      </c>
      <c r="AK23" s="136">
        <f t="shared" si="38"/>
        <v>300</v>
      </c>
      <c r="AL23" s="140">
        <f t="shared" si="38"/>
        <v>150</v>
      </c>
      <c r="AM23" s="139">
        <f t="shared" si="13"/>
        <v>0.625</v>
      </c>
      <c r="AN23" s="138">
        <v>3</v>
      </c>
      <c r="AO23" s="137">
        <f t="shared" si="31"/>
        <v>0</v>
      </c>
      <c r="AP23" s="633">
        <f t="shared" si="32"/>
        <v>0</v>
      </c>
      <c r="AQ23" s="637">
        <f>IFERROR((AP23/AP28)*AI23,0)</f>
        <v>0</v>
      </c>
      <c r="AR23" s="638">
        <f t="shared" si="35"/>
        <v>0</v>
      </c>
      <c r="AS23" s="135">
        <f t="shared" si="36"/>
        <v>0</v>
      </c>
      <c r="AT23" s="636">
        <f t="shared" si="37"/>
        <v>0</v>
      </c>
      <c r="AU23" s="811">
        <f>AS23/H13</f>
        <v>0</v>
      </c>
      <c r="AW23" s="656" t="s">
        <v>1135</v>
      </c>
      <c r="AX23" s="120" t="s">
        <v>555</v>
      </c>
      <c r="AY23" s="94">
        <f t="shared" si="17"/>
        <v>0.3</v>
      </c>
      <c r="AZ23" s="93" t="s">
        <v>282</v>
      </c>
      <c r="BA23" s="75">
        <f t="shared" si="18"/>
        <v>3</v>
      </c>
      <c r="BB23" s="74">
        <f t="shared" si="19"/>
        <v>30</v>
      </c>
      <c r="BC23" s="92">
        <v>300</v>
      </c>
      <c r="BD23" s="72">
        <v>250</v>
      </c>
      <c r="BE23" s="71">
        <v>350</v>
      </c>
      <c r="BF23" s="79">
        <f t="shared" si="20"/>
        <v>35</v>
      </c>
      <c r="BG23" s="96">
        <v>350</v>
      </c>
      <c r="BH23" s="88" t="s">
        <v>554</v>
      </c>
      <c r="BJ23" s="300"/>
      <c r="BK23" s="92">
        <v>240</v>
      </c>
      <c r="BL23" s="92">
        <v>20</v>
      </c>
      <c r="BM23" s="92">
        <v>120</v>
      </c>
      <c r="BN23" s="92">
        <v>150</v>
      </c>
      <c r="BO23" s="92">
        <v>250</v>
      </c>
      <c r="BP23" s="299" t="s">
        <v>1193</v>
      </c>
      <c r="BR23" s="9">
        <v>1</v>
      </c>
    </row>
    <row r="24" spans="1:70" ht="21" customHeight="1">
      <c r="B24" s="532" t="str">
        <f>IF(ISBLANK(AE24),"",IF(H13&gt;0,AE24,""))</f>
        <v/>
      </c>
      <c r="C24" s="533">
        <f>IF(ISBLANK(H13),"",INDEX($BC$17:$BC$145,MATCH(I14,$AX$17:$AX$145,0)))</f>
        <v>10</v>
      </c>
      <c r="D24" s="534" t="str">
        <f t="shared" si="25"/>
        <v/>
      </c>
      <c r="E24" s="535" t="str">
        <f>IF(AS24=0,"",IF(ISBLANK(H13),"",TEXT(D24/10,"0.0")&amp;" cl ► "&amp;TEXT(D24/1000,"0.000")&amp;" L"))</f>
        <v/>
      </c>
      <c r="F24" s="536" t="str">
        <f>IF(OR(AS24=0, ISBLANK(AB24)), "", IF(ROUND(AS24/AS28*10*2, 0)/2=0, AA24 &amp; " " &amp; AB24, "► ≈ " &amp; MIN(ROUND(AS24/AS28*10*2, 0)/2, 10) &amp; "/10"))</f>
        <v/>
      </c>
      <c r="G24" s="537" t="str">
        <f t="shared" si="26"/>
        <v/>
      </c>
      <c r="H24" s="538">
        <f>IF(ISBLANK(H13),"",Y24)</f>
        <v>0</v>
      </c>
      <c r="I24" s="544" t="str">
        <f t="shared" si="27"/>
        <v/>
      </c>
      <c r="J24" s="539">
        <f t="shared" si="28"/>
        <v>0</v>
      </c>
      <c r="K24" s="530">
        <v>1</v>
      </c>
      <c r="L24" s="531">
        <f t="shared" si="29"/>
        <v>0</v>
      </c>
      <c r="N24" s="146" t="str">
        <f t="shared" si="33"/>
        <v>►</v>
      </c>
      <c r="O24" s="119" t="str">
        <f>O18</f>
        <v>R.Recipe name.With or without alcohol.Quand.Verre Flute(s).Family to stick on</v>
      </c>
      <c r="P24" s="119">
        <f>P18</f>
        <v>2</v>
      </c>
      <c r="Q24" s="118" t="str">
        <f>Q18</f>
        <v>Flute(s)</v>
      </c>
      <c r="R24" s="117">
        <f>R18</f>
        <v>12</v>
      </c>
      <c r="S24" s="116" t="str">
        <f>S18</f>
        <v>cl</v>
      </c>
      <c r="T24" s="1239"/>
      <c r="U24" s="1239"/>
      <c r="V24" s="1240"/>
      <c r="W24" s="150">
        <v>4</v>
      </c>
      <c r="X24" s="296"/>
      <c r="Y24" s="295"/>
      <c r="Z24" s="144"/>
      <c r="AA24" s="294"/>
      <c r="AB24" s="293"/>
      <c r="AC24" s="292"/>
      <c r="AD24" s="291">
        <v>1</v>
      </c>
      <c r="AE24" s="298"/>
      <c r="AG24" s="143" t="str">
        <f t="shared" ref="AG24:AL24" si="39">AG13</f>
        <v>2 Flute(s) de 12 cl</v>
      </c>
      <c r="AH24" s="142">
        <f t="shared" si="39"/>
        <v>360</v>
      </c>
      <c r="AI24" s="142">
        <f t="shared" si="39"/>
        <v>240</v>
      </c>
      <c r="AJ24" s="141" t="str">
        <f t="shared" si="39"/>
        <v>1 Trembler(s) de 15 cl</v>
      </c>
      <c r="AK24" s="136">
        <f t="shared" si="39"/>
        <v>300</v>
      </c>
      <c r="AL24" s="140">
        <f t="shared" si="39"/>
        <v>150</v>
      </c>
      <c r="AM24" s="139">
        <f t="shared" si="13"/>
        <v>0.625</v>
      </c>
      <c r="AN24" s="149">
        <v>4</v>
      </c>
      <c r="AO24" s="148">
        <f t="shared" si="31"/>
        <v>0</v>
      </c>
      <c r="AP24" s="633">
        <f t="shared" si="32"/>
        <v>0</v>
      </c>
      <c r="AQ24" s="637">
        <f>IFERROR((AP24/AP28)*AI24,0)</f>
        <v>0</v>
      </c>
      <c r="AR24" s="638">
        <f t="shared" si="35"/>
        <v>0</v>
      </c>
      <c r="AS24" s="135">
        <f t="shared" si="36"/>
        <v>0</v>
      </c>
      <c r="AT24" s="636">
        <f t="shared" si="37"/>
        <v>0</v>
      </c>
      <c r="AU24" s="811">
        <f>AS24/H13</f>
        <v>0</v>
      </c>
      <c r="AW24" s="656" t="s">
        <v>1135</v>
      </c>
      <c r="AX24" s="120" t="s">
        <v>534</v>
      </c>
      <c r="AY24" s="94">
        <f t="shared" si="17"/>
        <v>1E-3</v>
      </c>
      <c r="AZ24" s="93" t="s">
        <v>282</v>
      </c>
      <c r="BA24" s="75">
        <f t="shared" si="18"/>
        <v>1000</v>
      </c>
      <c r="BB24" s="74">
        <f t="shared" si="19"/>
        <v>0.1</v>
      </c>
      <c r="BC24" s="92">
        <v>1</v>
      </c>
      <c r="BD24" s="72">
        <v>1</v>
      </c>
      <c r="BE24" s="71">
        <v>1</v>
      </c>
      <c r="BF24" s="74">
        <f t="shared" si="20"/>
        <v>0.1</v>
      </c>
      <c r="BG24" s="96">
        <v>1</v>
      </c>
      <c r="BH24" s="88" t="s">
        <v>533</v>
      </c>
      <c r="BJ24" s="218"/>
      <c r="BK24" s="11"/>
      <c r="BL24" s="11"/>
      <c r="BM24" s="11"/>
      <c r="BN24" s="11"/>
      <c r="BO24"/>
      <c r="BP24" s="297"/>
      <c r="BR24" s="9">
        <v>1</v>
      </c>
    </row>
    <row r="25" spans="1:70" ht="21" customHeight="1">
      <c r="B25" s="522" t="str">
        <f>IF(ISBLANK(AE25),"",IF(H13&gt;0,AE25,""))</f>
        <v/>
      </c>
      <c r="C25" s="523">
        <f>IF(ISBLANK(H13),"",INDEX($BC$17:$BC$145,MATCH(I14,$AX$17:$AX$145,0)))</f>
        <v>10</v>
      </c>
      <c r="D25" s="524" t="str">
        <f t="shared" si="25"/>
        <v/>
      </c>
      <c r="E25" s="525" t="str">
        <f>IF(AS25=0,"",IF(ISBLANK(H13),"",TEXT(D25/10,"0.0")&amp;" cl ► "&amp;TEXT(D25/1000,"0.000")&amp;" L"))</f>
        <v/>
      </c>
      <c r="F25" s="526" t="str">
        <f>IF(OR(AS25=0, ISBLANK(AB25)), "", IF(ROUND(AS25/AS28*10*2, 0)/2=0, AA25 &amp; " " &amp; AB25, "► ≈ " &amp; MIN(ROUND(AS25/AS28*10*2, 0)/2, 10) &amp; "/10"))</f>
        <v/>
      </c>
      <c r="G25" s="542" t="str">
        <f t="shared" si="26"/>
        <v/>
      </c>
      <c r="H25" s="528">
        <f>IF(ISBLANK(H13),"",Y25)</f>
        <v>0</v>
      </c>
      <c r="I25" s="543" t="str">
        <f t="shared" si="27"/>
        <v/>
      </c>
      <c r="J25" s="529">
        <f t="shared" si="28"/>
        <v>0</v>
      </c>
      <c r="K25" s="530">
        <v>1</v>
      </c>
      <c r="L25" s="531">
        <f t="shared" si="29"/>
        <v>0</v>
      </c>
      <c r="N25" s="146" t="str">
        <f t="shared" si="33"/>
        <v>►</v>
      </c>
      <c r="O25" s="119" t="str">
        <f>O18</f>
        <v>R.Recipe name.With or without alcohol.Quand.Verre Flute(s).Family to stick on</v>
      </c>
      <c r="P25" s="119">
        <f>P18</f>
        <v>2</v>
      </c>
      <c r="Q25" s="118" t="str">
        <f>Q18</f>
        <v>Flute(s)</v>
      </c>
      <c r="R25" s="117">
        <f>R18</f>
        <v>12</v>
      </c>
      <c r="S25" s="116" t="str">
        <f>S18</f>
        <v>cl</v>
      </c>
      <c r="T25" s="1239"/>
      <c r="U25" s="1239"/>
      <c r="V25" s="1240"/>
      <c r="W25" s="145">
        <v>5</v>
      </c>
      <c r="X25" s="296"/>
      <c r="Y25" s="295"/>
      <c r="Z25" s="144"/>
      <c r="AA25" s="294"/>
      <c r="AB25" s="293"/>
      <c r="AC25" s="292"/>
      <c r="AD25" s="291">
        <v>1</v>
      </c>
      <c r="AE25" s="290"/>
      <c r="AG25" s="143" t="str">
        <f t="shared" ref="AG25:AL25" si="40">AG13</f>
        <v>2 Flute(s) de 12 cl</v>
      </c>
      <c r="AH25" s="142">
        <f t="shared" si="40"/>
        <v>360</v>
      </c>
      <c r="AI25" s="142">
        <f t="shared" si="40"/>
        <v>240</v>
      </c>
      <c r="AJ25" s="141" t="str">
        <f t="shared" si="40"/>
        <v>1 Trembler(s) de 15 cl</v>
      </c>
      <c r="AK25" s="136">
        <f t="shared" si="40"/>
        <v>300</v>
      </c>
      <c r="AL25" s="140">
        <f t="shared" si="40"/>
        <v>150</v>
      </c>
      <c r="AM25" s="139">
        <f t="shared" si="13"/>
        <v>0.625</v>
      </c>
      <c r="AN25" s="138">
        <v>5</v>
      </c>
      <c r="AO25" s="137">
        <f t="shared" si="31"/>
        <v>0</v>
      </c>
      <c r="AP25" s="633">
        <f t="shared" si="32"/>
        <v>0</v>
      </c>
      <c r="AQ25" s="637">
        <f>IFERROR((AP25/AP28)*AI25,0)</f>
        <v>0</v>
      </c>
      <c r="AR25" s="638">
        <f t="shared" si="35"/>
        <v>0</v>
      </c>
      <c r="AS25" s="135">
        <f t="shared" si="36"/>
        <v>0</v>
      </c>
      <c r="AT25" s="636">
        <f t="shared" si="37"/>
        <v>0</v>
      </c>
      <c r="AU25" s="811">
        <f>AS25/H13</f>
        <v>0</v>
      </c>
      <c r="AW25" s="656" t="s">
        <v>1135</v>
      </c>
      <c r="AX25" s="120" t="s">
        <v>500</v>
      </c>
      <c r="AY25" s="94">
        <f t="shared" si="17"/>
        <v>0.25</v>
      </c>
      <c r="AZ25" s="93" t="s">
        <v>282</v>
      </c>
      <c r="BA25" s="75">
        <f t="shared" si="18"/>
        <v>4</v>
      </c>
      <c r="BB25" s="74">
        <f t="shared" si="19"/>
        <v>25</v>
      </c>
      <c r="BC25" s="92">
        <v>250</v>
      </c>
      <c r="BD25" s="72">
        <v>200</v>
      </c>
      <c r="BE25" s="71">
        <v>300</v>
      </c>
      <c r="BF25" s="79">
        <f t="shared" si="20"/>
        <v>30</v>
      </c>
      <c r="BG25" s="96">
        <v>300</v>
      </c>
      <c r="BH25" s="88" t="s">
        <v>499</v>
      </c>
      <c r="BJ25" s="263"/>
      <c r="BK25" s="262"/>
      <c r="BL25" s="262"/>
      <c r="BM25" s="262"/>
      <c r="BN25" s="262"/>
      <c r="BO25" s="262"/>
      <c r="BP25" s="261"/>
      <c r="BR25" s="9">
        <v>1</v>
      </c>
    </row>
    <row r="26" spans="1:70" ht="21" customHeight="1">
      <c r="B26" s="532" t="str">
        <f>IF(ISBLANK(AE26),"",IF(H13&gt;0,AE26,""))</f>
        <v/>
      </c>
      <c r="C26" s="533">
        <f>IF(ISBLANK(H13),"",INDEX($BC$17:$BC$145,MATCH(I14,$AX$17:$AX$145,0)))</f>
        <v>10</v>
      </c>
      <c r="D26" s="534" t="str">
        <f t="shared" si="25"/>
        <v/>
      </c>
      <c r="E26" s="535" t="str">
        <f>IF(AS26=0,"",IF(ISBLANK(H13),"",TEXT(D26/10,"0.0")&amp;" cl ► "&amp;TEXT(D26/1000,"0.000")&amp;" L"))</f>
        <v/>
      </c>
      <c r="F26" s="536" t="str">
        <f>IF(OR(AS26=0, ISBLANK(AB26)), "", IF(ROUND(AS26/AS28*10*2, 0)/2=0, AA26 &amp; " " &amp; AB26, "► ≈ " &amp; MIN(ROUND(AS26/AS28*10*2, 0)/2, 10) &amp; "/10"))</f>
        <v/>
      </c>
      <c r="G26" s="537" t="str">
        <f t="shared" si="26"/>
        <v/>
      </c>
      <c r="H26" s="538">
        <f>IF(ISBLANK(H13),"",Y26)</f>
        <v>0</v>
      </c>
      <c r="I26" s="544" t="str">
        <f t="shared" si="27"/>
        <v/>
      </c>
      <c r="J26" s="539">
        <f t="shared" si="28"/>
        <v>0</v>
      </c>
      <c r="K26" s="530">
        <v>1</v>
      </c>
      <c r="L26" s="531">
        <f t="shared" si="29"/>
        <v>0</v>
      </c>
      <c r="N26" s="146" t="str">
        <f t="shared" si="33"/>
        <v>►</v>
      </c>
      <c r="O26" s="119" t="str">
        <f>O18</f>
        <v>R.Recipe name.With or without alcohol.Quand.Verre Flute(s).Family to stick on</v>
      </c>
      <c r="P26" s="119">
        <f>P18</f>
        <v>2</v>
      </c>
      <c r="Q26" s="118" t="str">
        <f>Q18</f>
        <v>Flute(s)</v>
      </c>
      <c r="R26" s="117">
        <f>R18</f>
        <v>12</v>
      </c>
      <c r="S26" s="116" t="str">
        <f>S18</f>
        <v>cl</v>
      </c>
      <c r="T26" s="1239"/>
      <c r="U26" s="1239"/>
      <c r="V26" s="1240"/>
      <c r="W26" s="150">
        <v>6</v>
      </c>
      <c r="X26" s="296"/>
      <c r="Y26" s="295"/>
      <c r="Z26" s="144"/>
      <c r="AA26" s="294"/>
      <c r="AB26" s="293"/>
      <c r="AC26" s="292"/>
      <c r="AD26" s="291">
        <v>1</v>
      </c>
      <c r="AE26" s="290"/>
      <c r="AG26" s="143" t="str">
        <f t="shared" ref="AG26:AL26" si="41">AG13</f>
        <v>2 Flute(s) de 12 cl</v>
      </c>
      <c r="AH26" s="142">
        <f t="shared" si="41"/>
        <v>360</v>
      </c>
      <c r="AI26" s="142">
        <f t="shared" si="41"/>
        <v>240</v>
      </c>
      <c r="AJ26" s="141" t="str">
        <f t="shared" si="41"/>
        <v>1 Trembler(s) de 15 cl</v>
      </c>
      <c r="AK26" s="136">
        <f t="shared" si="41"/>
        <v>300</v>
      </c>
      <c r="AL26" s="140">
        <f t="shared" si="41"/>
        <v>150</v>
      </c>
      <c r="AM26" s="139">
        <f t="shared" si="13"/>
        <v>0.625</v>
      </c>
      <c r="AN26" s="149">
        <v>6</v>
      </c>
      <c r="AO26" s="148">
        <f t="shared" si="31"/>
        <v>0</v>
      </c>
      <c r="AP26" s="633">
        <f t="shared" si="32"/>
        <v>0</v>
      </c>
      <c r="AQ26" s="637">
        <f>IFERROR((AP26/AP28)*AI26,0)</f>
        <v>0</v>
      </c>
      <c r="AR26" s="638">
        <f t="shared" si="35"/>
        <v>0</v>
      </c>
      <c r="AS26" s="135">
        <f t="shared" si="36"/>
        <v>0</v>
      </c>
      <c r="AT26" s="636">
        <f t="shared" si="37"/>
        <v>0</v>
      </c>
      <c r="AU26" s="811">
        <f>AS26/H13</f>
        <v>0</v>
      </c>
      <c r="AW26" s="656" t="s">
        <v>1135</v>
      </c>
      <c r="AX26" s="120" t="s">
        <v>475</v>
      </c>
      <c r="AY26" s="94">
        <f t="shared" si="17"/>
        <v>0.4</v>
      </c>
      <c r="AZ26" s="93" t="s">
        <v>282</v>
      </c>
      <c r="BA26" s="75">
        <f t="shared" si="18"/>
        <v>3</v>
      </c>
      <c r="BB26" s="74">
        <f t="shared" si="19"/>
        <v>40</v>
      </c>
      <c r="BC26" s="92">
        <v>400</v>
      </c>
      <c r="BD26" s="72">
        <v>350</v>
      </c>
      <c r="BE26" s="71">
        <v>470</v>
      </c>
      <c r="BF26" s="79">
        <f t="shared" si="20"/>
        <v>47</v>
      </c>
      <c r="BG26" s="96">
        <v>470</v>
      </c>
      <c r="BH26" s="88" t="s">
        <v>474</v>
      </c>
      <c r="BJ26" s="218"/>
      <c r="BK26" s="11"/>
      <c r="BL26" s="11"/>
      <c r="BM26" s="11"/>
      <c r="BN26" s="11"/>
      <c r="BO26" s="11"/>
      <c r="BP26" s="217"/>
      <c r="BR26" s="9">
        <v>1</v>
      </c>
    </row>
    <row r="27" spans="1:70" ht="21" customHeight="1">
      <c r="B27" s="522" t="str">
        <f>IF(ISBLANK(AE27),"",IF(H13&gt;0,AE27,""))</f>
        <v/>
      </c>
      <c r="C27" s="523">
        <f>IF(ISBLANK(H13),"",INDEX($BC$17:$BC$145,MATCH(I14,$AX$17:$AX$145,0)))</f>
        <v>10</v>
      </c>
      <c r="D27" s="524" t="str">
        <f t="shared" si="25"/>
        <v/>
      </c>
      <c r="E27" s="525" t="str">
        <f>IF(AS27=0,"",IF(ISBLANK(H13),"",TEXT(D27/10,"0.0")&amp;" cl ► "&amp;TEXT(D27/1000,"0.000")&amp;" L"))</f>
        <v/>
      </c>
      <c r="F27" s="526" t="str">
        <f>IF(OR(AS27=0, ISBLANK(AB27)), "", IF(ROUND(AS27/AS28*10*2, 0)/2=0, AA27 &amp; " " &amp; AB27, "► ≈ " &amp; MIN(ROUND(AS27/AS28*10*2, 0)/2, 10) &amp; "/10"))</f>
        <v/>
      </c>
      <c r="G27" s="542" t="str">
        <f t="shared" si="26"/>
        <v/>
      </c>
      <c r="H27" s="528">
        <f>IF(ISBLANK(H13),"",Y27)</f>
        <v>0</v>
      </c>
      <c r="I27" s="543" t="str">
        <f t="shared" si="27"/>
        <v/>
      </c>
      <c r="J27" s="529">
        <f t="shared" si="28"/>
        <v>0</v>
      </c>
      <c r="K27" s="530">
        <v>1</v>
      </c>
      <c r="L27" s="531">
        <f t="shared" si="29"/>
        <v>0</v>
      </c>
      <c r="N27" s="146" t="str">
        <f t="shared" si="33"/>
        <v>►</v>
      </c>
      <c r="O27" s="119" t="str">
        <f>O18</f>
        <v>R.Recipe name.With or without alcohol.Quand.Verre Flute(s).Family to stick on</v>
      </c>
      <c r="P27" s="119">
        <f>P18</f>
        <v>2</v>
      </c>
      <c r="Q27" s="118" t="str">
        <f>Q18</f>
        <v>Flute(s)</v>
      </c>
      <c r="R27" s="117">
        <f>R18</f>
        <v>12</v>
      </c>
      <c r="S27" s="116" t="str">
        <f>S18</f>
        <v>cl</v>
      </c>
      <c r="T27" s="1239"/>
      <c r="U27" s="1239"/>
      <c r="V27" s="1240"/>
      <c r="W27" s="145">
        <v>7</v>
      </c>
      <c r="X27" s="296"/>
      <c r="Y27" s="295"/>
      <c r="Z27" s="144"/>
      <c r="AA27" s="294"/>
      <c r="AB27" s="293"/>
      <c r="AC27" s="292"/>
      <c r="AD27" s="291">
        <v>1</v>
      </c>
      <c r="AE27" s="290"/>
      <c r="AG27" s="143" t="str">
        <f t="shared" ref="AG27:AL27" si="42">AG13</f>
        <v>2 Flute(s) de 12 cl</v>
      </c>
      <c r="AH27" s="142">
        <f t="shared" si="42"/>
        <v>360</v>
      </c>
      <c r="AI27" s="142">
        <f t="shared" si="42"/>
        <v>240</v>
      </c>
      <c r="AJ27" s="141" t="str">
        <f t="shared" si="42"/>
        <v>1 Trembler(s) de 15 cl</v>
      </c>
      <c r="AK27" s="136">
        <f t="shared" si="42"/>
        <v>300</v>
      </c>
      <c r="AL27" s="140">
        <f t="shared" si="42"/>
        <v>150</v>
      </c>
      <c r="AM27" s="139">
        <f t="shared" si="13"/>
        <v>0.625</v>
      </c>
      <c r="AN27" s="138">
        <v>7</v>
      </c>
      <c r="AO27" s="137">
        <f t="shared" si="31"/>
        <v>0</v>
      </c>
      <c r="AP27" s="633">
        <f t="shared" si="32"/>
        <v>0</v>
      </c>
      <c r="AQ27" s="637">
        <f>IFERROR((AP27/AP28)*AI27,0)</f>
        <v>0</v>
      </c>
      <c r="AR27" s="638">
        <f t="shared" si="35"/>
        <v>0</v>
      </c>
      <c r="AS27" s="135">
        <f t="shared" si="36"/>
        <v>0</v>
      </c>
      <c r="AT27" s="636">
        <f t="shared" si="37"/>
        <v>0</v>
      </c>
      <c r="AU27" s="811">
        <f>AS27/H13</f>
        <v>0</v>
      </c>
      <c r="AW27" s="656" t="s">
        <v>1135</v>
      </c>
      <c r="AX27" s="120" t="s">
        <v>472</v>
      </c>
      <c r="AY27" s="94">
        <f t="shared" si="17"/>
        <v>0.03</v>
      </c>
      <c r="AZ27" s="93" t="s">
        <v>282</v>
      </c>
      <c r="BA27" s="75">
        <f t="shared" si="18"/>
        <v>33</v>
      </c>
      <c r="BB27" s="74">
        <f t="shared" si="19"/>
        <v>3</v>
      </c>
      <c r="BC27" s="92">
        <v>30</v>
      </c>
      <c r="BD27" s="72">
        <v>25</v>
      </c>
      <c r="BE27" s="71">
        <v>40</v>
      </c>
      <c r="BF27" s="79">
        <f t="shared" si="20"/>
        <v>4</v>
      </c>
      <c r="BG27" s="96">
        <v>40</v>
      </c>
      <c r="BH27" s="88" t="s">
        <v>471</v>
      </c>
      <c r="BJ27" s="268" t="s">
        <v>543</v>
      </c>
      <c r="BK27" s="267" t="s">
        <v>1194</v>
      </c>
      <c r="BL27" s="11"/>
      <c r="BM27" s="11"/>
      <c r="BN27" s="11"/>
      <c r="BO27" s="11"/>
      <c r="BP27" s="217"/>
      <c r="BR27" s="9">
        <v>1</v>
      </c>
    </row>
    <row r="28" spans="1:70" ht="21" customHeight="1">
      <c r="B28" s="519"/>
      <c r="C28" s="129"/>
      <c r="D28" s="545">
        <f>SUM(D21:D27)</f>
        <v>0</v>
      </c>
      <c r="E28" s="129"/>
      <c r="F28" s="129"/>
      <c r="G28" s="130"/>
      <c r="H28" s="520"/>
      <c r="I28" s="546">
        <f>IFERROR(SUM(I21:I27)/SUM(D21:D27)*100,0)</f>
        <v>0</v>
      </c>
      <c r="J28" s="521"/>
      <c r="K28" s="129" t="s">
        <v>1223</v>
      </c>
      <c r="L28" s="515">
        <f>SUM(L21:L27)</f>
        <v>0</v>
      </c>
      <c r="N28" s="134" t="s">
        <v>338</v>
      </c>
      <c r="O28" s="119" t="str">
        <f>O18</f>
        <v>R.Recipe name.With or without alcohol.Quand.Verre Flute(s).Family to stick on</v>
      </c>
      <c r="P28" s="119">
        <f>P18</f>
        <v>2</v>
      </c>
      <c r="Q28" s="118" t="str">
        <f>Q18</f>
        <v>Flute(s)</v>
      </c>
      <c r="R28" s="117">
        <f>R18</f>
        <v>12</v>
      </c>
      <c r="S28" s="116" t="str">
        <f>S18</f>
        <v>cl</v>
      </c>
      <c r="T28" s="132"/>
      <c r="U28" s="132" t="str">
        <f>"▼ column "&amp;SUBSTITUTE(ADDRESS(1,COLUMN(),4),"1","")</f>
        <v>▼ column U</v>
      </c>
      <c r="V28" s="132"/>
      <c r="W28" s="132"/>
      <c r="X28" s="132"/>
      <c r="Y28" s="132"/>
      <c r="Z28" s="132"/>
      <c r="AA28" s="132"/>
      <c r="AB28" s="132"/>
      <c r="AC28" s="133"/>
      <c r="AD28" s="132"/>
      <c r="AE28" s="131" t="str">
        <f>"column "&amp;SUBSTITUTE(ADDRESS(1,COLUMN(),4),"1","")&amp;" ▼"</f>
        <v>column AE ▼</v>
      </c>
      <c r="AG28" s="128"/>
      <c r="AH28" s="126"/>
      <c r="AI28" s="126"/>
      <c r="AJ28" s="127"/>
      <c r="AK28" s="127"/>
      <c r="AL28" s="126"/>
      <c r="AM28" s="125"/>
      <c r="AN28" s="124"/>
      <c r="AO28" s="124"/>
      <c r="AP28" s="634">
        <f t="shared" ref="AP28:AU28" si="43">SUM(AP21:AP27)</f>
        <v>0</v>
      </c>
      <c r="AQ28" s="123">
        <f t="shared" si="43"/>
        <v>0</v>
      </c>
      <c r="AR28" s="640">
        <f t="shared" si="43"/>
        <v>0</v>
      </c>
      <c r="AS28" s="123">
        <f t="shared" si="43"/>
        <v>0</v>
      </c>
      <c r="AT28" s="635">
        <f t="shared" si="43"/>
        <v>0</v>
      </c>
      <c r="AU28" s="639">
        <f t="shared" si="43"/>
        <v>0</v>
      </c>
      <c r="AW28" s="656" t="s">
        <v>1135</v>
      </c>
      <c r="AX28" s="120" t="s">
        <v>444</v>
      </c>
      <c r="AY28" s="94">
        <f t="shared" si="17"/>
        <v>0.15</v>
      </c>
      <c r="AZ28" s="93" t="s">
        <v>282</v>
      </c>
      <c r="BA28" s="75">
        <f t="shared" si="18"/>
        <v>7</v>
      </c>
      <c r="BB28" s="74">
        <f t="shared" si="19"/>
        <v>15</v>
      </c>
      <c r="BC28" s="92">
        <v>150</v>
      </c>
      <c r="BD28" s="72">
        <v>120</v>
      </c>
      <c r="BE28" s="71">
        <v>180</v>
      </c>
      <c r="BF28" s="79">
        <f t="shared" si="20"/>
        <v>18</v>
      </c>
      <c r="BG28" s="96">
        <v>180</v>
      </c>
      <c r="BH28" s="88" t="s">
        <v>443</v>
      </c>
      <c r="BJ28" s="218"/>
      <c r="BK28" s="393" t="s">
        <v>1195</v>
      </c>
      <c r="BL28" s="11"/>
      <c r="BM28" s="11"/>
      <c r="BN28" s="11"/>
      <c r="BO28" s="11"/>
      <c r="BP28" s="217"/>
      <c r="BR28" s="9">
        <v>1</v>
      </c>
    </row>
    <row r="29" spans="1:70" ht="21" customHeight="1">
      <c r="A29" s="804"/>
      <c r="B29" s="267" t="s">
        <v>1106</v>
      </c>
      <c r="C29" s="270"/>
      <c r="D29" s="270"/>
      <c r="E29" s="270"/>
      <c r="F29" s="270"/>
      <c r="G29" s="552" t="s">
        <v>1222</v>
      </c>
      <c r="H29" s="270"/>
      <c r="I29" s="270"/>
      <c r="J29" s="270"/>
      <c r="K29" s="270"/>
      <c r="L29" s="287" t="s">
        <v>1105</v>
      </c>
      <c r="N29" s="146" t="str">
        <f t="shared" ref="N29:N39" si="44">IF(OR(U29&lt;&gt; "",V29&lt;&gt;"",W29&lt;&gt; "",X29&lt;&gt; "",Y29&lt;&gt; "",Z29&lt;&gt; "",AA29&lt;&gt;""),"A", "►")</f>
        <v>A</v>
      </c>
      <c r="O29" s="119" t="str">
        <f>O18</f>
        <v>R.Recipe name.With or without alcohol.Quand.Verre Flute(s).Family to stick on</v>
      </c>
      <c r="P29" s="119">
        <f>P18</f>
        <v>2</v>
      </c>
      <c r="Q29" s="118" t="str">
        <f>Q18</f>
        <v>Flute(s)</v>
      </c>
      <c r="R29" s="117">
        <f>R18</f>
        <v>12</v>
      </c>
      <c r="S29" s="116" t="str">
        <f>S18</f>
        <v>cl</v>
      </c>
      <c r="T29" s="288">
        <v>0</v>
      </c>
      <c r="U29" s="267" t="s">
        <v>1106</v>
      </c>
      <c r="V29" s="270"/>
      <c r="W29" s="270"/>
      <c r="X29" s="270"/>
      <c r="Y29" s="270"/>
      <c r="Z29" s="270"/>
      <c r="AA29" s="270"/>
      <c r="AB29" s="270"/>
      <c r="AC29" s="270"/>
      <c r="AD29" s="270"/>
      <c r="AE29" s="287" t="s">
        <v>1105</v>
      </c>
      <c r="AF29" s="504"/>
      <c r="AG29" s="506"/>
      <c r="AH29" s="507"/>
      <c r="AI29" s="507"/>
      <c r="AJ29" s="507"/>
      <c r="AK29" s="507"/>
      <c r="AL29" s="507"/>
      <c r="AM29" s="507"/>
      <c r="AN29" s="507"/>
      <c r="AO29" s="507"/>
      <c r="AP29" s="507"/>
      <c r="AQ29" s="507"/>
      <c r="AR29" s="507"/>
      <c r="AS29" s="507"/>
      <c r="AT29" s="507"/>
      <c r="AU29" s="511"/>
      <c r="AW29" s="656" t="s">
        <v>1135</v>
      </c>
      <c r="AX29" s="120" t="s">
        <v>440</v>
      </c>
      <c r="AY29" s="94">
        <f t="shared" si="17"/>
        <v>0.15</v>
      </c>
      <c r="AZ29" s="93" t="s">
        <v>282</v>
      </c>
      <c r="BA29" s="75">
        <f t="shared" si="18"/>
        <v>7</v>
      </c>
      <c r="BB29" s="74">
        <f t="shared" si="19"/>
        <v>15</v>
      </c>
      <c r="BC29" s="92">
        <v>150</v>
      </c>
      <c r="BD29" s="72">
        <v>120</v>
      </c>
      <c r="BE29" s="71">
        <v>180</v>
      </c>
      <c r="BF29" s="79">
        <f t="shared" si="20"/>
        <v>18</v>
      </c>
      <c r="BG29" s="96">
        <v>180</v>
      </c>
      <c r="BH29" s="88" t="s">
        <v>439</v>
      </c>
      <c r="BJ29" s="218"/>
      <c r="BK29" s="393" t="s">
        <v>1196</v>
      </c>
      <c r="BL29" s="11"/>
      <c r="BM29" s="11"/>
      <c r="BN29" s="11"/>
      <c r="BO29" s="11"/>
      <c r="BP29" s="217"/>
      <c r="BR29" s="9">
        <v>1</v>
      </c>
    </row>
    <row r="30" spans="1:70" ht="21" customHeight="1" thickBot="1">
      <c r="A30" s="804"/>
      <c r="B30" s="284"/>
      <c r="C30" s="284"/>
      <c r="D30" s="284"/>
      <c r="E30" s="284"/>
      <c r="F30" s="284"/>
      <c r="G30" s="284"/>
      <c r="H30" s="284"/>
      <c r="I30" s="284"/>
      <c r="J30" s="284"/>
      <c r="K30" s="284"/>
      <c r="L30" s="282"/>
      <c r="N30" s="146" t="str">
        <f t="shared" si="44"/>
        <v>►</v>
      </c>
      <c r="O30" s="119" t="str">
        <f>O18</f>
        <v>R.Recipe name.With or without alcohol.Quand.Verre Flute(s).Family to stick on</v>
      </c>
      <c r="P30" s="119">
        <f>P18</f>
        <v>2</v>
      </c>
      <c r="Q30" s="118" t="str">
        <f>Q18</f>
        <v>Flute(s)</v>
      </c>
      <c r="R30" s="117">
        <f>R18</f>
        <v>12</v>
      </c>
      <c r="S30" s="116" t="str">
        <f>S18</f>
        <v>cl</v>
      </c>
      <c r="T30" s="285" t="str">
        <f>IF(ISBLANK(U30),"",MAX(T29:T29)+1)</f>
        <v/>
      </c>
      <c r="U30" s="284"/>
      <c r="V30" s="284"/>
      <c r="W30" s="284"/>
      <c r="X30" s="284"/>
      <c r="Y30" s="284"/>
      <c r="Z30" s="284"/>
      <c r="AA30" s="284"/>
      <c r="AB30" s="284"/>
      <c r="AC30" s="284"/>
      <c r="AD30" s="284"/>
      <c r="AE30" s="282"/>
      <c r="AF30" s="504"/>
      <c r="AG30" s="508"/>
      <c r="AH30" s="509"/>
      <c r="AI30" s="509"/>
      <c r="AJ30" s="509"/>
      <c r="AK30" s="509"/>
      <c r="AL30" s="509"/>
      <c r="AM30" s="509"/>
      <c r="AN30" s="509"/>
      <c r="AO30" s="509"/>
      <c r="AP30" s="509"/>
      <c r="AQ30" s="509"/>
      <c r="AR30" s="509"/>
      <c r="AS30" s="509"/>
      <c r="AT30" s="509"/>
      <c r="AU30" s="512"/>
      <c r="AW30" s="656" t="s">
        <v>1135</v>
      </c>
      <c r="AX30" s="120" t="s">
        <v>414</v>
      </c>
      <c r="AY30" s="94">
        <f t="shared" si="17"/>
        <v>0.15</v>
      </c>
      <c r="AZ30" s="93" t="s">
        <v>282</v>
      </c>
      <c r="BA30" s="75">
        <f t="shared" si="18"/>
        <v>7</v>
      </c>
      <c r="BB30" s="74">
        <f t="shared" si="19"/>
        <v>15</v>
      </c>
      <c r="BC30" s="92">
        <v>150</v>
      </c>
      <c r="BD30" s="72">
        <v>120</v>
      </c>
      <c r="BE30" s="71">
        <v>180</v>
      </c>
      <c r="BF30" s="79">
        <f t="shared" si="20"/>
        <v>18</v>
      </c>
      <c r="BG30" s="96">
        <v>180</v>
      </c>
      <c r="BH30" s="88" t="s">
        <v>413</v>
      </c>
      <c r="BJ30" s="403" t="s">
        <v>1053</v>
      </c>
      <c r="BK30" s="289"/>
      <c r="BL30" s="11"/>
      <c r="BM30" s="11"/>
      <c r="BN30" s="11"/>
      <c r="BP30" s="275" t="s">
        <v>1054</v>
      </c>
      <c r="BR30" s="9">
        <v>1</v>
      </c>
    </row>
    <row r="31" spans="1:70" ht="21" customHeight="1">
      <c r="A31" s="804"/>
      <c r="B31" s="284"/>
      <c r="C31" s="284"/>
      <c r="D31" s="284"/>
      <c r="E31" s="284"/>
      <c r="F31" s="284"/>
      <c r="G31" s="284"/>
      <c r="H31" s="284"/>
      <c r="I31" s="284"/>
      <c r="J31" s="284"/>
      <c r="K31" s="284"/>
      <c r="L31" s="282"/>
      <c r="N31" s="146" t="str">
        <f t="shared" si="44"/>
        <v>►</v>
      </c>
      <c r="O31" s="119" t="str">
        <f>O18</f>
        <v>R.Recipe name.With or without alcohol.Quand.Verre Flute(s).Family to stick on</v>
      </c>
      <c r="P31" s="119">
        <f>P18</f>
        <v>2</v>
      </c>
      <c r="Q31" s="118" t="str">
        <f>Q18</f>
        <v>Flute(s)</v>
      </c>
      <c r="R31" s="117">
        <f>R18</f>
        <v>12</v>
      </c>
      <c r="S31" s="116" t="str">
        <f>S18</f>
        <v>cl</v>
      </c>
      <c r="T31" s="285" t="str">
        <f>IF(ISBLANK(U31),"",MAX(T29:T30)+1)</f>
        <v/>
      </c>
      <c r="U31" s="284"/>
      <c r="V31" s="284"/>
      <c r="W31" s="284"/>
      <c r="X31" s="284"/>
      <c r="Y31" s="284"/>
      <c r="Z31" s="284"/>
      <c r="AA31" s="284"/>
      <c r="AB31" s="284"/>
      <c r="AC31" s="284"/>
      <c r="AD31" s="284"/>
      <c r="AE31" s="282"/>
      <c r="AF31" s="504"/>
      <c r="AG31" s="508"/>
      <c r="AH31" s="509"/>
      <c r="AI31" s="509"/>
      <c r="AJ31" s="509"/>
      <c r="AK31" s="509"/>
      <c r="AL31" s="509"/>
      <c r="AM31" s="509"/>
      <c r="AN31" s="509"/>
      <c r="AO31" s="509"/>
      <c r="AP31" s="509"/>
      <c r="AQ31" s="509"/>
      <c r="AR31" s="509"/>
      <c r="AS31" s="509"/>
      <c r="AT31" s="509"/>
      <c r="AU31" s="512"/>
      <c r="AW31" s="656" t="s">
        <v>1135</v>
      </c>
      <c r="AX31" s="120" t="s">
        <v>408</v>
      </c>
      <c r="AY31" s="94">
        <f t="shared" si="17"/>
        <v>4.0000000000000001E-3</v>
      </c>
      <c r="AZ31" s="93" t="s">
        <v>282</v>
      </c>
      <c r="BA31" s="75">
        <f t="shared" si="18"/>
        <v>250</v>
      </c>
      <c r="BB31" s="74">
        <f t="shared" si="19"/>
        <v>0.4</v>
      </c>
      <c r="BC31" s="92">
        <v>4</v>
      </c>
      <c r="BD31" s="72">
        <v>3</v>
      </c>
      <c r="BE31" s="71">
        <v>5</v>
      </c>
      <c r="BF31" s="74">
        <f t="shared" si="20"/>
        <v>0.5</v>
      </c>
      <c r="BG31" s="96">
        <v>6</v>
      </c>
      <c r="BH31" s="88" t="s">
        <v>407</v>
      </c>
      <c r="BJ31" s="259" t="s">
        <v>338</v>
      </c>
      <c r="BK31" s="1184" t="s">
        <v>433</v>
      </c>
      <c r="BL31" s="1185"/>
      <c r="BM31" s="1305" t="s">
        <v>504</v>
      </c>
      <c r="BN31" s="1305"/>
      <c r="BO31" s="1305"/>
      <c r="BP31" s="1307" t="s">
        <v>503</v>
      </c>
      <c r="BR31" s="9">
        <v>1</v>
      </c>
    </row>
    <row r="32" spans="1:70" ht="21" customHeight="1">
      <c r="A32" s="804"/>
      <c r="B32" s="284"/>
      <c r="C32" s="284"/>
      <c r="D32" s="284"/>
      <c r="E32" s="284"/>
      <c r="F32" s="284"/>
      <c r="G32" s="284"/>
      <c r="H32" s="284"/>
      <c r="I32" s="284"/>
      <c r="J32" s="284"/>
      <c r="K32" s="284"/>
      <c r="L32" s="282"/>
      <c r="N32" s="146" t="str">
        <f t="shared" si="44"/>
        <v>►</v>
      </c>
      <c r="O32" s="119" t="str">
        <f>O18</f>
        <v>R.Recipe name.With or without alcohol.Quand.Verre Flute(s).Family to stick on</v>
      </c>
      <c r="P32" s="119">
        <f>P18</f>
        <v>2</v>
      </c>
      <c r="Q32" s="118" t="str">
        <f>Q18</f>
        <v>Flute(s)</v>
      </c>
      <c r="R32" s="117">
        <f>R18</f>
        <v>12</v>
      </c>
      <c r="S32" s="116" t="str">
        <f>S18</f>
        <v>cl</v>
      </c>
      <c r="T32" s="285" t="str">
        <f>IF(ISBLANK(U32),"",MAX(T29:T31)+1)</f>
        <v/>
      </c>
      <c r="U32" s="284"/>
      <c r="V32" s="284"/>
      <c r="W32" s="284"/>
      <c r="X32" s="284"/>
      <c r="Y32" s="284"/>
      <c r="Z32" s="284"/>
      <c r="AA32" s="284"/>
      <c r="AB32" s="284"/>
      <c r="AC32" s="284"/>
      <c r="AD32" s="284"/>
      <c r="AE32" s="282"/>
      <c r="AF32" s="505"/>
      <c r="AG32" s="510"/>
      <c r="AH32" s="509"/>
      <c r="AI32" s="509"/>
      <c r="AJ32" s="509"/>
      <c r="AK32" s="509"/>
      <c r="AL32" s="509"/>
      <c r="AM32" s="509"/>
      <c r="AN32" s="509"/>
      <c r="AO32" s="509"/>
      <c r="AP32" s="509"/>
      <c r="AQ32" s="509"/>
      <c r="AR32" s="509"/>
      <c r="AS32" s="509"/>
      <c r="AT32" s="509"/>
      <c r="AU32" s="512"/>
      <c r="AW32" s="656" t="s">
        <v>1135</v>
      </c>
      <c r="AX32" s="120" t="s">
        <v>401</v>
      </c>
      <c r="AY32" s="94">
        <f t="shared" si="17"/>
        <v>4.4999999999999998E-2</v>
      </c>
      <c r="AZ32" s="93" t="s">
        <v>282</v>
      </c>
      <c r="BA32" s="75">
        <f t="shared" si="18"/>
        <v>22</v>
      </c>
      <c r="BB32" s="74">
        <f t="shared" si="19"/>
        <v>4.5</v>
      </c>
      <c r="BC32" s="92">
        <v>45</v>
      </c>
      <c r="BD32" s="72">
        <v>40</v>
      </c>
      <c r="BE32" s="71">
        <v>60</v>
      </c>
      <c r="BF32" s="79">
        <f t="shared" si="20"/>
        <v>6</v>
      </c>
      <c r="BG32" s="96">
        <v>60</v>
      </c>
      <c r="BH32" s="88" t="s">
        <v>400</v>
      </c>
      <c r="BJ32" s="134" t="s">
        <v>338</v>
      </c>
      <c r="BK32" s="1188" t="s">
        <v>422</v>
      </c>
      <c r="BL32" s="1189"/>
      <c r="BM32" s="1306"/>
      <c r="BN32" s="1306"/>
      <c r="BO32" s="1306"/>
      <c r="BP32" s="1308"/>
      <c r="BR32" s="9">
        <v>1</v>
      </c>
    </row>
    <row r="33" spans="1:70" ht="21" customHeight="1">
      <c r="A33" s="804"/>
      <c r="B33" s="284"/>
      <c r="C33" s="284"/>
      <c r="D33" s="284"/>
      <c r="E33" s="284"/>
      <c r="F33" s="284"/>
      <c r="G33" s="284"/>
      <c r="H33" s="284"/>
      <c r="I33" s="284"/>
      <c r="J33" s="284"/>
      <c r="K33" s="284"/>
      <c r="L33" s="282"/>
      <c r="N33" s="146" t="str">
        <f t="shared" si="44"/>
        <v>►</v>
      </c>
      <c r="O33" s="119" t="str">
        <f>O18</f>
        <v>R.Recipe name.With or without alcohol.Quand.Verre Flute(s).Family to stick on</v>
      </c>
      <c r="P33" s="119">
        <f>P18</f>
        <v>2</v>
      </c>
      <c r="Q33" s="118" t="str">
        <f>Q18</f>
        <v>Flute(s)</v>
      </c>
      <c r="R33" s="117">
        <f>R18</f>
        <v>12</v>
      </c>
      <c r="S33" s="116" t="str">
        <f>S18</f>
        <v>cl</v>
      </c>
      <c r="T33" s="285" t="str">
        <f>IF(ISBLANK(U33),"",MAX(T29:T32)+1)</f>
        <v/>
      </c>
      <c r="U33" s="284"/>
      <c r="V33" s="284"/>
      <c r="W33" s="284"/>
      <c r="X33" s="284"/>
      <c r="Y33" s="284"/>
      <c r="Z33" s="284"/>
      <c r="AA33" s="284"/>
      <c r="AB33" s="284"/>
      <c r="AC33" s="284"/>
      <c r="AD33" s="284"/>
      <c r="AE33" s="282"/>
      <c r="AF33" s="504"/>
      <c r="AG33" s="508"/>
      <c r="AH33" s="509"/>
      <c r="AI33" s="509"/>
      <c r="AJ33" s="509"/>
      <c r="AK33" s="509"/>
      <c r="AL33" s="509"/>
      <c r="AM33" s="509"/>
      <c r="AN33" s="509"/>
      <c r="AO33" s="509"/>
      <c r="AP33" s="509"/>
      <c r="AQ33" s="509"/>
      <c r="AR33" s="509"/>
      <c r="AS33" s="509"/>
      <c r="AT33" s="509"/>
      <c r="AU33" s="512"/>
      <c r="AW33" s="656" t="s">
        <v>1135</v>
      </c>
      <c r="AX33" s="120" t="s">
        <v>363</v>
      </c>
      <c r="AY33" s="94">
        <f t="shared" si="17"/>
        <v>1.5E-3</v>
      </c>
      <c r="AZ33" s="93" t="s">
        <v>282</v>
      </c>
      <c r="BA33" s="75">
        <f t="shared" si="18"/>
        <v>667</v>
      </c>
      <c r="BB33" s="74">
        <f t="shared" si="19"/>
        <v>0.15</v>
      </c>
      <c r="BC33" s="92">
        <v>1.5</v>
      </c>
      <c r="BD33" s="72">
        <v>1</v>
      </c>
      <c r="BE33" s="71">
        <v>2</v>
      </c>
      <c r="BF33" s="74">
        <f t="shared" si="20"/>
        <v>0.2</v>
      </c>
      <c r="BG33" s="96">
        <v>2</v>
      </c>
      <c r="BH33" s="88" t="s">
        <v>362</v>
      </c>
      <c r="BJ33" s="218"/>
      <c r="BK33" s="11"/>
      <c r="BL33" s="11"/>
      <c r="BM33" s="11"/>
      <c r="BN33" s="11"/>
      <c r="BO33" s="11"/>
      <c r="BP33" s="217"/>
      <c r="BR33" s="9">
        <v>1</v>
      </c>
    </row>
    <row r="34" spans="1:70" ht="21" customHeight="1">
      <c r="A34" s="804"/>
      <c r="B34" s="284"/>
      <c r="C34" s="284"/>
      <c r="D34" s="284"/>
      <c r="E34" s="284"/>
      <c r="F34" s="284"/>
      <c r="G34" s="284"/>
      <c r="H34" s="284"/>
      <c r="I34" s="284"/>
      <c r="J34" s="284"/>
      <c r="K34" s="284"/>
      <c r="L34" s="282"/>
      <c r="N34" s="146" t="str">
        <f t="shared" si="44"/>
        <v>►</v>
      </c>
      <c r="O34" s="119" t="str">
        <f>O18</f>
        <v>R.Recipe name.With or without alcohol.Quand.Verre Flute(s).Family to stick on</v>
      </c>
      <c r="P34" s="119">
        <f>P18</f>
        <v>2</v>
      </c>
      <c r="Q34" s="118" t="str">
        <f>Q18</f>
        <v>Flute(s)</v>
      </c>
      <c r="R34" s="117">
        <f>R18</f>
        <v>12</v>
      </c>
      <c r="S34" s="116" t="str">
        <f>S18</f>
        <v>cl</v>
      </c>
      <c r="T34" s="285" t="str">
        <f>IF(ISBLANK(U34),"",MAX(T29:T33)+1)</f>
        <v/>
      </c>
      <c r="U34" s="284"/>
      <c r="V34" s="284"/>
      <c r="W34" s="284"/>
      <c r="X34" s="284"/>
      <c r="Y34" s="284"/>
      <c r="Z34" s="284"/>
      <c r="AA34" s="284"/>
      <c r="AB34" s="284"/>
      <c r="AC34" s="284"/>
      <c r="AD34" s="284"/>
      <c r="AE34" s="282"/>
      <c r="AF34" s="504"/>
      <c r="AG34" s="508"/>
      <c r="AH34" s="509"/>
      <c r="AI34" s="509"/>
      <c r="AJ34" s="509"/>
      <c r="AK34" s="509"/>
      <c r="AL34" s="509"/>
      <c r="AM34" s="509"/>
      <c r="AN34" s="509"/>
      <c r="AO34" s="509"/>
      <c r="AP34" s="509"/>
      <c r="AQ34" s="509"/>
      <c r="AR34" s="509"/>
      <c r="AS34" s="509"/>
      <c r="AT34" s="509"/>
      <c r="AU34" s="512"/>
      <c r="AW34" s="656" t="s">
        <v>1135</v>
      </c>
      <c r="AX34" s="120" t="s">
        <v>361</v>
      </c>
      <c r="AY34" s="94">
        <f t="shared" si="17"/>
        <v>0.25</v>
      </c>
      <c r="AZ34" s="93" t="s">
        <v>282</v>
      </c>
      <c r="BA34" s="75">
        <f t="shared" si="18"/>
        <v>4</v>
      </c>
      <c r="BB34" s="74">
        <f t="shared" si="19"/>
        <v>25</v>
      </c>
      <c r="BC34" s="92">
        <v>250</v>
      </c>
      <c r="BD34" s="72">
        <v>200</v>
      </c>
      <c r="BE34" s="71">
        <v>300</v>
      </c>
      <c r="BF34" s="79">
        <f t="shared" si="20"/>
        <v>30</v>
      </c>
      <c r="BG34" s="96">
        <v>300</v>
      </c>
      <c r="BH34" s="88" t="s">
        <v>360</v>
      </c>
      <c r="BJ34" s="218"/>
      <c r="BK34" s="410"/>
      <c r="BL34" s="11"/>
      <c r="BM34" s="11"/>
      <c r="BN34" s="11"/>
      <c r="BO34" s="11"/>
      <c r="BP34" s="217"/>
      <c r="BR34" s="9">
        <v>1</v>
      </c>
    </row>
    <row r="35" spans="1:70" ht="21" customHeight="1">
      <c r="A35" s="804"/>
      <c r="B35" s="284"/>
      <c r="C35" s="284"/>
      <c r="D35" s="284"/>
      <c r="E35" s="284"/>
      <c r="F35" s="284"/>
      <c r="G35" s="284"/>
      <c r="H35" s="284"/>
      <c r="I35" s="284"/>
      <c r="J35" s="284"/>
      <c r="K35" s="284"/>
      <c r="L35" s="282"/>
      <c r="N35" s="146" t="str">
        <f t="shared" si="44"/>
        <v>►</v>
      </c>
      <c r="O35" s="119" t="str">
        <f>O18</f>
        <v>R.Recipe name.With or without alcohol.Quand.Verre Flute(s).Family to stick on</v>
      </c>
      <c r="P35" s="119">
        <f>P18</f>
        <v>2</v>
      </c>
      <c r="Q35" s="118" t="str">
        <f>Q18</f>
        <v>Flute(s)</v>
      </c>
      <c r="R35" s="117">
        <f>R18</f>
        <v>12</v>
      </c>
      <c r="S35" s="116" t="str">
        <f>S18</f>
        <v>cl</v>
      </c>
      <c r="T35" s="285" t="str">
        <f>IF(ISBLANK(U35),"",MAX(T29:T34)+1)</f>
        <v/>
      </c>
      <c r="U35" s="284"/>
      <c r="V35" s="284"/>
      <c r="W35" s="284"/>
      <c r="X35" s="284"/>
      <c r="Y35" s="284"/>
      <c r="Z35" s="284"/>
      <c r="AA35" s="284"/>
      <c r="AB35" s="284"/>
      <c r="AC35" s="284"/>
      <c r="AD35" s="284"/>
      <c r="AE35" s="282"/>
      <c r="AF35" s="504"/>
      <c r="AG35" s="508"/>
      <c r="AH35" s="509"/>
      <c r="AI35" s="509"/>
      <c r="AJ35" s="509"/>
      <c r="AK35" s="509"/>
      <c r="AL35" s="509"/>
      <c r="AM35" s="509"/>
      <c r="AN35" s="509"/>
      <c r="AO35" s="509"/>
      <c r="AP35" s="509"/>
      <c r="AQ35" s="509"/>
      <c r="AR35" s="509"/>
      <c r="AS35" s="509"/>
      <c r="AT35" s="509"/>
      <c r="AU35" s="512"/>
      <c r="AW35" s="657" t="s">
        <v>1136</v>
      </c>
      <c r="AX35" s="120" t="s">
        <v>561</v>
      </c>
      <c r="AY35" s="94">
        <f t="shared" si="17"/>
        <v>0.24</v>
      </c>
      <c r="AZ35" s="93" t="s">
        <v>282</v>
      </c>
      <c r="BA35" s="75">
        <f t="shared" si="18"/>
        <v>4</v>
      </c>
      <c r="BB35" s="74">
        <f t="shared" si="19"/>
        <v>24</v>
      </c>
      <c r="BC35" s="92">
        <v>240</v>
      </c>
      <c r="BD35" s="72">
        <v>200</v>
      </c>
      <c r="BE35" s="71">
        <v>280</v>
      </c>
      <c r="BF35" s="79">
        <f t="shared" si="20"/>
        <v>28</v>
      </c>
      <c r="BG35" s="96">
        <v>280</v>
      </c>
      <c r="BH35" s="88" t="s">
        <v>560</v>
      </c>
      <c r="BJ35" s="263"/>
      <c r="BK35" s="262"/>
      <c r="BL35" s="286"/>
      <c r="BM35" s="286"/>
      <c r="BN35" s="286"/>
      <c r="BO35" s="262"/>
      <c r="BP35" s="261"/>
      <c r="BQ35"/>
      <c r="BR35" s="9">
        <v>1</v>
      </c>
    </row>
    <row r="36" spans="1:70" ht="21" customHeight="1">
      <c r="A36" s="804"/>
      <c r="B36" s="284"/>
      <c r="C36" s="284"/>
      <c r="D36" s="284"/>
      <c r="E36" s="284"/>
      <c r="F36" s="284"/>
      <c r="G36" s="284"/>
      <c r="H36" s="284"/>
      <c r="I36" s="284"/>
      <c r="J36" s="284"/>
      <c r="K36" s="284"/>
      <c r="L36" s="282"/>
      <c r="N36" s="146" t="str">
        <f t="shared" si="44"/>
        <v>►</v>
      </c>
      <c r="O36" s="119" t="str">
        <f>O18</f>
        <v>R.Recipe name.With or without alcohol.Quand.Verre Flute(s).Family to stick on</v>
      </c>
      <c r="P36" s="119">
        <f>P18</f>
        <v>2</v>
      </c>
      <c r="Q36" s="118" t="str">
        <f>Q18</f>
        <v>Flute(s)</v>
      </c>
      <c r="R36" s="117">
        <f>R18</f>
        <v>12</v>
      </c>
      <c r="S36" s="116" t="str">
        <f>S18</f>
        <v>cl</v>
      </c>
      <c r="T36" s="285" t="str">
        <f>IF(ISBLANK(U36),"",MAX(T29:T35)+1)</f>
        <v/>
      </c>
      <c r="U36" s="284"/>
      <c r="V36" s="284"/>
      <c r="W36" s="284"/>
      <c r="X36" s="284"/>
      <c r="Y36" s="284"/>
      <c r="Z36" s="284"/>
      <c r="AA36" s="284"/>
      <c r="AB36" s="284"/>
      <c r="AC36" s="284"/>
      <c r="AD36" s="284"/>
      <c r="AE36" s="282"/>
      <c r="AF36" s="504"/>
      <c r="AG36" s="508"/>
      <c r="AH36" s="509"/>
      <c r="AI36" s="509"/>
      <c r="AJ36" s="509"/>
      <c r="AK36" s="509"/>
      <c r="AL36" s="509"/>
      <c r="AM36" s="509"/>
      <c r="AN36" s="509"/>
      <c r="AO36" s="509"/>
      <c r="AP36" s="509"/>
      <c r="AQ36" s="509"/>
      <c r="AR36" s="509"/>
      <c r="AS36" s="509"/>
      <c r="AT36" s="509"/>
      <c r="AU36" s="512"/>
      <c r="AW36" s="657" t="s">
        <v>1136</v>
      </c>
      <c r="AX36" s="120" t="s">
        <v>552</v>
      </c>
      <c r="AY36" s="94">
        <f t="shared" si="17"/>
        <v>0.35</v>
      </c>
      <c r="AZ36" s="93" t="s">
        <v>282</v>
      </c>
      <c r="BA36" s="75">
        <f t="shared" si="18"/>
        <v>3</v>
      </c>
      <c r="BB36" s="74">
        <f t="shared" si="19"/>
        <v>35</v>
      </c>
      <c r="BC36" s="92">
        <v>350</v>
      </c>
      <c r="BD36" s="72">
        <v>300</v>
      </c>
      <c r="BE36" s="71">
        <v>410</v>
      </c>
      <c r="BF36" s="79">
        <f t="shared" si="20"/>
        <v>41</v>
      </c>
      <c r="BG36" s="96">
        <v>410</v>
      </c>
      <c r="BH36" s="88" t="s">
        <v>551</v>
      </c>
      <c r="BJ36" s="218"/>
      <c r="BK36" s="281"/>
      <c r="BL36" s="11"/>
      <c r="BM36" s="11"/>
      <c r="BN36" s="11"/>
      <c r="BO36" s="11"/>
      <c r="BP36" s="217"/>
      <c r="BR36" s="9">
        <v>1</v>
      </c>
    </row>
    <row r="37" spans="1:70" ht="21" customHeight="1">
      <c r="A37" s="804"/>
      <c r="B37" s="284"/>
      <c r="C37" s="284"/>
      <c r="D37" s="284"/>
      <c r="E37" s="284"/>
      <c r="F37" s="284"/>
      <c r="G37" s="284"/>
      <c r="H37" s="284"/>
      <c r="I37" s="284"/>
      <c r="J37" s="284"/>
      <c r="K37" s="284"/>
      <c r="L37" s="282"/>
      <c r="N37" s="146" t="str">
        <f t="shared" si="44"/>
        <v>►</v>
      </c>
      <c r="O37" s="119" t="str">
        <f>O18</f>
        <v>R.Recipe name.With or without alcohol.Quand.Verre Flute(s).Family to stick on</v>
      </c>
      <c r="P37" s="119">
        <f>P18</f>
        <v>2</v>
      </c>
      <c r="Q37" s="118" t="str">
        <f>Q18</f>
        <v>Flute(s)</v>
      </c>
      <c r="R37" s="117">
        <f>R18</f>
        <v>12</v>
      </c>
      <c r="S37" s="116" t="str">
        <f>S18</f>
        <v>cl</v>
      </c>
      <c r="T37" s="285" t="str">
        <f>IF(ISBLANK(U37),"",MAX(T29:T36)+1)</f>
        <v/>
      </c>
      <c r="U37" s="284"/>
      <c r="V37" s="284"/>
      <c r="W37" s="284"/>
      <c r="X37" s="284"/>
      <c r="Y37" s="284"/>
      <c r="Z37" s="284"/>
      <c r="AA37" s="284"/>
      <c r="AB37" s="284"/>
      <c r="AC37" s="284"/>
      <c r="AD37" s="284"/>
      <c r="AE37" s="282"/>
      <c r="AF37" s="504"/>
      <c r="AG37" s="508"/>
      <c r="AH37" s="509"/>
      <c r="AI37" s="509"/>
      <c r="AJ37" s="509"/>
      <c r="AK37" s="509"/>
      <c r="AL37" s="509"/>
      <c r="AM37" s="509"/>
      <c r="AN37" s="509"/>
      <c r="AO37" s="509"/>
      <c r="AP37" s="509"/>
      <c r="AQ37" s="509"/>
      <c r="AR37" s="509"/>
      <c r="AS37" s="509"/>
      <c r="AT37" s="509"/>
      <c r="AU37" s="512"/>
      <c r="AW37" s="657" t="s">
        <v>1136</v>
      </c>
      <c r="AX37" s="120" t="s">
        <v>550</v>
      </c>
      <c r="AY37" s="94">
        <f t="shared" si="17"/>
        <v>0.35</v>
      </c>
      <c r="AZ37" s="93" t="s">
        <v>282</v>
      </c>
      <c r="BA37" s="75">
        <f t="shared" si="18"/>
        <v>3</v>
      </c>
      <c r="BB37" s="74">
        <f t="shared" si="19"/>
        <v>35</v>
      </c>
      <c r="BC37" s="92">
        <v>350</v>
      </c>
      <c r="BD37" s="72">
        <v>300</v>
      </c>
      <c r="BE37" s="71">
        <v>410</v>
      </c>
      <c r="BF37" s="79">
        <f t="shared" si="20"/>
        <v>41</v>
      </c>
      <c r="BG37" s="96">
        <v>410</v>
      </c>
      <c r="BH37" s="88" t="s">
        <v>549</v>
      </c>
      <c r="BJ37" s="268" t="s">
        <v>524</v>
      </c>
      <c r="BK37" s="267" t="s">
        <v>1197</v>
      </c>
      <c r="BL37" s="11"/>
      <c r="BM37" s="11"/>
      <c r="BN37" s="11"/>
      <c r="BO37" s="11"/>
      <c r="BP37" s="217"/>
      <c r="BR37" s="9">
        <v>1</v>
      </c>
    </row>
    <row r="38" spans="1:70" ht="21" customHeight="1">
      <c r="A38" s="804"/>
      <c r="B38" s="284"/>
      <c r="C38" s="284"/>
      <c r="D38" s="284"/>
      <c r="E38" s="284"/>
      <c r="F38" s="284"/>
      <c r="G38" s="284"/>
      <c r="H38" s="284"/>
      <c r="I38" s="284"/>
      <c r="J38" s="284"/>
      <c r="K38" s="284"/>
      <c r="L38" s="282"/>
      <c r="N38" s="146" t="str">
        <f t="shared" si="44"/>
        <v>►</v>
      </c>
      <c r="O38" s="119" t="str">
        <f>O18</f>
        <v>R.Recipe name.With or without alcohol.Quand.Verre Flute(s).Family to stick on</v>
      </c>
      <c r="P38" s="119">
        <f>P18</f>
        <v>2</v>
      </c>
      <c r="Q38" s="118" t="str">
        <f>Q18</f>
        <v>Flute(s)</v>
      </c>
      <c r="R38" s="117">
        <f>R18</f>
        <v>12</v>
      </c>
      <c r="S38" s="116" t="str">
        <f>S18</f>
        <v>cl</v>
      </c>
      <c r="T38" s="285" t="str">
        <f>IF(ISBLANK(U38),"",MAX(T29:T37)+1)</f>
        <v/>
      </c>
      <c r="U38" s="284"/>
      <c r="V38" s="284"/>
      <c r="W38" s="284"/>
      <c r="X38" s="284"/>
      <c r="Y38" s="284"/>
      <c r="Z38" s="284"/>
      <c r="AA38" s="284"/>
      <c r="AB38" s="284"/>
      <c r="AC38" s="284"/>
      <c r="AD38" s="284"/>
      <c r="AE38" s="282"/>
      <c r="AF38" s="504"/>
      <c r="AG38" s="508"/>
      <c r="AH38" s="509"/>
      <c r="AI38" s="509"/>
      <c r="AJ38" s="509"/>
      <c r="AK38" s="509"/>
      <c r="AL38" s="509"/>
      <c r="AM38" s="509"/>
      <c r="AN38" s="509"/>
      <c r="AO38" s="509"/>
      <c r="AP38" s="509"/>
      <c r="AQ38" s="509"/>
      <c r="AR38" s="509"/>
      <c r="AS38" s="509"/>
      <c r="AT38" s="509"/>
      <c r="AU38" s="512"/>
      <c r="AW38" s="657" t="s">
        <v>1136</v>
      </c>
      <c r="AX38" s="120" t="s">
        <v>548</v>
      </c>
      <c r="AY38" s="94">
        <f t="shared" si="17"/>
        <v>0.3</v>
      </c>
      <c r="AZ38" s="93" t="s">
        <v>282</v>
      </c>
      <c r="BA38" s="75">
        <f t="shared" si="18"/>
        <v>3</v>
      </c>
      <c r="BB38" s="74">
        <f t="shared" si="19"/>
        <v>30</v>
      </c>
      <c r="BC38" s="92">
        <v>300</v>
      </c>
      <c r="BD38" s="72">
        <v>250</v>
      </c>
      <c r="BE38" s="71">
        <v>360</v>
      </c>
      <c r="BF38" s="79">
        <f t="shared" si="20"/>
        <v>36</v>
      </c>
      <c r="BG38" s="96">
        <v>360</v>
      </c>
      <c r="BH38" s="88" t="s">
        <v>547</v>
      </c>
      <c r="BJ38" s="218"/>
      <c r="BK38" s="281"/>
      <c r="BL38" s="11"/>
      <c r="BM38" s="11"/>
      <c r="BN38" s="11"/>
      <c r="BO38" s="11"/>
      <c r="BP38" s="217"/>
      <c r="BR38" s="9">
        <v>1</v>
      </c>
    </row>
    <row r="39" spans="1:70" ht="21" customHeight="1">
      <c r="A39" s="804"/>
      <c r="B39" s="280"/>
      <c r="C39" s="280"/>
      <c r="D39" s="280"/>
      <c r="E39" s="280"/>
      <c r="F39" s="280"/>
      <c r="G39" s="280"/>
      <c r="H39" s="280"/>
      <c r="I39" s="280"/>
      <c r="J39" s="280"/>
      <c r="K39" s="280"/>
      <c r="L39" s="279"/>
      <c r="N39" s="146" t="str">
        <f t="shared" si="44"/>
        <v>►</v>
      </c>
      <c r="O39" s="119" t="str">
        <f>O18</f>
        <v>R.Recipe name.With or without alcohol.Quand.Verre Flute(s).Family to stick on</v>
      </c>
      <c r="P39" s="119">
        <f>P18</f>
        <v>2</v>
      </c>
      <c r="Q39" s="118" t="str">
        <f>Q18</f>
        <v>Flute(s)</v>
      </c>
      <c r="R39" s="117">
        <f>R18</f>
        <v>12</v>
      </c>
      <c r="S39" s="116" t="str">
        <f>S18</f>
        <v>cl</v>
      </c>
      <c r="T39" s="1226" t="s">
        <v>1107</v>
      </c>
      <c r="U39" s="280"/>
      <c r="V39" s="280"/>
      <c r="W39" s="280"/>
      <c r="X39" s="280"/>
      <c r="Y39" s="280"/>
      <c r="Z39" s="280"/>
      <c r="AA39" s="280"/>
      <c r="AB39" s="280"/>
      <c r="AC39" s="280"/>
      <c r="AD39" s="280"/>
      <c r="AE39" s="279"/>
      <c r="AF39" s="504"/>
      <c r="AG39" s="508"/>
      <c r="AH39" s="509"/>
      <c r="AI39" s="509"/>
      <c r="AJ39" s="509"/>
      <c r="AK39" s="509"/>
      <c r="AL39" s="509"/>
      <c r="AM39" s="509"/>
      <c r="AN39" s="509"/>
      <c r="AO39" s="509"/>
      <c r="AP39" s="509"/>
      <c r="AQ39" s="509"/>
      <c r="AR39" s="509"/>
      <c r="AS39" s="509"/>
      <c r="AT39" s="509"/>
      <c r="AU39" s="512"/>
      <c r="AW39" s="657" t="s">
        <v>1136</v>
      </c>
      <c r="AX39" s="120" t="s">
        <v>536</v>
      </c>
      <c r="AY39" s="94">
        <f t="shared" si="17"/>
        <v>0.24</v>
      </c>
      <c r="AZ39" s="93" t="s">
        <v>282</v>
      </c>
      <c r="BA39" s="75">
        <f t="shared" si="18"/>
        <v>4</v>
      </c>
      <c r="BB39" s="74">
        <f t="shared" si="19"/>
        <v>24</v>
      </c>
      <c r="BC39" s="92">
        <v>240</v>
      </c>
      <c r="BD39" s="72">
        <v>200</v>
      </c>
      <c r="BE39" s="71">
        <v>280</v>
      </c>
      <c r="BF39" s="79">
        <f t="shared" si="20"/>
        <v>28</v>
      </c>
      <c r="BG39" s="96">
        <v>280</v>
      </c>
      <c r="BH39" s="88" t="s">
        <v>535</v>
      </c>
      <c r="BJ39" s="218"/>
      <c r="BK39" s="11"/>
      <c r="BL39" s="11"/>
      <c r="BM39" s="11"/>
      <c r="BN39" s="547" t="str">
        <f t="shared" ref="BN39:BP40" si="45">G13</f>
        <v>⓫ COMPOSITION Duplicated for ►</v>
      </c>
      <c r="BO39" s="230">
        <f t="shared" si="45"/>
        <v>1</v>
      </c>
      <c r="BP39" s="801" t="str">
        <f t="shared" si="45"/>
        <v>Trembler(s)</v>
      </c>
      <c r="BR39" s="9">
        <v>1</v>
      </c>
    </row>
    <row r="40" spans="1:70" ht="21" customHeight="1">
      <c r="A40" s="804"/>
      <c r="B40" s="280"/>
      <c r="C40" s="280"/>
      <c r="D40" s="280"/>
      <c r="E40" s="280"/>
      <c r="F40" s="280"/>
      <c r="G40" s="280"/>
      <c r="H40" s="280"/>
      <c r="I40" s="280"/>
      <c r="J40" s="280"/>
      <c r="K40" s="280"/>
      <c r="L40" s="279"/>
      <c r="N40" s="146" t="str">
        <f>IF(OR(U40&lt;&gt; "",V40&lt;&gt;"",W40&lt;&gt; "",X40&lt;&gt; "",Y40&lt;&gt; "",Z40&lt;&gt; "",AA40&lt;&gt;""),"A", "►")</f>
        <v>►</v>
      </c>
      <c r="O40" s="119" t="str">
        <f>O18</f>
        <v>R.Recipe name.With or without alcohol.Quand.Verre Flute(s).Family to stick on</v>
      </c>
      <c r="P40" s="119">
        <f>P18</f>
        <v>2</v>
      </c>
      <c r="Q40" s="118" t="str">
        <f>Q18</f>
        <v>Flute(s)</v>
      </c>
      <c r="R40" s="117">
        <f>R18</f>
        <v>12</v>
      </c>
      <c r="S40" s="116" t="str">
        <f>S18</f>
        <v>cl</v>
      </c>
      <c r="T40" s="1226"/>
      <c r="U40" s="280"/>
      <c r="V40" s="280"/>
      <c r="W40" s="280"/>
      <c r="X40" s="280"/>
      <c r="Y40" s="280"/>
      <c r="Z40" s="280"/>
      <c r="AA40" s="280"/>
      <c r="AB40" s="280"/>
      <c r="AC40" s="280"/>
      <c r="AD40" s="280"/>
      <c r="AE40" s="279"/>
      <c r="AF40" s="504"/>
      <c r="AG40" s="508"/>
      <c r="AH40" s="509"/>
      <c r="AI40" s="509"/>
      <c r="AJ40" s="509"/>
      <c r="AK40" s="509"/>
      <c r="AL40" s="509"/>
      <c r="AM40" s="509"/>
      <c r="AN40" s="509"/>
      <c r="AO40" s="509"/>
      <c r="AP40" s="509"/>
      <c r="AQ40" s="509"/>
      <c r="AR40" s="509"/>
      <c r="AS40" s="509"/>
      <c r="AT40" s="509"/>
      <c r="AU40" s="512"/>
      <c r="AW40" s="657" t="s">
        <v>1136</v>
      </c>
      <c r="AX40" s="120" t="s">
        <v>473</v>
      </c>
      <c r="AY40" s="94">
        <f t="shared" si="17"/>
        <v>0.2</v>
      </c>
      <c r="AZ40" s="93" t="s">
        <v>282</v>
      </c>
      <c r="BA40" s="75">
        <f t="shared" si="18"/>
        <v>5</v>
      </c>
      <c r="BB40" s="74">
        <f t="shared" si="19"/>
        <v>20</v>
      </c>
      <c r="BC40" s="92">
        <v>200</v>
      </c>
      <c r="BD40" s="72">
        <v>180</v>
      </c>
      <c r="BE40" s="71">
        <v>250</v>
      </c>
      <c r="BF40" s="79">
        <f t="shared" si="20"/>
        <v>25</v>
      </c>
      <c r="BG40" s="96">
        <v>250</v>
      </c>
      <c r="BH40" s="88" t="s">
        <v>523</v>
      </c>
      <c r="BJ40" s="218"/>
      <c r="BM40" s="11"/>
      <c r="BN40" s="222" t="str">
        <f t="shared" si="45"/>
        <v>⓬ How much are you pouring in?r ►Trembler(s)</v>
      </c>
      <c r="BO40" s="221">
        <f t="shared" si="45"/>
        <v>15</v>
      </c>
      <c r="BP40" s="603" t="str">
        <f t="shared" si="45"/>
        <v>cl</v>
      </c>
      <c r="BR40" s="9">
        <v>1</v>
      </c>
    </row>
    <row r="41" spans="1:70" ht="21" customHeight="1">
      <c r="A41" s="804"/>
      <c r="B41" s="122"/>
      <c r="C41" s="122"/>
      <c r="D41" s="122"/>
      <c r="E41" s="122"/>
      <c r="F41" s="122"/>
      <c r="G41" s="122"/>
      <c r="H41" s="122"/>
      <c r="I41" s="122"/>
      <c r="J41" s="122"/>
      <c r="K41" s="122"/>
      <c r="L41" s="121"/>
      <c r="N41" s="274" t="s">
        <v>338</v>
      </c>
      <c r="O41" s="119" t="str">
        <f>O18</f>
        <v>R.Recipe name.With or without alcohol.Quand.Verre Flute(s).Family to stick on</v>
      </c>
      <c r="P41" s="119">
        <f>P18</f>
        <v>2</v>
      </c>
      <c r="Q41" s="118" t="str">
        <f>Q18</f>
        <v>Flute(s)</v>
      </c>
      <c r="R41" s="117">
        <f>R18</f>
        <v>12</v>
      </c>
      <c r="S41" s="116" t="str">
        <f>S18</f>
        <v>cl</v>
      </c>
      <c r="T41" s="277" t="s">
        <v>509</v>
      </c>
      <c r="U41" s="122"/>
      <c r="V41" s="122"/>
      <c r="W41" s="122"/>
      <c r="X41" s="122"/>
      <c r="Y41" s="122"/>
      <c r="Z41" s="122"/>
      <c r="AA41" s="122"/>
      <c r="AB41" s="122"/>
      <c r="AC41" s="122"/>
      <c r="AD41" s="122"/>
      <c r="AE41" s="121"/>
      <c r="AF41" s="504"/>
      <c r="AG41" s="508"/>
      <c r="AH41" s="509"/>
      <c r="AI41" s="509"/>
      <c r="AJ41" s="509"/>
      <c r="AK41" s="509"/>
      <c r="AL41" s="509"/>
      <c r="AM41" s="509"/>
      <c r="AN41" s="509"/>
      <c r="AO41" s="509"/>
      <c r="AP41" s="509"/>
      <c r="AQ41" s="509"/>
      <c r="AR41" s="509"/>
      <c r="AS41" s="509"/>
      <c r="AT41" s="509"/>
      <c r="AU41" s="512"/>
      <c r="AW41" s="657" t="s">
        <v>1136</v>
      </c>
      <c r="AX41" s="120" t="s">
        <v>520</v>
      </c>
      <c r="AY41" s="94">
        <f t="shared" si="17"/>
        <v>0.15</v>
      </c>
      <c r="AZ41" s="93" t="s">
        <v>282</v>
      </c>
      <c r="BA41" s="75">
        <f t="shared" si="18"/>
        <v>7</v>
      </c>
      <c r="BB41" s="74">
        <f t="shared" si="19"/>
        <v>15</v>
      </c>
      <c r="BC41" s="92">
        <v>150</v>
      </c>
      <c r="BD41" s="72">
        <v>120</v>
      </c>
      <c r="BE41" s="71">
        <v>180</v>
      </c>
      <c r="BF41" s="79">
        <f t="shared" si="20"/>
        <v>18</v>
      </c>
      <c r="BG41" s="96">
        <v>180</v>
      </c>
      <c r="BH41" s="88" t="s">
        <v>519</v>
      </c>
      <c r="BJ41" s="218"/>
      <c r="BK41" s="156"/>
      <c r="BL41" s="156"/>
      <c r="BM41" s="11"/>
      <c r="BN41" s="11"/>
      <c r="BO41" s="11"/>
      <c r="BP41" s="217"/>
      <c r="BR41" s="9">
        <v>1</v>
      </c>
    </row>
    <row r="42" spans="1:70" ht="21" customHeight="1">
      <c r="A42" s="804"/>
      <c r="B42" s="113">
        <v>40</v>
      </c>
      <c r="C42" s="113">
        <v>5</v>
      </c>
      <c r="D42" s="113">
        <v>12</v>
      </c>
      <c r="E42" s="113">
        <v>25</v>
      </c>
      <c r="F42" s="113">
        <v>23</v>
      </c>
      <c r="G42" s="113">
        <v>7</v>
      </c>
      <c r="H42" s="113">
        <v>13</v>
      </c>
      <c r="I42" s="113">
        <v>12</v>
      </c>
      <c r="J42" s="113">
        <v>9</v>
      </c>
      <c r="K42" s="113">
        <v>12</v>
      </c>
      <c r="L42" s="115">
        <v>13</v>
      </c>
      <c r="N42" s="274" t="s">
        <v>338</v>
      </c>
      <c r="O42" s="113">
        <v>2</v>
      </c>
      <c r="P42" s="113">
        <v>2</v>
      </c>
      <c r="Q42" s="113">
        <v>2</v>
      </c>
      <c r="R42" s="113">
        <v>2</v>
      </c>
      <c r="S42" s="113">
        <v>2</v>
      </c>
      <c r="T42" s="113">
        <v>10</v>
      </c>
      <c r="U42" s="113">
        <v>12</v>
      </c>
      <c r="V42" s="113">
        <v>10</v>
      </c>
      <c r="W42" s="113">
        <v>3</v>
      </c>
      <c r="X42" s="113">
        <v>11</v>
      </c>
      <c r="Y42" s="113">
        <v>11</v>
      </c>
      <c r="Z42" s="113">
        <v>4</v>
      </c>
      <c r="AA42" s="113">
        <v>11</v>
      </c>
      <c r="AB42" s="113">
        <v>11</v>
      </c>
      <c r="AC42" s="113">
        <v>11</v>
      </c>
      <c r="AD42" s="113">
        <v>12</v>
      </c>
      <c r="AE42" s="115">
        <v>40</v>
      </c>
      <c r="AF42" s="504"/>
      <c r="AG42" s="114">
        <v>14</v>
      </c>
      <c r="AH42" s="113">
        <v>11</v>
      </c>
      <c r="AI42" s="113">
        <v>17</v>
      </c>
      <c r="AJ42" s="113">
        <v>17</v>
      </c>
      <c r="AK42" s="113">
        <v>17</v>
      </c>
      <c r="AL42" s="113">
        <v>14</v>
      </c>
      <c r="AM42" s="113">
        <v>11</v>
      </c>
      <c r="AN42" s="113">
        <v>14</v>
      </c>
      <c r="AO42" s="113">
        <v>21</v>
      </c>
      <c r="AP42" s="113">
        <v>18</v>
      </c>
      <c r="AQ42" s="113">
        <v>17</v>
      </c>
      <c r="AR42" s="113">
        <v>11</v>
      </c>
      <c r="AS42" s="113">
        <v>11</v>
      </c>
      <c r="AT42" s="113">
        <v>11</v>
      </c>
      <c r="AU42" s="112">
        <v>17</v>
      </c>
      <c r="AW42" s="657" t="s">
        <v>1136</v>
      </c>
      <c r="AX42" s="120" t="s">
        <v>518</v>
      </c>
      <c r="AY42" s="94">
        <f t="shared" si="17"/>
        <v>0.18</v>
      </c>
      <c r="AZ42" s="93" t="s">
        <v>282</v>
      </c>
      <c r="BA42" s="75">
        <f t="shared" si="18"/>
        <v>6</v>
      </c>
      <c r="BB42" s="74">
        <f t="shared" si="19"/>
        <v>18</v>
      </c>
      <c r="BC42" s="92">
        <v>180</v>
      </c>
      <c r="BD42" s="72">
        <v>150</v>
      </c>
      <c r="BE42" s="71">
        <v>210</v>
      </c>
      <c r="BF42" s="79">
        <f t="shared" si="20"/>
        <v>21</v>
      </c>
      <c r="BG42" s="96">
        <v>210</v>
      </c>
      <c r="BH42" s="88" t="s">
        <v>517</v>
      </c>
      <c r="BJ42" s="218"/>
      <c r="BK42" s="156"/>
      <c r="BL42" s="156"/>
      <c r="BM42" s="11"/>
      <c r="BN42" s="331" t="s">
        <v>1198</v>
      </c>
      <c r="BO42" s="601" t="s">
        <v>1056</v>
      </c>
      <c r="BP42" s="217"/>
      <c r="BR42" s="9">
        <v>1</v>
      </c>
    </row>
    <row r="43" spans="1:70" ht="21" customHeight="1" thickBot="1">
      <c r="A43" s="804"/>
      <c r="B43" s="272">
        <f t="shared" ref="B43:J43" ca="1" si="46">CELL("largeur",B43)</f>
        <v>40</v>
      </c>
      <c r="C43" s="272">
        <f t="shared" ca="1" si="46"/>
        <v>5</v>
      </c>
      <c r="D43" s="272">
        <f t="shared" ca="1" si="46"/>
        <v>12</v>
      </c>
      <c r="E43" s="272">
        <f t="shared" ca="1" si="46"/>
        <v>25</v>
      </c>
      <c r="F43" s="272">
        <f t="shared" ca="1" si="46"/>
        <v>23</v>
      </c>
      <c r="G43" s="272">
        <f t="shared" ca="1" si="46"/>
        <v>7</v>
      </c>
      <c r="H43" s="272">
        <f t="shared" ca="1" si="46"/>
        <v>13</v>
      </c>
      <c r="I43" s="272">
        <f t="shared" ca="1" si="46"/>
        <v>12</v>
      </c>
      <c r="J43" s="272">
        <f t="shared" ca="1" si="46"/>
        <v>9</v>
      </c>
      <c r="K43" s="272">
        <v>12</v>
      </c>
      <c r="L43" s="271">
        <f ca="1">CELL("largeur",L43)</f>
        <v>13</v>
      </c>
      <c r="N43" s="273" t="s">
        <v>338</v>
      </c>
      <c r="O43" s="272">
        <f t="shared" ref="O43:AC43" ca="1" si="47">CELL("largeur",O43)</f>
        <v>2</v>
      </c>
      <c r="P43" s="272">
        <f t="shared" ca="1" si="47"/>
        <v>2</v>
      </c>
      <c r="Q43" s="272">
        <f t="shared" ca="1" si="47"/>
        <v>2</v>
      </c>
      <c r="R43" s="272">
        <f t="shared" ca="1" si="47"/>
        <v>2</v>
      </c>
      <c r="S43" s="272">
        <f t="shared" ca="1" si="47"/>
        <v>2</v>
      </c>
      <c r="T43" s="272">
        <f t="shared" ca="1" si="47"/>
        <v>10</v>
      </c>
      <c r="U43" s="272">
        <f t="shared" ca="1" si="47"/>
        <v>12</v>
      </c>
      <c r="V43" s="272">
        <f t="shared" ca="1" si="47"/>
        <v>10</v>
      </c>
      <c r="W43" s="272">
        <f t="shared" ca="1" si="47"/>
        <v>3</v>
      </c>
      <c r="X43" s="272">
        <f t="shared" ca="1" si="47"/>
        <v>11</v>
      </c>
      <c r="Y43" s="272">
        <f t="shared" ca="1" si="47"/>
        <v>11</v>
      </c>
      <c r="Z43" s="272">
        <f t="shared" ca="1" si="47"/>
        <v>4</v>
      </c>
      <c r="AA43" s="272">
        <f t="shared" ca="1" si="47"/>
        <v>11</v>
      </c>
      <c r="AB43" s="272">
        <f t="shared" ca="1" si="47"/>
        <v>11</v>
      </c>
      <c r="AC43" s="272">
        <f t="shared" ca="1" si="47"/>
        <v>11</v>
      </c>
      <c r="AD43" s="272">
        <v>12</v>
      </c>
      <c r="AE43" s="271">
        <f ca="1">CELL("largeur",AE43)</f>
        <v>40</v>
      </c>
      <c r="AF43" s="504"/>
      <c r="AG43" s="111">
        <f t="shared" ref="AG43:AU43" ca="1" si="48">CELL("largeur",AG43)</f>
        <v>14</v>
      </c>
      <c r="AH43" s="110">
        <f t="shared" ca="1" si="48"/>
        <v>11</v>
      </c>
      <c r="AI43" s="110">
        <f t="shared" ca="1" si="48"/>
        <v>17</v>
      </c>
      <c r="AJ43" s="110">
        <f t="shared" ca="1" si="48"/>
        <v>17</v>
      </c>
      <c r="AK43" s="110">
        <f t="shared" ca="1" si="48"/>
        <v>17</v>
      </c>
      <c r="AL43" s="110">
        <f t="shared" ca="1" si="48"/>
        <v>14</v>
      </c>
      <c r="AM43" s="110">
        <f t="shared" ca="1" si="48"/>
        <v>11</v>
      </c>
      <c r="AN43" s="110">
        <f t="shared" ca="1" si="48"/>
        <v>14</v>
      </c>
      <c r="AO43" s="110">
        <f t="shared" ca="1" si="48"/>
        <v>21</v>
      </c>
      <c r="AP43" s="110">
        <f t="shared" ca="1" si="48"/>
        <v>18</v>
      </c>
      <c r="AQ43" s="110">
        <f t="shared" ca="1" si="48"/>
        <v>17</v>
      </c>
      <c r="AR43" s="110">
        <f t="shared" ca="1" si="48"/>
        <v>11</v>
      </c>
      <c r="AS43" s="110">
        <f t="shared" ca="1" si="48"/>
        <v>11</v>
      </c>
      <c r="AT43" s="110">
        <f t="shared" ca="1" si="48"/>
        <v>11</v>
      </c>
      <c r="AU43" s="109">
        <f t="shared" ca="1" si="48"/>
        <v>17</v>
      </c>
      <c r="AW43" s="657" t="s">
        <v>1136</v>
      </c>
      <c r="AX43" s="120" t="s">
        <v>514</v>
      </c>
      <c r="AY43" s="94">
        <f t="shared" si="17"/>
        <v>0.15</v>
      </c>
      <c r="AZ43" s="93" t="s">
        <v>282</v>
      </c>
      <c r="BA43" s="75">
        <f t="shared" si="18"/>
        <v>7</v>
      </c>
      <c r="BB43" s="74">
        <f t="shared" si="19"/>
        <v>15</v>
      </c>
      <c r="BC43" s="92">
        <v>150</v>
      </c>
      <c r="BD43" s="72">
        <v>120</v>
      </c>
      <c r="BE43" s="71">
        <v>180</v>
      </c>
      <c r="BF43" s="79">
        <f t="shared" si="20"/>
        <v>18</v>
      </c>
      <c r="BG43" s="96">
        <v>180</v>
      </c>
      <c r="BH43" s="88" t="s">
        <v>513</v>
      </c>
      <c r="BJ43" s="218"/>
      <c r="BK43" s="156"/>
      <c r="BL43" s="156"/>
      <c r="BM43" s="11"/>
      <c r="BN43" s="11"/>
      <c r="BO43" s="530">
        <v>1</v>
      </c>
      <c r="BP43" s="217"/>
      <c r="BR43" s="9">
        <v>1</v>
      </c>
    </row>
    <row r="44" spans="1:70" ht="21" customHeight="1" thickBot="1">
      <c r="B44" s="5"/>
      <c r="C44" s="5"/>
      <c r="D44" s="5"/>
      <c r="E44" s="5"/>
      <c r="F44" s="5"/>
      <c r="G44" s="5"/>
      <c r="H44" s="5"/>
      <c r="I44" s="5"/>
      <c r="J44" s="5"/>
      <c r="K44" s="5"/>
      <c r="L44" s="5"/>
      <c r="T44" s="5"/>
      <c r="U44" s="5"/>
      <c r="V44" s="5"/>
      <c r="W44" s="5"/>
      <c r="X44" s="5"/>
      <c r="Y44" s="5"/>
      <c r="Z44" s="5"/>
      <c r="AA44" s="5"/>
      <c r="AB44" s="5"/>
      <c r="AC44" s="5"/>
      <c r="AD44" s="5"/>
      <c r="AE44" s="5"/>
      <c r="AG44" s="5"/>
      <c r="AH44" s="5"/>
      <c r="AI44" s="5"/>
      <c r="AJ44" s="5"/>
      <c r="AK44" s="5"/>
      <c r="AL44" s="5"/>
      <c r="AM44" s="5"/>
      <c r="AN44" s="5"/>
      <c r="AO44" s="5"/>
      <c r="AP44" s="5"/>
      <c r="AQ44" s="5"/>
      <c r="AR44" s="5"/>
      <c r="AS44" s="5"/>
      <c r="AT44" s="5"/>
      <c r="AU44" s="5"/>
      <c r="AW44" s="657" t="s">
        <v>1136</v>
      </c>
      <c r="AX44" s="120" t="s">
        <v>450</v>
      </c>
      <c r="AY44" s="94">
        <f t="shared" si="17"/>
        <v>2.5000000000000001E-2</v>
      </c>
      <c r="AZ44" s="93" t="s">
        <v>282</v>
      </c>
      <c r="BA44" s="75">
        <f t="shared" si="18"/>
        <v>40</v>
      </c>
      <c r="BB44" s="74">
        <f t="shared" si="19"/>
        <v>2.5</v>
      </c>
      <c r="BC44" s="92">
        <v>25</v>
      </c>
      <c r="BD44" s="72">
        <v>20</v>
      </c>
      <c r="BE44" s="71">
        <v>30</v>
      </c>
      <c r="BF44" s="79">
        <f t="shared" si="20"/>
        <v>3</v>
      </c>
      <c r="BG44" s="96">
        <v>30</v>
      </c>
      <c r="BH44" s="88" t="s">
        <v>449</v>
      </c>
      <c r="BJ44" s="218"/>
      <c r="BK44" s="281"/>
      <c r="BL44" s="11"/>
      <c r="BM44" s="11"/>
      <c r="BN44" s="11"/>
      <c r="BO44" s="11"/>
      <c r="BP44" s="217"/>
      <c r="BR44" s="9">
        <v>1</v>
      </c>
    </row>
    <row r="45" spans="1:70" ht="21" customHeight="1">
      <c r="B45" s="1"/>
      <c r="C45" s="1"/>
      <c r="D45" s="1"/>
      <c r="E45" s="1"/>
      <c r="F45" s="1"/>
      <c r="G45" s="1"/>
      <c r="H45" s="1"/>
      <c r="I45" s="1"/>
      <c r="J45" s="1"/>
      <c r="K45" s="1"/>
      <c r="L45" s="1"/>
      <c r="O45" s="1"/>
      <c r="P45" s="1"/>
      <c r="Q45" s="1"/>
      <c r="R45" s="1"/>
      <c r="S45" s="1"/>
      <c r="AE45" s="1295" t="s">
        <v>1230</v>
      </c>
      <c r="AN45" s="1"/>
      <c r="AO45" s="1"/>
      <c r="AP45" s="1"/>
      <c r="AW45" s="657" t="s">
        <v>1136</v>
      </c>
      <c r="AX45" s="120" t="s">
        <v>448</v>
      </c>
      <c r="AY45" s="94">
        <f t="shared" si="17"/>
        <v>0.35</v>
      </c>
      <c r="AZ45" s="93" t="s">
        <v>282</v>
      </c>
      <c r="BA45" s="75">
        <f t="shared" si="18"/>
        <v>3</v>
      </c>
      <c r="BB45" s="74">
        <f t="shared" si="19"/>
        <v>35</v>
      </c>
      <c r="BC45" s="92">
        <v>350</v>
      </c>
      <c r="BD45" s="72">
        <v>300</v>
      </c>
      <c r="BE45" s="71">
        <v>400</v>
      </c>
      <c r="BF45" s="79">
        <f t="shared" si="20"/>
        <v>40</v>
      </c>
      <c r="BG45" s="96">
        <v>400</v>
      </c>
      <c r="BH45" s="88" t="s">
        <v>447</v>
      </c>
      <c r="BJ45" s="263"/>
      <c r="BK45" s="262"/>
      <c r="BL45" s="262"/>
      <c r="BM45" s="262"/>
      <c r="BN45" s="262"/>
      <c r="BO45" s="262"/>
      <c r="BP45" s="261"/>
      <c r="BR45" s="9">
        <v>1</v>
      </c>
    </row>
    <row r="46" spans="1:70" ht="21" customHeight="1">
      <c r="B46" s="1"/>
      <c r="C46" s="1"/>
      <c r="D46" s="1"/>
      <c r="E46" s="1"/>
      <c r="F46" s="1"/>
      <c r="G46" s="1"/>
      <c r="H46" s="1"/>
      <c r="I46" s="1"/>
      <c r="J46" s="1"/>
      <c r="K46" s="1"/>
      <c r="L46" s="1"/>
      <c r="O46" s="1"/>
      <c r="P46" s="1"/>
      <c r="Q46" s="1"/>
      <c r="R46" s="1"/>
      <c r="S46" s="1"/>
      <c r="AE46" s="1296"/>
      <c r="AN46" s="1"/>
      <c r="AO46" s="1"/>
      <c r="AP46" s="1"/>
      <c r="AW46" s="657" t="s">
        <v>1136</v>
      </c>
      <c r="AX46" s="120" t="s">
        <v>446</v>
      </c>
      <c r="AY46" s="94">
        <f t="shared" si="17"/>
        <v>0.24</v>
      </c>
      <c r="AZ46" s="93" t="s">
        <v>282</v>
      </c>
      <c r="BA46" s="75">
        <f t="shared" si="18"/>
        <v>4</v>
      </c>
      <c r="BB46" s="74">
        <f t="shared" si="19"/>
        <v>24</v>
      </c>
      <c r="BC46" s="92">
        <v>240</v>
      </c>
      <c r="BD46" s="72">
        <v>200</v>
      </c>
      <c r="BE46" s="71">
        <v>300</v>
      </c>
      <c r="BF46" s="79">
        <f t="shared" si="20"/>
        <v>30</v>
      </c>
      <c r="BG46" s="96">
        <v>300</v>
      </c>
      <c r="BH46" s="88" t="s">
        <v>445</v>
      </c>
      <c r="BJ46" s="218"/>
      <c r="BK46" s="11"/>
      <c r="BL46" s="11"/>
      <c r="BM46" s="11"/>
      <c r="BN46" s="11"/>
      <c r="BO46" s="11"/>
      <c r="BP46" s="217"/>
      <c r="BR46" s="9">
        <v>1</v>
      </c>
    </row>
    <row r="47" spans="1:70" ht="21" customHeight="1">
      <c r="B47" s="1"/>
      <c r="C47" s="1"/>
      <c r="D47" s="1"/>
      <c r="E47" s="1"/>
      <c r="F47" s="1"/>
      <c r="G47" s="1"/>
      <c r="H47" s="1"/>
      <c r="I47" s="1"/>
      <c r="J47" s="1"/>
      <c r="K47" s="1"/>
      <c r="L47" s="1"/>
      <c r="O47" s="1"/>
      <c r="P47" s="1"/>
      <c r="Q47" s="1"/>
      <c r="R47" s="1"/>
      <c r="S47" s="1"/>
      <c r="AE47" s="3"/>
      <c r="AN47" s="1"/>
      <c r="AO47" s="1"/>
      <c r="AP47" s="1"/>
      <c r="AW47" s="657" t="s">
        <v>1136</v>
      </c>
      <c r="AX47" s="120" t="s">
        <v>436</v>
      </c>
      <c r="AY47" s="94">
        <f t="shared" si="17"/>
        <v>0.25</v>
      </c>
      <c r="AZ47" s="93" t="s">
        <v>282</v>
      </c>
      <c r="BA47" s="75">
        <f t="shared" si="18"/>
        <v>4</v>
      </c>
      <c r="BB47" s="74">
        <f t="shared" si="19"/>
        <v>25</v>
      </c>
      <c r="BC47" s="92">
        <v>250</v>
      </c>
      <c r="BD47" s="72">
        <v>200</v>
      </c>
      <c r="BE47" s="71">
        <v>300</v>
      </c>
      <c r="BF47" s="79">
        <f t="shared" si="20"/>
        <v>30</v>
      </c>
      <c r="BG47" s="96">
        <v>300</v>
      </c>
      <c r="BH47" s="88" t="s">
        <v>435</v>
      </c>
      <c r="BJ47" s="604" t="s">
        <v>1199</v>
      </c>
      <c r="BK47" s="11"/>
      <c r="BL47" s="11"/>
      <c r="BM47" s="11"/>
      <c r="BN47" s="11"/>
      <c r="BO47" s="11"/>
      <c r="BP47" s="217"/>
      <c r="BR47" s="9">
        <v>1</v>
      </c>
    </row>
    <row r="48" spans="1:70" ht="21" customHeight="1">
      <c r="B48" s="1"/>
      <c r="C48" s="1"/>
      <c r="D48" s="1"/>
      <c r="E48" s="1"/>
      <c r="F48" s="1"/>
      <c r="G48" s="1"/>
      <c r="H48" s="1"/>
      <c r="I48" s="1"/>
      <c r="J48" s="1"/>
      <c r="K48" s="1"/>
      <c r="L48" s="1"/>
      <c r="O48" s="1"/>
      <c r="P48" s="1"/>
      <c r="Q48" s="1"/>
      <c r="R48" s="1"/>
      <c r="S48" s="1"/>
      <c r="AE48" s="1193" t="s">
        <v>1231</v>
      </c>
      <c r="AN48" s="1"/>
      <c r="AO48" s="1"/>
      <c r="AP48" s="1"/>
      <c r="AW48" s="657" t="s">
        <v>1136</v>
      </c>
      <c r="AX48" s="120" t="s">
        <v>421</v>
      </c>
      <c r="AY48" s="94">
        <f t="shared" si="17"/>
        <v>0.15</v>
      </c>
      <c r="AZ48" s="93" t="s">
        <v>282</v>
      </c>
      <c r="BA48" s="75">
        <f t="shared" si="18"/>
        <v>7</v>
      </c>
      <c r="BB48" s="74">
        <f t="shared" si="19"/>
        <v>15</v>
      </c>
      <c r="BC48" s="92">
        <v>150</v>
      </c>
      <c r="BD48" s="72">
        <v>120</v>
      </c>
      <c r="BE48" s="71">
        <v>180</v>
      </c>
      <c r="BF48" s="79">
        <f t="shared" si="20"/>
        <v>18</v>
      </c>
      <c r="BG48" s="96">
        <v>180</v>
      </c>
      <c r="BH48" s="88" t="s">
        <v>420</v>
      </c>
      <c r="BJ48" s="218"/>
      <c r="BK48" s="11"/>
      <c r="BL48" s="11"/>
      <c r="BM48" s="11"/>
      <c r="BN48" s="11"/>
      <c r="BO48" s="11"/>
      <c r="BP48" s="217"/>
      <c r="BR48" s="9">
        <v>1</v>
      </c>
    </row>
    <row r="49" spans="2:70" ht="21" customHeight="1">
      <c r="B49" s="1"/>
      <c r="C49" s="1"/>
      <c r="D49" s="1"/>
      <c r="E49" s="1"/>
      <c r="F49" s="1"/>
      <c r="G49" s="1"/>
      <c r="H49" s="1"/>
      <c r="I49" s="1"/>
      <c r="J49" s="1"/>
      <c r="K49" s="1"/>
      <c r="L49" s="1"/>
      <c r="O49" s="1"/>
      <c r="P49" s="1"/>
      <c r="Q49" s="1"/>
      <c r="R49" s="1"/>
      <c r="S49" s="1"/>
      <c r="AE49" s="1193"/>
      <c r="AN49" s="1"/>
      <c r="AO49" s="1"/>
      <c r="AP49" s="1"/>
      <c r="AW49" s="657" t="s">
        <v>1136</v>
      </c>
      <c r="AX49" s="120" t="s">
        <v>383</v>
      </c>
      <c r="AY49" s="94">
        <f t="shared" si="17"/>
        <v>0.4</v>
      </c>
      <c r="AZ49" s="93" t="s">
        <v>282</v>
      </c>
      <c r="BA49" s="75">
        <f t="shared" si="18"/>
        <v>3</v>
      </c>
      <c r="BB49" s="74">
        <f t="shared" si="19"/>
        <v>40</v>
      </c>
      <c r="BC49" s="92">
        <v>400</v>
      </c>
      <c r="BD49" s="72">
        <v>350</v>
      </c>
      <c r="BE49" s="71">
        <v>470</v>
      </c>
      <c r="BF49" s="79">
        <f t="shared" si="20"/>
        <v>47</v>
      </c>
      <c r="BG49" s="96">
        <v>470</v>
      </c>
      <c r="BH49" s="88" t="s">
        <v>382</v>
      </c>
      <c r="BJ49" s="207"/>
      <c r="BK49" s="156"/>
      <c r="BL49" s="607" t="s">
        <v>1200</v>
      </c>
      <c r="BM49" s="156"/>
      <c r="BN49" s="20"/>
      <c r="BO49" s="20"/>
      <c r="BP49" s="205"/>
      <c r="BR49" s="9">
        <v>1</v>
      </c>
    </row>
    <row r="50" spans="2:70" ht="21" customHeight="1" thickBot="1">
      <c r="B50" s="1"/>
      <c r="C50" s="1"/>
      <c r="D50" s="1"/>
      <c r="E50" s="1"/>
      <c r="F50" s="1"/>
      <c r="G50" s="1"/>
      <c r="H50" s="1"/>
      <c r="I50" s="1"/>
      <c r="J50" s="1"/>
      <c r="K50" s="1"/>
      <c r="L50" s="1"/>
      <c r="O50" s="1"/>
      <c r="P50" s="1"/>
      <c r="Q50" s="1"/>
      <c r="R50" s="1"/>
      <c r="S50" s="1"/>
      <c r="AE50"/>
      <c r="AN50" s="1"/>
      <c r="AO50" s="1"/>
      <c r="AP50" s="1"/>
      <c r="AW50" s="657" t="s">
        <v>1136</v>
      </c>
      <c r="AX50" s="120" t="s">
        <v>370</v>
      </c>
      <c r="AY50" s="94">
        <f t="shared" si="17"/>
        <v>0.25</v>
      </c>
      <c r="AZ50" s="93" t="s">
        <v>282</v>
      </c>
      <c r="BA50" s="75">
        <f t="shared" si="18"/>
        <v>4</v>
      </c>
      <c r="BB50" s="74">
        <f t="shared" si="19"/>
        <v>25</v>
      </c>
      <c r="BC50" s="92">
        <v>250</v>
      </c>
      <c r="BD50" s="72">
        <v>200</v>
      </c>
      <c r="BE50" s="71">
        <v>300</v>
      </c>
      <c r="BF50" s="79">
        <f t="shared" si="20"/>
        <v>30</v>
      </c>
      <c r="BG50" s="96">
        <v>300</v>
      </c>
      <c r="BH50" s="88" t="s">
        <v>369</v>
      </c>
      <c r="BJ50" s="263"/>
      <c r="BK50" s="262"/>
      <c r="BL50" s="262"/>
      <c r="BM50" s="262"/>
      <c r="BN50" s="262"/>
      <c r="BO50" s="262"/>
      <c r="BP50" s="261"/>
      <c r="BR50" s="9">
        <v>1</v>
      </c>
    </row>
    <row r="51" spans="2:70" ht="21" customHeight="1">
      <c r="B51" s="1"/>
      <c r="C51" s="1"/>
      <c r="D51" s="1"/>
      <c r="E51" s="1"/>
      <c r="F51" s="1"/>
      <c r="G51" s="1"/>
      <c r="H51" s="1"/>
      <c r="I51" s="1"/>
      <c r="J51" s="1"/>
      <c r="K51" s="1"/>
      <c r="L51" s="1"/>
      <c r="O51" s="1"/>
      <c r="P51" s="1"/>
      <c r="Q51" s="1"/>
      <c r="R51" s="1"/>
      <c r="S51" s="1"/>
      <c r="AE51" s="1196" t="s">
        <v>679</v>
      </c>
      <c r="AN51" s="1"/>
      <c r="AO51" s="1"/>
      <c r="AP51" s="1"/>
      <c r="AW51" s="658" t="s">
        <v>1137</v>
      </c>
      <c r="AX51" s="120" t="s">
        <v>569</v>
      </c>
      <c r="AY51" s="94">
        <f t="shared" si="17"/>
        <v>5.0000000000000001E-3</v>
      </c>
      <c r="AZ51" s="93" t="s">
        <v>282</v>
      </c>
      <c r="BA51" s="75">
        <f t="shared" si="18"/>
        <v>200</v>
      </c>
      <c r="BB51" s="74">
        <f t="shared" si="19"/>
        <v>0.5</v>
      </c>
      <c r="BC51" s="92">
        <v>5</v>
      </c>
      <c r="BD51" s="72">
        <v>4</v>
      </c>
      <c r="BE51" s="71">
        <v>6</v>
      </c>
      <c r="BF51" s="74">
        <f t="shared" si="20"/>
        <v>0.6</v>
      </c>
      <c r="BG51" s="96">
        <v>8</v>
      </c>
      <c r="BH51" s="88" t="s">
        <v>501</v>
      </c>
      <c r="BJ51" s="266"/>
      <c r="BK51" s="265"/>
      <c r="BL51" s="265"/>
      <c r="BM51" s="265"/>
      <c r="BN51" s="265"/>
      <c r="BO51" s="265"/>
      <c r="BP51" s="264"/>
      <c r="BR51" s="9">
        <v>1</v>
      </c>
    </row>
    <row r="52" spans="2:70" ht="21" customHeight="1">
      <c r="B52" s="1"/>
      <c r="C52" s="1"/>
      <c r="D52" s="1"/>
      <c r="E52" s="1"/>
      <c r="F52" s="1"/>
      <c r="G52" s="1"/>
      <c r="H52" s="1"/>
      <c r="I52" s="1"/>
      <c r="J52" s="1"/>
      <c r="K52" s="1"/>
      <c r="L52" s="1"/>
      <c r="O52" s="1"/>
      <c r="P52" s="1"/>
      <c r="Q52" s="1"/>
      <c r="R52" s="1"/>
      <c r="S52" s="1"/>
      <c r="AE52" s="1197"/>
      <c r="AN52" s="1"/>
      <c r="AO52" s="1"/>
      <c r="AP52" s="1"/>
      <c r="AW52" s="658" t="s">
        <v>1137</v>
      </c>
      <c r="AX52" s="120" t="s">
        <v>568</v>
      </c>
      <c r="AY52" s="94">
        <f t="shared" si="17"/>
        <v>0.25</v>
      </c>
      <c r="AZ52" s="93" t="s">
        <v>282</v>
      </c>
      <c r="BA52" s="75">
        <f t="shared" si="18"/>
        <v>4</v>
      </c>
      <c r="BB52" s="74">
        <f t="shared" si="19"/>
        <v>25</v>
      </c>
      <c r="BC52" s="92">
        <v>250</v>
      </c>
      <c r="BD52" s="72">
        <v>200</v>
      </c>
      <c r="BE52" s="71">
        <v>300</v>
      </c>
      <c r="BF52" s="79">
        <f t="shared" si="20"/>
        <v>30</v>
      </c>
      <c r="BG52" s="96">
        <v>300</v>
      </c>
      <c r="BH52" s="88" t="s">
        <v>567</v>
      </c>
      <c r="BJ52" s="266"/>
      <c r="BK52" s="605" t="s">
        <v>1201</v>
      </c>
      <c r="BL52" s="265"/>
      <c r="BM52" s="265"/>
      <c r="BN52" s="265"/>
      <c r="BO52" s="265"/>
      <c r="BP52" s="264"/>
      <c r="BR52" s="9">
        <v>1</v>
      </c>
    </row>
    <row r="53" spans="2:70" ht="21" customHeight="1">
      <c r="B53" s="1"/>
      <c r="C53" s="1"/>
      <c r="D53" s="1"/>
      <c r="E53" s="1"/>
      <c r="F53" s="1"/>
      <c r="G53" s="1"/>
      <c r="H53" s="1"/>
      <c r="I53" s="1"/>
      <c r="J53" s="1"/>
      <c r="K53" s="1"/>
      <c r="L53" s="1"/>
      <c r="O53" s="1"/>
      <c r="P53" s="1"/>
      <c r="Q53" s="1"/>
      <c r="R53" s="1"/>
      <c r="S53" s="1"/>
      <c r="AE53"/>
      <c r="AN53" s="1"/>
      <c r="AO53" s="1"/>
      <c r="AP53" s="1"/>
      <c r="AW53" s="658" t="s">
        <v>1137</v>
      </c>
      <c r="AX53" s="120" t="s">
        <v>563</v>
      </c>
      <c r="AY53" s="94">
        <f t="shared" si="17"/>
        <v>0.35</v>
      </c>
      <c r="AZ53" s="93" t="s">
        <v>282</v>
      </c>
      <c r="BA53" s="75">
        <f t="shared" si="18"/>
        <v>3</v>
      </c>
      <c r="BB53" s="74">
        <f t="shared" si="19"/>
        <v>35</v>
      </c>
      <c r="BC53" s="92">
        <v>350</v>
      </c>
      <c r="BD53" s="72">
        <v>300</v>
      </c>
      <c r="BE53" s="71">
        <v>400</v>
      </c>
      <c r="BF53" s="79">
        <f t="shared" si="20"/>
        <v>40</v>
      </c>
      <c r="BG53" s="96">
        <v>400</v>
      </c>
      <c r="BH53" s="88" t="s">
        <v>562</v>
      </c>
      <c r="BJ53" s="266"/>
      <c r="BK53" s="605"/>
      <c r="BL53" s="265"/>
      <c r="BM53" s="265"/>
      <c r="BN53" s="265"/>
      <c r="BO53" s="265"/>
      <c r="BP53" s="264"/>
      <c r="BR53" s="9">
        <v>1</v>
      </c>
    </row>
    <row r="54" spans="2:70" ht="21" customHeight="1">
      <c r="B54" s="1"/>
      <c r="C54" s="1"/>
      <c r="D54" s="1"/>
      <c r="E54" s="1"/>
      <c r="F54" s="1"/>
      <c r="G54" s="1"/>
      <c r="H54" s="1"/>
      <c r="I54" s="1"/>
      <c r="J54" s="1"/>
      <c r="K54" s="1"/>
      <c r="L54" s="1"/>
      <c r="O54" s="1"/>
      <c r="P54" s="1"/>
      <c r="Q54" s="1"/>
      <c r="R54" s="1"/>
      <c r="S54" s="1"/>
      <c r="AE54" s="1193" t="s">
        <v>1135</v>
      </c>
      <c r="AN54" s="1"/>
      <c r="AO54" s="1"/>
      <c r="AP54" s="1"/>
      <c r="AW54" s="658" t="s">
        <v>1137</v>
      </c>
      <c r="AX54" s="120" t="s">
        <v>546</v>
      </c>
      <c r="AY54" s="94">
        <f t="shared" si="17"/>
        <v>0.4</v>
      </c>
      <c r="AZ54" s="93" t="s">
        <v>282</v>
      </c>
      <c r="BA54" s="75">
        <f t="shared" si="18"/>
        <v>3</v>
      </c>
      <c r="BB54" s="74">
        <f t="shared" si="19"/>
        <v>40</v>
      </c>
      <c r="BC54" s="92">
        <v>400</v>
      </c>
      <c r="BD54" s="72">
        <v>350</v>
      </c>
      <c r="BE54" s="71">
        <v>470</v>
      </c>
      <c r="BF54" s="79">
        <f t="shared" si="20"/>
        <v>47</v>
      </c>
      <c r="BG54" s="96">
        <v>470</v>
      </c>
      <c r="BH54" s="88" t="s">
        <v>341</v>
      </c>
      <c r="BJ54" s="266"/>
      <c r="BK54" s="605" t="s">
        <v>1202</v>
      </c>
      <c r="BL54" s="265"/>
      <c r="BM54" s="265"/>
      <c r="BN54" s="265"/>
      <c r="BO54" s="265"/>
      <c r="BP54" s="264"/>
      <c r="BR54" s="9">
        <v>1</v>
      </c>
    </row>
    <row r="55" spans="2:70" ht="21" customHeight="1">
      <c r="B55" s="1"/>
      <c r="C55" s="1"/>
      <c r="D55" s="1"/>
      <c r="E55" s="1"/>
      <c r="F55" s="1"/>
      <c r="G55" s="1"/>
      <c r="H55" s="1"/>
      <c r="I55" s="1"/>
      <c r="J55" s="1"/>
      <c r="K55" s="1"/>
      <c r="L55" s="1"/>
      <c r="O55" s="1"/>
      <c r="P55" s="1"/>
      <c r="Q55" s="1"/>
      <c r="R55" s="1"/>
      <c r="S55" s="1"/>
      <c r="AE55" s="1193"/>
      <c r="AN55" s="1"/>
      <c r="AO55" s="1"/>
      <c r="AP55" s="1"/>
      <c r="AW55" s="658" t="s">
        <v>1137</v>
      </c>
      <c r="AX55" s="120" t="s">
        <v>545</v>
      </c>
      <c r="AY55" s="94">
        <f t="shared" si="17"/>
        <v>0.18</v>
      </c>
      <c r="AZ55" s="93" t="s">
        <v>282</v>
      </c>
      <c r="BA55" s="75">
        <f t="shared" si="18"/>
        <v>6</v>
      </c>
      <c r="BB55" s="74">
        <f t="shared" si="19"/>
        <v>18</v>
      </c>
      <c r="BC55" s="92">
        <v>180</v>
      </c>
      <c r="BD55" s="72">
        <v>150</v>
      </c>
      <c r="BE55" s="71">
        <v>210</v>
      </c>
      <c r="BF55" s="79">
        <f t="shared" si="20"/>
        <v>21</v>
      </c>
      <c r="BG55" s="96">
        <v>210</v>
      </c>
      <c r="BH55" s="36" t="s">
        <v>544</v>
      </c>
      <c r="BJ55" s="266"/>
      <c r="BK55" s="605"/>
      <c r="BL55" s="265"/>
      <c r="BM55" s="265"/>
      <c r="BN55" s="265"/>
      <c r="BO55" s="265"/>
      <c r="BP55" s="264"/>
      <c r="BR55" s="9">
        <v>1</v>
      </c>
    </row>
    <row r="56" spans="2:70" ht="21" customHeight="1" thickBot="1">
      <c r="B56" s="1"/>
      <c r="C56" s="1"/>
      <c r="D56" s="1"/>
      <c r="E56" s="1"/>
      <c r="F56" s="1"/>
      <c r="G56" s="1"/>
      <c r="H56" s="1"/>
      <c r="I56" s="1"/>
      <c r="J56" s="1"/>
      <c r="K56" s="1"/>
      <c r="L56" s="1"/>
      <c r="O56" s="1"/>
      <c r="P56" s="1"/>
      <c r="Q56" s="1"/>
      <c r="R56" s="1"/>
      <c r="S56" s="1"/>
      <c r="AE56"/>
      <c r="AN56" s="1"/>
      <c r="AO56" s="1"/>
      <c r="AP56" s="1"/>
      <c r="AW56" s="658" t="s">
        <v>1137</v>
      </c>
      <c r="AX56" s="120" t="s">
        <v>542</v>
      </c>
      <c r="AY56" s="94">
        <f t="shared" si="17"/>
        <v>0.24</v>
      </c>
      <c r="AZ56" s="93" t="s">
        <v>282</v>
      </c>
      <c r="BA56" s="75">
        <f t="shared" si="18"/>
        <v>4</v>
      </c>
      <c r="BB56" s="74">
        <f t="shared" si="19"/>
        <v>24</v>
      </c>
      <c r="BC56" s="92">
        <v>240</v>
      </c>
      <c r="BD56" s="72">
        <v>230</v>
      </c>
      <c r="BE56" s="71">
        <v>250</v>
      </c>
      <c r="BF56" s="79">
        <f t="shared" si="20"/>
        <v>25</v>
      </c>
      <c r="BG56" s="96">
        <v>250</v>
      </c>
      <c r="BH56" s="88" t="s">
        <v>541</v>
      </c>
      <c r="BJ56" s="266"/>
      <c r="BK56" s="605" t="s">
        <v>1203</v>
      </c>
      <c r="BL56" s="265"/>
      <c r="BM56" s="265"/>
      <c r="BN56" s="265"/>
      <c r="BO56" s="265"/>
      <c r="BP56" s="264"/>
      <c r="BR56" s="9">
        <v>1</v>
      </c>
    </row>
    <row r="57" spans="2:70" ht="21" customHeight="1">
      <c r="B57" s="1"/>
      <c r="C57" s="1"/>
      <c r="D57" s="1"/>
      <c r="E57" s="1"/>
      <c r="F57" s="1"/>
      <c r="G57" s="1"/>
      <c r="H57" s="1"/>
      <c r="I57" s="1"/>
      <c r="J57" s="1"/>
      <c r="K57" s="1"/>
      <c r="L57" s="1"/>
      <c r="O57" s="1"/>
      <c r="P57" s="1"/>
      <c r="Q57" s="1"/>
      <c r="R57" s="1"/>
      <c r="S57" s="1"/>
      <c r="AE57" s="1212" t="s">
        <v>503</v>
      </c>
      <c r="AN57" s="1"/>
      <c r="AO57" s="1"/>
      <c r="AP57" s="1"/>
      <c r="AW57" s="658" t="s">
        <v>1137</v>
      </c>
      <c r="AX57" s="120" t="s">
        <v>539</v>
      </c>
      <c r="AY57" s="94">
        <f t="shared" si="17"/>
        <v>0.24</v>
      </c>
      <c r="AZ57" s="93" t="s">
        <v>282</v>
      </c>
      <c r="BA57" s="75">
        <f t="shared" si="18"/>
        <v>4</v>
      </c>
      <c r="BB57" s="74">
        <f t="shared" si="19"/>
        <v>24</v>
      </c>
      <c r="BC57" s="92">
        <v>240</v>
      </c>
      <c r="BD57" s="72">
        <v>180</v>
      </c>
      <c r="BE57" s="71">
        <v>300</v>
      </c>
      <c r="BF57" s="79">
        <f t="shared" si="20"/>
        <v>30</v>
      </c>
      <c r="BG57" s="96">
        <v>360</v>
      </c>
      <c r="BH57" s="88" t="s">
        <v>538</v>
      </c>
      <c r="BJ57" s="266"/>
      <c r="BK57" s="605" t="s">
        <v>1204</v>
      </c>
      <c r="BL57" s="265"/>
      <c r="BM57" s="265"/>
      <c r="BN57" s="265"/>
      <c r="BO57" s="265"/>
      <c r="BP57" s="264"/>
      <c r="BR57" s="9">
        <v>1</v>
      </c>
    </row>
    <row r="58" spans="2:70" ht="21" customHeight="1">
      <c r="B58" s="1"/>
      <c r="C58" s="1"/>
      <c r="D58" s="1"/>
      <c r="E58" s="1"/>
      <c r="F58" s="1"/>
      <c r="G58" s="1"/>
      <c r="H58" s="1"/>
      <c r="I58" s="1"/>
      <c r="J58" s="1"/>
      <c r="K58" s="1"/>
      <c r="L58" s="1"/>
      <c r="O58" s="1"/>
      <c r="P58" s="1"/>
      <c r="Q58" s="1"/>
      <c r="R58" s="1"/>
      <c r="S58" s="1"/>
      <c r="AE58" s="1213"/>
      <c r="AN58" s="1"/>
      <c r="AO58" s="1"/>
      <c r="AP58" s="1"/>
      <c r="AW58" s="658" t="s">
        <v>1137</v>
      </c>
      <c r="AX58" s="120" t="s">
        <v>531</v>
      </c>
      <c r="AY58" s="94">
        <f t="shared" si="17"/>
        <v>4.4999999999999998E-2</v>
      </c>
      <c r="AZ58" s="93" t="s">
        <v>282</v>
      </c>
      <c r="BA58" s="75">
        <f t="shared" si="18"/>
        <v>22</v>
      </c>
      <c r="BB58" s="74">
        <f t="shared" si="19"/>
        <v>4.5</v>
      </c>
      <c r="BC58" s="92">
        <v>45</v>
      </c>
      <c r="BD58" s="72">
        <v>34</v>
      </c>
      <c r="BE58" s="71">
        <v>56</v>
      </c>
      <c r="BF58" s="74">
        <f t="shared" si="20"/>
        <v>5.6</v>
      </c>
      <c r="BG58" s="96">
        <v>68</v>
      </c>
      <c r="BH58" s="88" t="s">
        <v>530</v>
      </c>
      <c r="BJ58" s="266"/>
      <c r="BK58" s="605"/>
      <c r="BL58" s="265"/>
      <c r="BM58" s="265"/>
      <c r="BN58" s="265"/>
      <c r="BO58" s="265"/>
      <c r="BP58" s="264"/>
      <c r="BR58" s="9">
        <v>1</v>
      </c>
    </row>
    <row r="59" spans="2:70" ht="21" customHeight="1" thickBot="1">
      <c r="B59" s="1"/>
      <c r="C59" s="1"/>
      <c r="D59" s="1"/>
      <c r="E59" s="1"/>
      <c r="F59" s="1"/>
      <c r="G59" s="1"/>
      <c r="H59" s="1"/>
      <c r="I59" s="1"/>
      <c r="J59" s="1"/>
      <c r="K59" s="1"/>
      <c r="L59" s="1"/>
      <c r="O59" s="1"/>
      <c r="P59" s="1"/>
      <c r="Q59" s="1"/>
      <c r="R59" s="1"/>
      <c r="S59" s="1"/>
      <c r="AE59"/>
      <c r="AN59" s="1"/>
      <c r="AO59" s="1"/>
      <c r="AP59" s="1"/>
      <c r="AW59" s="658" t="s">
        <v>1137</v>
      </c>
      <c r="AX59" s="120" t="s">
        <v>528</v>
      </c>
      <c r="AY59" s="94">
        <f t="shared" si="17"/>
        <v>4.4999999999999998E-2</v>
      </c>
      <c r="AZ59" s="93" t="s">
        <v>282</v>
      </c>
      <c r="BA59" s="75">
        <f t="shared" si="18"/>
        <v>22</v>
      </c>
      <c r="BB59" s="74">
        <f t="shared" si="19"/>
        <v>4.5</v>
      </c>
      <c r="BC59" s="92">
        <v>45</v>
      </c>
      <c r="BD59" s="72">
        <v>30</v>
      </c>
      <c r="BE59" s="71">
        <v>60</v>
      </c>
      <c r="BF59" s="74">
        <f t="shared" si="20"/>
        <v>6</v>
      </c>
      <c r="BG59" s="96">
        <v>60</v>
      </c>
      <c r="BH59" s="88" t="s">
        <v>527</v>
      </c>
      <c r="BJ59" s="266"/>
      <c r="BK59" s="605" t="s">
        <v>1205</v>
      </c>
      <c r="BL59" s="265"/>
      <c r="BM59" s="265"/>
      <c r="BN59" s="265"/>
      <c r="BO59" s="265"/>
      <c r="BP59" s="264"/>
      <c r="BR59" s="9">
        <v>1</v>
      </c>
    </row>
    <row r="60" spans="2:70" ht="21" customHeight="1">
      <c r="B60" s="1"/>
      <c r="C60" s="1"/>
      <c r="D60" s="1"/>
      <c r="E60" s="1"/>
      <c r="F60" s="1"/>
      <c r="G60" s="1"/>
      <c r="H60" s="1"/>
      <c r="I60" s="1"/>
      <c r="J60" s="1"/>
      <c r="K60" s="1"/>
      <c r="L60" s="1"/>
      <c r="O60" s="1"/>
      <c r="P60" s="1"/>
      <c r="Q60" s="1"/>
      <c r="R60" s="1"/>
      <c r="S60" s="1"/>
      <c r="AE60" s="1214" t="s">
        <v>688</v>
      </c>
      <c r="AN60" s="1"/>
      <c r="AO60" s="1"/>
      <c r="AP60" s="1"/>
      <c r="AW60" s="658" t="s">
        <v>1137</v>
      </c>
      <c r="AX60" s="120" t="s">
        <v>526</v>
      </c>
      <c r="AY60" s="94">
        <f t="shared" si="17"/>
        <v>0.06</v>
      </c>
      <c r="AZ60" s="93" t="s">
        <v>282</v>
      </c>
      <c r="BA60" s="75">
        <f t="shared" si="18"/>
        <v>17</v>
      </c>
      <c r="BB60" s="74">
        <f t="shared" si="19"/>
        <v>6</v>
      </c>
      <c r="BC60" s="92">
        <v>60</v>
      </c>
      <c r="BD60" s="72">
        <v>45</v>
      </c>
      <c r="BE60" s="71">
        <v>75</v>
      </c>
      <c r="BF60" s="79">
        <f t="shared" si="20"/>
        <v>7.5</v>
      </c>
      <c r="BG60" s="96">
        <v>90</v>
      </c>
      <c r="BH60" s="88" t="s">
        <v>525</v>
      </c>
      <c r="BJ60" s="266"/>
      <c r="BK60" s="605"/>
      <c r="BL60" s="265"/>
      <c r="BM60" s="265"/>
      <c r="BN60" s="265"/>
      <c r="BO60" s="265"/>
      <c r="BP60" s="264"/>
      <c r="BR60" s="9">
        <v>1</v>
      </c>
    </row>
    <row r="61" spans="2:70" ht="21" customHeight="1">
      <c r="B61" s="1"/>
      <c r="C61" s="1"/>
      <c r="D61" s="1"/>
      <c r="E61" s="1"/>
      <c r="F61" s="1"/>
      <c r="G61" s="1"/>
      <c r="H61" s="1"/>
      <c r="I61" s="1"/>
      <c r="J61" s="1"/>
      <c r="K61" s="1"/>
      <c r="L61" s="1"/>
      <c r="O61" s="1"/>
      <c r="P61" s="1"/>
      <c r="Q61" s="1"/>
      <c r="R61" s="1"/>
      <c r="S61" s="1"/>
      <c r="AE61" s="1215"/>
      <c r="AN61" s="1"/>
      <c r="AO61" s="1"/>
      <c r="AP61" s="1"/>
      <c r="AW61" s="658" t="s">
        <v>1137</v>
      </c>
      <c r="AX61" s="120" t="s">
        <v>522</v>
      </c>
      <c r="AY61" s="94">
        <f t="shared" si="17"/>
        <v>0.18</v>
      </c>
      <c r="AZ61" s="93" t="s">
        <v>282</v>
      </c>
      <c r="BA61" s="75">
        <f t="shared" si="18"/>
        <v>6</v>
      </c>
      <c r="BB61" s="74">
        <f t="shared" si="19"/>
        <v>18</v>
      </c>
      <c r="BC61" s="92">
        <v>180</v>
      </c>
      <c r="BD61" s="72">
        <v>150</v>
      </c>
      <c r="BE61" s="71">
        <v>210</v>
      </c>
      <c r="BF61" s="79">
        <f t="shared" si="20"/>
        <v>21</v>
      </c>
      <c r="BG61" s="96">
        <v>210</v>
      </c>
      <c r="BH61" s="88" t="s">
        <v>521</v>
      </c>
      <c r="BJ61" s="263"/>
      <c r="BK61" s="262"/>
      <c r="BL61" s="262"/>
      <c r="BM61" s="262"/>
      <c r="BN61" s="262"/>
      <c r="BO61" s="262"/>
      <c r="BP61" s="261"/>
      <c r="BR61" s="9">
        <v>1</v>
      </c>
    </row>
    <row r="62" spans="2:70" ht="21" customHeight="1" thickBot="1">
      <c r="B62" s="1"/>
      <c r="C62" s="1"/>
      <c r="D62" s="1"/>
      <c r="E62" s="1"/>
      <c r="F62" s="1"/>
      <c r="G62" s="1"/>
      <c r="H62" s="1"/>
      <c r="I62" s="1"/>
      <c r="J62" s="1"/>
      <c r="K62" s="1"/>
      <c r="L62" s="1"/>
      <c r="O62" s="1"/>
      <c r="P62" s="1"/>
      <c r="Q62" s="1"/>
      <c r="R62" s="1"/>
      <c r="S62" s="1"/>
      <c r="AE62"/>
      <c r="AN62" s="1"/>
      <c r="AO62" s="1"/>
      <c r="AP62" s="1"/>
      <c r="AW62" s="658" t="s">
        <v>1137</v>
      </c>
      <c r="AX62" s="120" t="s">
        <v>415</v>
      </c>
      <c r="AY62" s="94">
        <f t="shared" si="17"/>
        <v>0.12</v>
      </c>
      <c r="AZ62" s="93" t="s">
        <v>282</v>
      </c>
      <c r="BA62" s="75">
        <f t="shared" si="18"/>
        <v>8</v>
      </c>
      <c r="BB62" s="74">
        <f t="shared" si="19"/>
        <v>12</v>
      </c>
      <c r="BC62" s="92">
        <v>120</v>
      </c>
      <c r="BD62" s="72">
        <v>90</v>
      </c>
      <c r="BE62" s="71">
        <v>150</v>
      </c>
      <c r="BF62" s="79">
        <f t="shared" si="20"/>
        <v>15</v>
      </c>
      <c r="BG62" s="96">
        <v>180</v>
      </c>
      <c r="BH62" s="88" t="s">
        <v>511</v>
      </c>
      <c r="BJ62" s="218"/>
      <c r="BK62" s="11"/>
      <c r="BL62" s="11"/>
      <c r="BM62" s="11"/>
      <c r="BN62" s="11"/>
      <c r="BO62" s="11"/>
      <c r="BP62" s="217"/>
      <c r="BR62" s="9">
        <v>1</v>
      </c>
    </row>
    <row r="63" spans="2:70" ht="21" customHeight="1">
      <c r="B63" s="1"/>
      <c r="C63" s="1"/>
      <c r="D63" s="1"/>
      <c r="E63" s="1"/>
      <c r="F63" s="1"/>
      <c r="G63" s="1"/>
      <c r="H63" s="1"/>
      <c r="I63" s="1"/>
      <c r="J63" s="1"/>
      <c r="K63" s="1"/>
      <c r="L63" s="1"/>
      <c r="O63" s="1"/>
      <c r="P63" s="1"/>
      <c r="Q63" s="1"/>
      <c r="R63" s="1"/>
      <c r="S63" s="1"/>
      <c r="AE63" s="1216" t="s">
        <v>699</v>
      </c>
      <c r="AN63" s="1"/>
      <c r="AO63" s="1"/>
      <c r="AP63" s="1"/>
      <c r="AW63" s="658" t="s">
        <v>1137</v>
      </c>
      <c r="AX63" s="120" t="s">
        <v>508</v>
      </c>
      <c r="AY63" s="94">
        <f t="shared" si="17"/>
        <v>0.2</v>
      </c>
      <c r="AZ63" s="93" t="s">
        <v>282</v>
      </c>
      <c r="BA63" s="75">
        <f t="shared" si="18"/>
        <v>5</v>
      </c>
      <c r="BB63" s="74">
        <f t="shared" si="19"/>
        <v>20</v>
      </c>
      <c r="BC63" s="92">
        <v>200</v>
      </c>
      <c r="BD63" s="72">
        <v>150</v>
      </c>
      <c r="BE63" s="71">
        <v>250</v>
      </c>
      <c r="BF63" s="79">
        <f t="shared" si="20"/>
        <v>25</v>
      </c>
      <c r="BG63" s="96">
        <v>300</v>
      </c>
      <c r="BH63" s="88" t="s">
        <v>507</v>
      </c>
      <c r="BJ63" s="218"/>
      <c r="BK63" s="260" t="s">
        <v>1206</v>
      </c>
      <c r="BL63" s="11"/>
      <c r="BM63" s="11"/>
      <c r="BN63" s="11"/>
      <c r="BO63" s="11"/>
      <c r="BP63" s="217"/>
      <c r="BR63" s="9">
        <v>1</v>
      </c>
    </row>
    <row r="64" spans="2:70" ht="21" customHeight="1">
      <c r="B64" s="1"/>
      <c r="C64" s="1"/>
      <c r="D64" s="1"/>
      <c r="E64" s="1"/>
      <c r="F64" s="1"/>
      <c r="G64" s="1"/>
      <c r="H64" s="1"/>
      <c r="I64" s="1"/>
      <c r="J64" s="1"/>
      <c r="K64" s="1"/>
      <c r="L64" s="1"/>
      <c r="O64" s="1"/>
      <c r="P64" s="1"/>
      <c r="Q64" s="1"/>
      <c r="R64" s="1"/>
      <c r="S64" s="1"/>
      <c r="AE64" s="1217"/>
      <c r="AN64" s="1"/>
      <c r="AO64" s="1"/>
      <c r="AP64" s="1"/>
      <c r="AW64" s="658" t="s">
        <v>1137</v>
      </c>
      <c r="AX64" s="120" t="s">
        <v>506</v>
      </c>
      <c r="AY64" s="94">
        <f t="shared" si="17"/>
        <v>0.4</v>
      </c>
      <c r="AZ64" s="93" t="s">
        <v>282</v>
      </c>
      <c r="BA64" s="75">
        <f t="shared" si="18"/>
        <v>3</v>
      </c>
      <c r="BB64" s="74">
        <f t="shared" si="19"/>
        <v>40</v>
      </c>
      <c r="BC64" s="92">
        <v>400</v>
      </c>
      <c r="BD64" s="72">
        <v>350</v>
      </c>
      <c r="BE64" s="71">
        <v>470</v>
      </c>
      <c r="BF64" s="79">
        <f t="shared" si="20"/>
        <v>47</v>
      </c>
      <c r="BG64" s="96">
        <v>470</v>
      </c>
      <c r="BH64" s="88" t="s">
        <v>341</v>
      </c>
      <c r="BJ64" s="218"/>
      <c r="BK64" s="11"/>
      <c r="BL64" s="11"/>
      <c r="BM64" s="11"/>
      <c r="BN64" s="11"/>
      <c r="BO64" s="11"/>
      <c r="BP64" s="217"/>
      <c r="BR64" s="9">
        <v>1</v>
      </c>
    </row>
    <row r="65" spans="2:70" ht="21" customHeight="1" thickBot="1">
      <c r="B65" s="1"/>
      <c r="C65" s="1"/>
      <c r="D65" s="1"/>
      <c r="E65" s="1"/>
      <c r="F65" s="1"/>
      <c r="G65" s="1"/>
      <c r="H65" s="1"/>
      <c r="I65" s="1"/>
      <c r="J65" s="1"/>
      <c r="K65" s="1"/>
      <c r="L65" s="1"/>
      <c r="O65" s="1"/>
      <c r="P65" s="1"/>
      <c r="Q65" s="1"/>
      <c r="R65" s="1"/>
      <c r="S65" s="1"/>
      <c r="AE65"/>
      <c r="AN65" s="1"/>
      <c r="AO65" s="1"/>
      <c r="AP65" s="1"/>
      <c r="AW65" s="658" t="s">
        <v>1137</v>
      </c>
      <c r="AX65" s="120" t="s">
        <v>502</v>
      </c>
      <c r="AY65" s="94">
        <f t="shared" si="17"/>
        <v>0.24</v>
      </c>
      <c r="AZ65" s="93" t="s">
        <v>282</v>
      </c>
      <c r="BA65" s="75">
        <f t="shared" si="18"/>
        <v>4</v>
      </c>
      <c r="BB65" s="74">
        <f t="shared" si="19"/>
        <v>24</v>
      </c>
      <c r="BC65" s="92">
        <v>240</v>
      </c>
      <c r="BD65" s="72">
        <v>180</v>
      </c>
      <c r="BE65" s="71">
        <v>300</v>
      </c>
      <c r="BF65" s="79">
        <f t="shared" si="20"/>
        <v>30</v>
      </c>
      <c r="BG65" s="96">
        <v>360</v>
      </c>
      <c r="BH65" s="88" t="s">
        <v>501</v>
      </c>
      <c r="BJ65" s="218"/>
      <c r="BK65" s="11" t="s">
        <v>1207</v>
      </c>
      <c r="BL65" s="11"/>
      <c r="BM65" s="11"/>
      <c r="BN65" s="11"/>
      <c r="BO65" s="11"/>
      <c r="BP65" s="217"/>
      <c r="BR65" s="9">
        <v>1</v>
      </c>
    </row>
    <row r="66" spans="2:70" ht="21" customHeight="1">
      <c r="B66" s="1"/>
      <c r="C66" s="1"/>
      <c r="D66" s="1"/>
      <c r="E66" s="1"/>
      <c r="F66" s="1"/>
      <c r="G66" s="1"/>
      <c r="H66" s="1"/>
      <c r="I66" s="1"/>
      <c r="J66" s="1"/>
      <c r="K66" s="1"/>
      <c r="L66" s="1"/>
      <c r="O66" s="1"/>
      <c r="P66" s="1"/>
      <c r="Q66" s="1"/>
      <c r="R66" s="1"/>
      <c r="S66" s="1"/>
      <c r="AE66" s="1210" t="s">
        <v>711</v>
      </c>
      <c r="AN66" s="1"/>
      <c r="AO66" s="1"/>
      <c r="AP66" s="1"/>
      <c r="AW66" s="658" t="s">
        <v>1137</v>
      </c>
      <c r="AX66" s="120" t="s">
        <v>498</v>
      </c>
      <c r="AY66" s="94">
        <f t="shared" si="17"/>
        <v>0.5</v>
      </c>
      <c r="AZ66" s="93" t="s">
        <v>282</v>
      </c>
      <c r="BA66" s="75">
        <f t="shared" si="18"/>
        <v>2</v>
      </c>
      <c r="BB66" s="74">
        <f t="shared" si="19"/>
        <v>50</v>
      </c>
      <c r="BC66" s="92">
        <v>500</v>
      </c>
      <c r="BD66" s="72">
        <v>450</v>
      </c>
      <c r="BE66" s="71">
        <v>600</v>
      </c>
      <c r="BF66" s="79">
        <f t="shared" si="20"/>
        <v>60</v>
      </c>
      <c r="BG66" s="96">
        <v>600</v>
      </c>
      <c r="BH66" s="88" t="s">
        <v>497</v>
      </c>
      <c r="BJ66" s="218"/>
      <c r="BK66" s="11" t="s">
        <v>1208</v>
      </c>
      <c r="BL66" s="11"/>
      <c r="BM66" s="11"/>
      <c r="BN66" s="11"/>
      <c r="BO66" s="11"/>
      <c r="BP66" s="217"/>
      <c r="BR66" s="9">
        <v>1</v>
      </c>
    </row>
    <row r="67" spans="2:70" ht="21" customHeight="1">
      <c r="B67" s="1"/>
      <c r="C67" s="1"/>
      <c r="D67" s="1"/>
      <c r="E67" s="1"/>
      <c r="F67" s="1"/>
      <c r="G67" s="1"/>
      <c r="H67" s="1"/>
      <c r="I67" s="1"/>
      <c r="J67" s="1"/>
      <c r="K67" s="1"/>
      <c r="L67" s="1"/>
      <c r="O67" s="1"/>
      <c r="P67" s="1"/>
      <c r="Q67" s="1"/>
      <c r="R67" s="1"/>
      <c r="S67" s="1"/>
      <c r="AE67" s="1211"/>
      <c r="AN67" s="1"/>
      <c r="AO67" s="1"/>
      <c r="AP67" s="1"/>
      <c r="AW67" s="658" t="s">
        <v>1137</v>
      </c>
      <c r="AX67" s="120" t="s">
        <v>495</v>
      </c>
      <c r="AY67" s="94">
        <f t="shared" si="17"/>
        <v>0.215</v>
      </c>
      <c r="AZ67" s="93" t="s">
        <v>282</v>
      </c>
      <c r="BA67" s="75">
        <f t="shared" si="18"/>
        <v>5</v>
      </c>
      <c r="BB67" s="74">
        <f t="shared" si="19"/>
        <v>21.5</v>
      </c>
      <c r="BC67" s="92">
        <v>215</v>
      </c>
      <c r="BD67" s="72">
        <v>161</v>
      </c>
      <c r="BE67" s="71">
        <v>269</v>
      </c>
      <c r="BF67" s="79">
        <f t="shared" si="20"/>
        <v>26.9</v>
      </c>
      <c r="BG67" s="96">
        <v>322</v>
      </c>
      <c r="BH67" s="88" t="s">
        <v>494</v>
      </c>
      <c r="BJ67" s="218"/>
      <c r="BK67" s="11"/>
      <c r="BL67" s="11"/>
      <c r="BM67" s="11"/>
      <c r="BN67" s="11"/>
      <c r="BO67" s="11"/>
      <c r="BP67" s="217"/>
      <c r="BR67" s="9">
        <v>1</v>
      </c>
    </row>
    <row r="68" spans="2:70" ht="21" customHeight="1" thickBot="1">
      <c r="B68" s="1"/>
      <c r="C68" s="1"/>
      <c r="D68" s="1"/>
      <c r="E68" s="1"/>
      <c r="F68" s="1"/>
      <c r="G68" s="1"/>
      <c r="H68" s="1"/>
      <c r="I68" s="1"/>
      <c r="J68" s="1"/>
      <c r="K68" s="1"/>
      <c r="L68" s="1"/>
      <c r="O68" s="1"/>
      <c r="P68" s="1"/>
      <c r="Q68" s="1"/>
      <c r="R68" s="1"/>
      <c r="S68" s="1"/>
      <c r="AE68"/>
      <c r="AN68" s="1"/>
      <c r="AO68" s="1"/>
      <c r="AP68" s="1"/>
      <c r="AW68" s="658" t="s">
        <v>1137</v>
      </c>
      <c r="AX68" s="120" t="s">
        <v>492</v>
      </c>
      <c r="AY68" s="94">
        <f t="shared" si="17"/>
        <v>0.2</v>
      </c>
      <c r="AZ68" s="93" t="s">
        <v>282</v>
      </c>
      <c r="BA68" s="75">
        <f t="shared" si="18"/>
        <v>5</v>
      </c>
      <c r="BB68" s="74">
        <f t="shared" si="19"/>
        <v>20</v>
      </c>
      <c r="BC68" s="92">
        <v>200</v>
      </c>
      <c r="BD68" s="72">
        <v>180</v>
      </c>
      <c r="BE68" s="71">
        <v>240</v>
      </c>
      <c r="BF68" s="79">
        <f t="shared" si="20"/>
        <v>24</v>
      </c>
      <c r="BG68" s="96">
        <v>240</v>
      </c>
      <c r="BH68" s="88" t="s">
        <v>341</v>
      </c>
      <c r="BJ68" s="218"/>
      <c r="BK68" s="11" t="s">
        <v>412</v>
      </c>
      <c r="BL68" s="11"/>
      <c r="BM68" s="11"/>
      <c r="BN68" s="11"/>
      <c r="BO68" s="11"/>
      <c r="BP68" s="217"/>
      <c r="BR68" s="9">
        <v>1</v>
      </c>
    </row>
    <row r="69" spans="2:70" ht="21" customHeight="1">
      <c r="B69" s="1"/>
      <c r="C69" s="1"/>
      <c r="D69" s="1"/>
      <c r="E69" s="1"/>
      <c r="F69" s="1"/>
      <c r="G69" s="1"/>
      <c r="H69" s="1"/>
      <c r="I69" s="1"/>
      <c r="J69" s="1"/>
      <c r="K69" s="1"/>
      <c r="L69" s="1"/>
      <c r="O69" s="1"/>
      <c r="P69" s="1"/>
      <c r="Q69" s="1"/>
      <c r="R69" s="1"/>
      <c r="S69" s="1"/>
      <c r="AE69" s="1196" t="s">
        <v>891</v>
      </c>
      <c r="AN69" s="1"/>
      <c r="AO69" s="1"/>
      <c r="AP69" s="1"/>
      <c r="AW69" s="658" t="s">
        <v>1137</v>
      </c>
      <c r="AX69" s="120" t="s">
        <v>491</v>
      </c>
      <c r="AY69" s="94">
        <f t="shared" si="17"/>
        <v>2E-3</v>
      </c>
      <c r="AZ69" s="93" t="s">
        <v>282</v>
      </c>
      <c r="BA69" s="75">
        <f t="shared" si="18"/>
        <v>500</v>
      </c>
      <c r="BB69" s="74">
        <f t="shared" si="19"/>
        <v>0.2</v>
      </c>
      <c r="BC69" s="92">
        <v>2</v>
      </c>
      <c r="BD69" s="72">
        <v>33</v>
      </c>
      <c r="BE69" s="71">
        <v>55</v>
      </c>
      <c r="BF69" s="79">
        <f t="shared" si="20"/>
        <v>5.5</v>
      </c>
      <c r="BG69" s="96">
        <v>66</v>
      </c>
      <c r="BH69" s="88" t="s">
        <v>490</v>
      </c>
      <c r="BJ69" s="218"/>
      <c r="BK69" s="11"/>
      <c r="BL69" s="11"/>
      <c r="BM69" s="11"/>
      <c r="BN69" s="11"/>
      <c r="BO69" s="11"/>
      <c r="BP69" s="217"/>
      <c r="BR69" s="9">
        <v>1</v>
      </c>
    </row>
    <row r="70" spans="2:70" ht="21" customHeight="1">
      <c r="B70" s="1"/>
      <c r="C70" s="1"/>
      <c r="D70" s="1"/>
      <c r="E70" s="1"/>
      <c r="F70" s="1"/>
      <c r="G70" s="1"/>
      <c r="H70" s="1"/>
      <c r="I70" s="1"/>
      <c r="J70" s="1"/>
      <c r="K70" s="1"/>
      <c r="L70" s="1"/>
      <c r="O70" s="1"/>
      <c r="P70" s="1"/>
      <c r="Q70" s="1"/>
      <c r="R70" s="1"/>
      <c r="S70" s="1"/>
      <c r="AE70" s="1197"/>
      <c r="AN70" s="1"/>
      <c r="AO70" s="1"/>
      <c r="AP70" s="1"/>
      <c r="AW70" s="658" t="s">
        <v>1137</v>
      </c>
      <c r="AX70" s="120" t="s">
        <v>489</v>
      </c>
      <c r="AY70" s="94">
        <f t="shared" si="17"/>
        <v>4.3999999999999997E-2</v>
      </c>
      <c r="AZ70" s="93" t="s">
        <v>282</v>
      </c>
      <c r="BA70" s="75">
        <f t="shared" si="18"/>
        <v>23</v>
      </c>
      <c r="BB70" s="74">
        <f t="shared" si="19"/>
        <v>4.4000000000000004</v>
      </c>
      <c r="BC70" s="92">
        <v>44</v>
      </c>
      <c r="BD70" s="72">
        <v>40</v>
      </c>
      <c r="BE70" s="71">
        <v>50</v>
      </c>
      <c r="BF70" s="79">
        <f t="shared" si="20"/>
        <v>5</v>
      </c>
      <c r="BG70" s="96">
        <v>60</v>
      </c>
      <c r="BH70" s="88" t="s">
        <v>488</v>
      </c>
      <c r="BJ70" s="207"/>
      <c r="BK70" s="206" t="s">
        <v>1209</v>
      </c>
      <c r="BL70" s="156"/>
      <c r="BM70" s="156"/>
      <c r="BN70" s="20"/>
      <c r="BO70" s="20"/>
      <c r="BP70" s="205"/>
      <c r="BR70" s="9">
        <v>1</v>
      </c>
    </row>
    <row r="71" spans="2:70" ht="21" customHeight="1" thickBot="1">
      <c r="B71" s="1"/>
      <c r="C71" s="1"/>
      <c r="D71" s="1"/>
      <c r="E71" s="1"/>
      <c r="F71" s="1"/>
      <c r="G71" s="1"/>
      <c r="H71" s="1"/>
      <c r="I71" s="1"/>
      <c r="J71" s="1"/>
      <c r="K71" s="1"/>
      <c r="L71" s="1"/>
      <c r="O71" s="1"/>
      <c r="P71" s="1"/>
      <c r="Q71" s="1"/>
      <c r="R71" s="1"/>
      <c r="S71" s="1"/>
      <c r="AE71"/>
      <c r="AN71" s="1"/>
      <c r="AO71" s="1"/>
      <c r="AP71" s="1"/>
      <c r="AW71" s="658" t="s">
        <v>1137</v>
      </c>
      <c r="AX71" s="120" t="s">
        <v>487</v>
      </c>
      <c r="AY71" s="94">
        <f t="shared" si="17"/>
        <v>4.3999999999999997E-2</v>
      </c>
      <c r="AZ71" s="93" t="s">
        <v>282</v>
      </c>
      <c r="BA71" s="75">
        <f t="shared" si="18"/>
        <v>23</v>
      </c>
      <c r="BB71" s="74">
        <f t="shared" si="19"/>
        <v>4.4000000000000004</v>
      </c>
      <c r="BC71" s="92">
        <v>44</v>
      </c>
      <c r="BD71" s="72">
        <v>33</v>
      </c>
      <c r="BE71" s="71">
        <v>55</v>
      </c>
      <c r="BF71" s="79">
        <f t="shared" si="20"/>
        <v>5.5</v>
      </c>
      <c r="BG71" s="96">
        <v>66</v>
      </c>
      <c r="BH71" s="88" t="s">
        <v>486</v>
      </c>
      <c r="BJ71" s="207"/>
      <c r="BK71" s="206" t="s">
        <v>1210</v>
      </c>
      <c r="BL71" s="156"/>
      <c r="BM71" s="156"/>
      <c r="BN71" s="20"/>
      <c r="BO71" s="20"/>
      <c r="BP71" s="205"/>
      <c r="BR71" s="9">
        <v>1</v>
      </c>
    </row>
    <row r="72" spans="2:70" ht="21" customHeight="1">
      <c r="B72" s="1"/>
      <c r="C72" s="1"/>
      <c r="D72" s="1"/>
      <c r="E72" s="1"/>
      <c r="F72" s="1"/>
      <c r="G72" s="1"/>
      <c r="H72" s="1"/>
      <c r="I72" s="1"/>
      <c r="J72" s="1"/>
      <c r="K72" s="1"/>
      <c r="L72" s="1"/>
      <c r="O72" s="1"/>
      <c r="P72" s="1"/>
      <c r="Q72" s="1"/>
      <c r="R72" s="1"/>
      <c r="S72" s="1"/>
      <c r="AE72" s="1206" t="s">
        <v>892</v>
      </c>
      <c r="AN72" s="1"/>
      <c r="AO72" s="1"/>
      <c r="AP72" s="1"/>
      <c r="AW72" s="658" t="s">
        <v>1137</v>
      </c>
      <c r="AX72" s="120" t="s">
        <v>485</v>
      </c>
      <c r="AY72" s="94">
        <f t="shared" si="17"/>
        <v>0.27</v>
      </c>
      <c r="AZ72" s="93" t="s">
        <v>282</v>
      </c>
      <c r="BA72" s="75">
        <f t="shared" si="18"/>
        <v>4</v>
      </c>
      <c r="BB72" s="74">
        <f t="shared" si="19"/>
        <v>27</v>
      </c>
      <c r="BC72" s="92">
        <v>270</v>
      </c>
      <c r="BD72" s="72">
        <v>250</v>
      </c>
      <c r="BE72" s="71">
        <v>300</v>
      </c>
      <c r="BF72" s="79">
        <f t="shared" si="20"/>
        <v>30</v>
      </c>
      <c r="BG72" s="96">
        <v>300</v>
      </c>
      <c r="BH72" s="88" t="s">
        <v>484</v>
      </c>
      <c r="BJ72" s="207"/>
      <c r="BK72" s="156"/>
      <c r="BL72" s="156"/>
      <c r="BM72" s="156"/>
      <c r="BN72" s="20"/>
      <c r="BO72" s="20"/>
      <c r="BP72" s="205"/>
      <c r="BR72" s="9">
        <v>1</v>
      </c>
    </row>
    <row r="73" spans="2:70" ht="21" customHeight="1">
      <c r="B73" s="1"/>
      <c r="C73" s="1"/>
      <c r="D73" s="1"/>
      <c r="E73" s="1"/>
      <c r="F73" s="1"/>
      <c r="G73" s="1"/>
      <c r="H73" s="1"/>
      <c r="I73" s="1"/>
      <c r="J73" s="1"/>
      <c r="K73" s="1"/>
      <c r="L73" s="1"/>
      <c r="O73" s="1"/>
      <c r="P73" s="1"/>
      <c r="Q73" s="1"/>
      <c r="R73" s="1"/>
      <c r="S73" s="1"/>
      <c r="AE73" s="1207"/>
      <c r="AN73" s="1"/>
      <c r="AO73" s="1"/>
      <c r="AP73" s="1"/>
      <c r="AW73" s="658" t="s">
        <v>1137</v>
      </c>
      <c r="AX73" s="120" t="s">
        <v>479</v>
      </c>
      <c r="AY73" s="94">
        <f t="shared" si="17"/>
        <v>0.05</v>
      </c>
      <c r="AZ73" s="93" t="s">
        <v>282</v>
      </c>
      <c r="BA73" s="75">
        <f t="shared" si="18"/>
        <v>20</v>
      </c>
      <c r="BB73" s="74">
        <f t="shared" si="19"/>
        <v>5</v>
      </c>
      <c r="BC73" s="92">
        <v>50</v>
      </c>
      <c r="BD73" s="72"/>
      <c r="BE73" s="71"/>
      <c r="BF73" s="79"/>
      <c r="BG73" s="96"/>
      <c r="BH73" s="68" t="s">
        <v>478</v>
      </c>
      <c r="BJ73" s="608" t="s">
        <v>794</v>
      </c>
      <c r="BK73" s="609"/>
      <c r="BL73" s="609"/>
      <c r="BM73" s="609"/>
      <c r="BN73" s="609"/>
      <c r="BO73" s="609"/>
      <c r="BP73" s="610"/>
      <c r="BR73" s="9">
        <v>1</v>
      </c>
    </row>
    <row r="74" spans="2:70" ht="21" customHeight="1" thickBot="1">
      <c r="B74" s="1"/>
      <c r="C74" s="1"/>
      <c r="D74" s="1"/>
      <c r="E74" s="1"/>
      <c r="F74" s="1"/>
      <c r="G74" s="1"/>
      <c r="H74" s="1"/>
      <c r="I74" s="1"/>
      <c r="J74" s="1"/>
      <c r="K74" s="1"/>
      <c r="L74" s="1"/>
      <c r="O74" s="1"/>
      <c r="P74" s="1"/>
      <c r="Q74" s="1"/>
      <c r="R74" s="1"/>
      <c r="S74" s="1"/>
      <c r="AE74"/>
      <c r="AN74" s="1"/>
      <c r="AO74" s="1"/>
      <c r="AP74" s="1"/>
      <c r="AW74" s="658" t="s">
        <v>1137</v>
      </c>
      <c r="AX74" s="120" t="s">
        <v>477</v>
      </c>
      <c r="AY74" s="94">
        <f t="shared" si="17"/>
        <v>0.35</v>
      </c>
      <c r="AZ74" s="93" t="s">
        <v>282</v>
      </c>
      <c r="BA74" s="75">
        <f t="shared" si="18"/>
        <v>3</v>
      </c>
      <c r="BB74" s="74">
        <f t="shared" si="19"/>
        <v>35</v>
      </c>
      <c r="BC74" s="92">
        <v>350</v>
      </c>
      <c r="BD74" s="72">
        <v>300</v>
      </c>
      <c r="BE74" s="71">
        <v>400</v>
      </c>
      <c r="BF74" s="79">
        <f t="shared" ref="BF74:BF95" si="49">BE74/10</f>
        <v>40</v>
      </c>
      <c r="BG74" s="96">
        <v>400</v>
      </c>
      <c r="BH74" s="88" t="s">
        <v>476</v>
      </c>
      <c r="BJ74" s="611" t="s">
        <v>1211</v>
      </c>
      <c r="BK74" s="612"/>
      <c r="BL74" s="612"/>
      <c r="BM74" s="612"/>
      <c r="BN74" s="612"/>
      <c r="BO74" s="612"/>
      <c r="BP74" s="613"/>
      <c r="BR74" s="9">
        <v>1</v>
      </c>
    </row>
    <row r="75" spans="2:70" ht="21" customHeight="1">
      <c r="B75" s="1"/>
      <c r="C75" s="1"/>
      <c r="D75" s="1"/>
      <c r="E75" s="1"/>
      <c r="F75" s="1"/>
      <c r="G75" s="1"/>
      <c r="H75" s="1"/>
      <c r="I75" s="1"/>
      <c r="J75" s="1"/>
      <c r="K75" s="1"/>
      <c r="L75" s="1"/>
      <c r="O75" s="1"/>
      <c r="P75" s="1"/>
      <c r="Q75" s="1"/>
      <c r="R75" s="1"/>
      <c r="S75" s="1"/>
      <c r="AE75" s="1206" t="s">
        <v>893</v>
      </c>
      <c r="AN75" s="1"/>
      <c r="AO75" s="1"/>
      <c r="AP75" s="1"/>
      <c r="AW75" s="658" t="s">
        <v>1137</v>
      </c>
      <c r="AX75" s="120" t="s">
        <v>470</v>
      </c>
      <c r="AY75" s="94">
        <f t="shared" si="17"/>
        <v>0.15</v>
      </c>
      <c r="AZ75" s="93" t="s">
        <v>282</v>
      </c>
      <c r="BA75" s="75">
        <f t="shared" si="18"/>
        <v>7</v>
      </c>
      <c r="BB75" s="74">
        <f t="shared" si="19"/>
        <v>15</v>
      </c>
      <c r="BC75" s="92">
        <v>150</v>
      </c>
      <c r="BD75" s="72">
        <v>135</v>
      </c>
      <c r="BE75" s="71">
        <v>180</v>
      </c>
      <c r="BF75" s="79">
        <f t="shared" si="49"/>
        <v>18</v>
      </c>
      <c r="BG75" s="96">
        <v>180</v>
      </c>
      <c r="BH75" s="88" t="s">
        <v>356</v>
      </c>
      <c r="BJ75" s="614" t="s">
        <v>1212</v>
      </c>
      <c r="BK75" s="612"/>
      <c r="BL75" s="612"/>
      <c r="BM75" s="612"/>
      <c r="BN75" s="612"/>
      <c r="BO75" s="612"/>
      <c r="BP75" s="613"/>
      <c r="BR75" s="9">
        <v>1</v>
      </c>
    </row>
    <row r="76" spans="2:70" ht="21" customHeight="1">
      <c r="B76" s="1"/>
      <c r="C76" s="1"/>
      <c r="D76" s="1"/>
      <c r="E76" s="1"/>
      <c r="F76" s="1"/>
      <c r="G76" s="1"/>
      <c r="H76" s="1"/>
      <c r="I76" s="1"/>
      <c r="J76" s="1"/>
      <c r="K76" s="1"/>
      <c r="L76" s="1"/>
      <c r="O76" s="1"/>
      <c r="P76" s="1"/>
      <c r="Q76" s="1"/>
      <c r="R76" s="1"/>
      <c r="S76" s="1"/>
      <c r="AE76" s="1207"/>
      <c r="AN76" s="1"/>
      <c r="AO76" s="1"/>
      <c r="AP76" s="1"/>
      <c r="AW76" s="658" t="s">
        <v>1137</v>
      </c>
      <c r="AX76" s="120" t="s">
        <v>469</v>
      </c>
      <c r="AY76" s="94">
        <f t="shared" si="17"/>
        <v>0.24</v>
      </c>
      <c r="AZ76" s="93" t="s">
        <v>282</v>
      </c>
      <c r="BA76" s="75">
        <f t="shared" si="18"/>
        <v>4</v>
      </c>
      <c r="BB76" s="74">
        <f t="shared" si="19"/>
        <v>24</v>
      </c>
      <c r="BC76" s="92">
        <v>240</v>
      </c>
      <c r="BD76" s="72">
        <v>200</v>
      </c>
      <c r="BE76" s="71">
        <v>300</v>
      </c>
      <c r="BF76" s="79">
        <f t="shared" si="49"/>
        <v>30</v>
      </c>
      <c r="BG76" s="96">
        <v>300</v>
      </c>
      <c r="BH76" s="88" t="s">
        <v>468</v>
      </c>
      <c r="BJ76" s="615" t="s">
        <v>797</v>
      </c>
      <c r="BK76" s="609"/>
      <c r="BL76" s="609"/>
      <c r="BM76" s="609"/>
      <c r="BN76" s="609"/>
      <c r="BO76" s="609"/>
      <c r="BP76" s="610"/>
      <c r="BR76" s="9">
        <v>1</v>
      </c>
    </row>
    <row r="77" spans="2:70" ht="21" customHeight="1" thickBot="1">
      <c r="B77" s="1"/>
      <c r="C77" s="1"/>
      <c r="D77" s="1"/>
      <c r="E77" s="1"/>
      <c r="F77" s="1"/>
      <c r="G77" s="1"/>
      <c r="H77" s="1"/>
      <c r="I77" s="1"/>
      <c r="J77" s="1"/>
      <c r="K77" s="1"/>
      <c r="L77" s="1"/>
      <c r="O77" s="1"/>
      <c r="P77" s="1"/>
      <c r="Q77" s="1"/>
      <c r="R77" s="1"/>
      <c r="S77" s="1"/>
      <c r="AE77"/>
      <c r="AN77" s="1"/>
      <c r="AO77" s="1"/>
      <c r="AP77" s="1"/>
      <c r="AW77" s="658" t="s">
        <v>1137</v>
      </c>
      <c r="AX77" s="120" t="s">
        <v>467</v>
      </c>
      <c r="AY77" s="94">
        <f t="shared" si="17"/>
        <v>0.03</v>
      </c>
      <c r="AZ77" s="93" t="s">
        <v>282</v>
      </c>
      <c r="BA77" s="75">
        <f t="shared" si="18"/>
        <v>33</v>
      </c>
      <c r="BB77" s="74">
        <f t="shared" si="19"/>
        <v>3</v>
      </c>
      <c r="BC77" s="92">
        <v>30</v>
      </c>
      <c r="BD77" s="72">
        <v>22</v>
      </c>
      <c r="BE77" s="71">
        <v>38</v>
      </c>
      <c r="BF77" s="79">
        <f t="shared" si="49"/>
        <v>3.8</v>
      </c>
      <c r="BG77" s="96">
        <v>45</v>
      </c>
      <c r="BH77" s="88" t="s">
        <v>466</v>
      </c>
      <c r="BJ77" s="193">
        <f t="shared" ref="BJ77:BP77" ca="1" si="50">CELL("largeur",BJ77)</f>
        <v>11</v>
      </c>
      <c r="BK77" s="192">
        <f t="shared" ca="1" si="50"/>
        <v>14</v>
      </c>
      <c r="BL77" s="192">
        <f t="shared" ca="1" si="50"/>
        <v>11</v>
      </c>
      <c r="BM77" s="192">
        <f t="shared" ca="1" si="50"/>
        <v>11</v>
      </c>
      <c r="BN77" s="192">
        <f t="shared" ca="1" si="50"/>
        <v>11</v>
      </c>
      <c r="BO77" s="192">
        <f t="shared" ca="1" si="50"/>
        <v>12</v>
      </c>
      <c r="BP77" s="191">
        <f t="shared" ca="1" si="50"/>
        <v>40</v>
      </c>
      <c r="BR77" s="9">
        <v>1</v>
      </c>
    </row>
    <row r="78" spans="2:70" ht="21" customHeight="1" thickBot="1">
      <c r="B78" s="1"/>
      <c r="C78" s="1"/>
      <c r="D78" s="1"/>
      <c r="E78" s="1"/>
      <c r="F78" s="1"/>
      <c r="G78" s="1"/>
      <c r="H78" s="1"/>
      <c r="I78" s="1"/>
      <c r="J78" s="1"/>
      <c r="K78" s="1"/>
      <c r="L78" s="1"/>
      <c r="O78" s="1"/>
      <c r="P78" s="1"/>
      <c r="Q78" s="1"/>
      <c r="R78" s="1"/>
      <c r="S78" s="1"/>
      <c r="AE78" s="1206" t="s">
        <v>894</v>
      </c>
      <c r="AN78" s="1"/>
      <c r="AO78" s="1"/>
      <c r="AP78" s="1"/>
      <c r="AW78" s="658" t="s">
        <v>1137</v>
      </c>
      <c r="AX78" s="120" t="s">
        <v>464</v>
      </c>
      <c r="AY78" s="94">
        <f t="shared" si="17"/>
        <v>0.56999999999999995</v>
      </c>
      <c r="AZ78" s="93" t="s">
        <v>282</v>
      </c>
      <c r="BA78" s="75">
        <f t="shared" si="18"/>
        <v>2</v>
      </c>
      <c r="BB78" s="74">
        <f t="shared" si="19"/>
        <v>57</v>
      </c>
      <c r="BC78" s="92">
        <v>570</v>
      </c>
      <c r="BD78" s="72">
        <v>550</v>
      </c>
      <c r="BE78" s="71">
        <v>600</v>
      </c>
      <c r="BF78" s="79">
        <f t="shared" si="49"/>
        <v>60</v>
      </c>
      <c r="BG78" s="96">
        <v>600</v>
      </c>
      <c r="BH78" s="88" t="s">
        <v>356</v>
      </c>
      <c r="BJ78" s="180">
        <v>11</v>
      </c>
      <c r="BK78" s="179">
        <v>14</v>
      </c>
      <c r="BL78" s="179">
        <v>11</v>
      </c>
      <c r="BM78" s="179">
        <v>11</v>
      </c>
      <c r="BN78" s="179">
        <v>11</v>
      </c>
      <c r="BO78" s="179">
        <v>12</v>
      </c>
      <c r="BP78" s="178">
        <v>40</v>
      </c>
      <c r="BR78" s="9">
        <v>1</v>
      </c>
    </row>
    <row r="79" spans="2:70" ht="21" customHeight="1">
      <c r="B79" s="1"/>
      <c r="C79" s="1"/>
      <c r="D79" s="1"/>
      <c r="E79" s="1"/>
      <c r="F79" s="1"/>
      <c r="G79" s="1"/>
      <c r="H79" s="1"/>
      <c r="I79" s="1"/>
      <c r="J79" s="1"/>
      <c r="K79" s="1"/>
      <c r="L79" s="1"/>
      <c r="O79" s="1"/>
      <c r="P79" s="1"/>
      <c r="Q79" s="1"/>
      <c r="R79" s="1"/>
      <c r="S79" s="1"/>
      <c r="AE79" s="1207"/>
      <c r="AN79" s="1"/>
      <c r="AO79" s="1"/>
      <c r="AP79" s="1"/>
      <c r="AW79" s="658" t="s">
        <v>1137</v>
      </c>
      <c r="AX79" s="120" t="s">
        <v>463</v>
      </c>
      <c r="AY79" s="94">
        <f t="shared" si="17"/>
        <v>0.47</v>
      </c>
      <c r="AZ79" s="93" t="s">
        <v>282</v>
      </c>
      <c r="BA79" s="75">
        <f t="shared" si="18"/>
        <v>2</v>
      </c>
      <c r="BB79" s="74">
        <f t="shared" si="19"/>
        <v>47</v>
      </c>
      <c r="BC79" s="92">
        <v>470</v>
      </c>
      <c r="BD79" s="72">
        <v>450</v>
      </c>
      <c r="BE79" s="71">
        <v>500</v>
      </c>
      <c r="BF79" s="79">
        <f t="shared" si="49"/>
        <v>50</v>
      </c>
      <c r="BG79" s="96">
        <v>500</v>
      </c>
      <c r="BH79" s="88" t="s">
        <v>356</v>
      </c>
      <c r="BR79" s="9">
        <v>1</v>
      </c>
    </row>
    <row r="80" spans="2:70" ht="21" customHeight="1" thickBot="1">
      <c r="B80" s="1"/>
      <c r="C80" s="1"/>
      <c r="D80" s="1"/>
      <c r="E80" s="1"/>
      <c r="F80" s="1"/>
      <c r="G80" s="1"/>
      <c r="H80" s="1"/>
      <c r="I80" s="1"/>
      <c r="J80" s="1"/>
      <c r="K80" s="1"/>
      <c r="L80" s="1"/>
      <c r="O80" s="1"/>
      <c r="P80" s="1"/>
      <c r="Q80" s="1"/>
      <c r="R80" s="1"/>
      <c r="S80" s="1"/>
      <c r="AE80"/>
      <c r="AN80" s="1"/>
      <c r="AO80" s="1"/>
      <c r="AP80" s="1"/>
      <c r="AW80" s="658" t="s">
        <v>1137</v>
      </c>
      <c r="AX80" s="120" t="s">
        <v>462</v>
      </c>
      <c r="AY80" s="94">
        <f t="shared" si="17"/>
        <v>0.56799999999999995</v>
      </c>
      <c r="AZ80" s="93" t="s">
        <v>282</v>
      </c>
      <c r="BA80" s="75">
        <f t="shared" si="18"/>
        <v>2</v>
      </c>
      <c r="BB80" s="74">
        <f t="shared" si="19"/>
        <v>56.8</v>
      </c>
      <c r="BC80" s="92">
        <v>568</v>
      </c>
      <c r="BD80" s="72">
        <v>550</v>
      </c>
      <c r="BE80" s="71">
        <v>600</v>
      </c>
      <c r="BF80" s="79">
        <f t="shared" si="49"/>
        <v>60</v>
      </c>
      <c r="BG80" s="96">
        <v>600</v>
      </c>
      <c r="BH80" s="88" t="s">
        <v>461</v>
      </c>
      <c r="BR80" s="9">
        <v>1</v>
      </c>
    </row>
    <row r="81" spans="2:70" ht="21" customHeight="1">
      <c r="B81" s="1"/>
      <c r="C81" s="1"/>
      <c r="D81" s="1"/>
      <c r="E81" s="1"/>
      <c r="F81" s="1"/>
      <c r="G81" s="1"/>
      <c r="H81" s="1"/>
      <c r="I81" s="1"/>
      <c r="J81" s="1"/>
      <c r="K81" s="1"/>
      <c r="L81" s="1"/>
      <c r="O81" s="1"/>
      <c r="P81" s="1"/>
      <c r="Q81" s="1"/>
      <c r="R81" s="1"/>
      <c r="S81" s="1"/>
      <c r="AE81" s="1206" t="s">
        <v>895</v>
      </c>
      <c r="AN81" s="1"/>
      <c r="AO81" s="1"/>
      <c r="AP81" s="1"/>
      <c r="AW81" s="658" t="s">
        <v>1137</v>
      </c>
      <c r="AX81" s="120" t="s">
        <v>459</v>
      </c>
      <c r="AY81" s="94">
        <f t="shared" ref="AY81:AY139" si="51">BC81 / 1000</f>
        <v>0.47299999999999998</v>
      </c>
      <c r="AZ81" s="93" t="s">
        <v>282</v>
      </c>
      <c r="BA81" s="75">
        <f t="shared" ref="BA81:BA99" si="52">ROUND(1/AY81,0)</f>
        <v>2</v>
      </c>
      <c r="BB81" s="74">
        <f t="shared" ref="BB81:BB121" si="53">BC81/10</f>
        <v>47.3</v>
      </c>
      <c r="BC81" s="92">
        <v>473</v>
      </c>
      <c r="BD81" s="72">
        <v>450</v>
      </c>
      <c r="BE81" s="71">
        <v>500</v>
      </c>
      <c r="BF81" s="79">
        <f t="shared" si="49"/>
        <v>50</v>
      </c>
      <c r="BG81" s="96">
        <v>500</v>
      </c>
      <c r="BH81" s="88" t="s">
        <v>458</v>
      </c>
      <c r="BR81" s="9">
        <v>1</v>
      </c>
    </row>
    <row r="82" spans="2:70" ht="21" customHeight="1">
      <c r="B82" s="1"/>
      <c r="C82" s="1"/>
      <c r="D82" s="1"/>
      <c r="E82" s="1"/>
      <c r="F82" s="1"/>
      <c r="G82" s="1"/>
      <c r="H82" s="1"/>
      <c r="I82" s="1"/>
      <c r="J82" s="1"/>
      <c r="K82" s="1"/>
      <c r="L82" s="1"/>
      <c r="O82" s="1"/>
      <c r="P82" s="1"/>
      <c r="Q82" s="1"/>
      <c r="R82" s="1"/>
      <c r="S82" s="1"/>
      <c r="AE82" s="1207"/>
      <c r="AN82" s="1"/>
      <c r="AO82" s="1"/>
      <c r="AP82" s="1"/>
      <c r="AW82" s="658" t="s">
        <v>1137</v>
      </c>
      <c r="AX82" s="120" t="s">
        <v>456</v>
      </c>
      <c r="AY82" s="94">
        <f t="shared" si="51"/>
        <v>0.4</v>
      </c>
      <c r="AZ82" s="93" t="s">
        <v>282</v>
      </c>
      <c r="BA82" s="75">
        <f t="shared" si="52"/>
        <v>3</v>
      </c>
      <c r="BB82" s="74">
        <f t="shared" si="53"/>
        <v>40</v>
      </c>
      <c r="BC82" s="92">
        <v>400</v>
      </c>
      <c r="BD82" s="72">
        <v>350</v>
      </c>
      <c r="BE82" s="71">
        <v>470</v>
      </c>
      <c r="BF82" s="79">
        <f t="shared" si="49"/>
        <v>47</v>
      </c>
      <c r="BG82" s="96">
        <v>470</v>
      </c>
      <c r="BH82" s="88" t="s">
        <v>455</v>
      </c>
      <c r="BR82" s="9">
        <v>1</v>
      </c>
    </row>
    <row r="83" spans="2:70" ht="21" customHeight="1" thickBot="1">
      <c r="B83" s="1"/>
      <c r="C83" s="1"/>
      <c r="D83" s="1"/>
      <c r="E83" s="1"/>
      <c r="F83" s="1"/>
      <c r="G83" s="1"/>
      <c r="H83" s="1"/>
      <c r="I83" s="1"/>
      <c r="J83" s="1"/>
      <c r="K83" s="1"/>
      <c r="L83" s="1"/>
      <c r="O83" s="1"/>
      <c r="P83" s="1"/>
      <c r="Q83" s="1"/>
      <c r="R83" s="1"/>
      <c r="S83" s="1"/>
      <c r="AE83"/>
      <c r="AN83" s="1"/>
      <c r="AO83" s="1"/>
      <c r="AP83" s="1"/>
      <c r="AW83" s="658" t="s">
        <v>1137</v>
      </c>
      <c r="AX83" s="120" t="s">
        <v>454</v>
      </c>
      <c r="AY83" s="94">
        <f t="shared" si="51"/>
        <v>0.03</v>
      </c>
      <c r="AZ83" s="93" t="s">
        <v>282</v>
      </c>
      <c r="BA83" s="75">
        <f t="shared" si="52"/>
        <v>33</v>
      </c>
      <c r="BB83" s="74">
        <f t="shared" si="53"/>
        <v>3</v>
      </c>
      <c r="BC83" s="92">
        <v>30</v>
      </c>
      <c r="BD83" s="72">
        <v>22</v>
      </c>
      <c r="BE83" s="71">
        <v>38</v>
      </c>
      <c r="BF83" s="79">
        <f t="shared" si="49"/>
        <v>3.8</v>
      </c>
      <c r="BG83" s="96">
        <v>45</v>
      </c>
      <c r="BH83" s="88" t="s">
        <v>453</v>
      </c>
      <c r="BR83" s="9">
        <v>1</v>
      </c>
    </row>
    <row r="84" spans="2:70" ht="21" customHeight="1">
      <c r="B84" s="1"/>
      <c r="C84" s="1"/>
      <c r="D84" s="1"/>
      <c r="E84" s="1"/>
      <c r="F84" s="1"/>
      <c r="G84" s="1"/>
      <c r="H84" s="1"/>
      <c r="I84" s="1"/>
      <c r="J84" s="1"/>
      <c r="K84" s="1"/>
      <c r="L84" s="1"/>
      <c r="O84" s="1"/>
      <c r="P84" s="1"/>
      <c r="Q84" s="1"/>
      <c r="R84" s="1"/>
      <c r="S84" s="1"/>
      <c r="AE84" s="1208" t="s">
        <v>695</v>
      </c>
      <c r="AN84" s="1"/>
      <c r="AO84" s="1"/>
      <c r="AP84" s="1"/>
      <c r="AW84" s="658" t="s">
        <v>1137</v>
      </c>
      <c r="AX84" s="120" t="s">
        <v>452</v>
      </c>
      <c r="AY84" s="94">
        <f t="shared" si="51"/>
        <v>0.03</v>
      </c>
      <c r="AZ84" s="93" t="s">
        <v>282</v>
      </c>
      <c r="BA84" s="75">
        <f t="shared" si="52"/>
        <v>33</v>
      </c>
      <c r="BB84" s="74">
        <f t="shared" si="53"/>
        <v>3</v>
      </c>
      <c r="BC84" s="92">
        <v>30</v>
      </c>
      <c r="BD84" s="72">
        <v>22</v>
      </c>
      <c r="BE84" s="71">
        <v>38</v>
      </c>
      <c r="BF84" s="79">
        <f t="shared" si="49"/>
        <v>3.8</v>
      </c>
      <c r="BG84" s="96">
        <v>45</v>
      </c>
      <c r="BH84" s="88" t="s">
        <v>451</v>
      </c>
      <c r="BR84" s="9">
        <v>1</v>
      </c>
    </row>
    <row r="85" spans="2:70" ht="21" customHeight="1">
      <c r="B85" s="1"/>
      <c r="C85" s="1"/>
      <c r="D85" s="1"/>
      <c r="E85" s="1"/>
      <c r="F85" s="1"/>
      <c r="G85" s="1"/>
      <c r="H85" s="1"/>
      <c r="I85" s="1"/>
      <c r="J85" s="1"/>
      <c r="K85" s="1"/>
      <c r="L85" s="1"/>
      <c r="O85" s="1"/>
      <c r="P85" s="1"/>
      <c r="Q85" s="1"/>
      <c r="R85" s="1"/>
      <c r="S85" s="1"/>
      <c r="AE85" s="1209"/>
      <c r="AN85" s="1"/>
      <c r="AO85" s="1"/>
      <c r="AP85" s="1"/>
      <c r="AW85" s="658" t="s">
        <v>1137</v>
      </c>
      <c r="AX85" s="120" t="s">
        <v>442</v>
      </c>
      <c r="AY85" s="94">
        <f t="shared" si="51"/>
        <v>0.04</v>
      </c>
      <c r="AZ85" s="93" t="s">
        <v>282</v>
      </c>
      <c r="BA85" s="75">
        <f t="shared" si="52"/>
        <v>25</v>
      </c>
      <c r="BB85" s="74">
        <f t="shared" si="53"/>
        <v>4</v>
      </c>
      <c r="BC85" s="92">
        <v>40</v>
      </c>
      <c r="BD85" s="72">
        <v>30</v>
      </c>
      <c r="BE85" s="71">
        <v>50</v>
      </c>
      <c r="BF85" s="79">
        <f t="shared" si="49"/>
        <v>5</v>
      </c>
      <c r="BG85" s="96">
        <v>60</v>
      </c>
      <c r="BH85" s="88" t="s">
        <v>441</v>
      </c>
      <c r="BR85" s="9">
        <v>1</v>
      </c>
    </row>
    <row r="86" spans="2:70" ht="21" customHeight="1">
      <c r="B86" s="1"/>
      <c r="C86" s="1"/>
      <c r="D86" s="1"/>
      <c r="E86" s="1"/>
      <c r="F86" s="1"/>
      <c r="G86" s="1"/>
      <c r="H86" s="1"/>
      <c r="I86" s="1"/>
      <c r="J86" s="1"/>
      <c r="K86" s="1"/>
      <c r="L86" s="1"/>
      <c r="O86" s="1"/>
      <c r="P86" s="1"/>
      <c r="Q86" s="1"/>
      <c r="R86" s="1"/>
      <c r="S86" s="1"/>
      <c r="AE86"/>
      <c r="AN86" s="1"/>
      <c r="AO86" s="1"/>
      <c r="AP86" s="1"/>
      <c r="AW86" s="658" t="s">
        <v>1137</v>
      </c>
      <c r="AX86" s="120" t="s">
        <v>358</v>
      </c>
      <c r="AY86" s="94">
        <f t="shared" si="51"/>
        <v>4.3999999999999997E-2</v>
      </c>
      <c r="AZ86" s="93" t="s">
        <v>282</v>
      </c>
      <c r="BA86" s="75">
        <f t="shared" si="52"/>
        <v>23</v>
      </c>
      <c r="BB86" s="74">
        <f t="shared" si="53"/>
        <v>4.4000000000000004</v>
      </c>
      <c r="BC86" s="92">
        <v>44</v>
      </c>
      <c r="BD86" s="72">
        <v>33</v>
      </c>
      <c r="BE86" s="71">
        <v>55</v>
      </c>
      <c r="BF86" s="79">
        <f t="shared" si="49"/>
        <v>5.5</v>
      </c>
      <c r="BG86" s="96">
        <v>66</v>
      </c>
      <c r="BH86" s="88" t="s">
        <v>437</v>
      </c>
      <c r="BR86" s="9">
        <v>1</v>
      </c>
    </row>
    <row r="87" spans="2:70" ht="21" customHeight="1">
      <c r="B87" s="1"/>
      <c r="C87" s="1"/>
      <c r="D87" s="1"/>
      <c r="E87" s="1"/>
      <c r="F87" s="1"/>
      <c r="G87" s="1"/>
      <c r="H87" s="1"/>
      <c r="I87" s="1"/>
      <c r="J87" s="1"/>
      <c r="K87" s="1"/>
      <c r="L87" s="1"/>
      <c r="O87" s="1"/>
      <c r="P87" s="1"/>
      <c r="Q87" s="1"/>
      <c r="R87" s="1"/>
      <c r="S87" s="1"/>
      <c r="AE87" s="1193" t="s">
        <v>1136</v>
      </c>
      <c r="AN87" s="1"/>
      <c r="AO87" s="1"/>
      <c r="AP87" s="1"/>
      <c r="AW87" s="658" t="s">
        <v>1137</v>
      </c>
      <c r="AX87" s="120" t="s">
        <v>406</v>
      </c>
      <c r="AY87" s="94">
        <f t="shared" si="51"/>
        <v>0.3</v>
      </c>
      <c r="AZ87" s="93" t="s">
        <v>282</v>
      </c>
      <c r="BA87" s="75">
        <f t="shared" si="52"/>
        <v>3</v>
      </c>
      <c r="BB87" s="74">
        <f t="shared" si="53"/>
        <v>30</v>
      </c>
      <c r="BC87" s="92">
        <v>300</v>
      </c>
      <c r="BD87" s="72">
        <v>250</v>
      </c>
      <c r="BE87" s="71">
        <v>350</v>
      </c>
      <c r="BF87" s="79">
        <f t="shared" si="49"/>
        <v>35</v>
      </c>
      <c r="BG87" s="96">
        <v>350</v>
      </c>
      <c r="BH87" s="88" t="s">
        <v>405</v>
      </c>
      <c r="BR87" s="9">
        <v>1</v>
      </c>
    </row>
    <row r="88" spans="2:70" ht="21" customHeight="1">
      <c r="B88" s="1"/>
      <c r="C88" s="1"/>
      <c r="D88" s="1"/>
      <c r="E88" s="1"/>
      <c r="F88" s="1"/>
      <c r="G88" s="1"/>
      <c r="H88" s="1"/>
      <c r="I88" s="1"/>
      <c r="J88" s="1"/>
      <c r="K88" s="1"/>
      <c r="L88" s="1"/>
      <c r="O88" s="1"/>
      <c r="P88" s="1"/>
      <c r="Q88" s="1"/>
      <c r="R88" s="1"/>
      <c r="S88" s="1"/>
      <c r="AE88" s="1193"/>
      <c r="AN88" s="1"/>
      <c r="AO88" s="1"/>
      <c r="AP88" s="1"/>
      <c r="AW88" s="658" t="s">
        <v>1137</v>
      </c>
      <c r="AX88" s="120" t="s">
        <v>396</v>
      </c>
      <c r="AY88" s="94">
        <f t="shared" si="51"/>
        <v>0.2</v>
      </c>
      <c r="AZ88" s="93" t="s">
        <v>282</v>
      </c>
      <c r="BA88" s="75">
        <f t="shared" si="52"/>
        <v>5</v>
      </c>
      <c r="BB88" s="74">
        <f t="shared" si="53"/>
        <v>20</v>
      </c>
      <c r="BC88" s="92">
        <v>200</v>
      </c>
      <c r="BD88" s="72">
        <v>180</v>
      </c>
      <c r="BE88" s="71">
        <v>240</v>
      </c>
      <c r="BF88" s="79">
        <f t="shared" si="49"/>
        <v>24</v>
      </c>
      <c r="BG88" s="96">
        <v>240</v>
      </c>
      <c r="BH88" s="88" t="s">
        <v>395</v>
      </c>
      <c r="BR88" s="9">
        <v>1</v>
      </c>
    </row>
    <row r="89" spans="2:70" ht="21" customHeight="1" thickBot="1">
      <c r="B89" s="1"/>
      <c r="C89" s="1"/>
      <c r="D89" s="1"/>
      <c r="E89" s="1"/>
      <c r="F89" s="1"/>
      <c r="G89" s="1"/>
      <c r="H89" s="1"/>
      <c r="I89" s="1"/>
      <c r="J89" s="1"/>
      <c r="K89" s="1"/>
      <c r="L89" s="1"/>
      <c r="O89" s="1"/>
      <c r="P89" s="1"/>
      <c r="Q89" s="1"/>
      <c r="R89" s="1"/>
      <c r="S89" s="1"/>
      <c r="AE89"/>
      <c r="AN89" s="1"/>
      <c r="AO89" s="1"/>
      <c r="AP89" s="1"/>
      <c r="AW89" s="658" t="s">
        <v>1137</v>
      </c>
      <c r="AX89" s="120" t="s">
        <v>359</v>
      </c>
      <c r="AY89" s="94">
        <f t="shared" si="51"/>
        <v>0.3</v>
      </c>
      <c r="AZ89" s="93" t="s">
        <v>282</v>
      </c>
      <c r="BA89" s="75">
        <f t="shared" si="52"/>
        <v>3</v>
      </c>
      <c r="BB89" s="74">
        <f t="shared" si="53"/>
        <v>30</v>
      </c>
      <c r="BC89" s="92">
        <v>300</v>
      </c>
      <c r="BD89" s="72">
        <v>240</v>
      </c>
      <c r="BE89" s="71">
        <v>350</v>
      </c>
      <c r="BF89" s="79">
        <f t="shared" si="49"/>
        <v>35</v>
      </c>
      <c r="BG89" s="96">
        <v>350</v>
      </c>
      <c r="BH89" s="88" t="s">
        <v>356</v>
      </c>
      <c r="BR89" s="9">
        <v>1</v>
      </c>
    </row>
    <row r="90" spans="2:70" ht="21" customHeight="1">
      <c r="B90" s="1"/>
      <c r="C90" s="1"/>
      <c r="D90" s="1"/>
      <c r="E90" s="1"/>
      <c r="F90" s="1"/>
      <c r="G90" s="1"/>
      <c r="H90" s="1"/>
      <c r="I90" s="1"/>
      <c r="J90" s="1"/>
      <c r="K90" s="1"/>
      <c r="L90" s="1"/>
      <c r="O90" s="1"/>
      <c r="P90" s="1"/>
      <c r="Q90" s="1"/>
      <c r="R90" s="1"/>
      <c r="S90" s="1"/>
      <c r="AE90" s="1194" t="s">
        <v>692</v>
      </c>
      <c r="AN90" s="1"/>
      <c r="AO90" s="1"/>
      <c r="AP90" s="1"/>
      <c r="AW90" s="658" t="s">
        <v>1137</v>
      </c>
      <c r="AX90" s="120" t="s">
        <v>357</v>
      </c>
      <c r="AY90" s="94">
        <f t="shared" si="51"/>
        <v>0.24</v>
      </c>
      <c r="AZ90" s="93" t="s">
        <v>282</v>
      </c>
      <c r="BA90" s="75">
        <f t="shared" si="52"/>
        <v>4</v>
      </c>
      <c r="BB90" s="74">
        <f t="shared" si="53"/>
        <v>24</v>
      </c>
      <c r="BC90" s="92">
        <v>240</v>
      </c>
      <c r="BD90" s="72">
        <v>180</v>
      </c>
      <c r="BE90" s="71">
        <v>300</v>
      </c>
      <c r="BF90" s="79">
        <f t="shared" si="49"/>
        <v>30</v>
      </c>
      <c r="BG90" s="96">
        <v>300</v>
      </c>
      <c r="BH90" s="88" t="s">
        <v>356</v>
      </c>
      <c r="BR90" s="9">
        <v>1</v>
      </c>
    </row>
    <row r="91" spans="2:70" ht="21" customHeight="1">
      <c r="B91" s="1"/>
      <c r="C91" s="1"/>
      <c r="D91" s="1"/>
      <c r="E91" s="1"/>
      <c r="F91" s="1"/>
      <c r="G91" s="1"/>
      <c r="H91" s="1"/>
      <c r="I91" s="1"/>
      <c r="J91" s="1"/>
      <c r="K91" s="1"/>
      <c r="L91" s="1"/>
      <c r="O91" s="1"/>
      <c r="P91" s="1"/>
      <c r="Q91" s="1"/>
      <c r="R91" s="1"/>
      <c r="S91" s="1"/>
      <c r="AE91" s="1195"/>
      <c r="AN91" s="1"/>
      <c r="AO91" s="1"/>
      <c r="AP91" s="1"/>
      <c r="AW91" s="658" t="s">
        <v>1137</v>
      </c>
      <c r="AX91" s="120" t="s">
        <v>355</v>
      </c>
      <c r="AY91" s="94">
        <f t="shared" si="51"/>
        <v>0.23699999999999999</v>
      </c>
      <c r="AZ91" s="93" t="s">
        <v>282</v>
      </c>
      <c r="BA91" s="75">
        <f t="shared" si="52"/>
        <v>4</v>
      </c>
      <c r="BB91" s="74">
        <f t="shared" si="53"/>
        <v>23.7</v>
      </c>
      <c r="BC91" s="92">
        <v>237</v>
      </c>
      <c r="BD91" s="72">
        <v>177</v>
      </c>
      <c r="BE91" s="71">
        <v>296</v>
      </c>
      <c r="BF91" s="79">
        <f t="shared" si="49"/>
        <v>29.6</v>
      </c>
      <c r="BG91" s="96">
        <v>355</v>
      </c>
      <c r="BH91" s="88" t="s">
        <v>354</v>
      </c>
      <c r="BR91" s="9">
        <v>1</v>
      </c>
    </row>
    <row r="92" spans="2:70" ht="21" customHeight="1" thickBot="1">
      <c r="B92" s="1"/>
      <c r="C92" s="1"/>
      <c r="D92" s="1"/>
      <c r="E92" s="1"/>
      <c r="F92" s="1"/>
      <c r="G92" s="1"/>
      <c r="H92" s="1"/>
      <c r="I92" s="1"/>
      <c r="J92" s="1"/>
      <c r="K92" s="1"/>
      <c r="L92" s="1"/>
      <c r="O92" s="1"/>
      <c r="P92" s="1"/>
      <c r="Q92" s="1"/>
      <c r="R92" s="1"/>
      <c r="S92" s="1"/>
      <c r="AE92"/>
      <c r="AN92" s="1"/>
      <c r="AO92" s="1"/>
      <c r="AP92" s="1"/>
      <c r="AW92" s="658" t="s">
        <v>1137</v>
      </c>
      <c r="AX92" s="120" t="s">
        <v>351</v>
      </c>
      <c r="AY92" s="94">
        <f t="shared" si="51"/>
        <v>0.06</v>
      </c>
      <c r="AZ92" s="93" t="s">
        <v>282</v>
      </c>
      <c r="BA92" s="75">
        <f t="shared" si="52"/>
        <v>17</v>
      </c>
      <c r="BB92" s="74">
        <f t="shared" si="53"/>
        <v>6</v>
      </c>
      <c r="BC92" s="92">
        <v>60</v>
      </c>
      <c r="BD92" s="72">
        <v>50</v>
      </c>
      <c r="BE92" s="71">
        <v>75</v>
      </c>
      <c r="BF92" s="79">
        <f t="shared" si="49"/>
        <v>7.5</v>
      </c>
      <c r="BG92" s="96">
        <v>75</v>
      </c>
      <c r="BH92" s="88" t="s">
        <v>350</v>
      </c>
      <c r="BR92" s="9">
        <v>1</v>
      </c>
    </row>
    <row r="93" spans="2:70" ht="21" customHeight="1">
      <c r="B93" s="1"/>
      <c r="C93" s="1"/>
      <c r="D93" s="1"/>
      <c r="E93" s="1"/>
      <c r="F93" s="1"/>
      <c r="G93" s="1"/>
      <c r="H93" s="1"/>
      <c r="I93" s="1"/>
      <c r="J93" s="1"/>
      <c r="K93" s="1"/>
      <c r="L93" s="1"/>
      <c r="O93" s="1"/>
      <c r="P93" s="1"/>
      <c r="Q93" s="1"/>
      <c r="R93" s="1"/>
      <c r="S93" s="1"/>
      <c r="AE93" s="1204" t="s">
        <v>885</v>
      </c>
      <c r="AN93" s="1"/>
      <c r="AO93" s="1"/>
      <c r="AP93" s="1"/>
      <c r="AW93" s="658" t="s">
        <v>1137</v>
      </c>
      <c r="AX93" s="120" t="s">
        <v>349</v>
      </c>
      <c r="AY93" s="94">
        <f t="shared" si="51"/>
        <v>7.4999999999999997E-2</v>
      </c>
      <c r="AZ93" s="93" t="s">
        <v>282</v>
      </c>
      <c r="BA93" s="75">
        <f t="shared" si="52"/>
        <v>13</v>
      </c>
      <c r="BB93" s="74">
        <f t="shared" si="53"/>
        <v>7.5</v>
      </c>
      <c r="BC93" s="92">
        <v>75</v>
      </c>
      <c r="BD93" s="72">
        <v>60</v>
      </c>
      <c r="BE93" s="71">
        <v>90</v>
      </c>
      <c r="BF93" s="79">
        <f t="shared" si="49"/>
        <v>9</v>
      </c>
      <c r="BG93" s="96">
        <v>90</v>
      </c>
      <c r="BH93" s="88" t="s">
        <v>348</v>
      </c>
      <c r="BR93" s="9">
        <v>1</v>
      </c>
    </row>
    <row r="94" spans="2:70" ht="21" customHeight="1">
      <c r="B94" s="1"/>
      <c r="C94" s="1"/>
      <c r="D94" s="1"/>
      <c r="E94" s="1"/>
      <c r="F94" s="1"/>
      <c r="G94" s="1"/>
      <c r="H94" s="1"/>
      <c r="I94" s="1"/>
      <c r="J94" s="1"/>
      <c r="K94" s="1"/>
      <c r="L94" s="1"/>
      <c r="O94" s="1"/>
      <c r="P94" s="1"/>
      <c r="Q94" s="1"/>
      <c r="R94" s="1"/>
      <c r="S94" s="1"/>
      <c r="AE94" s="1205"/>
      <c r="AN94" s="1"/>
      <c r="AO94" s="1"/>
      <c r="AP94" s="1"/>
      <c r="AW94" s="658" t="s">
        <v>1137</v>
      </c>
      <c r="AX94" s="120" t="s">
        <v>347</v>
      </c>
      <c r="AY94" s="94">
        <f t="shared" si="51"/>
        <v>0.2</v>
      </c>
      <c r="AZ94" s="93" t="s">
        <v>282</v>
      </c>
      <c r="BA94" s="75">
        <f t="shared" si="52"/>
        <v>5</v>
      </c>
      <c r="BB94" s="74">
        <f t="shared" si="53"/>
        <v>20</v>
      </c>
      <c r="BC94" s="92">
        <v>200</v>
      </c>
      <c r="BD94" s="72">
        <v>150</v>
      </c>
      <c r="BE94" s="71">
        <v>250</v>
      </c>
      <c r="BF94" s="79">
        <f t="shared" si="49"/>
        <v>25</v>
      </c>
      <c r="BG94" s="96">
        <v>250</v>
      </c>
      <c r="BH94" s="88" t="s">
        <v>346</v>
      </c>
      <c r="BR94" s="9">
        <v>1</v>
      </c>
    </row>
    <row r="95" spans="2:70" ht="21" customHeight="1" thickBot="1">
      <c r="B95" s="1"/>
      <c r="C95" s="1"/>
      <c r="D95" s="1"/>
      <c r="E95" s="1"/>
      <c r="F95" s="1"/>
      <c r="G95" s="1"/>
      <c r="H95" s="1"/>
      <c r="I95" s="1"/>
      <c r="J95" s="1"/>
      <c r="K95" s="1"/>
      <c r="L95" s="1"/>
      <c r="O95" s="1"/>
      <c r="P95" s="1"/>
      <c r="Q95" s="1"/>
      <c r="R95" s="1"/>
      <c r="S95" s="1"/>
      <c r="AE95"/>
      <c r="AN95" s="1"/>
      <c r="AO95" s="1"/>
      <c r="AP95" s="1"/>
      <c r="AW95" s="658" t="s">
        <v>1137</v>
      </c>
      <c r="AX95" s="120" t="s">
        <v>342</v>
      </c>
      <c r="AY95" s="94">
        <f t="shared" si="51"/>
        <v>0.36</v>
      </c>
      <c r="AZ95" s="93" t="s">
        <v>282</v>
      </c>
      <c r="BA95" s="75">
        <f t="shared" si="52"/>
        <v>3</v>
      </c>
      <c r="BB95" s="74">
        <f t="shared" si="53"/>
        <v>36</v>
      </c>
      <c r="BC95" s="92">
        <v>360</v>
      </c>
      <c r="BD95" s="72">
        <v>300</v>
      </c>
      <c r="BE95" s="71">
        <v>470</v>
      </c>
      <c r="BF95" s="79">
        <f t="shared" si="49"/>
        <v>47</v>
      </c>
      <c r="BG95" s="96">
        <v>470</v>
      </c>
      <c r="BH95" s="88" t="s">
        <v>341</v>
      </c>
      <c r="BR95" s="9">
        <v>1</v>
      </c>
    </row>
    <row r="96" spans="2:70" ht="21" customHeight="1">
      <c r="B96" s="1"/>
      <c r="C96" s="1"/>
      <c r="D96" s="1"/>
      <c r="E96" s="1"/>
      <c r="F96" s="1"/>
      <c r="G96" s="1"/>
      <c r="H96" s="1"/>
      <c r="I96" s="1"/>
      <c r="J96" s="1"/>
      <c r="K96" s="1"/>
      <c r="L96" s="1"/>
      <c r="O96" s="1"/>
      <c r="P96" s="1"/>
      <c r="Q96" s="1"/>
      <c r="R96" s="1"/>
      <c r="S96" s="1"/>
      <c r="AE96" s="1198" t="s">
        <v>729</v>
      </c>
      <c r="AN96" s="1"/>
      <c r="AO96" s="1"/>
      <c r="AP96" s="1"/>
      <c r="AW96"/>
      <c r="AX96" s="555" t="s">
        <v>1138</v>
      </c>
      <c r="AY96" s="77">
        <f t="shared" si="51"/>
        <v>0.03</v>
      </c>
      <c r="AZ96" s="83" t="s">
        <v>243</v>
      </c>
      <c r="BA96" s="75">
        <f t="shared" si="52"/>
        <v>33</v>
      </c>
      <c r="BB96" s="74">
        <f t="shared" si="53"/>
        <v>3</v>
      </c>
      <c r="BC96" s="92">
        <v>30</v>
      </c>
      <c r="BD96" s="72"/>
      <c r="BE96" s="71"/>
      <c r="BF96" s="85"/>
      <c r="BG96" s="89"/>
      <c r="BH96" s="108" t="s">
        <v>339</v>
      </c>
      <c r="BR96" s="9">
        <v>1</v>
      </c>
    </row>
    <row r="97" spans="2:70" ht="21" customHeight="1">
      <c r="B97" s="1"/>
      <c r="C97" s="1"/>
      <c r="D97" s="1"/>
      <c r="E97" s="1"/>
      <c r="F97" s="1"/>
      <c r="G97" s="1"/>
      <c r="H97" s="1"/>
      <c r="I97" s="1"/>
      <c r="J97" s="1"/>
      <c r="K97" s="1"/>
      <c r="L97" s="1"/>
      <c r="O97" s="1"/>
      <c r="P97" s="1"/>
      <c r="Q97" s="1"/>
      <c r="R97" s="1"/>
      <c r="S97" s="1"/>
      <c r="AE97" s="1199"/>
      <c r="AN97" s="1"/>
      <c r="AO97" s="1"/>
      <c r="AP97" s="1"/>
      <c r="AW97"/>
      <c r="AX97" s="556" t="s">
        <v>1139</v>
      </c>
      <c r="AY97" s="77">
        <f t="shared" si="51"/>
        <v>0.09</v>
      </c>
      <c r="AZ97" s="83" t="s">
        <v>243</v>
      </c>
      <c r="BA97" s="75">
        <f t="shared" si="52"/>
        <v>11</v>
      </c>
      <c r="BB97" s="74">
        <f t="shared" si="53"/>
        <v>9</v>
      </c>
      <c r="BC97" s="92">
        <v>90</v>
      </c>
      <c r="BD97" s="72"/>
      <c r="BE97" s="71"/>
      <c r="BF97" s="85"/>
      <c r="BG97" s="89"/>
      <c r="BH97" s="108" t="s">
        <v>336</v>
      </c>
      <c r="BN97" s="2"/>
      <c r="BR97" s="9">
        <v>1</v>
      </c>
    </row>
    <row r="98" spans="2:70" ht="21" customHeight="1" thickBot="1">
      <c r="B98" s="1"/>
      <c r="C98" s="1"/>
      <c r="D98" s="1"/>
      <c r="E98" s="1"/>
      <c r="F98" s="1"/>
      <c r="G98" s="1"/>
      <c r="H98" s="1"/>
      <c r="I98" s="1"/>
      <c r="J98" s="1"/>
      <c r="K98" s="1"/>
      <c r="L98" s="1"/>
      <c r="O98" s="1"/>
      <c r="P98" s="1"/>
      <c r="Q98" s="1"/>
      <c r="R98" s="1"/>
      <c r="S98" s="1"/>
      <c r="AE98"/>
      <c r="AN98" s="1"/>
      <c r="AO98" s="1"/>
      <c r="AP98" s="1"/>
      <c r="AW98"/>
      <c r="AX98" s="558" t="s">
        <v>1140</v>
      </c>
      <c r="AY98" s="94">
        <f t="shared" si="51"/>
        <v>0.05</v>
      </c>
      <c r="AZ98" s="93" t="s">
        <v>282</v>
      </c>
      <c r="BA98" s="75">
        <f t="shared" si="52"/>
        <v>20</v>
      </c>
      <c r="BB98" s="74">
        <f t="shared" si="53"/>
        <v>5</v>
      </c>
      <c r="BC98" s="92">
        <v>50</v>
      </c>
      <c r="BD98" s="72"/>
      <c r="BE98" s="71"/>
      <c r="BF98" s="70"/>
      <c r="BG98" s="96"/>
      <c r="BH98" s="88"/>
      <c r="BR98" s="9">
        <v>1</v>
      </c>
    </row>
    <row r="99" spans="2:70" ht="21" customHeight="1">
      <c r="B99" s="1"/>
      <c r="C99" s="1"/>
      <c r="D99" s="1"/>
      <c r="E99" s="1"/>
      <c r="F99" s="1"/>
      <c r="G99" s="1"/>
      <c r="H99" s="1"/>
      <c r="I99" s="1"/>
      <c r="J99" s="1"/>
      <c r="K99" s="1"/>
      <c r="L99" s="1"/>
      <c r="O99" s="1"/>
      <c r="P99" s="1"/>
      <c r="Q99" s="1"/>
      <c r="R99" s="1"/>
      <c r="S99" s="1"/>
      <c r="AE99" s="1200" t="s">
        <v>718</v>
      </c>
      <c r="AN99" s="1"/>
      <c r="AO99" s="1"/>
      <c r="AP99" s="1"/>
      <c r="AW99"/>
      <c r="AX99" s="558" t="s">
        <v>1141</v>
      </c>
      <c r="AY99" s="94">
        <f t="shared" si="51"/>
        <v>3.0000000000000001E-3</v>
      </c>
      <c r="AZ99" s="93" t="s">
        <v>282</v>
      </c>
      <c r="BA99" s="75">
        <f t="shared" si="52"/>
        <v>333</v>
      </c>
      <c r="BB99" s="74">
        <f t="shared" si="53"/>
        <v>0.3</v>
      </c>
      <c r="BC99" s="92">
        <v>3</v>
      </c>
      <c r="BD99" s="72"/>
      <c r="BE99" s="71"/>
      <c r="BF99" s="70"/>
      <c r="BG99" s="96"/>
      <c r="BH99" s="88"/>
      <c r="BR99" s="9">
        <v>1</v>
      </c>
    </row>
    <row r="100" spans="2:70" ht="21" customHeight="1">
      <c r="B100" s="1"/>
      <c r="C100" s="1"/>
      <c r="D100" s="1"/>
      <c r="E100" s="1"/>
      <c r="F100" s="1"/>
      <c r="G100" s="1"/>
      <c r="H100" s="1"/>
      <c r="I100" s="1"/>
      <c r="J100" s="1"/>
      <c r="K100" s="1"/>
      <c r="L100" s="1"/>
      <c r="O100" s="1"/>
      <c r="P100" s="1"/>
      <c r="Q100" s="1"/>
      <c r="R100" s="1"/>
      <c r="S100" s="1"/>
      <c r="AE100" s="1201"/>
      <c r="AN100" s="1"/>
      <c r="AO100" s="1"/>
      <c r="AP100" s="1"/>
      <c r="AW100"/>
      <c r="AX100" s="622" t="s">
        <v>282</v>
      </c>
      <c r="AY100" s="103">
        <f t="shared" si="51"/>
        <v>1</v>
      </c>
      <c r="AZ100" s="102" t="s">
        <v>282</v>
      </c>
      <c r="BA100" s="105">
        <v>0</v>
      </c>
      <c r="BB100" s="74">
        <f t="shared" si="53"/>
        <v>100</v>
      </c>
      <c r="BC100" s="92">
        <v>1000</v>
      </c>
      <c r="BD100" s="72">
        <v>0</v>
      </c>
      <c r="BE100" s="71">
        <v>0</v>
      </c>
      <c r="BF100" s="79">
        <f t="shared" ref="BF100:BF110" si="54">BC100/10</f>
        <v>100</v>
      </c>
      <c r="BG100" s="96">
        <v>1000</v>
      </c>
      <c r="BH100" s="88"/>
      <c r="BR100" s="9">
        <v>1</v>
      </c>
    </row>
    <row r="101" spans="2:70" ht="21" customHeight="1" thickBot="1">
      <c r="B101" s="1"/>
      <c r="C101" s="1"/>
      <c r="D101" s="1"/>
      <c r="E101" s="1"/>
      <c r="F101" s="1"/>
      <c r="G101" s="1"/>
      <c r="H101" s="1"/>
      <c r="I101" s="1"/>
      <c r="J101" s="1"/>
      <c r="K101" s="1"/>
      <c r="L101" s="1"/>
      <c r="O101" s="1"/>
      <c r="P101" s="1"/>
      <c r="Q101" s="1"/>
      <c r="R101" s="1"/>
      <c r="S101" s="1"/>
      <c r="AE101"/>
      <c r="AN101" s="1"/>
      <c r="AO101" s="1"/>
      <c r="AP101" s="1"/>
      <c r="AW101"/>
      <c r="AX101" s="622" t="s">
        <v>330</v>
      </c>
      <c r="AY101" s="103">
        <f t="shared" si="51"/>
        <v>0.1</v>
      </c>
      <c r="AZ101" s="102" t="s">
        <v>282</v>
      </c>
      <c r="BA101" s="75">
        <f>ROUND(1/AY101,0)</f>
        <v>10</v>
      </c>
      <c r="BB101" s="74">
        <f t="shared" si="53"/>
        <v>10</v>
      </c>
      <c r="BC101" s="92">
        <v>100</v>
      </c>
      <c r="BD101" s="72">
        <v>0</v>
      </c>
      <c r="BE101" s="71">
        <v>0</v>
      </c>
      <c r="BF101" s="79">
        <f t="shared" si="54"/>
        <v>10</v>
      </c>
      <c r="BG101" s="96">
        <v>100</v>
      </c>
      <c r="BH101" s="88"/>
      <c r="BR101" s="9">
        <v>1</v>
      </c>
    </row>
    <row r="102" spans="2:70" ht="21" customHeight="1">
      <c r="B102" s="1"/>
      <c r="C102" s="1"/>
      <c r="D102" s="1"/>
      <c r="E102" s="1"/>
      <c r="F102" s="1"/>
      <c r="G102" s="1"/>
      <c r="H102" s="1"/>
      <c r="I102" s="1"/>
      <c r="J102" s="1"/>
      <c r="K102" s="1"/>
      <c r="L102" s="1"/>
      <c r="O102" s="1"/>
      <c r="P102" s="1"/>
      <c r="Q102" s="1"/>
      <c r="R102" s="1"/>
      <c r="S102" s="1"/>
      <c r="AE102" s="1202" t="s">
        <v>703</v>
      </c>
      <c r="AN102" s="1"/>
      <c r="AO102" s="1"/>
      <c r="AP102" s="1"/>
      <c r="AW102"/>
      <c r="AX102" s="622" t="s">
        <v>328</v>
      </c>
      <c r="AY102" s="103">
        <f t="shared" si="51"/>
        <v>0.01</v>
      </c>
      <c r="AZ102" s="102" t="s">
        <v>282</v>
      </c>
      <c r="BA102" s="105">
        <v>100</v>
      </c>
      <c r="BB102" s="74">
        <f t="shared" si="53"/>
        <v>1</v>
      </c>
      <c r="BC102" s="92">
        <v>10</v>
      </c>
      <c r="BD102" s="72">
        <v>0</v>
      </c>
      <c r="BE102" s="71">
        <v>0</v>
      </c>
      <c r="BF102" s="79">
        <f t="shared" si="54"/>
        <v>1</v>
      </c>
      <c r="BG102" s="96">
        <v>10</v>
      </c>
      <c r="BH102" s="88"/>
      <c r="BR102" s="9">
        <v>1</v>
      </c>
    </row>
    <row r="103" spans="2:70" ht="21" customHeight="1">
      <c r="B103" s="1"/>
      <c r="C103" s="1"/>
      <c r="D103" s="1"/>
      <c r="E103" s="1"/>
      <c r="F103" s="1"/>
      <c r="G103" s="1"/>
      <c r="H103" s="1"/>
      <c r="I103" s="1"/>
      <c r="J103" s="1"/>
      <c r="K103" s="1"/>
      <c r="L103" s="1"/>
      <c r="O103" s="1"/>
      <c r="P103" s="1"/>
      <c r="Q103" s="1"/>
      <c r="R103" s="1"/>
      <c r="S103" s="1"/>
      <c r="AE103" s="1203"/>
      <c r="AN103" s="1"/>
      <c r="AO103" s="1"/>
      <c r="AP103" s="1"/>
      <c r="AW103"/>
      <c r="AX103" s="622" t="s">
        <v>326</v>
      </c>
      <c r="AY103" s="103">
        <f t="shared" si="51"/>
        <v>1E-3</v>
      </c>
      <c r="AZ103" s="102" t="s">
        <v>282</v>
      </c>
      <c r="BA103" s="75">
        <f t="shared" ref="BA103:BA145" si="55">ROUND(1/AY103,0)</f>
        <v>1000</v>
      </c>
      <c r="BB103" s="74">
        <f t="shared" si="53"/>
        <v>0.1</v>
      </c>
      <c r="BC103" s="92">
        <v>1</v>
      </c>
      <c r="BD103" s="72">
        <v>0</v>
      </c>
      <c r="BE103" s="71">
        <v>0</v>
      </c>
      <c r="BF103" s="74">
        <f t="shared" si="54"/>
        <v>0.1</v>
      </c>
      <c r="BG103" s="96">
        <v>1</v>
      </c>
      <c r="BH103" s="88"/>
      <c r="BR103" s="9">
        <v>1</v>
      </c>
    </row>
    <row r="104" spans="2:70" ht="21" customHeight="1" thickBot="1">
      <c r="B104" s="1"/>
      <c r="C104" s="1"/>
      <c r="D104" s="1"/>
      <c r="E104" s="1"/>
      <c r="F104" s="1"/>
      <c r="G104" s="1"/>
      <c r="H104" s="1"/>
      <c r="I104" s="1"/>
      <c r="J104" s="1"/>
      <c r="K104" s="1"/>
      <c r="L104" s="1"/>
      <c r="O104" s="1"/>
      <c r="P104" s="1"/>
      <c r="Q104" s="1"/>
      <c r="R104" s="1"/>
      <c r="S104" s="1"/>
      <c r="AE104"/>
      <c r="AN104" s="1"/>
      <c r="AO104" s="1"/>
      <c r="AP104" s="1"/>
      <c r="AW104"/>
      <c r="AX104" s="304" t="s">
        <v>324</v>
      </c>
      <c r="AY104" s="103">
        <f t="shared" si="51"/>
        <v>0.5</v>
      </c>
      <c r="AZ104" s="102" t="s">
        <v>282</v>
      </c>
      <c r="BA104" s="75">
        <f t="shared" si="55"/>
        <v>2</v>
      </c>
      <c r="BB104" s="74">
        <f t="shared" si="53"/>
        <v>50</v>
      </c>
      <c r="BC104" s="92">
        <v>500</v>
      </c>
      <c r="BD104" s="72">
        <v>0</v>
      </c>
      <c r="BE104" s="71">
        <v>0</v>
      </c>
      <c r="BF104" s="79">
        <f t="shared" si="54"/>
        <v>50</v>
      </c>
      <c r="BG104" s="96">
        <v>500</v>
      </c>
      <c r="BH104" s="88"/>
      <c r="BR104" s="9">
        <v>1</v>
      </c>
    </row>
    <row r="105" spans="2:70" ht="21" customHeight="1">
      <c r="B105" s="1"/>
      <c r="C105" s="1"/>
      <c r="D105" s="1"/>
      <c r="E105" s="1"/>
      <c r="F105" s="1"/>
      <c r="G105" s="1"/>
      <c r="H105" s="1"/>
      <c r="I105" s="1"/>
      <c r="J105" s="1"/>
      <c r="K105" s="1"/>
      <c r="L105" s="1"/>
      <c r="O105" s="1"/>
      <c r="P105" s="1"/>
      <c r="Q105" s="1"/>
      <c r="R105" s="1"/>
      <c r="S105" s="1"/>
      <c r="AE105" s="1259" t="s">
        <v>725</v>
      </c>
      <c r="AN105" s="1"/>
      <c r="AO105" s="1"/>
      <c r="AP105" s="1"/>
      <c r="AW105"/>
      <c r="AX105" s="304" t="s">
        <v>322</v>
      </c>
      <c r="AY105" s="103">
        <f t="shared" si="51"/>
        <v>0.33300000000000002</v>
      </c>
      <c r="AZ105" s="102" t="s">
        <v>282</v>
      </c>
      <c r="BA105" s="75">
        <f t="shared" si="55"/>
        <v>3</v>
      </c>
      <c r="BB105" s="74">
        <f t="shared" si="53"/>
        <v>33.299999999999997</v>
      </c>
      <c r="BC105" s="92">
        <v>333</v>
      </c>
      <c r="BD105" s="72">
        <v>0</v>
      </c>
      <c r="BE105" s="71">
        <v>0</v>
      </c>
      <c r="BF105" s="79">
        <f t="shared" si="54"/>
        <v>33.299999999999997</v>
      </c>
      <c r="BG105" s="96">
        <v>333</v>
      </c>
      <c r="BH105" s="88"/>
      <c r="BR105" s="9">
        <v>1</v>
      </c>
    </row>
    <row r="106" spans="2:70" ht="21" customHeight="1">
      <c r="B106" s="1"/>
      <c r="C106" s="1"/>
      <c r="D106" s="1"/>
      <c r="E106" s="1"/>
      <c r="F106" s="1"/>
      <c r="G106" s="1"/>
      <c r="H106" s="1"/>
      <c r="I106" s="1"/>
      <c r="J106" s="1"/>
      <c r="K106" s="1"/>
      <c r="L106" s="1"/>
      <c r="O106" s="1"/>
      <c r="P106" s="1"/>
      <c r="Q106" s="1"/>
      <c r="R106" s="1"/>
      <c r="S106" s="1"/>
      <c r="AE106" s="1260"/>
      <c r="AN106" s="1"/>
      <c r="AO106" s="1"/>
      <c r="AP106" s="1"/>
      <c r="AW106"/>
      <c r="AX106" s="304" t="s">
        <v>321</v>
      </c>
      <c r="AY106" s="103">
        <f t="shared" si="51"/>
        <v>0.25</v>
      </c>
      <c r="AZ106" s="102" t="s">
        <v>282</v>
      </c>
      <c r="BA106" s="75">
        <f t="shared" si="55"/>
        <v>4</v>
      </c>
      <c r="BB106" s="74">
        <f t="shared" si="53"/>
        <v>25</v>
      </c>
      <c r="BC106" s="92">
        <v>250</v>
      </c>
      <c r="BD106" s="72">
        <v>0</v>
      </c>
      <c r="BE106" s="71">
        <v>0</v>
      </c>
      <c r="BF106" s="79">
        <f t="shared" si="54"/>
        <v>25</v>
      </c>
      <c r="BG106" s="96">
        <v>250</v>
      </c>
      <c r="BH106" s="88"/>
      <c r="BR106" s="9">
        <v>1</v>
      </c>
    </row>
    <row r="107" spans="2:70" ht="21" customHeight="1" thickBot="1">
      <c r="B107" s="1"/>
      <c r="C107" s="1"/>
      <c r="D107" s="1"/>
      <c r="E107" s="1"/>
      <c r="F107" s="1"/>
      <c r="G107" s="1"/>
      <c r="H107" s="1"/>
      <c r="I107" s="1"/>
      <c r="J107" s="1"/>
      <c r="K107" s="1"/>
      <c r="L107" s="1"/>
      <c r="O107" s="1"/>
      <c r="P107" s="1"/>
      <c r="Q107" s="1"/>
      <c r="R107" s="1"/>
      <c r="S107" s="1"/>
      <c r="AE107"/>
      <c r="AN107" s="1"/>
      <c r="AO107" s="1"/>
      <c r="AP107" s="1"/>
      <c r="AW107"/>
      <c r="AX107" s="304" t="s">
        <v>319</v>
      </c>
      <c r="AY107" s="103">
        <f t="shared" si="51"/>
        <v>0.2</v>
      </c>
      <c r="AZ107" s="102" t="s">
        <v>282</v>
      </c>
      <c r="BA107" s="75">
        <f t="shared" si="55"/>
        <v>5</v>
      </c>
      <c r="BB107" s="74">
        <f t="shared" si="53"/>
        <v>20</v>
      </c>
      <c r="BC107" s="92">
        <v>200</v>
      </c>
      <c r="BD107" s="72">
        <v>0</v>
      </c>
      <c r="BE107" s="71">
        <v>0</v>
      </c>
      <c r="BF107" s="79">
        <f t="shared" si="54"/>
        <v>20</v>
      </c>
      <c r="BG107" s="96">
        <v>200</v>
      </c>
      <c r="BH107" s="88"/>
      <c r="BR107" s="9">
        <v>1</v>
      </c>
    </row>
    <row r="108" spans="2:70" ht="21" customHeight="1">
      <c r="B108" s="1"/>
      <c r="C108" s="1"/>
      <c r="D108" s="1"/>
      <c r="E108" s="1"/>
      <c r="F108" s="1"/>
      <c r="G108" s="1"/>
      <c r="H108" s="1"/>
      <c r="I108" s="1"/>
      <c r="J108" s="1"/>
      <c r="K108" s="1"/>
      <c r="L108" s="1"/>
      <c r="O108" s="1"/>
      <c r="P108" s="1"/>
      <c r="Q108" s="1"/>
      <c r="R108" s="1"/>
      <c r="S108" s="1"/>
      <c r="AE108" s="1206" t="s">
        <v>714</v>
      </c>
      <c r="AN108" s="1"/>
      <c r="AO108" s="1"/>
      <c r="AP108" s="1"/>
      <c r="AW108"/>
      <c r="AX108" s="304" t="s">
        <v>317</v>
      </c>
      <c r="AY108" s="103">
        <f t="shared" si="51"/>
        <v>0.1</v>
      </c>
      <c r="AZ108" s="102" t="s">
        <v>282</v>
      </c>
      <c r="BA108" s="75">
        <f t="shared" si="55"/>
        <v>10</v>
      </c>
      <c r="BB108" s="74">
        <f t="shared" si="53"/>
        <v>10</v>
      </c>
      <c r="BC108" s="92">
        <v>100</v>
      </c>
      <c r="BD108" s="97">
        <v>0</v>
      </c>
      <c r="BE108" s="71">
        <v>0</v>
      </c>
      <c r="BF108" s="79">
        <f t="shared" si="54"/>
        <v>10</v>
      </c>
      <c r="BG108" s="96">
        <v>100</v>
      </c>
      <c r="BH108" s="88"/>
      <c r="BR108" s="9">
        <v>1</v>
      </c>
    </row>
    <row r="109" spans="2:70" ht="21" customHeight="1">
      <c r="B109" s="1"/>
      <c r="C109" s="1"/>
      <c r="D109" s="1"/>
      <c r="E109" s="1"/>
      <c r="F109" s="1"/>
      <c r="G109" s="1"/>
      <c r="H109" s="1"/>
      <c r="I109" s="1"/>
      <c r="J109" s="1"/>
      <c r="K109" s="1"/>
      <c r="L109" s="1"/>
      <c r="O109" s="1"/>
      <c r="P109" s="1"/>
      <c r="Q109" s="1"/>
      <c r="R109" s="1"/>
      <c r="S109" s="1"/>
      <c r="AE109" s="1207"/>
      <c r="AN109" s="1"/>
      <c r="AO109" s="1"/>
      <c r="AP109" s="1"/>
      <c r="AW109"/>
      <c r="AX109" s="554" t="s">
        <v>1170</v>
      </c>
      <c r="AY109" s="103">
        <f t="shared" si="51"/>
        <v>0.25</v>
      </c>
      <c r="AZ109" s="102" t="s">
        <v>282</v>
      </c>
      <c r="BA109" s="75">
        <f t="shared" si="55"/>
        <v>4</v>
      </c>
      <c r="BB109" s="74">
        <f t="shared" si="53"/>
        <v>25</v>
      </c>
      <c r="BC109" s="92">
        <v>250</v>
      </c>
      <c r="BD109" s="97">
        <v>0</v>
      </c>
      <c r="BE109" s="71">
        <v>0</v>
      </c>
      <c r="BF109" s="79">
        <f t="shared" si="54"/>
        <v>25</v>
      </c>
      <c r="BG109" s="96">
        <v>250</v>
      </c>
      <c r="BH109" s="88" t="s">
        <v>314</v>
      </c>
      <c r="BR109" s="9">
        <v>1</v>
      </c>
    </row>
    <row r="110" spans="2:70" ht="21" customHeight="1" thickBot="1">
      <c r="B110" s="1"/>
      <c r="C110" s="1"/>
      <c r="D110" s="1"/>
      <c r="E110" s="1"/>
      <c r="F110" s="1"/>
      <c r="G110" s="1"/>
      <c r="H110" s="1"/>
      <c r="I110" s="1"/>
      <c r="J110" s="1"/>
      <c r="K110" s="1"/>
      <c r="L110" s="1"/>
      <c r="O110" s="1"/>
      <c r="P110" s="1"/>
      <c r="Q110" s="1"/>
      <c r="R110" s="1"/>
      <c r="S110" s="1"/>
      <c r="AE110"/>
      <c r="AN110" s="1"/>
      <c r="AO110" s="1"/>
      <c r="AP110" s="1"/>
      <c r="AW110"/>
      <c r="AX110" s="554" t="s">
        <v>1169</v>
      </c>
      <c r="AY110" s="103">
        <f t="shared" si="51"/>
        <v>0.5</v>
      </c>
      <c r="AZ110" s="102" t="s">
        <v>282</v>
      </c>
      <c r="BA110" s="75">
        <f t="shared" si="55"/>
        <v>2</v>
      </c>
      <c r="BB110" s="74">
        <f t="shared" si="53"/>
        <v>50</v>
      </c>
      <c r="BC110" s="92">
        <v>500</v>
      </c>
      <c r="BD110" s="97">
        <v>0</v>
      </c>
      <c r="BE110" s="71">
        <v>0</v>
      </c>
      <c r="BF110" s="79">
        <f t="shared" si="54"/>
        <v>50</v>
      </c>
      <c r="BG110" s="69">
        <v>500</v>
      </c>
      <c r="BH110" s="88" t="s">
        <v>311</v>
      </c>
      <c r="BR110" s="9">
        <v>1</v>
      </c>
    </row>
    <row r="111" spans="2:70" ht="21" customHeight="1">
      <c r="B111" s="1"/>
      <c r="C111" s="1"/>
      <c r="D111" s="1"/>
      <c r="E111" s="1"/>
      <c r="F111" s="1"/>
      <c r="G111" s="1"/>
      <c r="H111" s="1"/>
      <c r="I111" s="1"/>
      <c r="J111" s="1"/>
      <c r="K111" s="1"/>
      <c r="L111" s="1"/>
      <c r="O111" s="1"/>
      <c r="P111" s="1"/>
      <c r="Q111" s="1"/>
      <c r="R111" s="1"/>
      <c r="S111" s="1"/>
      <c r="AE111" s="1255" t="s">
        <v>707</v>
      </c>
      <c r="AN111" s="1"/>
      <c r="AO111" s="1"/>
      <c r="AP111" s="1"/>
      <c r="AW111"/>
      <c r="AX111" s="557" t="s">
        <v>310</v>
      </c>
      <c r="AY111" s="94">
        <f t="shared" si="51"/>
        <v>0.06</v>
      </c>
      <c r="AZ111" s="93" t="s">
        <v>282</v>
      </c>
      <c r="BA111" s="75">
        <f t="shared" si="55"/>
        <v>17</v>
      </c>
      <c r="BB111" s="74">
        <f t="shared" si="53"/>
        <v>6</v>
      </c>
      <c r="BC111" s="92">
        <v>60</v>
      </c>
      <c r="BD111" s="97">
        <v>45</v>
      </c>
      <c r="BE111" s="71">
        <v>75</v>
      </c>
      <c r="BF111" s="79">
        <f t="shared" ref="BF111:BF118" si="56">BE111/10</f>
        <v>7.5</v>
      </c>
      <c r="BG111" s="96">
        <v>90</v>
      </c>
      <c r="BH111" s="88" t="s">
        <v>309</v>
      </c>
      <c r="BR111" s="9">
        <v>1</v>
      </c>
    </row>
    <row r="112" spans="2:70" ht="21" customHeight="1">
      <c r="B112" s="1"/>
      <c r="C112" s="1"/>
      <c r="D112" s="1"/>
      <c r="E112" s="1"/>
      <c r="F112" s="1"/>
      <c r="G112" s="1"/>
      <c r="H112" s="1"/>
      <c r="I112" s="1"/>
      <c r="J112" s="1"/>
      <c r="K112" s="1"/>
      <c r="L112" s="1"/>
      <c r="O112" s="1"/>
      <c r="P112" s="1"/>
      <c r="Q112" s="1"/>
      <c r="R112" s="1"/>
      <c r="S112" s="1"/>
      <c r="AE112" s="1256"/>
      <c r="AN112" s="1"/>
      <c r="AO112" s="1"/>
      <c r="AP112" s="1"/>
      <c r="AW112"/>
      <c r="AX112" s="557" t="s">
        <v>307</v>
      </c>
      <c r="AY112" s="94">
        <f t="shared" si="51"/>
        <v>0.12</v>
      </c>
      <c r="AZ112" s="101" t="s">
        <v>282</v>
      </c>
      <c r="BA112" s="100">
        <f t="shared" si="55"/>
        <v>8</v>
      </c>
      <c r="BB112" s="74">
        <f t="shared" si="53"/>
        <v>12</v>
      </c>
      <c r="BC112" s="92">
        <v>120</v>
      </c>
      <c r="BD112" s="99">
        <v>90</v>
      </c>
      <c r="BE112" s="99">
        <v>150</v>
      </c>
      <c r="BF112" s="79">
        <f t="shared" si="56"/>
        <v>15</v>
      </c>
      <c r="BG112" s="98">
        <v>180</v>
      </c>
      <c r="BH112" s="88" t="s">
        <v>306</v>
      </c>
      <c r="BR112" s="9">
        <v>1</v>
      </c>
    </row>
    <row r="113" spans="2:70" ht="21" customHeight="1" thickBot="1">
      <c r="B113" s="1"/>
      <c r="C113" s="1"/>
      <c r="D113" s="1"/>
      <c r="E113" s="1"/>
      <c r="F113" s="1"/>
      <c r="G113" s="1"/>
      <c r="H113" s="1"/>
      <c r="I113" s="1"/>
      <c r="J113" s="1"/>
      <c r="K113" s="1"/>
      <c r="L113" s="1"/>
      <c r="O113" s="1"/>
      <c r="P113" s="1"/>
      <c r="Q113" s="1"/>
      <c r="R113" s="1"/>
      <c r="S113" s="1"/>
      <c r="AE113"/>
      <c r="AN113" s="1"/>
      <c r="AO113" s="1"/>
      <c r="AP113" s="1"/>
      <c r="AW113"/>
      <c r="AX113" s="557" t="s">
        <v>304</v>
      </c>
      <c r="AY113" s="94">
        <f t="shared" si="51"/>
        <v>0.03</v>
      </c>
      <c r="AZ113" s="93" t="s">
        <v>282</v>
      </c>
      <c r="BA113" s="75">
        <f t="shared" si="55"/>
        <v>33</v>
      </c>
      <c r="BB113" s="74">
        <f t="shared" si="53"/>
        <v>3</v>
      </c>
      <c r="BC113" s="92">
        <v>30</v>
      </c>
      <c r="BD113" s="97">
        <v>22</v>
      </c>
      <c r="BE113" s="71">
        <v>38</v>
      </c>
      <c r="BF113" s="79">
        <f t="shared" si="56"/>
        <v>3.8</v>
      </c>
      <c r="BG113" s="96">
        <v>45</v>
      </c>
      <c r="BH113" s="88" t="s">
        <v>303</v>
      </c>
      <c r="BR113" s="9">
        <v>1</v>
      </c>
    </row>
    <row r="114" spans="2:70" ht="21" customHeight="1">
      <c r="B114" s="1"/>
      <c r="C114" s="1"/>
      <c r="D114" s="1"/>
      <c r="E114" s="1"/>
      <c r="F114" s="1"/>
      <c r="G114" s="1"/>
      <c r="H114" s="1"/>
      <c r="I114" s="1"/>
      <c r="J114" s="1"/>
      <c r="K114" s="1"/>
      <c r="L114" s="1"/>
      <c r="O114" s="1"/>
      <c r="P114" s="1"/>
      <c r="Q114" s="1"/>
      <c r="R114" s="1"/>
      <c r="S114" s="1"/>
      <c r="AE114" s="1257" t="s">
        <v>728</v>
      </c>
      <c r="AN114" s="1"/>
      <c r="AO114" s="1"/>
      <c r="AP114" s="1"/>
      <c r="AW114"/>
      <c r="AX114" s="87" t="s">
        <v>301</v>
      </c>
      <c r="AY114" s="94">
        <f t="shared" si="51"/>
        <v>1.4999999999999999E-2</v>
      </c>
      <c r="AZ114" s="93" t="s">
        <v>282</v>
      </c>
      <c r="BA114" s="75">
        <f t="shared" si="55"/>
        <v>67</v>
      </c>
      <c r="BB114" s="74">
        <f t="shared" si="53"/>
        <v>1.5</v>
      </c>
      <c r="BC114" s="92">
        <v>15</v>
      </c>
      <c r="BD114" s="97">
        <v>11</v>
      </c>
      <c r="BE114" s="71">
        <v>19</v>
      </c>
      <c r="BF114" s="79">
        <f t="shared" si="56"/>
        <v>1.9</v>
      </c>
      <c r="BG114" s="96">
        <v>22</v>
      </c>
      <c r="BH114" s="88" t="s">
        <v>300</v>
      </c>
      <c r="BR114" s="9">
        <v>1</v>
      </c>
    </row>
    <row r="115" spans="2:70" ht="21" customHeight="1">
      <c r="B115" s="1"/>
      <c r="C115" s="1"/>
      <c r="D115" s="1"/>
      <c r="E115" s="1"/>
      <c r="F115" s="1"/>
      <c r="G115" s="1"/>
      <c r="H115" s="1"/>
      <c r="I115" s="1"/>
      <c r="J115" s="1"/>
      <c r="K115" s="1"/>
      <c r="L115" s="1"/>
      <c r="O115" s="1"/>
      <c r="P115" s="1"/>
      <c r="Q115" s="1"/>
      <c r="R115" s="1"/>
      <c r="S115" s="1"/>
      <c r="AE115" s="1258"/>
      <c r="AN115" s="1"/>
      <c r="AO115" s="1"/>
      <c r="AP115" s="1"/>
      <c r="AW115"/>
      <c r="AX115" s="87" t="s">
        <v>298</v>
      </c>
      <c r="AY115" s="94">
        <f t="shared" si="51"/>
        <v>5.0000000000000001E-3</v>
      </c>
      <c r="AZ115" s="93" t="s">
        <v>282</v>
      </c>
      <c r="BA115" s="75">
        <f t="shared" si="55"/>
        <v>200</v>
      </c>
      <c r="BB115" s="74">
        <f t="shared" si="53"/>
        <v>0.5</v>
      </c>
      <c r="BC115" s="92">
        <v>5</v>
      </c>
      <c r="BD115" s="97">
        <v>4</v>
      </c>
      <c r="BE115" s="71">
        <v>6</v>
      </c>
      <c r="BF115" s="79">
        <f t="shared" si="56"/>
        <v>0.6</v>
      </c>
      <c r="BG115" s="96">
        <v>8</v>
      </c>
      <c r="BH115" s="88" t="s">
        <v>297</v>
      </c>
      <c r="BR115" s="9">
        <v>1</v>
      </c>
    </row>
    <row r="116" spans="2:70" ht="21" customHeight="1" thickBot="1">
      <c r="B116" s="1"/>
      <c r="C116" s="1"/>
      <c r="D116" s="1"/>
      <c r="E116" s="1"/>
      <c r="F116" s="1"/>
      <c r="G116" s="1"/>
      <c r="H116" s="1"/>
      <c r="I116" s="1"/>
      <c r="J116" s="1"/>
      <c r="K116" s="1"/>
      <c r="L116" s="1"/>
      <c r="O116" s="1"/>
      <c r="P116" s="1"/>
      <c r="Q116" s="1"/>
      <c r="R116" s="1"/>
      <c r="S116" s="1"/>
      <c r="AE116"/>
      <c r="AN116" s="1"/>
      <c r="AO116" s="1"/>
      <c r="AP116" s="1"/>
      <c r="AW116"/>
      <c r="AX116" s="87" t="s">
        <v>1142</v>
      </c>
      <c r="AY116" s="94">
        <f t="shared" si="51"/>
        <v>1.4999999999999999E-2</v>
      </c>
      <c r="AZ116" s="93" t="s">
        <v>282</v>
      </c>
      <c r="BA116" s="75">
        <f t="shared" si="55"/>
        <v>67</v>
      </c>
      <c r="BB116" s="74">
        <f t="shared" si="53"/>
        <v>1.5</v>
      </c>
      <c r="BC116" s="92">
        <v>15</v>
      </c>
      <c r="BD116" s="97">
        <v>11</v>
      </c>
      <c r="BE116" s="71">
        <v>19</v>
      </c>
      <c r="BF116" s="79">
        <f t="shared" si="56"/>
        <v>1.9</v>
      </c>
      <c r="BG116" s="96">
        <v>22</v>
      </c>
      <c r="BH116" s="88" t="s">
        <v>295</v>
      </c>
      <c r="BR116" s="9">
        <v>1</v>
      </c>
    </row>
    <row r="117" spans="2:70" ht="21" customHeight="1">
      <c r="B117" s="1"/>
      <c r="C117" s="1"/>
      <c r="D117" s="1"/>
      <c r="E117" s="1"/>
      <c r="F117" s="1"/>
      <c r="G117" s="1"/>
      <c r="H117" s="1"/>
      <c r="I117" s="1"/>
      <c r="J117" s="1"/>
      <c r="K117" s="1"/>
      <c r="L117" s="1"/>
      <c r="O117" s="1"/>
      <c r="P117" s="1"/>
      <c r="Q117" s="1"/>
      <c r="R117" s="1"/>
      <c r="S117" s="1"/>
      <c r="AE117" s="1194" t="s">
        <v>294</v>
      </c>
      <c r="AN117" s="1"/>
      <c r="AO117" s="1"/>
      <c r="AP117" s="1"/>
      <c r="AW117"/>
      <c r="AX117" s="557" t="s">
        <v>293</v>
      </c>
      <c r="AY117" s="94">
        <f t="shared" si="51"/>
        <v>5.0000000000000001E-3</v>
      </c>
      <c r="AZ117" s="93" t="s">
        <v>282</v>
      </c>
      <c r="BA117" s="75">
        <f t="shared" si="55"/>
        <v>200</v>
      </c>
      <c r="BB117" s="74">
        <f t="shared" si="53"/>
        <v>0.5</v>
      </c>
      <c r="BC117" s="92">
        <v>5</v>
      </c>
      <c r="BD117" s="97">
        <v>4</v>
      </c>
      <c r="BE117" s="71">
        <v>6</v>
      </c>
      <c r="BF117" s="74">
        <f t="shared" si="56"/>
        <v>0.6</v>
      </c>
      <c r="BG117" s="96">
        <v>8</v>
      </c>
      <c r="BH117" s="88" t="s">
        <v>292</v>
      </c>
      <c r="BR117" s="9">
        <v>1</v>
      </c>
    </row>
    <row r="118" spans="2:70" ht="21" customHeight="1">
      <c r="B118" s="1"/>
      <c r="C118" s="1"/>
      <c r="D118" s="1"/>
      <c r="E118" s="1"/>
      <c r="F118" s="1"/>
      <c r="G118" s="1"/>
      <c r="H118" s="1"/>
      <c r="I118" s="1"/>
      <c r="J118" s="1"/>
      <c r="K118" s="1"/>
      <c r="L118" s="1"/>
      <c r="O118" s="1"/>
      <c r="P118" s="1"/>
      <c r="Q118" s="1"/>
      <c r="R118" s="1"/>
      <c r="S118" s="1"/>
      <c r="AE118" s="1195"/>
      <c r="AN118" s="1"/>
      <c r="AO118" s="1"/>
      <c r="AP118" s="1"/>
      <c r="AW118"/>
      <c r="AX118" s="648" t="s">
        <v>1143</v>
      </c>
      <c r="AY118" s="94">
        <f t="shared" si="51"/>
        <v>0.12</v>
      </c>
      <c r="AZ118" s="93" t="s">
        <v>282</v>
      </c>
      <c r="BA118" s="75">
        <f t="shared" si="55"/>
        <v>8</v>
      </c>
      <c r="BB118" s="74">
        <f t="shared" si="53"/>
        <v>12</v>
      </c>
      <c r="BC118" s="92">
        <v>120</v>
      </c>
      <c r="BD118" s="97">
        <v>90</v>
      </c>
      <c r="BE118" s="71">
        <v>150</v>
      </c>
      <c r="BF118" s="79">
        <f t="shared" si="56"/>
        <v>15</v>
      </c>
      <c r="BG118" s="96">
        <v>180</v>
      </c>
      <c r="BH118" s="88" t="s">
        <v>289</v>
      </c>
      <c r="BR118" s="9">
        <v>1</v>
      </c>
    </row>
    <row r="119" spans="2:70" ht="21" customHeight="1" thickBot="1">
      <c r="B119" s="1"/>
      <c r="C119" s="1"/>
      <c r="D119" s="1"/>
      <c r="E119" s="1"/>
      <c r="F119" s="1"/>
      <c r="G119" s="1"/>
      <c r="H119" s="1"/>
      <c r="I119" s="1"/>
      <c r="J119" s="1"/>
      <c r="K119" s="1"/>
      <c r="L119" s="1"/>
      <c r="O119" s="1"/>
      <c r="P119" s="1"/>
      <c r="Q119" s="1"/>
      <c r="R119" s="1"/>
      <c r="S119" s="1"/>
      <c r="AE119"/>
      <c r="AN119" s="1"/>
      <c r="AO119" s="1"/>
      <c r="AP119" s="1"/>
      <c r="AW119"/>
      <c r="AX119" s="95" t="s">
        <v>1144</v>
      </c>
      <c r="AY119" s="94">
        <f t="shared" si="51"/>
        <v>5.0000000000000001E-3</v>
      </c>
      <c r="AZ119" s="93" t="s">
        <v>282</v>
      </c>
      <c r="BA119" s="75">
        <f t="shared" si="55"/>
        <v>200</v>
      </c>
      <c r="BB119" s="74">
        <f t="shared" si="53"/>
        <v>0.5</v>
      </c>
      <c r="BC119" s="92">
        <v>5</v>
      </c>
      <c r="BD119" s="91">
        <v>0</v>
      </c>
      <c r="BE119" s="90">
        <v>0</v>
      </c>
      <c r="BF119" s="79"/>
      <c r="BG119" s="89"/>
      <c r="BH119" s="88" t="s">
        <v>281</v>
      </c>
      <c r="BR119" s="9">
        <v>1</v>
      </c>
    </row>
    <row r="120" spans="2:70" ht="21" customHeight="1">
      <c r="B120" s="1"/>
      <c r="C120" s="1"/>
      <c r="D120" s="1"/>
      <c r="E120" s="1"/>
      <c r="F120" s="1"/>
      <c r="G120" s="1"/>
      <c r="H120" s="1"/>
      <c r="I120" s="1"/>
      <c r="J120" s="1"/>
      <c r="K120" s="1"/>
      <c r="L120" s="1"/>
      <c r="O120" s="1"/>
      <c r="P120" s="1"/>
      <c r="Q120" s="1"/>
      <c r="R120" s="1"/>
      <c r="S120" s="1"/>
      <c r="AE120" s="1196" t="s">
        <v>730</v>
      </c>
      <c r="AN120" s="1"/>
      <c r="AO120" s="1"/>
      <c r="AP120" s="1"/>
      <c r="AW120"/>
      <c r="AX120" s="95" t="s">
        <v>1145</v>
      </c>
      <c r="AY120" s="94">
        <f t="shared" si="51"/>
        <v>1.4999999999999999E-2</v>
      </c>
      <c r="AZ120" s="93" t="s">
        <v>282</v>
      </c>
      <c r="BA120" s="75">
        <f t="shared" si="55"/>
        <v>67</v>
      </c>
      <c r="BB120" s="74">
        <f t="shared" si="53"/>
        <v>1.5</v>
      </c>
      <c r="BC120" s="92">
        <v>15</v>
      </c>
      <c r="BD120" s="91">
        <v>0</v>
      </c>
      <c r="BE120" s="90">
        <v>0</v>
      </c>
      <c r="BF120" s="79"/>
      <c r="BG120" s="89">
        <v>1000</v>
      </c>
      <c r="BH120" s="88" t="s">
        <v>281</v>
      </c>
      <c r="BR120" s="9">
        <v>1</v>
      </c>
    </row>
    <row r="121" spans="2:70" ht="21" customHeight="1">
      <c r="B121" s="1"/>
      <c r="C121" s="1"/>
      <c r="D121" s="1"/>
      <c r="E121" s="1"/>
      <c r="F121" s="1"/>
      <c r="G121" s="1"/>
      <c r="H121" s="1"/>
      <c r="I121" s="1"/>
      <c r="J121" s="1"/>
      <c r="K121" s="1"/>
      <c r="L121" s="1"/>
      <c r="O121" s="1"/>
      <c r="P121" s="1"/>
      <c r="Q121" s="1"/>
      <c r="R121" s="1"/>
      <c r="S121" s="1"/>
      <c r="AE121" s="1197"/>
      <c r="AN121" s="1"/>
      <c r="AO121" s="1"/>
      <c r="AP121" s="1"/>
      <c r="AW121"/>
      <c r="AX121" s="95" t="s">
        <v>1146</v>
      </c>
      <c r="AY121" s="94">
        <f t="shared" si="51"/>
        <v>0.25</v>
      </c>
      <c r="AZ121" s="93" t="s">
        <v>282</v>
      </c>
      <c r="BA121" s="75">
        <f t="shared" si="55"/>
        <v>4</v>
      </c>
      <c r="BB121" s="74">
        <f t="shared" si="53"/>
        <v>25</v>
      </c>
      <c r="BC121" s="92">
        <v>250</v>
      </c>
      <c r="BD121" s="91">
        <v>0</v>
      </c>
      <c r="BE121" s="90">
        <v>0</v>
      </c>
      <c r="BF121" s="74"/>
      <c r="BG121" s="89">
        <v>1</v>
      </c>
      <c r="BH121" s="88" t="s">
        <v>281</v>
      </c>
      <c r="BR121" s="9">
        <v>1</v>
      </c>
    </row>
    <row r="122" spans="2:70" ht="21" customHeight="1" thickBot="1">
      <c r="B122" s="1"/>
      <c r="C122" s="1"/>
      <c r="D122" s="1"/>
      <c r="E122" s="1"/>
      <c r="F122" s="1"/>
      <c r="G122" s="1"/>
      <c r="H122" s="1"/>
      <c r="I122" s="1"/>
      <c r="J122" s="1"/>
      <c r="K122" s="1"/>
      <c r="L122" s="1"/>
      <c r="O122" s="1"/>
      <c r="P122" s="1"/>
      <c r="Q122" s="1"/>
      <c r="R122" s="1"/>
      <c r="S122" s="1"/>
      <c r="AE122"/>
      <c r="AN122" s="1"/>
      <c r="AO122" s="1"/>
      <c r="AP122" s="1"/>
      <c r="AW122"/>
      <c r="AX122" s="87" t="s">
        <v>1147</v>
      </c>
      <c r="AY122" s="77">
        <f t="shared" si="51"/>
        <v>6.4999999999999997E-3</v>
      </c>
      <c r="AZ122" s="83" t="s">
        <v>243</v>
      </c>
      <c r="BA122" s="75">
        <f t="shared" si="55"/>
        <v>154</v>
      </c>
      <c r="BB122" s="74"/>
      <c r="BC122" s="73">
        <v>6.5</v>
      </c>
      <c r="BD122" s="72">
        <v>0</v>
      </c>
      <c r="BE122" s="71">
        <v>0</v>
      </c>
      <c r="BF122" s="79"/>
      <c r="BG122" s="69"/>
      <c r="BH122" s="68" t="s">
        <v>277</v>
      </c>
      <c r="BR122" s="9">
        <v>1</v>
      </c>
    </row>
    <row r="123" spans="2:70" ht="21" customHeight="1">
      <c r="B123" s="1"/>
      <c r="C123" s="1"/>
      <c r="D123" s="1"/>
      <c r="E123" s="1"/>
      <c r="F123" s="1"/>
      <c r="G123" s="1"/>
      <c r="H123" s="1"/>
      <c r="I123" s="1"/>
      <c r="J123" s="1"/>
      <c r="K123" s="1"/>
      <c r="L123" s="1"/>
      <c r="O123" s="1"/>
      <c r="P123" s="1"/>
      <c r="Q123" s="1"/>
      <c r="R123" s="1"/>
      <c r="S123" s="1"/>
      <c r="AE123" s="1196" t="s">
        <v>886</v>
      </c>
      <c r="AN123" s="1"/>
      <c r="AO123" s="1"/>
      <c r="AP123" s="1"/>
      <c r="AW123"/>
      <c r="AX123" s="87" t="s">
        <v>1148</v>
      </c>
      <c r="AY123" s="77">
        <f t="shared" si="51"/>
        <v>0.1</v>
      </c>
      <c r="AZ123" s="83" t="s">
        <v>243</v>
      </c>
      <c r="BA123" s="75">
        <f t="shared" si="55"/>
        <v>10</v>
      </c>
      <c r="BB123" s="79"/>
      <c r="BC123" s="73">
        <v>100</v>
      </c>
      <c r="BD123" s="72">
        <v>0</v>
      </c>
      <c r="BE123" s="71">
        <v>0</v>
      </c>
      <c r="BF123" s="85"/>
      <c r="BG123" s="69"/>
      <c r="BH123" s="68" t="s">
        <v>277</v>
      </c>
      <c r="BR123" s="9">
        <v>1</v>
      </c>
    </row>
    <row r="124" spans="2:70" ht="21" customHeight="1">
      <c r="B124" s="1"/>
      <c r="C124" s="1"/>
      <c r="D124" s="1"/>
      <c r="E124" s="1"/>
      <c r="F124" s="1"/>
      <c r="G124" s="1"/>
      <c r="H124" s="1"/>
      <c r="I124" s="1"/>
      <c r="J124" s="1"/>
      <c r="K124" s="1"/>
      <c r="L124" s="1"/>
      <c r="O124" s="1"/>
      <c r="P124" s="1"/>
      <c r="Q124" s="1"/>
      <c r="R124" s="1"/>
      <c r="S124" s="1"/>
      <c r="AE124" s="1197"/>
      <c r="AN124" s="1"/>
      <c r="AO124" s="1"/>
      <c r="AP124" s="1"/>
      <c r="AW124"/>
      <c r="AX124" s="87" t="s">
        <v>1149</v>
      </c>
      <c r="AY124" s="77">
        <f t="shared" si="51"/>
        <v>3.0000000000000001E-3</v>
      </c>
      <c r="AZ124" s="83" t="s">
        <v>243</v>
      </c>
      <c r="BA124" s="75">
        <f t="shared" si="55"/>
        <v>333</v>
      </c>
      <c r="BB124" s="79"/>
      <c r="BC124" s="73">
        <v>3</v>
      </c>
      <c r="BD124" s="72">
        <v>0</v>
      </c>
      <c r="BE124" s="71">
        <v>0</v>
      </c>
      <c r="BF124" s="79"/>
      <c r="BG124" s="69"/>
      <c r="BH124" s="68" t="s">
        <v>270</v>
      </c>
      <c r="BR124" s="9">
        <v>1</v>
      </c>
    </row>
    <row r="125" spans="2:70" ht="21" customHeight="1">
      <c r="B125" s="1"/>
      <c r="C125" s="1"/>
      <c r="D125" s="1"/>
      <c r="E125" s="1"/>
      <c r="F125" s="1"/>
      <c r="G125" s="1"/>
      <c r="H125" s="1"/>
      <c r="I125" s="1"/>
      <c r="J125" s="1"/>
      <c r="K125" s="1"/>
      <c r="L125" s="1"/>
      <c r="O125" s="1"/>
      <c r="P125" s="1"/>
      <c r="Q125" s="1"/>
      <c r="R125" s="1"/>
      <c r="S125" s="1"/>
      <c r="AE125"/>
      <c r="AN125" s="1"/>
      <c r="AO125" s="1"/>
      <c r="AP125" s="1"/>
      <c r="AW125"/>
      <c r="AX125" s="87" t="s">
        <v>1150</v>
      </c>
      <c r="AY125" s="77">
        <f t="shared" si="51"/>
        <v>8.0000000000000002E-3</v>
      </c>
      <c r="AZ125" s="83" t="s">
        <v>243</v>
      </c>
      <c r="BA125" s="75">
        <f t="shared" si="55"/>
        <v>125</v>
      </c>
      <c r="BB125" s="79"/>
      <c r="BC125" s="73">
        <v>8</v>
      </c>
      <c r="BD125" s="72">
        <v>0</v>
      </c>
      <c r="BE125" s="71">
        <v>0</v>
      </c>
      <c r="BF125" s="79"/>
      <c r="BG125" s="69"/>
      <c r="BH125" s="68" t="s">
        <v>270</v>
      </c>
      <c r="BR125" s="9">
        <v>1</v>
      </c>
    </row>
    <row r="126" spans="2:70" ht="21" customHeight="1">
      <c r="B126" s="1"/>
      <c r="C126" s="1"/>
      <c r="D126" s="1"/>
      <c r="E126" s="1"/>
      <c r="F126" s="1"/>
      <c r="G126" s="1"/>
      <c r="H126" s="1"/>
      <c r="I126" s="1"/>
      <c r="J126" s="1"/>
      <c r="K126" s="1"/>
      <c r="L126" s="1"/>
      <c r="O126" s="1"/>
      <c r="P126" s="1"/>
      <c r="Q126" s="1"/>
      <c r="R126" s="1"/>
      <c r="S126" s="1"/>
      <c r="AE126" s="1193" t="s">
        <v>1133</v>
      </c>
      <c r="AN126" s="1"/>
      <c r="AO126" s="1"/>
      <c r="AP126" s="1"/>
      <c r="AW126"/>
      <c r="AX126" s="87" t="s">
        <v>1151</v>
      </c>
      <c r="AY126" s="86">
        <f t="shared" si="51"/>
        <v>0.12</v>
      </c>
      <c r="AZ126" s="83" t="s">
        <v>243</v>
      </c>
      <c r="BA126" s="75">
        <f t="shared" si="55"/>
        <v>8</v>
      </c>
      <c r="BB126" s="79"/>
      <c r="BC126" s="73">
        <v>120</v>
      </c>
      <c r="BD126" s="72">
        <v>0</v>
      </c>
      <c r="BE126" s="71">
        <v>0</v>
      </c>
      <c r="BF126" s="85"/>
      <c r="BG126" s="69"/>
      <c r="BH126" s="68" t="s">
        <v>270</v>
      </c>
      <c r="BR126" s="9">
        <v>1</v>
      </c>
    </row>
    <row r="127" spans="2:70" ht="21" customHeight="1">
      <c r="B127" s="1"/>
      <c r="C127" s="1"/>
      <c r="D127" s="1"/>
      <c r="E127" s="1"/>
      <c r="F127" s="1"/>
      <c r="G127" s="1"/>
      <c r="H127" s="1"/>
      <c r="I127" s="1"/>
      <c r="J127" s="1"/>
      <c r="K127" s="1"/>
      <c r="L127" s="1"/>
      <c r="O127" s="1"/>
      <c r="P127" s="1"/>
      <c r="Q127" s="1"/>
      <c r="R127" s="1"/>
      <c r="S127" s="1"/>
      <c r="AE127" s="1193"/>
      <c r="AN127" s="1"/>
      <c r="AO127" s="1"/>
      <c r="AP127" s="1"/>
      <c r="AW127"/>
      <c r="AX127" s="87" t="s">
        <v>1152</v>
      </c>
      <c r="AY127" s="77">
        <f t="shared" si="51"/>
        <v>4.0000000000000001E-3</v>
      </c>
      <c r="AZ127" s="83" t="s">
        <v>243</v>
      </c>
      <c r="BA127" s="75">
        <f t="shared" si="55"/>
        <v>250</v>
      </c>
      <c r="BB127" s="79"/>
      <c r="BC127" s="73">
        <v>4</v>
      </c>
      <c r="BD127" s="72">
        <v>0</v>
      </c>
      <c r="BE127" s="71">
        <v>0</v>
      </c>
      <c r="BF127" s="79"/>
      <c r="BG127" s="69"/>
      <c r="BH127" s="68" t="s">
        <v>266</v>
      </c>
      <c r="BR127" s="9">
        <v>1</v>
      </c>
    </row>
    <row r="128" spans="2:70" ht="21" customHeight="1" thickBot="1">
      <c r="B128" s="1"/>
      <c r="C128" s="1"/>
      <c r="D128" s="1"/>
      <c r="E128" s="1"/>
      <c r="F128" s="1"/>
      <c r="G128" s="1"/>
      <c r="H128" s="1"/>
      <c r="I128" s="1"/>
      <c r="J128" s="1"/>
      <c r="K128" s="1"/>
      <c r="L128" s="1"/>
      <c r="O128" s="1"/>
      <c r="P128" s="1"/>
      <c r="Q128" s="1"/>
      <c r="R128" s="1"/>
      <c r="S128" s="1"/>
      <c r="AE128"/>
      <c r="AN128" s="1"/>
      <c r="AO128" s="1"/>
      <c r="AP128" s="1"/>
      <c r="AW128"/>
      <c r="AX128" s="87" t="s">
        <v>1153</v>
      </c>
      <c r="AY128" s="77">
        <f t="shared" si="51"/>
        <v>0.2</v>
      </c>
      <c r="AZ128" s="83" t="s">
        <v>243</v>
      </c>
      <c r="BA128" s="75">
        <f t="shared" si="55"/>
        <v>5</v>
      </c>
      <c r="BB128" s="79"/>
      <c r="BC128" s="73">
        <v>200</v>
      </c>
      <c r="BD128" s="72">
        <v>0</v>
      </c>
      <c r="BE128" s="71">
        <v>0</v>
      </c>
      <c r="BF128" s="79"/>
      <c r="BG128" s="69"/>
      <c r="BH128" s="68" t="s">
        <v>266</v>
      </c>
      <c r="BR128" s="9">
        <v>1</v>
      </c>
    </row>
    <row r="129" spans="2:70" ht="21" customHeight="1">
      <c r="B129" s="1"/>
      <c r="C129" s="1"/>
      <c r="D129" s="1"/>
      <c r="E129" s="1"/>
      <c r="F129" s="1"/>
      <c r="G129" s="1"/>
      <c r="H129" s="1"/>
      <c r="I129" s="1"/>
      <c r="J129" s="1"/>
      <c r="K129" s="1"/>
      <c r="L129" s="1"/>
      <c r="O129" s="1"/>
      <c r="P129" s="1"/>
      <c r="Q129" s="1"/>
      <c r="R129" s="1"/>
      <c r="S129" s="1"/>
      <c r="AE129" s="1167" t="s">
        <v>1232</v>
      </c>
      <c r="AN129" s="1"/>
      <c r="AO129" s="1"/>
      <c r="AP129" s="1"/>
      <c r="AW129"/>
      <c r="AX129" s="87" t="s">
        <v>1154</v>
      </c>
      <c r="AY129" s="77">
        <f t="shared" si="51"/>
        <v>2E-3</v>
      </c>
      <c r="AZ129" s="83" t="s">
        <v>243</v>
      </c>
      <c r="BA129" s="75">
        <f t="shared" si="55"/>
        <v>500</v>
      </c>
      <c r="BB129" s="74"/>
      <c r="BC129" s="73">
        <v>2</v>
      </c>
      <c r="BD129" s="72">
        <v>0</v>
      </c>
      <c r="BE129" s="71">
        <v>0</v>
      </c>
      <c r="BF129" s="79"/>
      <c r="BG129" s="69"/>
      <c r="BH129" s="68" t="s">
        <v>262</v>
      </c>
      <c r="BR129" s="9">
        <v>1</v>
      </c>
    </row>
    <row r="130" spans="2:70" ht="21" customHeight="1">
      <c r="B130" s="1"/>
      <c r="C130" s="1"/>
      <c r="D130" s="1"/>
      <c r="E130" s="1"/>
      <c r="F130" s="1"/>
      <c r="G130" s="1"/>
      <c r="H130" s="1"/>
      <c r="I130" s="1"/>
      <c r="J130" s="1"/>
      <c r="K130" s="1"/>
      <c r="L130" s="1"/>
      <c r="O130" s="1"/>
      <c r="P130" s="1"/>
      <c r="Q130" s="1"/>
      <c r="R130" s="1"/>
      <c r="S130" s="1"/>
      <c r="AE130" s="1168"/>
      <c r="AN130" s="1"/>
      <c r="AO130" s="1"/>
      <c r="AP130" s="1"/>
      <c r="AW130"/>
      <c r="AX130" s="87" t="s">
        <v>1155</v>
      </c>
      <c r="AY130" s="77">
        <f t="shared" si="51"/>
        <v>7.0000000000000001E-3</v>
      </c>
      <c r="AZ130" s="83" t="s">
        <v>243</v>
      </c>
      <c r="BA130" s="75">
        <f t="shared" si="55"/>
        <v>143</v>
      </c>
      <c r="BB130" s="84"/>
      <c r="BC130" s="73">
        <v>7</v>
      </c>
      <c r="BD130" s="72">
        <v>0</v>
      </c>
      <c r="BE130" s="71">
        <v>0</v>
      </c>
      <c r="BF130" s="79"/>
      <c r="BG130" s="69"/>
      <c r="BH130" s="68" t="s">
        <v>262</v>
      </c>
      <c r="BR130" s="9">
        <v>1</v>
      </c>
    </row>
    <row r="131" spans="2:70" ht="21" customHeight="1" thickBot="1">
      <c r="B131" s="1"/>
      <c r="C131" s="1"/>
      <c r="D131" s="1"/>
      <c r="E131" s="1"/>
      <c r="F131" s="1"/>
      <c r="G131" s="1"/>
      <c r="H131" s="1"/>
      <c r="I131" s="1"/>
      <c r="J131" s="1"/>
      <c r="K131" s="1"/>
      <c r="L131" s="1"/>
      <c r="O131" s="1"/>
      <c r="P131" s="1"/>
      <c r="Q131" s="1"/>
      <c r="R131" s="1"/>
      <c r="S131" s="1"/>
      <c r="AE131"/>
      <c r="AN131" s="1"/>
      <c r="AO131" s="1"/>
      <c r="AP131" s="1"/>
      <c r="AW131"/>
      <c r="AX131" s="87" t="s">
        <v>1156</v>
      </c>
      <c r="AY131" s="86">
        <f t="shared" si="51"/>
        <v>0.12</v>
      </c>
      <c r="AZ131" s="83" t="s">
        <v>243</v>
      </c>
      <c r="BA131" s="75">
        <f t="shared" si="55"/>
        <v>8</v>
      </c>
      <c r="BB131" s="79"/>
      <c r="BC131" s="73">
        <v>120</v>
      </c>
      <c r="BD131" s="72">
        <v>0</v>
      </c>
      <c r="BE131" s="71">
        <v>0</v>
      </c>
      <c r="BF131" s="85"/>
      <c r="BG131" s="69"/>
      <c r="BH131" s="68" t="s">
        <v>254</v>
      </c>
      <c r="BR131" s="9">
        <v>1</v>
      </c>
    </row>
    <row r="132" spans="2:70" ht="21" customHeight="1">
      <c r="B132" s="1"/>
      <c r="C132" s="1"/>
      <c r="D132" s="1"/>
      <c r="E132" s="1"/>
      <c r="F132" s="1"/>
      <c r="G132" s="1"/>
      <c r="H132" s="1"/>
      <c r="I132" s="1"/>
      <c r="J132" s="1"/>
      <c r="K132" s="1"/>
      <c r="L132" s="1"/>
      <c r="O132" s="1"/>
      <c r="P132" s="1"/>
      <c r="Q132" s="1"/>
      <c r="R132" s="1"/>
      <c r="S132" s="1"/>
      <c r="AE132" s="1167" t="s">
        <v>1239</v>
      </c>
      <c r="AN132" s="1"/>
      <c r="AO132" s="1"/>
      <c r="AP132" s="1"/>
      <c r="AW132"/>
      <c r="AX132" s="87" t="s">
        <v>1157</v>
      </c>
      <c r="AY132" s="77">
        <f t="shared" si="51"/>
        <v>2.5000000000000001E-3</v>
      </c>
      <c r="AZ132" s="83" t="s">
        <v>243</v>
      </c>
      <c r="BA132" s="75">
        <f t="shared" si="55"/>
        <v>400</v>
      </c>
      <c r="BB132" s="84"/>
      <c r="BC132" s="73">
        <v>2.5</v>
      </c>
      <c r="BD132" s="72">
        <v>0</v>
      </c>
      <c r="BE132" s="71">
        <v>0</v>
      </c>
      <c r="BF132" s="79"/>
      <c r="BG132" s="69"/>
      <c r="BH132" s="68" t="s">
        <v>254</v>
      </c>
      <c r="BR132" s="9">
        <v>1</v>
      </c>
    </row>
    <row r="133" spans="2:70" ht="21" customHeight="1">
      <c r="B133" s="1"/>
      <c r="C133" s="1"/>
      <c r="D133" s="1"/>
      <c r="E133" s="1"/>
      <c r="F133" s="1"/>
      <c r="G133" s="1"/>
      <c r="H133" s="1"/>
      <c r="I133" s="1"/>
      <c r="J133" s="1"/>
      <c r="K133" s="1"/>
      <c r="L133" s="1"/>
      <c r="O133" s="1"/>
      <c r="P133" s="1"/>
      <c r="Q133" s="1"/>
      <c r="R133" s="1"/>
      <c r="S133" s="1"/>
      <c r="AE133" s="1168"/>
      <c r="AN133" s="1"/>
      <c r="AO133" s="1"/>
      <c r="AP133" s="1"/>
      <c r="AW133"/>
      <c r="AX133" s="87" t="s">
        <v>1158</v>
      </c>
      <c r="AY133" s="77">
        <f t="shared" si="51"/>
        <v>7.4999999999999997E-3</v>
      </c>
      <c r="AZ133" s="83" t="s">
        <v>243</v>
      </c>
      <c r="BA133" s="75">
        <f t="shared" si="55"/>
        <v>133</v>
      </c>
      <c r="BB133" s="79"/>
      <c r="BC133" s="73">
        <v>7.5</v>
      </c>
      <c r="BD133" s="72">
        <v>0</v>
      </c>
      <c r="BE133" s="71">
        <v>0</v>
      </c>
      <c r="BF133" s="85"/>
      <c r="BG133" s="69"/>
      <c r="BH133" s="68" t="s">
        <v>254</v>
      </c>
      <c r="BR133" s="9">
        <v>1</v>
      </c>
    </row>
    <row r="134" spans="2:70" ht="21" customHeight="1" thickBot="1">
      <c r="B134" s="1"/>
      <c r="C134" s="1"/>
      <c r="D134" s="1"/>
      <c r="E134" s="1"/>
      <c r="F134" s="1"/>
      <c r="G134" s="1"/>
      <c r="H134" s="1"/>
      <c r="I134" s="1"/>
      <c r="J134" s="1"/>
      <c r="K134" s="1"/>
      <c r="L134" s="1"/>
      <c r="O134" s="1"/>
      <c r="P134" s="1"/>
      <c r="Q134" s="1"/>
      <c r="R134" s="1"/>
      <c r="S134" s="1"/>
      <c r="AE134"/>
      <c r="AN134" s="1"/>
      <c r="AO134" s="1"/>
      <c r="AP134" s="1"/>
      <c r="AW134"/>
      <c r="AX134" s="87" t="s">
        <v>1159</v>
      </c>
      <c r="AY134" s="77">
        <f t="shared" si="51"/>
        <v>0.1</v>
      </c>
      <c r="AZ134" s="83" t="s">
        <v>243</v>
      </c>
      <c r="BA134" s="75">
        <f t="shared" si="55"/>
        <v>10</v>
      </c>
      <c r="BB134" s="79"/>
      <c r="BC134" s="73">
        <v>100</v>
      </c>
      <c r="BD134" s="72">
        <v>0</v>
      </c>
      <c r="BE134" s="71">
        <v>0</v>
      </c>
      <c r="BF134" s="85"/>
      <c r="BG134" s="69"/>
      <c r="BH134" s="68" t="s">
        <v>254</v>
      </c>
      <c r="BR134" s="9">
        <v>1</v>
      </c>
    </row>
    <row r="135" spans="2:70" ht="21" customHeight="1">
      <c r="B135" s="1"/>
      <c r="C135" s="1"/>
      <c r="D135" s="1"/>
      <c r="E135" s="1"/>
      <c r="F135" s="1"/>
      <c r="G135" s="1"/>
      <c r="H135" s="1"/>
      <c r="I135" s="1"/>
      <c r="J135" s="1"/>
      <c r="K135" s="1"/>
      <c r="L135" s="1"/>
      <c r="O135" s="1"/>
      <c r="P135" s="1"/>
      <c r="Q135" s="1"/>
      <c r="R135" s="1"/>
      <c r="S135" s="1"/>
      <c r="AE135" s="1167" t="s">
        <v>1238</v>
      </c>
      <c r="AN135" s="1"/>
      <c r="AO135" s="1"/>
      <c r="AP135" s="1"/>
      <c r="AW135"/>
      <c r="AX135" s="87" t="s">
        <v>1160</v>
      </c>
      <c r="AY135" s="77">
        <f t="shared" si="51"/>
        <v>5.0000000000000001E-3</v>
      </c>
      <c r="AZ135" s="83" t="s">
        <v>243</v>
      </c>
      <c r="BA135" s="75">
        <f t="shared" si="55"/>
        <v>200</v>
      </c>
      <c r="BB135" s="79"/>
      <c r="BC135" s="73">
        <v>5</v>
      </c>
      <c r="BD135" s="72">
        <v>0</v>
      </c>
      <c r="BE135" s="71">
        <v>0</v>
      </c>
      <c r="BF135" s="79"/>
      <c r="BG135" s="69"/>
      <c r="BH135" s="68" t="s">
        <v>248</v>
      </c>
      <c r="BR135" s="9">
        <v>1</v>
      </c>
    </row>
    <row r="136" spans="2:70" ht="21" customHeight="1">
      <c r="B136" s="1"/>
      <c r="C136" s="1"/>
      <c r="D136" s="1"/>
      <c r="E136" s="1"/>
      <c r="F136" s="1"/>
      <c r="G136" s="1"/>
      <c r="H136" s="1"/>
      <c r="I136" s="1"/>
      <c r="J136" s="1"/>
      <c r="K136" s="1"/>
      <c r="L136" s="1"/>
      <c r="O136" s="1"/>
      <c r="P136" s="1"/>
      <c r="Q136" s="1"/>
      <c r="R136" s="1"/>
      <c r="S136" s="1"/>
      <c r="AE136" s="1168"/>
      <c r="AN136" s="1"/>
      <c r="AO136" s="1"/>
      <c r="AP136" s="1"/>
      <c r="AW136"/>
      <c r="AX136" s="87" t="s">
        <v>1161</v>
      </c>
      <c r="AY136" s="77">
        <f t="shared" si="51"/>
        <v>1.4999999999999999E-2</v>
      </c>
      <c r="AZ136" s="83" t="s">
        <v>243</v>
      </c>
      <c r="BA136" s="75">
        <f t="shared" si="55"/>
        <v>67</v>
      </c>
      <c r="BB136" s="79"/>
      <c r="BC136" s="73">
        <v>15</v>
      </c>
      <c r="BD136" s="72">
        <v>0</v>
      </c>
      <c r="BE136" s="71">
        <v>0</v>
      </c>
      <c r="BF136" s="79"/>
      <c r="BG136" s="69"/>
      <c r="BH136" s="68" t="s">
        <v>248</v>
      </c>
      <c r="BR136" s="9">
        <v>1</v>
      </c>
    </row>
    <row r="137" spans="2:70" ht="21" customHeight="1" thickBot="1">
      <c r="B137" s="1"/>
      <c r="C137" s="1"/>
      <c r="D137" s="1"/>
      <c r="E137" s="1"/>
      <c r="F137" s="1"/>
      <c r="G137" s="1"/>
      <c r="H137" s="1"/>
      <c r="I137" s="1"/>
      <c r="J137" s="1"/>
      <c r="K137" s="1"/>
      <c r="L137" s="1"/>
      <c r="O137" s="1"/>
      <c r="P137" s="1"/>
      <c r="Q137" s="1"/>
      <c r="R137" s="1"/>
      <c r="S137" s="1"/>
      <c r="AE137"/>
      <c r="AN137" s="1"/>
      <c r="AO137" s="1"/>
      <c r="AP137" s="1"/>
      <c r="AW137"/>
      <c r="AX137" s="87" t="s">
        <v>1162</v>
      </c>
      <c r="AY137" s="86">
        <f t="shared" si="51"/>
        <v>0.24</v>
      </c>
      <c r="AZ137" s="83" t="s">
        <v>243</v>
      </c>
      <c r="BA137" s="75">
        <f t="shared" si="55"/>
        <v>4</v>
      </c>
      <c r="BB137" s="79"/>
      <c r="BC137" s="73">
        <v>240</v>
      </c>
      <c r="BD137" s="72">
        <v>0</v>
      </c>
      <c r="BE137" s="71">
        <v>0</v>
      </c>
      <c r="BF137" s="85"/>
      <c r="BG137" s="69"/>
      <c r="BH137" s="68" t="s">
        <v>248</v>
      </c>
      <c r="BR137" s="9">
        <v>1</v>
      </c>
    </row>
    <row r="138" spans="2:70" ht="21" customHeight="1">
      <c r="B138" s="1"/>
      <c r="C138" s="1"/>
      <c r="D138" s="1"/>
      <c r="E138" s="1"/>
      <c r="F138" s="1"/>
      <c r="G138" s="1"/>
      <c r="H138" s="1"/>
      <c r="I138" s="1"/>
      <c r="J138" s="1"/>
      <c r="K138" s="1"/>
      <c r="L138" s="1"/>
      <c r="O138" s="1"/>
      <c r="P138" s="1"/>
      <c r="Q138" s="1"/>
      <c r="R138" s="1"/>
      <c r="S138" s="1"/>
      <c r="AE138" s="1167" t="s">
        <v>1237</v>
      </c>
      <c r="AN138" s="1"/>
      <c r="AO138" s="1"/>
      <c r="AP138" s="1"/>
      <c r="AW138"/>
      <c r="AX138" s="559" t="s">
        <v>246</v>
      </c>
      <c r="AY138" s="77">
        <f t="shared" si="51"/>
        <v>1E-3</v>
      </c>
      <c r="AZ138" s="83" t="s">
        <v>243</v>
      </c>
      <c r="BA138" s="75">
        <f t="shared" si="55"/>
        <v>1000</v>
      </c>
      <c r="BB138" s="84"/>
      <c r="BC138" s="73">
        <v>1</v>
      </c>
      <c r="BD138" s="72">
        <v>0</v>
      </c>
      <c r="BE138" s="71">
        <v>0</v>
      </c>
      <c r="BF138" s="79"/>
      <c r="BG138" s="69"/>
      <c r="BH138" s="82"/>
      <c r="BR138" s="9">
        <v>1</v>
      </c>
    </row>
    <row r="139" spans="2:70" ht="21" customHeight="1">
      <c r="B139" s="1"/>
      <c r="C139" s="1"/>
      <c r="D139" s="1"/>
      <c r="E139" s="1"/>
      <c r="F139" s="1"/>
      <c r="G139" s="1"/>
      <c r="H139" s="1"/>
      <c r="I139" s="1"/>
      <c r="J139" s="1"/>
      <c r="K139" s="1"/>
      <c r="L139" s="1"/>
      <c r="O139" s="1"/>
      <c r="P139" s="1"/>
      <c r="Q139" s="1"/>
      <c r="R139" s="1"/>
      <c r="S139" s="1"/>
      <c r="AE139" s="1168"/>
      <c r="AN139" s="1"/>
      <c r="AO139" s="1"/>
      <c r="AP139" s="1"/>
      <c r="AW139"/>
      <c r="AX139" s="560" t="s">
        <v>244</v>
      </c>
      <c r="AY139" s="77">
        <f t="shared" si="51"/>
        <v>1</v>
      </c>
      <c r="AZ139" s="83" t="s">
        <v>243</v>
      </c>
      <c r="BA139" s="75">
        <f t="shared" si="55"/>
        <v>1</v>
      </c>
      <c r="BB139" s="79"/>
      <c r="BC139" s="73">
        <v>1000</v>
      </c>
      <c r="BD139" s="72">
        <v>0</v>
      </c>
      <c r="BE139" s="71">
        <v>0</v>
      </c>
      <c r="BF139" s="79"/>
      <c r="BG139" s="69"/>
      <c r="BH139" s="82"/>
      <c r="BR139" s="9">
        <v>1</v>
      </c>
    </row>
    <row r="140" spans="2:70" ht="21" customHeight="1" thickBot="1">
      <c r="B140" s="1"/>
      <c r="C140" s="1"/>
      <c r="D140" s="1"/>
      <c r="E140" s="1"/>
      <c r="F140" s="1"/>
      <c r="G140" s="1"/>
      <c r="H140" s="1"/>
      <c r="I140" s="1"/>
      <c r="J140" s="1"/>
      <c r="K140" s="1"/>
      <c r="L140" s="1"/>
      <c r="O140" s="1"/>
      <c r="P140" s="1"/>
      <c r="Q140" s="1"/>
      <c r="R140" s="1"/>
      <c r="S140" s="1"/>
      <c r="AE140"/>
      <c r="AN140" s="1"/>
      <c r="AO140" s="1"/>
      <c r="AP140" s="1"/>
      <c r="AW140"/>
      <c r="AX140" s="813" t="s">
        <v>1163</v>
      </c>
      <c r="AY140" s="80">
        <v>0.5</v>
      </c>
      <c r="AZ140" s="76" t="s">
        <v>226</v>
      </c>
      <c r="BA140" s="75">
        <f t="shared" si="55"/>
        <v>2</v>
      </c>
      <c r="BB140" s="79"/>
      <c r="BC140" s="73"/>
      <c r="BD140" s="72">
        <v>0</v>
      </c>
      <c r="BE140" s="71">
        <v>0</v>
      </c>
      <c r="BF140" s="70"/>
      <c r="BG140" s="69"/>
      <c r="BH140" s="68" t="s">
        <v>240</v>
      </c>
      <c r="BR140" s="9">
        <v>1</v>
      </c>
    </row>
    <row r="141" spans="2:70" ht="21" customHeight="1">
      <c r="B141" s="1"/>
      <c r="C141" s="1"/>
      <c r="D141" s="1"/>
      <c r="E141" s="1"/>
      <c r="F141" s="1"/>
      <c r="G141" s="1"/>
      <c r="H141" s="1"/>
      <c r="I141" s="1"/>
      <c r="J141" s="1"/>
      <c r="K141" s="1"/>
      <c r="L141" s="1"/>
      <c r="O141" s="1"/>
      <c r="P141" s="1"/>
      <c r="Q141" s="1"/>
      <c r="R141" s="1"/>
      <c r="S141" s="1"/>
      <c r="AE141" s="1167" t="s">
        <v>1236</v>
      </c>
      <c r="AN141" s="1"/>
      <c r="AO141" s="1"/>
      <c r="AP141" s="1"/>
      <c r="AW141"/>
      <c r="AX141" s="813" t="s">
        <v>1164</v>
      </c>
      <c r="AY141" s="80">
        <v>0.25</v>
      </c>
      <c r="AZ141" s="76" t="s">
        <v>226</v>
      </c>
      <c r="BA141" s="75">
        <f t="shared" si="55"/>
        <v>4</v>
      </c>
      <c r="BB141" s="79"/>
      <c r="BC141" s="73"/>
      <c r="BD141" s="72">
        <v>0</v>
      </c>
      <c r="BE141" s="71">
        <v>0</v>
      </c>
      <c r="BF141" s="70"/>
      <c r="BG141" s="69"/>
      <c r="BH141" s="68" t="s">
        <v>237</v>
      </c>
      <c r="BR141" s="9">
        <v>1</v>
      </c>
    </row>
    <row r="142" spans="2:70" ht="21" customHeight="1">
      <c r="B142" s="1"/>
      <c r="C142" s="1"/>
      <c r="D142" s="1"/>
      <c r="E142" s="1"/>
      <c r="F142" s="1"/>
      <c r="G142" s="1"/>
      <c r="H142" s="1"/>
      <c r="I142" s="1"/>
      <c r="J142" s="1"/>
      <c r="K142" s="1"/>
      <c r="L142" s="1"/>
      <c r="O142" s="1"/>
      <c r="P142" s="1"/>
      <c r="Q142" s="1"/>
      <c r="R142" s="1"/>
      <c r="S142" s="1"/>
      <c r="AE142" s="1168"/>
      <c r="AN142" s="1"/>
      <c r="AO142" s="1"/>
      <c r="AP142" s="1"/>
      <c r="AW142"/>
      <c r="AX142" s="813" t="s">
        <v>1165</v>
      </c>
      <c r="AY142" s="80">
        <v>0.33</v>
      </c>
      <c r="AZ142" s="76" t="s">
        <v>226</v>
      </c>
      <c r="BA142" s="75">
        <f t="shared" si="55"/>
        <v>3</v>
      </c>
      <c r="BB142" s="79"/>
      <c r="BC142" s="73"/>
      <c r="BD142" s="72">
        <v>0</v>
      </c>
      <c r="BE142" s="71">
        <v>0</v>
      </c>
      <c r="BF142" s="70"/>
      <c r="BG142" s="69"/>
      <c r="BH142" s="68" t="s">
        <v>235</v>
      </c>
      <c r="BR142" s="9">
        <v>1</v>
      </c>
    </row>
    <row r="143" spans="2:70" ht="21" customHeight="1" thickBot="1">
      <c r="B143" s="1"/>
      <c r="C143" s="1"/>
      <c r="D143" s="1"/>
      <c r="E143" s="1"/>
      <c r="F143" s="1"/>
      <c r="G143" s="1"/>
      <c r="H143" s="1"/>
      <c r="I143" s="1"/>
      <c r="J143" s="1"/>
      <c r="K143" s="1"/>
      <c r="L143" s="1"/>
      <c r="O143" s="1"/>
      <c r="P143" s="1"/>
      <c r="Q143" s="1"/>
      <c r="R143" s="1"/>
      <c r="S143" s="1"/>
      <c r="AE143"/>
      <c r="AN143" s="1"/>
      <c r="AO143" s="1"/>
      <c r="AP143" s="1"/>
      <c r="AW143"/>
      <c r="AX143" s="78" t="s">
        <v>1166</v>
      </c>
      <c r="AY143" s="77">
        <v>0.25</v>
      </c>
      <c r="AZ143" s="76" t="s">
        <v>226</v>
      </c>
      <c r="BA143" s="75">
        <f t="shared" si="55"/>
        <v>4</v>
      </c>
      <c r="BB143" s="74">
        <f t="shared" ref="BB143:BB145" si="57">BC143/10</f>
        <v>25</v>
      </c>
      <c r="BC143" s="73">
        <v>250</v>
      </c>
      <c r="BD143" s="72">
        <v>0</v>
      </c>
      <c r="BE143" s="71">
        <v>0</v>
      </c>
      <c r="BF143" s="70"/>
      <c r="BG143" s="69"/>
      <c r="BH143" s="68" t="s">
        <v>232</v>
      </c>
      <c r="BN143" s="2"/>
      <c r="BO143" s="2"/>
      <c r="BR143" s="9">
        <v>1</v>
      </c>
    </row>
    <row r="144" spans="2:70" ht="21" customHeight="1">
      <c r="B144" s="1"/>
      <c r="C144" s="1"/>
      <c r="D144" s="1"/>
      <c r="E144" s="1"/>
      <c r="F144" s="1"/>
      <c r="G144" s="1"/>
      <c r="H144" s="1"/>
      <c r="I144" s="1"/>
      <c r="J144" s="1"/>
      <c r="K144" s="1"/>
      <c r="L144" s="1"/>
      <c r="O144" s="1"/>
      <c r="P144" s="1"/>
      <c r="Q144" s="1"/>
      <c r="R144" s="1"/>
      <c r="S144" s="1"/>
      <c r="AE144" s="1167" t="s">
        <v>1235</v>
      </c>
      <c r="AN144" s="1"/>
      <c r="AO144" s="1"/>
      <c r="AP144" s="1"/>
      <c r="AW144"/>
      <c r="AX144" s="78" t="s">
        <v>1167</v>
      </c>
      <c r="AY144" s="77">
        <v>0.5</v>
      </c>
      <c r="AZ144" s="76" t="s">
        <v>226</v>
      </c>
      <c r="BA144" s="75">
        <f t="shared" si="55"/>
        <v>2</v>
      </c>
      <c r="BB144" s="74">
        <f t="shared" si="57"/>
        <v>50</v>
      </c>
      <c r="BC144" s="73">
        <v>500</v>
      </c>
      <c r="BD144" s="72">
        <v>0</v>
      </c>
      <c r="BE144" s="71">
        <v>0</v>
      </c>
      <c r="BF144" s="70"/>
      <c r="BG144" s="69"/>
      <c r="BH144" s="68" t="s">
        <v>229</v>
      </c>
      <c r="BN144" s="2"/>
      <c r="BO144" s="2"/>
      <c r="BR144" s="9">
        <v>1</v>
      </c>
    </row>
    <row r="145" spans="2:72" ht="21" customHeight="1">
      <c r="B145" s="1"/>
      <c r="C145" s="1"/>
      <c r="D145" s="1"/>
      <c r="E145" s="1"/>
      <c r="F145" s="1"/>
      <c r="G145" s="1"/>
      <c r="H145" s="1"/>
      <c r="I145" s="1"/>
      <c r="J145" s="1"/>
      <c r="K145" s="1"/>
      <c r="L145" s="1"/>
      <c r="O145" s="1"/>
      <c r="P145" s="1"/>
      <c r="Q145" s="1"/>
      <c r="R145" s="1"/>
      <c r="S145" s="1"/>
      <c r="AE145" s="1168"/>
      <c r="AN145" s="1"/>
      <c r="AO145" s="1"/>
      <c r="AP145" s="1"/>
      <c r="AV145" s="5"/>
      <c r="AW145" s="5" t="str">
        <f>"ligne "&amp;ROW()</f>
        <v>ligne 145</v>
      </c>
      <c r="AX145" s="66" t="s">
        <v>1168</v>
      </c>
      <c r="AY145" s="65">
        <v>0.33</v>
      </c>
      <c r="AZ145" s="64" t="s">
        <v>226</v>
      </c>
      <c r="BA145" s="63">
        <f t="shared" si="55"/>
        <v>3</v>
      </c>
      <c r="BB145" s="62">
        <f t="shared" si="57"/>
        <v>33.299999999999997</v>
      </c>
      <c r="BC145" s="61">
        <v>333</v>
      </c>
      <c r="BD145" s="60">
        <v>0</v>
      </c>
      <c r="BE145" s="59">
        <v>0</v>
      </c>
      <c r="BF145" s="58">
        <f>BE145/10</f>
        <v>0</v>
      </c>
      <c r="BG145" s="57"/>
      <c r="BH145" s="56" t="s">
        <v>225</v>
      </c>
      <c r="BN145" s="2"/>
      <c r="BO145" s="2"/>
      <c r="BR145" s="9">
        <v>1</v>
      </c>
    </row>
    <row r="146" spans="2:72" ht="21" customHeight="1" thickBot="1">
      <c r="B146" s="1"/>
      <c r="C146" s="1"/>
      <c r="D146" s="1"/>
      <c r="E146" s="1"/>
      <c r="F146" s="1"/>
      <c r="G146" s="1"/>
      <c r="H146" s="1"/>
      <c r="I146" s="1"/>
      <c r="J146" s="1"/>
      <c r="K146" s="1"/>
      <c r="L146" s="1"/>
      <c r="O146" s="1"/>
      <c r="P146" s="1"/>
      <c r="Q146" s="1"/>
      <c r="R146" s="1"/>
      <c r="S146" s="1"/>
      <c r="AE146"/>
      <c r="AN146" s="1"/>
      <c r="AO146" s="1"/>
      <c r="AP146" s="1"/>
      <c r="AX146" s="14"/>
      <c r="AY146" s="14"/>
      <c r="AZ146" s="14"/>
      <c r="BA146" s="14"/>
      <c r="BB146" s="14"/>
      <c r="BC146" s="13"/>
      <c r="BD146" s="13"/>
      <c r="BE146" s="13"/>
      <c r="BF146" s="13"/>
      <c r="BG146" s="13"/>
      <c r="BH146" s="20"/>
      <c r="BN146" s="2"/>
      <c r="BO146" s="2"/>
      <c r="BR146" s="9">
        <v>1</v>
      </c>
    </row>
    <row r="147" spans="2:72" ht="21" customHeight="1">
      <c r="B147" s="1"/>
      <c r="C147" s="1"/>
      <c r="D147" s="1"/>
      <c r="E147" s="1"/>
      <c r="F147" s="1"/>
      <c r="G147" s="1"/>
      <c r="H147" s="1"/>
      <c r="I147" s="1"/>
      <c r="J147" s="1"/>
      <c r="K147" s="1"/>
      <c r="L147" s="1"/>
      <c r="O147" s="1"/>
      <c r="P147" s="1"/>
      <c r="Q147" s="1"/>
      <c r="R147" s="1"/>
      <c r="S147" s="1"/>
      <c r="AE147" s="1167" t="s">
        <v>1234</v>
      </c>
      <c r="AN147" s="1"/>
      <c r="AO147" s="1"/>
      <c r="AP147" s="1"/>
      <c r="AX147" s="1"/>
      <c r="AY147" s="1"/>
      <c r="AZ147" s="1"/>
      <c r="BA147" s="1"/>
      <c r="BB147" s="1"/>
      <c r="BC147" s="1"/>
      <c r="BD147" s="1"/>
      <c r="BE147" s="1"/>
      <c r="BF147" s="1"/>
      <c r="BG147" s="1"/>
      <c r="BN147" s="2"/>
      <c r="BO147" s="2"/>
      <c r="BR147" s="9">
        <v>1</v>
      </c>
    </row>
    <row r="148" spans="2:72" ht="21" customHeight="1">
      <c r="B148" s="1"/>
      <c r="C148" s="1"/>
      <c r="D148" s="1"/>
      <c r="E148" s="1"/>
      <c r="F148" s="1"/>
      <c r="G148" s="1"/>
      <c r="H148" s="1"/>
      <c r="I148" s="1"/>
      <c r="J148" s="1"/>
      <c r="K148" s="1"/>
      <c r="L148" s="1"/>
      <c r="O148" s="1"/>
      <c r="P148" s="1"/>
      <c r="Q148" s="1"/>
      <c r="R148" s="1"/>
      <c r="S148" s="1"/>
      <c r="AE148" s="1168"/>
      <c r="AN148" s="1"/>
      <c r="AO148" s="1"/>
      <c r="AP148" s="1"/>
      <c r="AX148" s="1"/>
      <c r="AY148" s="1"/>
      <c r="AZ148" s="1"/>
      <c r="BA148" s="1"/>
      <c r="BB148" s="1"/>
      <c r="BC148" s="1"/>
      <c r="BD148" s="1"/>
      <c r="BE148" s="1"/>
      <c r="BF148" s="1"/>
      <c r="BG148" s="1"/>
      <c r="BN148" s="2"/>
      <c r="BO148" s="2"/>
      <c r="BR148" s="9">
        <v>1</v>
      </c>
    </row>
    <row r="149" spans="2:72" ht="21" customHeight="1" thickBot="1">
      <c r="B149" s="1"/>
      <c r="C149" s="1"/>
      <c r="D149" s="1"/>
      <c r="E149" s="1"/>
      <c r="F149" s="1"/>
      <c r="G149" s="1"/>
      <c r="H149" s="1"/>
      <c r="I149" s="1"/>
      <c r="J149" s="1"/>
      <c r="K149" s="1"/>
      <c r="L149" s="1"/>
      <c r="O149" s="1"/>
      <c r="P149" s="1"/>
      <c r="Q149" s="1"/>
      <c r="R149" s="1"/>
      <c r="S149" s="1"/>
      <c r="AE149"/>
      <c r="AN149" s="1"/>
      <c r="AO149" s="1"/>
      <c r="AP149" s="1"/>
      <c r="AX149" s="1"/>
      <c r="AY149" s="1"/>
      <c r="AZ149" s="1"/>
      <c r="BA149" s="1"/>
      <c r="BB149" s="1"/>
      <c r="BC149" s="1"/>
      <c r="BD149" s="1"/>
      <c r="BE149" s="1"/>
      <c r="BF149" s="1"/>
      <c r="BG149" s="1"/>
      <c r="BN149" s="2"/>
      <c r="BO149" s="2"/>
      <c r="BR149" s="9">
        <v>1</v>
      </c>
    </row>
    <row r="150" spans="2:72" ht="21" customHeight="1">
      <c r="B150" s="1"/>
      <c r="C150" s="1"/>
      <c r="D150" s="1"/>
      <c r="E150" s="1"/>
      <c r="F150" s="1"/>
      <c r="G150" s="1"/>
      <c r="H150" s="1"/>
      <c r="I150" s="1"/>
      <c r="J150" s="1"/>
      <c r="K150" s="1"/>
      <c r="L150" s="1"/>
      <c r="O150" s="1"/>
      <c r="P150" s="1"/>
      <c r="Q150" s="1"/>
      <c r="R150" s="1"/>
      <c r="S150" s="1"/>
      <c r="AE150" s="1167" t="s">
        <v>1233</v>
      </c>
      <c r="AN150" s="1"/>
      <c r="AO150" s="1"/>
      <c r="AP150" s="1"/>
      <c r="AX150" s="1"/>
      <c r="AY150" s="1"/>
      <c r="AZ150" s="1"/>
      <c r="BA150" s="1"/>
      <c r="BB150" s="1"/>
      <c r="BC150" s="1"/>
      <c r="BD150" s="1"/>
      <c r="BE150" s="1"/>
      <c r="BF150" s="1"/>
      <c r="BG150" s="1"/>
      <c r="BN150" s="2"/>
      <c r="BO150" s="2"/>
      <c r="BR150" s="9">
        <v>1</v>
      </c>
    </row>
    <row r="151" spans="2:72" ht="21" customHeight="1">
      <c r="B151" s="1"/>
      <c r="C151" s="1"/>
      <c r="D151" s="1"/>
      <c r="E151" s="1"/>
      <c r="F151" s="1"/>
      <c r="G151" s="1"/>
      <c r="H151" s="1"/>
      <c r="I151" s="1"/>
      <c r="J151" s="1"/>
      <c r="K151" s="1"/>
      <c r="L151" s="1"/>
      <c r="O151" s="1"/>
      <c r="P151" s="1"/>
      <c r="Q151" s="1"/>
      <c r="R151" s="1"/>
      <c r="S151" s="1"/>
      <c r="AE151" s="1168"/>
      <c r="AN151" s="1"/>
      <c r="AO151" s="1"/>
      <c r="AP151" s="1"/>
      <c r="AX151" s="1"/>
      <c r="AY151" s="1"/>
      <c r="AZ151" s="1"/>
      <c r="BA151" s="1"/>
      <c r="BB151" s="1"/>
      <c r="BC151" s="1"/>
      <c r="BD151" s="1"/>
      <c r="BE151" s="1"/>
      <c r="BF151" s="1"/>
      <c r="BG151" s="1"/>
      <c r="BN151" s="2"/>
      <c r="BO151" s="2"/>
      <c r="BR151" s="9">
        <v>1</v>
      </c>
    </row>
    <row r="152" spans="2:72" ht="21" customHeight="1">
      <c r="B152" s="1"/>
      <c r="C152" s="1"/>
      <c r="D152" s="1"/>
      <c r="E152" s="1"/>
      <c r="F152" s="1"/>
      <c r="G152" s="1"/>
      <c r="H152" s="1"/>
      <c r="I152" s="1"/>
      <c r="J152" s="1"/>
      <c r="K152" s="1"/>
      <c r="L152" s="1"/>
      <c r="O152" s="1"/>
      <c r="P152" s="1"/>
      <c r="Q152" s="1"/>
      <c r="R152" s="1"/>
      <c r="S152" s="1"/>
      <c r="AN152" s="1"/>
      <c r="AO152" s="1"/>
      <c r="AP152" s="1"/>
      <c r="AX152" s="1"/>
      <c r="AY152" s="1"/>
      <c r="AZ152" s="1"/>
      <c r="BA152" s="1"/>
      <c r="BB152" s="1"/>
      <c r="BC152" s="1"/>
      <c r="BD152" s="1"/>
      <c r="BE152" s="1"/>
      <c r="BF152" s="1"/>
      <c r="BG152" s="1"/>
      <c r="BN152" s="2"/>
      <c r="BO152" s="2"/>
      <c r="BR152" s="9">
        <v>1</v>
      </c>
    </row>
    <row r="153" spans="2:72" ht="21" customHeight="1">
      <c r="B153" s="1"/>
      <c r="C153" s="1"/>
      <c r="D153" s="1"/>
      <c r="E153" s="1"/>
      <c r="F153" s="1"/>
      <c r="G153" s="1"/>
      <c r="H153" s="1"/>
      <c r="I153" s="1"/>
      <c r="J153" s="1"/>
      <c r="K153" s="1"/>
      <c r="L153" s="1"/>
      <c r="O153" s="1"/>
      <c r="P153" s="1"/>
      <c r="Q153" s="1"/>
      <c r="R153" s="1"/>
      <c r="S153" s="1"/>
      <c r="AN153" s="1"/>
      <c r="AO153" s="1"/>
      <c r="AP153" s="1"/>
      <c r="AX153" s="1"/>
      <c r="AY153" s="1"/>
      <c r="AZ153" s="1"/>
      <c r="BA153" s="1"/>
      <c r="BB153" s="1"/>
      <c r="BC153" s="1"/>
      <c r="BD153" s="1"/>
      <c r="BE153" s="1"/>
      <c r="BF153" s="1"/>
      <c r="BG153" s="1"/>
      <c r="BN153" s="2"/>
      <c r="BO153" s="2"/>
      <c r="BR153" s="503" t="s">
        <v>670</v>
      </c>
    </row>
    <row r="154" spans="2:72" ht="21" customHeight="1">
      <c r="B154" s="9">
        <v>1</v>
      </c>
      <c r="C154" s="9">
        <v>1</v>
      </c>
      <c r="D154" s="9">
        <v>1</v>
      </c>
      <c r="E154" s="9">
        <v>1</v>
      </c>
      <c r="F154" s="9">
        <v>1</v>
      </c>
      <c r="G154" s="9">
        <v>1</v>
      </c>
      <c r="H154" s="9">
        <v>1</v>
      </c>
      <c r="I154" s="9">
        <v>1</v>
      </c>
      <c r="J154" s="9">
        <v>1</v>
      </c>
      <c r="K154" s="9">
        <v>1</v>
      </c>
      <c r="L154" s="9">
        <v>1</v>
      </c>
      <c r="N154" s="9">
        <v>1</v>
      </c>
      <c r="O154" s="9">
        <v>1</v>
      </c>
      <c r="P154" s="9">
        <v>1</v>
      </c>
      <c r="Q154" s="9">
        <v>1</v>
      </c>
      <c r="R154" s="9">
        <v>1</v>
      </c>
      <c r="S154" s="9">
        <v>1</v>
      </c>
      <c r="T154" s="9">
        <v>1</v>
      </c>
      <c r="U154" s="9">
        <v>1</v>
      </c>
      <c r="V154" s="9">
        <v>1</v>
      </c>
      <c r="W154" s="9">
        <v>1</v>
      </c>
      <c r="X154" s="9">
        <v>1</v>
      </c>
      <c r="Y154" s="9">
        <v>1</v>
      </c>
      <c r="Z154" s="9">
        <v>1</v>
      </c>
      <c r="AA154" s="9">
        <v>1</v>
      </c>
      <c r="AB154" s="9">
        <v>1</v>
      </c>
      <c r="AC154" s="9">
        <v>1</v>
      </c>
      <c r="AD154" s="9">
        <v>1</v>
      </c>
      <c r="AE154" s="9">
        <v>1</v>
      </c>
      <c r="AF154" s="9">
        <v>1</v>
      </c>
      <c r="AG154" s="9">
        <v>1</v>
      </c>
      <c r="AH154" s="9">
        <v>1</v>
      </c>
      <c r="AI154" s="9">
        <v>1</v>
      </c>
      <c r="AJ154" s="9">
        <v>1</v>
      </c>
      <c r="AK154" s="9">
        <v>1</v>
      </c>
      <c r="AL154" s="9">
        <v>1</v>
      </c>
      <c r="AM154" s="9">
        <v>1</v>
      </c>
      <c r="AN154" s="9">
        <v>1</v>
      </c>
      <c r="AO154" s="9">
        <v>1</v>
      </c>
      <c r="AP154" s="9">
        <v>1</v>
      </c>
      <c r="AQ154" s="9">
        <v>1</v>
      </c>
      <c r="AR154" s="9">
        <v>1</v>
      </c>
      <c r="AS154" s="9">
        <v>1</v>
      </c>
      <c r="AT154" s="9">
        <v>1</v>
      </c>
      <c r="AU154" s="9">
        <v>1</v>
      </c>
      <c r="AV154" s="9">
        <v>1</v>
      </c>
      <c r="AW154" s="9">
        <v>1</v>
      </c>
      <c r="AX154" s="9">
        <v>1</v>
      </c>
      <c r="AY154" s="9">
        <v>1</v>
      </c>
      <c r="AZ154" s="9">
        <v>1</v>
      </c>
      <c r="BA154" s="9">
        <v>1</v>
      </c>
      <c r="BB154" s="9">
        <v>1</v>
      </c>
      <c r="BC154" s="9">
        <v>1</v>
      </c>
      <c r="BD154" s="9">
        <v>1</v>
      </c>
      <c r="BE154" s="9">
        <v>1</v>
      </c>
      <c r="BF154" s="9">
        <v>1</v>
      </c>
      <c r="BG154" s="9">
        <v>1</v>
      </c>
      <c r="BH154" s="9">
        <v>1</v>
      </c>
      <c r="BI154" s="9">
        <v>1</v>
      </c>
      <c r="BJ154" s="9">
        <v>1</v>
      </c>
      <c r="BK154" s="9">
        <v>1</v>
      </c>
      <c r="BL154" s="9">
        <v>1</v>
      </c>
      <c r="BM154" s="9">
        <v>1</v>
      </c>
      <c r="BN154" s="9">
        <v>1</v>
      </c>
      <c r="BO154" s="9">
        <v>1</v>
      </c>
      <c r="BP154" s="9">
        <v>1</v>
      </c>
      <c r="BQ154" s="9">
        <v>1</v>
      </c>
      <c r="BR154" s="8" t="str">
        <f>ADDRESS(ROW(),COLUMN(),4)</f>
        <v>BR154</v>
      </c>
      <c r="BS154" s="7"/>
      <c r="BT154" s="6" t="str">
        <f>ADDRESS(ROW(),COLUMN(),4)</f>
        <v>BT154</v>
      </c>
    </row>
  </sheetData>
  <mergeCells count="73">
    <mergeCell ref="B11:I12"/>
    <mergeCell ref="K11:L12"/>
    <mergeCell ref="T12:U12"/>
    <mergeCell ref="BG15:BG16"/>
    <mergeCell ref="BH15:BH16"/>
    <mergeCell ref="T11:U11"/>
    <mergeCell ref="K3:L3"/>
    <mergeCell ref="N3:N8"/>
    <mergeCell ref="K4:L8"/>
    <mergeCell ref="V11:AD12"/>
    <mergeCell ref="AE11:AE12"/>
    <mergeCell ref="BJ11:BP13"/>
    <mergeCell ref="T39:T40"/>
    <mergeCell ref="AE45:AE46"/>
    <mergeCell ref="AB16:AE17"/>
    <mergeCell ref="BB15:BB16"/>
    <mergeCell ref="BC15:BC16"/>
    <mergeCell ref="BD15:BD16"/>
    <mergeCell ref="BE15:BF15"/>
    <mergeCell ref="T13:U13"/>
    <mergeCell ref="AB14:AE15"/>
    <mergeCell ref="BJ14:BP17"/>
    <mergeCell ref="AY15:AY16"/>
    <mergeCell ref="AZ15:AZ16"/>
    <mergeCell ref="BA15:BA16"/>
    <mergeCell ref="B17:G18"/>
    <mergeCell ref="BJ18:BP19"/>
    <mergeCell ref="T19:V19"/>
    <mergeCell ref="Y19:Y20"/>
    <mergeCell ref="AA19:AA20"/>
    <mergeCell ref="AB19:AB20"/>
    <mergeCell ref="AC19:AC20"/>
    <mergeCell ref="AD19:AD20"/>
    <mergeCell ref="T20:V27"/>
    <mergeCell ref="AE63:AE64"/>
    <mergeCell ref="BK31:BL31"/>
    <mergeCell ref="BM31:BO32"/>
    <mergeCell ref="BP31:BP32"/>
    <mergeCell ref="BK32:BL32"/>
    <mergeCell ref="AE48:AE49"/>
    <mergeCell ref="AE51:AE52"/>
    <mergeCell ref="AE54:AE55"/>
    <mergeCell ref="AE57:AE58"/>
    <mergeCell ref="AE60:AE61"/>
    <mergeCell ref="AE99:AE100"/>
    <mergeCell ref="AE66:AE67"/>
    <mergeCell ref="AE69:AE70"/>
    <mergeCell ref="AE72:AE73"/>
    <mergeCell ref="AE75:AE76"/>
    <mergeCell ref="AE78:AE79"/>
    <mergeCell ref="AE81:AE82"/>
    <mergeCell ref="AE84:AE85"/>
    <mergeCell ref="AE87:AE88"/>
    <mergeCell ref="AE90:AE91"/>
    <mergeCell ref="AE93:AE94"/>
    <mergeCell ref="AE96:AE97"/>
    <mergeCell ref="AE135:AE136"/>
    <mergeCell ref="AE102:AE103"/>
    <mergeCell ref="AE105:AE106"/>
    <mergeCell ref="AE108:AE109"/>
    <mergeCell ref="AE111:AE112"/>
    <mergeCell ref="AE114:AE115"/>
    <mergeCell ref="AE117:AE118"/>
    <mergeCell ref="AE120:AE121"/>
    <mergeCell ref="AE123:AE124"/>
    <mergeCell ref="AE126:AE127"/>
    <mergeCell ref="AE129:AE130"/>
    <mergeCell ref="AE132:AE133"/>
    <mergeCell ref="AE138:AE139"/>
    <mergeCell ref="AE141:AE142"/>
    <mergeCell ref="AE144:AE145"/>
    <mergeCell ref="AE147:AE148"/>
    <mergeCell ref="AE150:AE151"/>
  </mergeCells>
  <printOptions horizontalCentered="1"/>
  <pageMargins left="0.31496062992125984" right="0.11811023622047245" top="0.15748031496062992" bottom="0.15748031496062992" header="0.11811023622047245" footer="0.11811023622047245"/>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C2444-6751-4C3F-8EFC-CD639C4C3164}">
  <dimension ref="A1:BK452"/>
  <sheetViews>
    <sheetView zoomScaleNormal="100" workbookViewId="0">
      <selection activeCell="V7" sqref="V7"/>
    </sheetView>
  </sheetViews>
  <sheetFormatPr baseColWidth="10" defaultRowHeight="15"/>
  <cols>
    <col min="1" max="1" width="4.42578125" style="1" customWidth="1"/>
    <col min="2" max="2" width="20.85546875" style="5" customWidth="1"/>
    <col min="3" max="3" width="4.5703125" style="5" customWidth="1"/>
    <col min="4" max="4" width="16.42578125" style="5" customWidth="1"/>
    <col min="5" max="5" width="8.85546875" style="5" customWidth="1"/>
    <col min="6" max="6" width="10.85546875" style="5" customWidth="1"/>
    <col min="7" max="7" width="12.42578125" style="1" customWidth="1"/>
    <col min="8" max="8" width="2.85546875" customWidth="1"/>
    <col min="9" max="9" width="4.28515625" customWidth="1"/>
    <col min="10" max="14" width="2.7109375" customWidth="1"/>
    <col min="15" max="15" width="10.7109375" customWidth="1"/>
    <col min="16" max="16" width="12.7109375" customWidth="1"/>
    <col min="17" max="17" width="10.7109375" customWidth="1"/>
    <col min="18" max="18" width="3.7109375" customWidth="1"/>
    <col min="19" max="20" width="11.7109375" customWidth="1"/>
    <col min="21" max="21" width="4.7109375" customWidth="1"/>
    <col min="22" max="24" width="11.7109375" customWidth="1"/>
    <col min="25" max="25" width="9.7109375" customWidth="1"/>
    <col min="26" max="26" width="40.7109375" customWidth="1"/>
    <col min="27" max="27" width="6.140625" customWidth="1"/>
    <col min="28" max="28" width="4.42578125" style="1" customWidth="1"/>
    <col min="29" max="29" width="20.85546875" style="5" customWidth="1"/>
    <col min="30" max="30" width="4.5703125" style="5" customWidth="1"/>
    <col min="31" max="31" width="16.42578125" style="5" customWidth="1"/>
    <col min="32" max="32" width="8.85546875" style="5" customWidth="1"/>
    <col min="33" max="33" width="10.85546875" style="5" customWidth="1"/>
    <col min="34" max="34" width="12.42578125" style="1" customWidth="1"/>
    <col min="35" max="35" width="6.140625" customWidth="1"/>
    <col min="36" max="36" width="5.42578125" customWidth="1"/>
    <col min="37" max="41" width="2.7109375" customWidth="1"/>
    <col min="42" max="42" width="10.7109375" customWidth="1"/>
    <col min="43" max="43" width="12.7109375" customWidth="1"/>
    <col min="44" max="44" width="10.7109375" customWidth="1"/>
    <col min="45" max="45" width="3.7109375" customWidth="1"/>
    <col min="46" max="47" width="11.7109375" customWidth="1"/>
    <col min="48" max="48" width="4.7109375" customWidth="1"/>
    <col min="49" max="51" width="11.7109375" customWidth="1"/>
    <col min="52" max="52" width="9.7109375" customWidth="1"/>
    <col min="53" max="53" width="40.7109375" customWidth="1"/>
    <col min="55" max="55" width="5.5703125" style="10" customWidth="1"/>
    <col min="56" max="56" width="41.7109375" style="583" customWidth="1"/>
    <col min="58" max="58" width="5.5703125" style="10" customWidth="1"/>
    <col min="59" max="59" width="41.7109375" style="583" customWidth="1"/>
    <col min="61" max="61" width="8.140625" style="1" customWidth="1"/>
    <col min="62" max="62" width="11.42578125" style="1"/>
    <col min="63" max="63" width="42.28515625" style="1" customWidth="1"/>
  </cols>
  <sheetData>
    <row r="1" spans="1:63" ht="19.5" customHeight="1" thickBot="1">
      <c r="A1" s="369" t="s">
        <v>592</v>
      </c>
      <c r="B1" s="369" t="str">
        <f t="shared" ref="B1:G1" si="0">SUBSTITUTE(ADDRESS(1,COLUMN(),4),"1","")</f>
        <v>B</v>
      </c>
      <c r="C1" s="369" t="str">
        <f t="shared" si="0"/>
        <v>C</v>
      </c>
      <c r="D1" s="369" t="str">
        <f t="shared" si="0"/>
        <v>D</v>
      </c>
      <c r="E1" s="369" t="str">
        <f t="shared" si="0"/>
        <v>E</v>
      </c>
      <c r="F1" s="369" t="str">
        <f t="shared" si="0"/>
        <v>F</v>
      </c>
      <c r="G1" s="369" t="str">
        <f t="shared" si="0"/>
        <v>G</v>
      </c>
      <c r="I1" s="361">
        <f t="shared" ref="I1:Z1" ca="1" si="1">CELL("largeur",I1)</f>
        <v>4</v>
      </c>
      <c r="J1" s="361">
        <f t="shared" ca="1" si="1"/>
        <v>2</v>
      </c>
      <c r="K1" s="361">
        <f t="shared" ca="1" si="1"/>
        <v>2</v>
      </c>
      <c r="L1" s="361">
        <f t="shared" ca="1" si="1"/>
        <v>2</v>
      </c>
      <c r="M1" s="361">
        <f t="shared" ca="1" si="1"/>
        <v>2</v>
      </c>
      <c r="N1" s="361">
        <f t="shared" ca="1" si="1"/>
        <v>2</v>
      </c>
      <c r="O1" s="361">
        <f t="shared" ca="1" si="1"/>
        <v>10</v>
      </c>
      <c r="P1" s="361">
        <f t="shared" ca="1" si="1"/>
        <v>12</v>
      </c>
      <c r="Q1" s="361">
        <f t="shared" ca="1" si="1"/>
        <v>10</v>
      </c>
      <c r="R1" s="361">
        <f t="shared" ca="1" si="1"/>
        <v>3</v>
      </c>
      <c r="S1" s="361">
        <f t="shared" ca="1" si="1"/>
        <v>11</v>
      </c>
      <c r="T1" s="361">
        <f t="shared" ca="1" si="1"/>
        <v>11</v>
      </c>
      <c r="U1" s="361">
        <f t="shared" ca="1" si="1"/>
        <v>4</v>
      </c>
      <c r="V1" s="361">
        <f t="shared" ca="1" si="1"/>
        <v>11</v>
      </c>
      <c r="W1" s="361">
        <f t="shared" ca="1" si="1"/>
        <v>11</v>
      </c>
      <c r="X1" s="361">
        <f t="shared" ca="1" si="1"/>
        <v>11</v>
      </c>
      <c r="Y1" s="361">
        <f t="shared" ca="1" si="1"/>
        <v>9</v>
      </c>
      <c r="Z1" s="361">
        <f t="shared" ca="1" si="1"/>
        <v>40</v>
      </c>
      <c r="AA1" s="733">
        <v>1</v>
      </c>
      <c r="AB1" s="369" t="s">
        <v>592</v>
      </c>
      <c r="AC1" s="369" t="str">
        <f t="shared" ref="AC1:AH1" si="2">SUBSTITUTE(ADDRESS(1,COLUMN(),4),"1","")</f>
        <v>AC</v>
      </c>
      <c r="AD1" s="369" t="str">
        <f t="shared" si="2"/>
        <v>AD</v>
      </c>
      <c r="AE1" s="369" t="str">
        <f t="shared" si="2"/>
        <v>AE</v>
      </c>
      <c r="AF1" s="369" t="str">
        <f t="shared" si="2"/>
        <v>AF</v>
      </c>
      <c r="AG1" s="369" t="str">
        <f t="shared" si="2"/>
        <v>AG</v>
      </c>
      <c r="AH1" s="369" t="str">
        <f t="shared" si="2"/>
        <v>AH</v>
      </c>
      <c r="AI1" s="733"/>
      <c r="AJ1" s="361">
        <f t="shared" ref="AJ1:BA1" ca="1" si="3">CELL("largeur",AJ1)</f>
        <v>5</v>
      </c>
      <c r="AK1" s="361">
        <f t="shared" ca="1" si="3"/>
        <v>2</v>
      </c>
      <c r="AL1" s="361">
        <f t="shared" ca="1" si="3"/>
        <v>2</v>
      </c>
      <c r="AM1" s="361">
        <f t="shared" ca="1" si="3"/>
        <v>2</v>
      </c>
      <c r="AN1" s="361">
        <f t="shared" ca="1" si="3"/>
        <v>2</v>
      </c>
      <c r="AO1" s="361">
        <f t="shared" ca="1" si="3"/>
        <v>2</v>
      </c>
      <c r="AP1" s="361">
        <f t="shared" ca="1" si="3"/>
        <v>10</v>
      </c>
      <c r="AQ1" s="361">
        <f t="shared" ca="1" si="3"/>
        <v>12</v>
      </c>
      <c r="AR1" s="361">
        <f t="shared" ca="1" si="3"/>
        <v>10</v>
      </c>
      <c r="AS1" s="361">
        <f t="shared" ca="1" si="3"/>
        <v>3</v>
      </c>
      <c r="AT1" s="361">
        <f t="shared" ca="1" si="3"/>
        <v>11</v>
      </c>
      <c r="AU1" s="361">
        <f t="shared" ca="1" si="3"/>
        <v>11</v>
      </c>
      <c r="AV1" s="361">
        <f t="shared" ca="1" si="3"/>
        <v>4</v>
      </c>
      <c r="AW1" s="361">
        <f t="shared" ca="1" si="3"/>
        <v>11</v>
      </c>
      <c r="AX1" s="732">
        <f t="shared" ca="1" si="3"/>
        <v>11</v>
      </c>
      <c r="AY1" s="361">
        <f t="shared" ca="1" si="3"/>
        <v>11</v>
      </c>
      <c r="AZ1" s="361">
        <f t="shared" ca="1" si="3"/>
        <v>9</v>
      </c>
      <c r="BA1" s="361">
        <f t="shared" ca="1" si="3"/>
        <v>40</v>
      </c>
      <c r="BC1" s="583"/>
      <c r="BF1" s="583"/>
      <c r="BI1" s="9">
        <v>1</v>
      </c>
      <c r="BJ1" s="365" t="str">
        <f>SUBSTITUTE(ADDRESS(1,COLUMN(),4),"1","")</f>
        <v>BJ</v>
      </c>
      <c r="BK1" s="364" t="str">
        <f>SUBSTITUTE(ADDRESS(1,COLUMN(),4),"1","")</f>
        <v>BK</v>
      </c>
    </row>
    <row r="2" spans="1:63" s="356" customFormat="1" ht="15" customHeight="1">
      <c r="A2" s="20"/>
      <c r="B2" s="371">
        <v>20</v>
      </c>
      <c r="C2" s="371">
        <v>4</v>
      </c>
      <c r="D2" s="371">
        <v>16</v>
      </c>
      <c r="E2" s="371">
        <v>8</v>
      </c>
      <c r="F2" s="371">
        <v>10</v>
      </c>
      <c r="G2" s="371">
        <v>12</v>
      </c>
      <c r="I2" s="1339" t="s">
        <v>1088</v>
      </c>
      <c r="J2" s="1340"/>
      <c r="K2" s="1340"/>
      <c r="L2" s="1340"/>
      <c r="M2" s="1340"/>
      <c r="N2" s="1340"/>
      <c r="O2" s="1340"/>
      <c r="P2" s="1340"/>
      <c r="Q2" s="1340"/>
      <c r="R2" s="1340"/>
      <c r="S2" s="1340"/>
      <c r="T2" s="1340"/>
      <c r="U2" s="1340"/>
      <c r="V2" s="1340"/>
      <c r="W2" s="1340"/>
      <c r="X2" s="1340"/>
      <c r="Y2" s="1340"/>
      <c r="Z2" s="1340"/>
      <c r="AA2" s="1340"/>
      <c r="AB2" s="1340"/>
      <c r="AC2" s="1340"/>
      <c r="AD2" s="1340"/>
      <c r="AE2" s="1340"/>
      <c r="AF2" s="1340"/>
      <c r="AG2" s="1340"/>
      <c r="AH2" s="1340"/>
      <c r="AI2" s="1340"/>
      <c r="AJ2" s="1340"/>
      <c r="AK2" s="1340"/>
      <c r="AL2" s="1340"/>
      <c r="AM2" s="1340"/>
      <c r="AN2" s="1340"/>
      <c r="AO2" s="1340"/>
      <c r="AP2" s="1340"/>
      <c r="AQ2" s="1340"/>
      <c r="AR2" s="1340"/>
      <c r="AS2" s="1340"/>
      <c r="AT2" s="1340"/>
      <c r="AU2" s="1340"/>
      <c r="AV2" s="1340"/>
      <c r="AW2" s="1340"/>
      <c r="AX2" s="1340"/>
      <c r="AY2" s="1340"/>
      <c r="AZ2" s="1340"/>
      <c r="BA2" s="1343" t="s">
        <v>966</v>
      </c>
      <c r="BI2" s="9">
        <v>1</v>
      </c>
      <c r="BJ2" s="360"/>
      <c r="BK2" s="360" t="s">
        <v>1126</v>
      </c>
    </row>
    <row r="3" spans="1:63" ht="15" customHeight="1">
      <c r="A3" s="356"/>
      <c r="B3" s="372">
        <f t="shared" ref="B3:G3" ca="1" si="4">CELL("largeur",B3)</f>
        <v>20</v>
      </c>
      <c r="C3" s="372">
        <f t="shared" ca="1" si="4"/>
        <v>4</v>
      </c>
      <c r="D3" s="372">
        <f t="shared" ca="1" si="4"/>
        <v>16</v>
      </c>
      <c r="E3" s="372">
        <f t="shared" ca="1" si="4"/>
        <v>8</v>
      </c>
      <c r="F3" s="372">
        <f t="shared" ca="1" si="4"/>
        <v>10</v>
      </c>
      <c r="G3" s="372">
        <f t="shared" ca="1" si="4"/>
        <v>12</v>
      </c>
      <c r="I3" s="1341"/>
      <c r="J3" s="1342"/>
      <c r="K3" s="1342"/>
      <c r="L3" s="1342"/>
      <c r="M3" s="1342"/>
      <c r="N3" s="1342"/>
      <c r="O3" s="1342"/>
      <c r="P3" s="1342"/>
      <c r="Q3" s="1342"/>
      <c r="R3" s="1342"/>
      <c r="S3" s="1342"/>
      <c r="T3" s="1342"/>
      <c r="U3" s="1342"/>
      <c r="V3" s="1342"/>
      <c r="W3" s="1342"/>
      <c r="X3" s="1342"/>
      <c r="Y3" s="1342"/>
      <c r="Z3" s="1342"/>
      <c r="AA3" s="1342"/>
      <c r="AB3" s="1342"/>
      <c r="AC3" s="1342"/>
      <c r="AD3" s="1342"/>
      <c r="AE3" s="1342"/>
      <c r="AF3" s="1342"/>
      <c r="AG3" s="1342"/>
      <c r="AH3" s="1342"/>
      <c r="AI3" s="1342"/>
      <c r="AJ3" s="1342"/>
      <c r="AK3" s="1342"/>
      <c r="AL3" s="1342"/>
      <c r="AM3" s="1342"/>
      <c r="AN3" s="1342"/>
      <c r="AO3" s="1342"/>
      <c r="AP3" s="1342"/>
      <c r="AQ3" s="1342"/>
      <c r="AR3" s="1342"/>
      <c r="AS3" s="1342"/>
      <c r="AT3" s="1342"/>
      <c r="AU3" s="1342"/>
      <c r="AV3" s="1342"/>
      <c r="AW3" s="1342"/>
      <c r="AX3" s="1342"/>
      <c r="AY3" s="1342"/>
      <c r="AZ3" s="1342"/>
      <c r="BA3" s="1332"/>
      <c r="BC3" s="584"/>
      <c r="BD3" s="585" t="s">
        <v>1110</v>
      </c>
      <c r="BF3" s="584"/>
      <c r="BG3" s="585" t="s">
        <v>778</v>
      </c>
      <c r="BI3" s="9">
        <v>1</v>
      </c>
      <c r="BJ3" s="348" cm="1">
        <f t="array" aca="1" ref="BJ3" ca="1">COUNTA(A1:BI452+COUNTBLANK(A1:BI452))</f>
        <v>27572</v>
      </c>
      <c r="BK3" s="347" t="str">
        <f>"cells between"&amp;" " &amp;A1&amp;" et  "&amp;BI452</f>
        <v>cells between A1 et  BI452</v>
      </c>
    </row>
    <row r="4" spans="1:63" ht="21" customHeight="1">
      <c r="A4" s="11"/>
      <c r="B4" s="382" t="s">
        <v>1131</v>
      </c>
      <c r="C4" s="344"/>
      <c r="D4" s="344"/>
      <c r="E4" s="344"/>
      <c r="F4" s="344"/>
      <c r="G4" s="20"/>
      <c r="I4" s="729" t="s">
        <v>1089</v>
      </c>
      <c r="J4" s="728"/>
      <c r="K4" s="728"/>
      <c r="L4" s="728"/>
      <c r="M4" s="728"/>
      <c r="N4" s="728"/>
      <c r="O4" s="728"/>
      <c r="P4" s="728"/>
      <c r="Q4" s="728"/>
      <c r="R4" s="728"/>
      <c r="S4" s="728"/>
      <c r="T4" s="728"/>
      <c r="U4" s="728"/>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0" t="s">
        <v>964</v>
      </c>
      <c r="BA4" s="1332"/>
      <c r="BC4" s="584"/>
      <c r="BD4" s="586" t="str">
        <f>BD8-SUBTOTAL(103,BC10:BC450)&amp;" "&amp;"Hidden lines"</f>
        <v>0 Hidden lines</v>
      </c>
      <c r="BF4" s="584"/>
      <c r="BG4" s="586" t="str">
        <f>BG8-SUBTOTAL(103,BF10:BF450)&amp;" "&amp;"Lignes masquées"</f>
        <v>0 Lignes masquées</v>
      </c>
      <c r="BI4" s="9">
        <v>1</v>
      </c>
      <c r="BJ4" s="348">
        <f ca="1">COUNTA(A1:BI452)</f>
        <v>8841</v>
      </c>
      <c r="BK4" s="347" t="s">
        <v>1127</v>
      </c>
    </row>
    <row r="5" spans="1:63" ht="21.75" customHeight="1" thickBot="1">
      <c r="A5" s="11"/>
      <c r="B5" s="382" t="s">
        <v>1124</v>
      </c>
      <c r="C5" s="344"/>
      <c r="D5" s="344"/>
      <c r="E5" s="344"/>
      <c r="F5" s="344"/>
      <c r="G5" s="20"/>
      <c r="I5" s="729"/>
      <c r="J5" s="728"/>
      <c r="K5" s="728"/>
      <c r="L5" s="728"/>
      <c r="M5" s="728"/>
      <c r="N5" s="728"/>
      <c r="O5" s="728"/>
      <c r="P5" s="728"/>
      <c r="Q5" s="728"/>
      <c r="R5" s="728"/>
      <c r="S5" s="728"/>
      <c r="T5" s="728"/>
      <c r="U5" s="728"/>
      <c r="V5" s="727"/>
      <c r="W5" s="734" t="s">
        <v>1090</v>
      </c>
      <c r="X5" s="727" t="str">
        <f>BA2</f>
        <v>B</v>
      </c>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t="s">
        <v>963</v>
      </c>
      <c r="AW5" s="727"/>
      <c r="AX5" s="727"/>
      <c r="AY5" s="727"/>
      <c r="AZ5" s="727"/>
      <c r="BA5" s="1334"/>
      <c r="BC5" s="584"/>
      <c r="BD5" s="587" t="str">
        <f>COUNTIF(BC10:BC450,"A")&amp;" "&amp;"Lines"&amp;" "&amp;"A"</f>
        <v>26 Lines A</v>
      </c>
      <c r="BF5" s="584"/>
      <c r="BG5" s="587" t="str">
        <f>COUNTIF(BF10:BF450,"A")&amp;" "&amp;"Lignes"&amp;" "&amp;"A"</f>
        <v>26 Lignes A</v>
      </c>
      <c r="BI5" s="9">
        <v>1</v>
      </c>
      <c r="BJ5" s="348">
        <f ca="1">COUNTBLANK(A1:BI452)</f>
        <v>18749</v>
      </c>
      <c r="BK5" s="347" t="s">
        <v>1128</v>
      </c>
    </row>
    <row r="6" spans="1:63" ht="27" customHeight="1">
      <c r="A6" s="11"/>
      <c r="B6" s="387" t="s">
        <v>609</v>
      </c>
      <c r="C6" s="344"/>
      <c r="D6" s="344"/>
      <c r="E6" s="344"/>
      <c r="F6" s="344"/>
      <c r="G6" s="20"/>
      <c r="I6" s="726"/>
      <c r="J6" s="726"/>
      <c r="K6" s="726"/>
      <c r="L6" s="726"/>
      <c r="M6" s="726"/>
      <c r="N6" s="725" t="s">
        <v>586</v>
      </c>
      <c r="O6" s="724" t="str">
        <f ca="1">CELL("nomfichier")</f>
        <v>D:\Desktop\BAR\[BAR.1.2.FICHE.xlsx]Nota.du.04.Juin.2025</v>
      </c>
      <c r="P6" s="723"/>
      <c r="Q6" s="723"/>
      <c r="R6" s="723"/>
      <c r="S6" s="723"/>
      <c r="T6" s="723"/>
      <c r="U6" s="723"/>
      <c r="V6" s="723"/>
      <c r="W6" s="723"/>
      <c r="X6" s="723"/>
      <c r="Y6" s="723"/>
      <c r="Z6" s="723"/>
      <c r="AA6" s="723"/>
      <c r="AB6" s="723"/>
      <c r="AC6" s="369" t="str">
        <f t="shared" ref="AC6:AH6" si="5">SUBSTITUTE(ADDRESS(1,COLUMN(),4),"1","")</f>
        <v>AC</v>
      </c>
      <c r="AD6" s="369" t="str">
        <f t="shared" si="5"/>
        <v>AD</v>
      </c>
      <c r="AE6" s="369" t="str">
        <f t="shared" si="5"/>
        <v>AE</v>
      </c>
      <c r="AF6" s="369" t="str">
        <f t="shared" si="5"/>
        <v>AF</v>
      </c>
      <c r="AG6" s="369" t="str">
        <f t="shared" si="5"/>
        <v>AG</v>
      </c>
      <c r="AH6" s="369" t="str">
        <f t="shared" si="5"/>
        <v>AH</v>
      </c>
      <c r="AI6" s="723"/>
      <c r="AJ6" s="723"/>
      <c r="AK6" s="723"/>
      <c r="AL6" s="723"/>
      <c r="AM6" s="723"/>
      <c r="AN6" s="723"/>
      <c r="AO6" s="723"/>
      <c r="AP6" s="723"/>
      <c r="AQ6" s="723"/>
      <c r="AR6" s="723"/>
      <c r="AS6" s="723"/>
      <c r="AT6" s="723"/>
      <c r="AU6" s="723"/>
      <c r="AV6" s="723"/>
      <c r="AW6" s="723"/>
      <c r="AX6" s="723"/>
      <c r="AY6" s="723"/>
      <c r="AZ6" s="723"/>
      <c r="BA6" s="723"/>
      <c r="BC6" s="584"/>
      <c r="BD6" s="587" t="str">
        <f>COUNTIF(BC10:BC450,"►")&amp;" "&amp;"Lines"&amp;" "&amp;"►"</f>
        <v>415 Lines ►</v>
      </c>
      <c r="BF6" s="584"/>
      <c r="BG6" s="587" t="str">
        <f>COUNTIF(BF10:BF450,"►")&amp;" "&amp;"Lignes"&amp;" "&amp;"►"</f>
        <v>415 Lignes ►</v>
      </c>
      <c r="BI6" s="9">
        <v>1</v>
      </c>
      <c r="BJ6" s="348">
        <f>SUM(BI1:BI450)+2</f>
        <v>452</v>
      </c>
      <c r="BK6" s="347" t="s">
        <v>1129</v>
      </c>
    </row>
    <row r="7" spans="1:63" ht="20.25" customHeight="1">
      <c r="A7" s="11"/>
      <c r="B7" s="344" t="s">
        <v>1132</v>
      </c>
      <c r="C7" s="344"/>
      <c r="D7" s="344"/>
      <c r="E7" s="344"/>
      <c r="F7" s="344"/>
      <c r="G7" s="20"/>
      <c r="I7" s="722" t="s">
        <v>1086</v>
      </c>
      <c r="J7" s="722"/>
      <c r="K7" s="722"/>
      <c r="L7" s="722"/>
      <c r="M7" s="722"/>
      <c r="N7" s="722"/>
      <c r="O7" s="722"/>
      <c r="P7" s="722"/>
      <c r="Q7" s="722"/>
      <c r="R7" s="722"/>
      <c r="S7" s="722"/>
      <c r="T7" s="722"/>
      <c r="U7" s="722"/>
      <c r="V7" s="350"/>
      <c r="W7" s="350"/>
      <c r="X7" s="716"/>
      <c r="Y7" s="716"/>
      <c r="Z7" s="716"/>
      <c r="AA7" s="716"/>
      <c r="AB7" s="716"/>
      <c r="AC7" s="371">
        <v>20</v>
      </c>
      <c r="AD7" s="371">
        <v>4</v>
      </c>
      <c r="AE7" s="371">
        <v>16</v>
      </c>
      <c r="AF7" s="371">
        <v>8</v>
      </c>
      <c r="AG7" s="371">
        <v>10</v>
      </c>
      <c r="AH7" s="371">
        <v>12</v>
      </c>
      <c r="AI7" s="716"/>
      <c r="AJ7" s="716"/>
      <c r="AK7" s="716"/>
      <c r="AL7" s="716"/>
      <c r="AM7" s="716"/>
      <c r="AN7" s="716"/>
      <c r="AO7" s="716"/>
      <c r="AP7" s="716"/>
      <c r="AQ7" s="716"/>
      <c r="AR7" s="716"/>
      <c r="AS7" s="716"/>
      <c r="AT7" s="716"/>
      <c r="AU7" s="716"/>
      <c r="AV7" s="716"/>
      <c r="AW7" s="716"/>
      <c r="AX7" s="716"/>
      <c r="AY7" s="716"/>
      <c r="AZ7" s="716"/>
      <c r="BA7" s="716"/>
      <c r="BC7" s="584"/>
      <c r="BD7" s="587" t="str">
        <f>COUNTIF(BC10:BC450,0) &amp; " Lines 0"</f>
        <v>0 Lines 0</v>
      </c>
      <c r="BF7" s="584"/>
      <c r="BG7" s="587" t="str">
        <f>COUNTIF(BF10:BF450,0) &amp; " Lignes 0"</f>
        <v>0 Lignes 0</v>
      </c>
      <c r="BI7" s="9">
        <v>1</v>
      </c>
      <c r="BJ7" s="348">
        <f>SUM(A452:BH452)+1</f>
        <v>61</v>
      </c>
      <c r="BK7" s="347" t="s">
        <v>1130</v>
      </c>
    </row>
    <row r="8" spans="1:63" ht="18" customHeight="1">
      <c r="A8" s="11"/>
      <c r="B8" s="344"/>
      <c r="C8" s="344"/>
      <c r="D8" s="344"/>
      <c r="E8" s="344"/>
      <c r="F8" s="344"/>
      <c r="G8" s="20"/>
      <c r="I8" s="721" t="s">
        <v>1087</v>
      </c>
      <c r="J8" s="721"/>
      <c r="K8" s="721"/>
      <c r="L8" s="721"/>
      <c r="M8" s="721"/>
      <c r="N8" s="721"/>
      <c r="O8" s="721"/>
      <c r="P8" s="721"/>
      <c r="Q8" s="721"/>
      <c r="R8" s="721"/>
      <c r="S8" s="721"/>
      <c r="T8" s="721"/>
      <c r="U8" s="721"/>
      <c r="V8" s="350"/>
      <c r="W8" s="350"/>
      <c r="X8" s="716"/>
      <c r="Y8" s="716"/>
      <c r="Z8" s="716"/>
      <c r="AA8" s="716"/>
      <c r="AB8" s="716"/>
      <c r="AC8" s="372">
        <f t="shared" ref="AC8:AH8" ca="1" si="6">CELL("largeur",AC8)</f>
        <v>20</v>
      </c>
      <c r="AD8" s="372">
        <f t="shared" ca="1" si="6"/>
        <v>4</v>
      </c>
      <c r="AE8" s="372">
        <f t="shared" ca="1" si="6"/>
        <v>16</v>
      </c>
      <c r="AF8" s="372">
        <f t="shared" ca="1" si="6"/>
        <v>8</v>
      </c>
      <c r="AG8" s="372">
        <f t="shared" ca="1" si="6"/>
        <v>10</v>
      </c>
      <c r="AH8" s="372">
        <f t="shared" ca="1" si="6"/>
        <v>12</v>
      </c>
      <c r="AI8" s="716"/>
      <c r="AJ8" s="716"/>
      <c r="AK8" s="716"/>
      <c r="AL8" s="716"/>
      <c r="AM8" s="716"/>
      <c r="AN8" s="720"/>
      <c r="AO8" s="716"/>
      <c r="AP8" s="719" t="s">
        <v>1108</v>
      </c>
      <c r="AQ8" s="716"/>
      <c r="AR8" s="716"/>
      <c r="AS8" s="716"/>
      <c r="AT8" s="716"/>
      <c r="AU8" s="716"/>
      <c r="AV8" s="716"/>
      <c r="AW8" s="716"/>
      <c r="AX8" s="716"/>
      <c r="AY8" s="716"/>
      <c r="AZ8" s="716"/>
      <c r="BA8" s="716"/>
      <c r="BC8" s="584"/>
      <c r="BD8" s="588">
        <f>ROWS(BC10:BC450)</f>
        <v>441</v>
      </c>
      <c r="BF8" s="584"/>
      <c r="BG8" s="588">
        <f>ROWS(BF10:BF450)</f>
        <v>441</v>
      </c>
      <c r="BI8" s="9">
        <v>1</v>
      </c>
      <c r="BJ8"/>
      <c r="BK8"/>
    </row>
    <row r="9" spans="1:63" ht="13.5" customHeight="1" thickBot="1">
      <c r="A9" s="396"/>
      <c r="B9" s="397"/>
      <c r="C9" s="398"/>
      <c r="D9" s="399"/>
      <c r="E9" s="400"/>
      <c r="F9" s="401"/>
      <c r="G9" s="402"/>
      <c r="I9" s="718"/>
      <c r="J9" s="718"/>
      <c r="K9" s="718"/>
      <c r="L9" s="718"/>
      <c r="M9" s="718"/>
      <c r="N9" s="718"/>
      <c r="O9" s="718"/>
      <c r="P9" s="718"/>
      <c r="Q9" s="718"/>
      <c r="R9" s="718"/>
      <c r="S9" s="718"/>
      <c r="T9" s="718"/>
      <c r="U9" s="718"/>
      <c r="V9" s="350"/>
      <c r="W9" s="350"/>
      <c r="X9" s="716"/>
      <c r="Y9" s="716"/>
      <c r="Z9" s="716"/>
      <c r="AA9" s="686"/>
      <c r="AB9" s="396"/>
      <c r="AC9" s="397"/>
      <c r="AD9" s="398"/>
      <c r="AE9" s="399"/>
      <c r="AF9" s="400"/>
      <c r="AG9" s="401"/>
      <c r="AH9" s="402"/>
      <c r="AI9" s="686"/>
      <c r="AJ9" s="716"/>
      <c r="AK9" s="716"/>
      <c r="AL9" s="716"/>
      <c r="AM9" s="716"/>
      <c r="AN9" s="716"/>
      <c r="AO9" s="716"/>
      <c r="AP9" s="717" t="s">
        <v>959</v>
      </c>
      <c r="AQ9" s="716"/>
      <c r="AR9" s="393" t="s">
        <v>1109</v>
      </c>
      <c r="AS9" s="716"/>
      <c r="AT9" s="716"/>
      <c r="AU9" s="716"/>
      <c r="AV9" s="716"/>
      <c r="AW9" s="716"/>
      <c r="AX9" s="716"/>
      <c r="AY9" s="716"/>
      <c r="AZ9" s="716"/>
      <c r="BA9" s="716"/>
      <c r="BC9"/>
      <c r="BD9"/>
      <c r="BF9"/>
      <c r="BG9"/>
      <c r="BI9" s="9">
        <v>1</v>
      </c>
    </row>
    <row r="10" spans="1:63" ht="27" customHeight="1">
      <c r="A10" s="407" t="str">
        <f t="shared" ref="A10:A73" si="7">IF(ISBLANK(I10),"►",I10)</f>
        <v>A</v>
      </c>
      <c r="B10" s="408" t="str">
        <f t="shared" ref="B10:B28" si="8">IF(A10="►","►",IF(A10="A",IF(AND(ISTEXT(J10),ISTEXT(J10)),J10,IF(ISTEXT(J10),J10,IF(ISBLANK(J10),J10,J10)))))</f>
        <v>R.Recipe name.With or without alcohol.Quand.Verre Flute(s).Family to stick on</v>
      </c>
      <c r="C10" s="715" t="str">
        <f t="shared" ref="C10:C28" si="9">IF(B10="►","►",IFERROR(LEFT(B10,SEARCH(".",B10)-1),0))</f>
        <v>R</v>
      </c>
      <c r="D10" s="408" t="str">
        <f t="shared" ref="D10:D28" si="10">IF(B10="►","►",IFERROR(MID(B10,SEARCH(".",B10)+1,SEARCH(".",B10,SEARCH(".",B10)+1)-SEARCH(".",B10)-1),0))</f>
        <v>Recipe name</v>
      </c>
      <c r="E10" s="408" t="str">
        <f t="shared" ref="E10:E28" si="11">IF(B10="►","►",IFERROR(MID(B10,SEARCH(".",B10,SEARCH(".",B10)+1)+1,SEARCH(".",B10,SEARCH(".",B10,SEARCH(".",B10)+1)+1)-SEARCH(".",B10,SEARCH(".",B10)+1)-1),0))</f>
        <v>With or without alcohol</v>
      </c>
      <c r="F10" s="408" t="str">
        <f t="shared" ref="F10:F28" si="12">IF(B10="►","►",IFERROR(MID(J10,SEARCH(".",B10,SEARCH(".",B10,SEARCH(".",B10)+1)+1)+1,SEARCH(".",B10,SEARCH(".",B10,SEARCH(".",B10,SEARCH(".",B10)+1)+1)+1)-SEARCH(".",B10,SEARCH(".",B10,SEARCH(".",B10)+1)+1)-1),0))</f>
        <v>Quand</v>
      </c>
      <c r="G10" s="408" t="str">
        <f t="shared" ref="G10:G28" si="13">IF(B10="►","►",IFERROR(MID(B10,SEARCH("♦",SUBSTITUTE(B10,".","♦",LEN(B10)-LEN(SUBSTITUTE(B10,".",""))))+1,999),""))</f>
        <v>Family to stick on</v>
      </c>
      <c r="I10" s="259" t="s">
        <v>338</v>
      </c>
      <c r="J10" s="258" t="str">
        <f>J17</f>
        <v>R.Recipe name.With or without alcohol.Quand.Verre Flute(s).Family to stick on</v>
      </c>
      <c r="K10" s="258">
        <f>K17</f>
        <v>2</v>
      </c>
      <c r="L10" s="257" t="str">
        <f>L17</f>
        <v>Flute(s)</v>
      </c>
      <c r="M10" s="256">
        <f>M17</f>
        <v>12</v>
      </c>
      <c r="N10" s="255" t="str">
        <f>N17</f>
        <v>cl</v>
      </c>
      <c r="O10" s="1245" t="s">
        <v>1091</v>
      </c>
      <c r="P10" s="1246"/>
      <c r="Q10" s="1247" t="s">
        <v>1095</v>
      </c>
      <c r="R10" s="1247"/>
      <c r="S10" s="1247"/>
      <c r="T10" s="1247"/>
      <c r="U10" s="1247"/>
      <c r="V10" s="1247"/>
      <c r="W10" s="1247"/>
      <c r="X10" s="1247"/>
      <c r="Y10" s="1247"/>
      <c r="Z10" s="1249" t="s">
        <v>1096</v>
      </c>
      <c r="AA10" s="686"/>
      <c r="AB10" s="407" t="str">
        <f t="shared" ref="AB10:AB73" si="14">IF(ISBLANK(AJ10),"►",AJ10)</f>
        <v>A</v>
      </c>
      <c r="AC10" s="408" t="str">
        <f t="shared" ref="AC10:AC28" si="15">IF(AB10="►","►",IF(AB10="A",IF(AND(ISTEXT(AK10),ISTEXT(AK10)),AK10,IF(ISTEXT(AK10),AK10,IF(ISBLANK(AK10),AK10,AK10)))))</f>
        <v>R.Recipe name.With or without alcohol.Quand.Verre Flute(s).Family to stick on</v>
      </c>
      <c r="AD10" s="715" t="str">
        <f t="shared" ref="AD10:AD28" si="16">IF(AC10="►","►",IFERROR(LEFT(AC10,SEARCH(".",AC10)-1),0))</f>
        <v>R</v>
      </c>
      <c r="AE10" s="408" t="str">
        <f t="shared" ref="AE10:AE28" si="17">IF(AC10="►","►",IFERROR(MID(AC10,SEARCH(".",AC10)+1,SEARCH(".",AC10,SEARCH(".",AC10)+1)-SEARCH(".",AC10)-1),0))</f>
        <v>Recipe name</v>
      </c>
      <c r="AF10" s="408" t="str">
        <f t="shared" ref="AF10:AF28" si="18">IF(AC10="►","►",IFERROR(MID(AC10,SEARCH(".",AC10,SEARCH(".",AC10)+1)+1,SEARCH(".",AC10,SEARCH(".",AC10,SEARCH(".",AC10)+1)+1)-SEARCH(".",AC10,SEARCH(".",AC10)+1)-1),0))</f>
        <v>With or without alcohol</v>
      </c>
      <c r="AG10" s="408" t="str">
        <f t="shared" ref="AG10:AG28" si="19">IF(AC10="►","►",IFERROR(MID(AK10,SEARCH(".",AC10,SEARCH(".",AC10,SEARCH(".",AC10)+1)+1)+1,SEARCH(".",AC10,SEARCH(".",AC10,SEARCH(".",AC10,SEARCH(".",AC10)+1)+1)+1)-SEARCH(".",AC10,SEARCH(".",AC10,SEARCH(".",AC10)+1)+1)-1),0))</f>
        <v>Quand</v>
      </c>
      <c r="AH10" s="408" t="str">
        <f t="shared" ref="AH10:AH28" si="20">IF(AC10="►","►",IFERROR(MID(AC10,SEARCH("♦",SUBSTITUTE(AC10,".","♦",LEN(AC10)-LEN(SUBSTITUTE(AC10,".",""))))+1,999),""))</f>
        <v>Family to stick on</v>
      </c>
      <c r="AI10" s="686"/>
      <c r="AJ10" s="259" t="s">
        <v>338</v>
      </c>
      <c r="AK10" s="258" t="str">
        <f>AK17</f>
        <v>R.Recipe name.With or without alcohol.Quand.Verre Flute(s).Family to stick on</v>
      </c>
      <c r="AL10" s="258">
        <f>AL17</f>
        <v>2</v>
      </c>
      <c r="AM10" s="257" t="str">
        <f>AM17</f>
        <v>Flute(s)</v>
      </c>
      <c r="AN10" s="256">
        <f>AN17</f>
        <v>12</v>
      </c>
      <c r="AO10" s="255" t="str">
        <f>AO17</f>
        <v>cl</v>
      </c>
      <c r="AP10" s="1245" t="s">
        <v>1091</v>
      </c>
      <c r="AQ10" s="1246"/>
      <c r="AR10" s="1247" t="s">
        <v>1095</v>
      </c>
      <c r="AS10" s="1247"/>
      <c r="AT10" s="1247"/>
      <c r="AU10" s="1247"/>
      <c r="AV10" s="1247"/>
      <c r="AW10" s="1247"/>
      <c r="AX10" s="1247"/>
      <c r="AY10" s="1247"/>
      <c r="AZ10" s="1247"/>
      <c r="BA10" s="1249" t="s">
        <v>1096</v>
      </c>
      <c r="BC10" s="795" t="str">
        <f t="shared" ref="BC10:BC73" si="21">A10</f>
        <v>A</v>
      </c>
      <c r="BD10" s="589" t="s">
        <v>394</v>
      </c>
      <c r="BF10" s="795" t="str">
        <f t="shared" ref="BF10:BF73" si="22">AB10</f>
        <v>A</v>
      </c>
      <c r="BG10" s="589" t="s">
        <v>394</v>
      </c>
      <c r="BI10" s="9">
        <v>1</v>
      </c>
    </row>
    <row r="11" spans="1:63" ht="15.75" customHeight="1">
      <c r="A11" s="407" t="str">
        <f t="shared" si="7"/>
        <v>A</v>
      </c>
      <c r="B11" s="147" t="str">
        <f t="shared" si="8"/>
        <v>R.Recipe name.With or without alcohol.Quand.Verre Flute(s).Family to stick on</v>
      </c>
      <c r="C11" s="685" t="str">
        <f t="shared" si="9"/>
        <v>R</v>
      </c>
      <c r="D11" s="147" t="str">
        <f t="shared" si="10"/>
        <v>Recipe name</v>
      </c>
      <c r="E11" s="147" t="str">
        <f t="shared" si="11"/>
        <v>With or without alcohol</v>
      </c>
      <c r="F11" s="147" t="str">
        <f t="shared" si="12"/>
        <v>Quand</v>
      </c>
      <c r="G11" s="147" t="str">
        <f t="shared" si="13"/>
        <v>Family to stick on</v>
      </c>
      <c r="I11" s="342" t="s">
        <v>338</v>
      </c>
      <c r="J11" s="204" t="str">
        <f>J17</f>
        <v>R.Recipe name.With or without alcohol.Quand.Verre Flute(s).Family to stick on</v>
      </c>
      <c r="K11" s="204">
        <f>K17</f>
        <v>2</v>
      </c>
      <c r="L11" s="203" t="str">
        <f>L17</f>
        <v>Flute(s)</v>
      </c>
      <c r="M11" s="202">
        <f>M17</f>
        <v>12</v>
      </c>
      <c r="N11" s="201" t="str">
        <f>N17</f>
        <v>cl</v>
      </c>
      <c r="O11" s="1251" t="s">
        <v>1092</v>
      </c>
      <c r="P11" s="1252"/>
      <c r="Q11" s="1248"/>
      <c r="R11" s="1248"/>
      <c r="S11" s="1248"/>
      <c r="T11" s="1248"/>
      <c r="U11" s="1248"/>
      <c r="V11" s="1248"/>
      <c r="W11" s="1248"/>
      <c r="X11" s="1248"/>
      <c r="Y11" s="1248"/>
      <c r="Z11" s="1250"/>
      <c r="AA11" s="686"/>
      <c r="AB11" s="407" t="str">
        <f t="shared" si="14"/>
        <v>A</v>
      </c>
      <c r="AC11" s="147" t="str">
        <f t="shared" si="15"/>
        <v>R.Recipe name.With or without alcohol.Quand.Verre Flute(s).Family to stick on</v>
      </c>
      <c r="AD11" s="685" t="str">
        <f t="shared" si="16"/>
        <v>R</v>
      </c>
      <c r="AE11" s="147" t="str">
        <f t="shared" si="17"/>
        <v>Recipe name</v>
      </c>
      <c r="AF11" s="147" t="str">
        <f t="shared" si="18"/>
        <v>With or without alcohol</v>
      </c>
      <c r="AG11" s="147" t="str">
        <f t="shared" si="19"/>
        <v>Quand</v>
      </c>
      <c r="AH11" s="147" t="str">
        <f t="shared" si="20"/>
        <v>Family to stick on</v>
      </c>
      <c r="AI11" s="686"/>
      <c r="AJ11" s="342" t="s">
        <v>338</v>
      </c>
      <c r="AK11" s="204" t="str">
        <f>AK17</f>
        <v>R.Recipe name.With or without alcohol.Quand.Verre Flute(s).Family to stick on</v>
      </c>
      <c r="AL11" s="204">
        <f>AL17</f>
        <v>2</v>
      </c>
      <c r="AM11" s="203" t="str">
        <f>AM17</f>
        <v>Flute(s)</v>
      </c>
      <c r="AN11" s="202">
        <f>AN17</f>
        <v>12</v>
      </c>
      <c r="AO11" s="201" t="str">
        <f>AO17</f>
        <v>cl</v>
      </c>
      <c r="AP11" s="1251" t="s">
        <v>1092</v>
      </c>
      <c r="AQ11" s="1252"/>
      <c r="AR11" s="1248"/>
      <c r="AS11" s="1248"/>
      <c r="AT11" s="1248"/>
      <c r="AU11" s="1248"/>
      <c r="AV11" s="1248"/>
      <c r="AW11" s="1248"/>
      <c r="AX11" s="1248"/>
      <c r="AY11" s="1248"/>
      <c r="AZ11" s="1248"/>
      <c r="BA11" s="1250"/>
      <c r="BC11" s="407" t="str">
        <f t="shared" si="21"/>
        <v>A</v>
      </c>
      <c r="BD11" s="590"/>
      <c r="BF11" s="407" t="str">
        <f t="shared" si="22"/>
        <v>A</v>
      </c>
      <c r="BG11" s="590"/>
      <c r="BI11" s="9">
        <v>1</v>
      </c>
    </row>
    <row r="12" spans="1:63" ht="15.75">
      <c r="A12" s="407" t="str">
        <f t="shared" si="7"/>
        <v>A</v>
      </c>
      <c r="B12" s="147" t="str">
        <f t="shared" si="8"/>
        <v>R.Recipe name.With or without alcohol.Quand.Verre Flute(s).Family to stick on</v>
      </c>
      <c r="C12" s="685" t="str">
        <f t="shared" si="9"/>
        <v>R</v>
      </c>
      <c r="D12" s="147" t="str">
        <f t="shared" si="10"/>
        <v>Recipe name</v>
      </c>
      <c r="E12" s="147" t="str">
        <f t="shared" si="11"/>
        <v>With or without alcohol</v>
      </c>
      <c r="F12" s="147" t="str">
        <f t="shared" si="12"/>
        <v>Quand</v>
      </c>
      <c r="G12" s="147" t="str">
        <f t="shared" si="13"/>
        <v>Family to stick on</v>
      </c>
      <c r="I12" s="134" t="s">
        <v>338</v>
      </c>
      <c r="J12" s="204" t="str">
        <f>J17</f>
        <v>R.Recipe name.With or without alcohol.Quand.Verre Flute(s).Family to stick on</v>
      </c>
      <c r="K12" s="204">
        <f>K17</f>
        <v>2</v>
      </c>
      <c r="L12" s="203" t="str">
        <f>L17</f>
        <v>Flute(s)</v>
      </c>
      <c r="M12" s="202">
        <f>M17</f>
        <v>12</v>
      </c>
      <c r="N12" s="201" t="str">
        <f>N17</f>
        <v>cl</v>
      </c>
      <c r="O12" s="1219" t="s">
        <v>1093</v>
      </c>
      <c r="P12" s="1219"/>
      <c r="Q12" s="337"/>
      <c r="R12" s="336" t="s">
        <v>418</v>
      </c>
      <c r="S12" s="232" t="s">
        <v>777</v>
      </c>
      <c r="T12" s="232"/>
      <c r="U12" s="232"/>
      <c r="V12" s="232"/>
      <c r="W12" s="232"/>
      <c r="X12" s="232"/>
      <c r="Y12" s="232"/>
      <c r="Z12" s="231"/>
      <c r="AA12" s="686"/>
      <c r="AB12" s="407" t="str">
        <f t="shared" si="14"/>
        <v>A</v>
      </c>
      <c r="AC12" s="147" t="str">
        <f t="shared" si="15"/>
        <v>R.Recipe name.With or without alcohol.Quand.Verre Flute(s).Family to stick on</v>
      </c>
      <c r="AD12" s="685" t="str">
        <f t="shared" si="16"/>
        <v>R</v>
      </c>
      <c r="AE12" s="147" t="str">
        <f t="shared" si="17"/>
        <v>Recipe name</v>
      </c>
      <c r="AF12" s="147" t="str">
        <f t="shared" si="18"/>
        <v>With or without alcohol</v>
      </c>
      <c r="AG12" s="147" t="str">
        <f t="shared" si="19"/>
        <v>Quand</v>
      </c>
      <c r="AH12" s="147" t="str">
        <f t="shared" si="20"/>
        <v>Family to stick on</v>
      </c>
      <c r="AI12" s="686"/>
      <c r="AJ12" s="134" t="s">
        <v>338</v>
      </c>
      <c r="AK12" s="204" t="str">
        <f>AK17</f>
        <v>R.Recipe name.With or without alcohol.Quand.Verre Flute(s).Family to stick on</v>
      </c>
      <c r="AL12" s="204">
        <f>AL17</f>
        <v>2</v>
      </c>
      <c r="AM12" s="203" t="str">
        <f>AM17</f>
        <v>Flute(s)</v>
      </c>
      <c r="AN12" s="202">
        <f>AN17</f>
        <v>12</v>
      </c>
      <c r="AO12" s="201" t="str">
        <f>AO17</f>
        <v>cl</v>
      </c>
      <c r="AP12" s="1219" t="s">
        <v>1093</v>
      </c>
      <c r="AQ12" s="1219"/>
      <c r="AR12" s="337"/>
      <c r="AS12" s="336" t="s">
        <v>418</v>
      </c>
      <c r="AT12" s="232" t="s">
        <v>777</v>
      </c>
      <c r="AU12" s="232"/>
      <c r="AV12" s="232"/>
      <c r="AW12" s="232"/>
      <c r="AX12" s="232"/>
      <c r="AY12" s="232"/>
      <c r="AZ12" s="232"/>
      <c r="BA12" s="231"/>
      <c r="BC12" s="407" t="str">
        <f t="shared" si="21"/>
        <v>A</v>
      </c>
      <c r="BD12" s="590" t="s">
        <v>1111</v>
      </c>
      <c r="BF12" s="407" t="str">
        <f t="shared" si="22"/>
        <v>A</v>
      </c>
      <c r="BG12" s="590" t="s">
        <v>1111</v>
      </c>
      <c r="BI12" s="9">
        <v>1</v>
      </c>
    </row>
    <row r="13" spans="1:63" ht="15.75" customHeight="1">
      <c r="A13" s="407" t="str">
        <f t="shared" si="7"/>
        <v>A</v>
      </c>
      <c r="B13" s="147" t="str">
        <f t="shared" si="8"/>
        <v>R.Recipe name.With or without alcohol.Quand.Verre Flute(s).Family to stick on</v>
      </c>
      <c r="C13" s="685" t="str">
        <f t="shared" si="9"/>
        <v>R</v>
      </c>
      <c r="D13" s="147" t="str">
        <f t="shared" si="10"/>
        <v>Recipe name</v>
      </c>
      <c r="E13" s="147" t="str">
        <f t="shared" si="11"/>
        <v>With or without alcohol</v>
      </c>
      <c r="F13" s="147" t="str">
        <f t="shared" si="12"/>
        <v>Quand</v>
      </c>
      <c r="G13" s="147" t="str">
        <f t="shared" si="13"/>
        <v>Family to stick on</v>
      </c>
      <c r="I13" s="134" t="s">
        <v>338</v>
      </c>
      <c r="J13" s="204" t="str">
        <f>J17</f>
        <v>R.Recipe name.With or without alcohol.Quand.Verre Flute(s).Family to stick on</v>
      </c>
      <c r="K13" s="204">
        <f>K17</f>
        <v>2</v>
      </c>
      <c r="L13" s="203" t="str">
        <f>L17</f>
        <v>Flute(s)</v>
      </c>
      <c r="M13" s="202">
        <f>M17</f>
        <v>12</v>
      </c>
      <c r="N13" s="201" t="str">
        <f>N17</f>
        <v>cl</v>
      </c>
      <c r="O13" s="224" t="s">
        <v>1094</v>
      </c>
      <c r="P13" s="334"/>
      <c r="Q13" s="323"/>
      <c r="R13" s="323"/>
      <c r="S13" s="323"/>
      <c r="T13" s="323"/>
      <c r="U13" s="211"/>
      <c r="V13" s="223" t="s">
        <v>410</v>
      </c>
      <c r="W13" s="1241" t="s">
        <v>1097</v>
      </c>
      <c r="X13" s="1241"/>
      <c r="Y13" s="1241"/>
      <c r="Z13" s="1242"/>
      <c r="AA13" s="686"/>
      <c r="AB13" s="407" t="str">
        <f t="shared" si="14"/>
        <v>A</v>
      </c>
      <c r="AC13" s="147" t="str">
        <f t="shared" si="15"/>
        <v>R.Recipe name.With or without alcohol.Quand.Verre Flute(s).Family to stick on</v>
      </c>
      <c r="AD13" s="685" t="str">
        <f t="shared" si="16"/>
        <v>R</v>
      </c>
      <c r="AE13" s="147" t="str">
        <f t="shared" si="17"/>
        <v>Recipe name</v>
      </c>
      <c r="AF13" s="147" t="str">
        <f t="shared" si="18"/>
        <v>With or without alcohol</v>
      </c>
      <c r="AG13" s="147" t="str">
        <f t="shared" si="19"/>
        <v>Quand</v>
      </c>
      <c r="AH13" s="147" t="str">
        <f t="shared" si="20"/>
        <v>Family to stick on</v>
      </c>
      <c r="AI13" s="686"/>
      <c r="AJ13" s="134" t="s">
        <v>338</v>
      </c>
      <c r="AK13" s="204" t="str">
        <f>AK17</f>
        <v>R.Recipe name.With or without alcohol.Quand.Verre Flute(s).Family to stick on</v>
      </c>
      <c r="AL13" s="204">
        <f>AL17</f>
        <v>2</v>
      </c>
      <c r="AM13" s="203" t="str">
        <f>AM17</f>
        <v>Flute(s)</v>
      </c>
      <c r="AN13" s="202">
        <f>AN17</f>
        <v>12</v>
      </c>
      <c r="AO13" s="201" t="str">
        <f>AO17</f>
        <v>cl</v>
      </c>
      <c r="AP13" s="224" t="s">
        <v>1094</v>
      </c>
      <c r="AQ13" s="334"/>
      <c r="AR13" s="323"/>
      <c r="AS13" s="323"/>
      <c r="AT13" s="323"/>
      <c r="AU13" s="323"/>
      <c r="AV13" s="211"/>
      <c r="AW13" s="223" t="s">
        <v>410</v>
      </c>
      <c r="AX13" s="1241" t="s">
        <v>1097</v>
      </c>
      <c r="AY13" s="1241"/>
      <c r="AZ13" s="1241"/>
      <c r="BA13" s="1242"/>
      <c r="BC13" s="407" t="str">
        <f t="shared" si="21"/>
        <v>A</v>
      </c>
      <c r="BD13" s="591" t="s">
        <v>1112</v>
      </c>
      <c r="BF13" s="407" t="str">
        <f t="shared" si="22"/>
        <v>A</v>
      </c>
      <c r="BG13" s="591" t="s">
        <v>1112</v>
      </c>
      <c r="BI13" s="9">
        <v>1</v>
      </c>
    </row>
    <row r="14" spans="1:63" ht="15.75" customHeight="1">
      <c r="A14" s="407" t="str">
        <f t="shared" si="7"/>
        <v>A</v>
      </c>
      <c r="B14" s="147" t="str">
        <f t="shared" si="8"/>
        <v>R.Recipe name.With or without alcohol.Quand.Verre Flute(s).Family to stick on</v>
      </c>
      <c r="C14" s="685" t="str">
        <f t="shared" si="9"/>
        <v>R</v>
      </c>
      <c r="D14" s="147" t="str">
        <f t="shared" si="10"/>
        <v>Recipe name</v>
      </c>
      <c r="E14" s="147" t="str">
        <f t="shared" si="11"/>
        <v>With or without alcohol</v>
      </c>
      <c r="F14" s="147" t="str">
        <f t="shared" si="12"/>
        <v>Quand</v>
      </c>
      <c r="G14" s="147" t="str">
        <f t="shared" si="13"/>
        <v>Family to stick on</v>
      </c>
      <c r="I14" s="134" t="s">
        <v>338</v>
      </c>
      <c r="J14" s="204" t="str">
        <f>J17</f>
        <v>R.Recipe name.With or without alcohol.Quand.Verre Flute(s).Family to stick on</v>
      </c>
      <c r="K14" s="204">
        <f>K17</f>
        <v>2</v>
      </c>
      <c r="L14" s="203" t="str">
        <f>L17</f>
        <v>Flute(s)</v>
      </c>
      <c r="M14" s="202">
        <f>M17</f>
        <v>12</v>
      </c>
      <c r="N14" s="201" t="str">
        <f>N17</f>
        <v>cl</v>
      </c>
      <c r="O14" s="216">
        <v>2</v>
      </c>
      <c r="P14" s="327" t="s">
        <v>415</v>
      </c>
      <c r="Q14" s="324"/>
      <c r="R14" s="324"/>
      <c r="S14" s="324"/>
      <c r="T14" s="324"/>
      <c r="U14" s="215"/>
      <c r="V14" s="28"/>
      <c r="W14" s="1241"/>
      <c r="X14" s="1241"/>
      <c r="Y14" s="1241"/>
      <c r="Z14" s="1242"/>
      <c r="AA14" s="686"/>
      <c r="AB14" s="407" t="str">
        <f t="shared" si="14"/>
        <v>A</v>
      </c>
      <c r="AC14" s="147" t="str">
        <f t="shared" si="15"/>
        <v>R.Recipe name.With or without alcohol.Quand.Verre Flute(s).Family to stick on</v>
      </c>
      <c r="AD14" s="685" t="str">
        <f t="shared" si="16"/>
        <v>R</v>
      </c>
      <c r="AE14" s="147" t="str">
        <f t="shared" si="17"/>
        <v>Recipe name</v>
      </c>
      <c r="AF14" s="147" t="str">
        <f t="shared" si="18"/>
        <v>With or without alcohol</v>
      </c>
      <c r="AG14" s="147" t="str">
        <f t="shared" si="19"/>
        <v>Quand</v>
      </c>
      <c r="AH14" s="147" t="str">
        <f t="shared" si="20"/>
        <v>Family to stick on</v>
      </c>
      <c r="AI14" s="686"/>
      <c r="AJ14" s="134" t="s">
        <v>338</v>
      </c>
      <c r="AK14" s="204" t="str">
        <f>AK17</f>
        <v>R.Recipe name.With or without alcohol.Quand.Verre Flute(s).Family to stick on</v>
      </c>
      <c r="AL14" s="204">
        <f>AL17</f>
        <v>2</v>
      </c>
      <c r="AM14" s="203" t="str">
        <f>AM17</f>
        <v>Flute(s)</v>
      </c>
      <c r="AN14" s="202">
        <f>AN17</f>
        <v>12</v>
      </c>
      <c r="AO14" s="201" t="str">
        <f>AO17</f>
        <v>cl</v>
      </c>
      <c r="AP14" s="216">
        <v>2</v>
      </c>
      <c r="AQ14" s="327" t="s">
        <v>415</v>
      </c>
      <c r="AR14" s="324"/>
      <c r="AS14" s="324"/>
      <c r="AT14" s="324"/>
      <c r="AU14" s="324"/>
      <c r="AV14" s="215"/>
      <c r="AW14" s="28"/>
      <c r="AX14" s="1241"/>
      <c r="AY14" s="1241"/>
      <c r="AZ14" s="1241"/>
      <c r="BA14" s="1242"/>
      <c r="BC14" s="407" t="str">
        <f t="shared" si="21"/>
        <v>A</v>
      </c>
      <c r="BD14" s="592" t="s">
        <v>1113</v>
      </c>
      <c r="BF14" s="407" t="str">
        <f t="shared" si="22"/>
        <v>A</v>
      </c>
      <c r="BG14" s="592" t="s">
        <v>1113</v>
      </c>
      <c r="BI14" s="9">
        <v>1</v>
      </c>
    </row>
    <row r="15" spans="1:63" ht="22.5" customHeight="1">
      <c r="A15" s="407" t="str">
        <f t="shared" si="7"/>
        <v>A</v>
      </c>
      <c r="B15" s="147" t="str">
        <f t="shared" si="8"/>
        <v>R.Recipe name.With or without alcohol.Quand.Verre Flute(s).Family to stick on</v>
      </c>
      <c r="C15" s="685" t="str">
        <f t="shared" si="9"/>
        <v>R</v>
      </c>
      <c r="D15" s="147" t="str">
        <f t="shared" si="10"/>
        <v>Recipe name</v>
      </c>
      <c r="E15" s="147" t="str">
        <f t="shared" si="11"/>
        <v>With or without alcohol</v>
      </c>
      <c r="F15" s="147" t="str">
        <f t="shared" si="12"/>
        <v>Quand</v>
      </c>
      <c r="G15" s="147" t="str">
        <f t="shared" si="13"/>
        <v>Family to stick on</v>
      </c>
      <c r="I15" s="134" t="s">
        <v>338</v>
      </c>
      <c r="J15" s="204" t="str">
        <f>J17</f>
        <v>R.Recipe name.With or without alcohol.Quand.Verre Flute(s).Family to stick on</v>
      </c>
      <c r="K15" s="204">
        <f>K17</f>
        <v>2</v>
      </c>
      <c r="L15" s="203" t="str">
        <f>L17</f>
        <v>Flute(s)</v>
      </c>
      <c r="M15" s="202">
        <f>M17</f>
        <v>12</v>
      </c>
      <c r="N15" s="201" t="str">
        <f>N17</f>
        <v>cl</v>
      </c>
      <c r="O15" s="325" t="str">
        <f>"❽ Volume served by "&amp;P14</f>
        <v>❽ Volume served by Flute(s)</v>
      </c>
      <c r="P15" s="324"/>
      <c r="Q15" s="323"/>
      <c r="R15" s="320"/>
      <c r="S15" s="199" t="s">
        <v>1103</v>
      </c>
      <c r="T15" s="319" t="s">
        <v>402</v>
      </c>
      <c r="U15" s="198"/>
      <c r="V15" s="197"/>
      <c r="W15" s="1243" t="str">
        <f>J17&amp;"  intensité"&amp;" "&amp;T15&amp;" "&amp;"coût"&amp;T16&amp;" "&amp;" "&amp;O12</f>
        <v>R.Recipe name.With or without alcohol.Quand.Verre Flute(s).Family to stick on  intensité **** coût**  Dominant colour</v>
      </c>
      <c r="X15" s="1243"/>
      <c r="Y15" s="1243"/>
      <c r="Z15" s="1244"/>
      <c r="AA15" s="686"/>
      <c r="AB15" s="407" t="str">
        <f t="shared" si="14"/>
        <v>A</v>
      </c>
      <c r="AC15" s="147" t="str">
        <f t="shared" si="15"/>
        <v>R.Recipe name.With or without alcohol.Quand.Verre Flute(s).Family to stick on</v>
      </c>
      <c r="AD15" s="685" t="str">
        <f t="shared" si="16"/>
        <v>R</v>
      </c>
      <c r="AE15" s="147" t="str">
        <f t="shared" si="17"/>
        <v>Recipe name</v>
      </c>
      <c r="AF15" s="147" t="str">
        <f t="shared" si="18"/>
        <v>With or without alcohol</v>
      </c>
      <c r="AG15" s="147" t="str">
        <f t="shared" si="19"/>
        <v>Quand</v>
      </c>
      <c r="AH15" s="147" t="str">
        <f t="shared" si="20"/>
        <v>Family to stick on</v>
      </c>
      <c r="AI15" s="686"/>
      <c r="AJ15" s="134" t="s">
        <v>338</v>
      </c>
      <c r="AK15" s="204" t="str">
        <f>AK17</f>
        <v>R.Recipe name.With or without alcohol.Quand.Verre Flute(s).Family to stick on</v>
      </c>
      <c r="AL15" s="204">
        <f>AL17</f>
        <v>2</v>
      </c>
      <c r="AM15" s="203" t="str">
        <f>AM17</f>
        <v>Flute(s)</v>
      </c>
      <c r="AN15" s="202">
        <f>AN17</f>
        <v>12</v>
      </c>
      <c r="AO15" s="201" t="str">
        <f>AO17</f>
        <v>cl</v>
      </c>
      <c r="AP15" s="325" t="str">
        <f>"❽ Volume served by "&amp;AQ14</f>
        <v>❽ Volume served by Flute(s)</v>
      </c>
      <c r="AQ15" s="324"/>
      <c r="AR15" s="323"/>
      <c r="AS15" s="320"/>
      <c r="AT15" s="199" t="s">
        <v>1103</v>
      </c>
      <c r="AU15" s="319" t="s">
        <v>402</v>
      </c>
      <c r="AV15" s="198"/>
      <c r="AW15" s="197"/>
      <c r="AX15" s="1243" t="str">
        <f>AK17&amp;"  intensité"&amp;" "&amp;AU15&amp;" "&amp;"coût"&amp;AU16&amp;" "&amp;" "&amp;AP12</f>
        <v>R.Recipe name.With or without alcohol.Quand.Verre Flute(s).Family to stick on  intensité **** coût**  Dominant colour</v>
      </c>
      <c r="AY15" s="1243"/>
      <c r="AZ15" s="1243"/>
      <c r="BA15" s="1244"/>
      <c r="BC15" s="407" t="str">
        <f t="shared" si="21"/>
        <v>A</v>
      </c>
      <c r="BD15" s="590" t="s">
        <v>1114</v>
      </c>
      <c r="BF15" s="407" t="str">
        <f t="shared" si="22"/>
        <v>A</v>
      </c>
      <c r="BG15" s="590" t="s">
        <v>1114</v>
      </c>
      <c r="BI15" s="9">
        <v>1</v>
      </c>
    </row>
    <row r="16" spans="1:63" ht="15.75" customHeight="1">
      <c r="A16" s="407" t="str">
        <f t="shared" si="7"/>
        <v>►</v>
      </c>
      <c r="B16" s="147" t="str">
        <f t="shared" si="8"/>
        <v>►</v>
      </c>
      <c r="C16" s="685" t="str">
        <f t="shared" si="9"/>
        <v>►</v>
      </c>
      <c r="D16" s="147" t="str">
        <f t="shared" si="10"/>
        <v>►</v>
      </c>
      <c r="E16" s="147" t="str">
        <f t="shared" si="11"/>
        <v>►</v>
      </c>
      <c r="F16" s="147" t="str">
        <f t="shared" si="12"/>
        <v>►</v>
      </c>
      <c r="G16" s="147" t="str">
        <f t="shared" si="13"/>
        <v>►</v>
      </c>
      <c r="I16" s="134" t="s">
        <v>394</v>
      </c>
      <c r="J16" s="204" t="str">
        <f>J17</f>
        <v>R.Recipe name.With or without alcohol.Quand.Verre Flute(s).Family to stick on</v>
      </c>
      <c r="K16" s="204">
        <f>K17</f>
        <v>2</v>
      </c>
      <c r="L16" s="203" t="str">
        <f>L17</f>
        <v>Flute(s)</v>
      </c>
      <c r="M16" s="202">
        <f>M17</f>
        <v>12</v>
      </c>
      <c r="N16" s="201" t="str">
        <f>N17</f>
        <v>cl</v>
      </c>
      <c r="O16" s="200">
        <v>12</v>
      </c>
      <c r="P16" s="104" t="s">
        <v>328</v>
      </c>
      <c r="Q16" s="320"/>
      <c r="R16" s="320"/>
      <c r="S16" s="199" t="s">
        <v>1104</v>
      </c>
      <c r="T16" s="319" t="s">
        <v>397</v>
      </c>
      <c r="U16" s="198"/>
      <c r="V16" s="197"/>
      <c r="W16" s="1243"/>
      <c r="X16" s="1243"/>
      <c r="Y16" s="1243"/>
      <c r="Z16" s="1244"/>
      <c r="AA16" s="686"/>
      <c r="AB16" s="407" t="str">
        <f t="shared" si="14"/>
        <v>►</v>
      </c>
      <c r="AC16" s="147" t="str">
        <f t="shared" si="15"/>
        <v>►</v>
      </c>
      <c r="AD16" s="685" t="str">
        <f t="shared" si="16"/>
        <v>►</v>
      </c>
      <c r="AE16" s="147" t="str">
        <f t="shared" si="17"/>
        <v>►</v>
      </c>
      <c r="AF16" s="147" t="str">
        <f t="shared" si="18"/>
        <v>►</v>
      </c>
      <c r="AG16" s="147" t="str">
        <f t="shared" si="19"/>
        <v>►</v>
      </c>
      <c r="AH16" s="147" t="str">
        <f t="shared" si="20"/>
        <v>►</v>
      </c>
      <c r="AI16" s="686"/>
      <c r="AJ16" s="134" t="s">
        <v>394</v>
      </c>
      <c r="AK16" s="204" t="str">
        <f>AK17</f>
        <v>R.Recipe name.With or without alcohol.Quand.Verre Flute(s).Family to stick on</v>
      </c>
      <c r="AL16" s="204">
        <f>AL17</f>
        <v>2</v>
      </c>
      <c r="AM16" s="203" t="str">
        <f>AM17</f>
        <v>Flute(s)</v>
      </c>
      <c r="AN16" s="202">
        <f>AN17</f>
        <v>12</v>
      </c>
      <c r="AO16" s="201" t="str">
        <f>AO17</f>
        <v>cl</v>
      </c>
      <c r="AP16" s="200">
        <v>12</v>
      </c>
      <c r="AQ16" s="104" t="s">
        <v>328</v>
      </c>
      <c r="AR16" s="320"/>
      <c r="AS16" s="320"/>
      <c r="AT16" s="199" t="s">
        <v>1104</v>
      </c>
      <c r="AU16" s="319" t="s">
        <v>397</v>
      </c>
      <c r="AV16" s="198"/>
      <c r="AW16" s="197"/>
      <c r="AX16" s="1243"/>
      <c r="AY16" s="1243"/>
      <c r="AZ16" s="1243"/>
      <c r="BA16" s="1244"/>
      <c r="BC16" s="407" t="str">
        <f t="shared" si="21"/>
        <v>►</v>
      </c>
      <c r="BD16" s="590" t="s">
        <v>1115</v>
      </c>
      <c r="BF16" s="407" t="str">
        <f t="shared" si="22"/>
        <v>►</v>
      </c>
      <c r="BG16" s="590" t="s">
        <v>1115</v>
      </c>
      <c r="BI16" s="9">
        <v>1</v>
      </c>
    </row>
    <row r="17" spans="1:61" ht="15.75" customHeight="1">
      <c r="A17" s="407" t="str">
        <f t="shared" si="7"/>
        <v>►</v>
      </c>
      <c r="B17" s="147" t="str">
        <f t="shared" si="8"/>
        <v>►</v>
      </c>
      <c r="C17" s="685" t="str">
        <f t="shared" si="9"/>
        <v>►</v>
      </c>
      <c r="D17" s="147" t="str">
        <f t="shared" si="10"/>
        <v>►</v>
      </c>
      <c r="E17" s="147" t="str">
        <f t="shared" si="11"/>
        <v>►</v>
      </c>
      <c r="F17" s="147" t="str">
        <f t="shared" si="12"/>
        <v>►</v>
      </c>
      <c r="G17" s="147" t="str">
        <f t="shared" si="13"/>
        <v>►</v>
      </c>
      <c r="I17" s="134" t="s">
        <v>394</v>
      </c>
      <c r="J17" s="190" t="str">
        <f>UPPER(LEFT(Q10,1)) &amp; "." &amp; UPPER(LEFT(Q10,1)) &amp; LOWER(MID(Q10,2,999)) &amp; "." &amp; UPPER(LEFT(O10,1)) &amp; LOWER(MID(O10,2,999)) &amp; "." &amp; UPPER(LEFT(O11,1)) &amp; LOWER(MID(O11,2,999)) &amp; "." &amp; "Verre " &amp; UPPER(LEFT(P14,1)) &amp; LOWER(MID(P14,2,999)) &amp; IF(LEFT(Z10,1)=UPPER(LEFT(Z10,1)),".","") &amp; UPPER(LEFT(Z10,1)) &amp; LOWER(MID(Z10,2,999))</f>
        <v>R.Recipe name.With or without alcohol.Quand.Verre Flute(s).Family to stick on</v>
      </c>
      <c r="K17" s="189">
        <f>O14</f>
        <v>2</v>
      </c>
      <c r="L17" s="188" t="str">
        <f>P14</f>
        <v>Flute(s)</v>
      </c>
      <c r="M17" s="187">
        <f>O16</f>
        <v>12</v>
      </c>
      <c r="N17" s="186" t="str">
        <f>P16</f>
        <v>cl</v>
      </c>
      <c r="O17" s="185" t="str">
        <f>(O16*O14)&amp;" "&amp;P16</f>
        <v>24 cl</v>
      </c>
      <c r="P17" s="184" t="str">
        <f>"pour "&amp;O14&amp;" "&amp;P14</f>
        <v>pour 2 Flute(s)</v>
      </c>
      <c r="Q17" s="184"/>
      <c r="R17" s="183" t="s">
        <v>393</v>
      </c>
      <c r="S17" s="183" t="s">
        <v>392</v>
      </c>
      <c r="T17" s="183" t="s">
        <v>391</v>
      </c>
      <c r="U17" s="183" t="s">
        <v>390</v>
      </c>
      <c r="V17" s="183" t="s">
        <v>389</v>
      </c>
      <c r="W17" s="183" t="s">
        <v>388</v>
      </c>
      <c r="X17" s="183" t="s">
        <v>387</v>
      </c>
      <c r="Y17" s="183" t="s">
        <v>386</v>
      </c>
      <c r="Z17" s="182" t="s">
        <v>385</v>
      </c>
      <c r="AA17" s="686"/>
      <c r="AB17" s="407" t="str">
        <f t="shared" si="14"/>
        <v>►</v>
      </c>
      <c r="AC17" s="147" t="str">
        <f t="shared" si="15"/>
        <v>►</v>
      </c>
      <c r="AD17" s="685" t="str">
        <f t="shared" si="16"/>
        <v>►</v>
      </c>
      <c r="AE17" s="147" t="str">
        <f t="shared" si="17"/>
        <v>►</v>
      </c>
      <c r="AF17" s="147" t="str">
        <f t="shared" si="18"/>
        <v>►</v>
      </c>
      <c r="AG17" s="147" t="str">
        <f t="shared" si="19"/>
        <v>►</v>
      </c>
      <c r="AH17" s="147" t="str">
        <f t="shared" si="20"/>
        <v>►</v>
      </c>
      <c r="AI17" s="686"/>
      <c r="AJ17" s="134" t="s">
        <v>394</v>
      </c>
      <c r="AK17" s="190" t="str">
        <f>UPPER(LEFT(AR10,1)) &amp; "." &amp; UPPER(LEFT(AR10,1)) &amp; LOWER(MID(AR10,2,999)) &amp; "." &amp; UPPER(LEFT(AP10,1)) &amp; LOWER(MID(AP10,2,999)) &amp; "." &amp; UPPER(LEFT(AP11,1)) &amp; LOWER(MID(AP11,2,999)) &amp; "." &amp; "Verre " &amp; UPPER(LEFT(AQ14,1)) &amp; LOWER(MID(AQ14,2,999)) &amp; IF(LEFT(BA10,1)=UPPER(LEFT(BA10,1)),".","") &amp; UPPER(LEFT(BA10,1)) &amp; LOWER(MID(BA10,2,999))</f>
        <v>R.Recipe name.With or without alcohol.Quand.Verre Flute(s).Family to stick on</v>
      </c>
      <c r="AL17" s="189">
        <f>AP14</f>
        <v>2</v>
      </c>
      <c r="AM17" s="188" t="str">
        <f>AQ14</f>
        <v>Flute(s)</v>
      </c>
      <c r="AN17" s="187">
        <f>AP16</f>
        <v>12</v>
      </c>
      <c r="AO17" s="186" t="str">
        <f>AQ16</f>
        <v>cl</v>
      </c>
      <c r="AP17" s="185" t="str">
        <f>(AP16*AP14)&amp;" "&amp;AQ16</f>
        <v>24 cl</v>
      </c>
      <c r="AQ17" s="184" t="str">
        <f>"pour "&amp;AP14&amp;" "&amp;AQ14</f>
        <v>pour 2 Flute(s)</v>
      </c>
      <c r="AR17" s="184"/>
      <c r="AS17" s="183" t="s">
        <v>393</v>
      </c>
      <c r="AT17" s="183" t="s">
        <v>392</v>
      </c>
      <c r="AU17" s="183" t="s">
        <v>391</v>
      </c>
      <c r="AV17" s="183" t="s">
        <v>390</v>
      </c>
      <c r="AW17" s="183" t="s">
        <v>389</v>
      </c>
      <c r="AX17" s="183" t="s">
        <v>388</v>
      </c>
      <c r="AY17" s="183" t="s">
        <v>387</v>
      </c>
      <c r="AZ17" s="183" t="s">
        <v>386</v>
      </c>
      <c r="BA17" s="182" t="s">
        <v>385</v>
      </c>
      <c r="BC17" s="407" t="str">
        <f t="shared" si="21"/>
        <v>►</v>
      </c>
      <c r="BD17" s="590"/>
      <c r="BF17" s="407" t="str">
        <f t="shared" si="22"/>
        <v>►</v>
      </c>
      <c r="BG17" s="590"/>
      <c r="BI17" s="9">
        <v>1</v>
      </c>
    </row>
    <row r="18" spans="1:61" ht="15.75" customHeight="1">
      <c r="A18" s="407" t="str">
        <f t="shared" si="7"/>
        <v>A</v>
      </c>
      <c r="B18" s="147" t="str">
        <f t="shared" si="8"/>
        <v>R.Recipe name.With or without alcohol.Quand.Verre Flute(s).Family to stick on</v>
      </c>
      <c r="C18" s="685" t="str">
        <f t="shared" si="9"/>
        <v>R</v>
      </c>
      <c r="D18" s="147" t="str">
        <f t="shared" si="10"/>
        <v>Recipe name</v>
      </c>
      <c r="E18" s="147" t="str">
        <f t="shared" si="11"/>
        <v>With or without alcohol</v>
      </c>
      <c r="F18" s="147" t="str">
        <f t="shared" si="12"/>
        <v>Quand</v>
      </c>
      <c r="G18" s="147" t="str">
        <f t="shared" si="13"/>
        <v>Family to stick on</v>
      </c>
      <c r="I18" s="134" t="s">
        <v>338</v>
      </c>
      <c r="J18" s="119" t="str">
        <f>J17</f>
        <v>R.Recipe name.With or without alcohol.Quand.Verre Flute(s).Family to stick on</v>
      </c>
      <c r="K18" s="119">
        <f>K17</f>
        <v>2</v>
      </c>
      <c r="L18" s="118" t="str">
        <f>L17</f>
        <v>Flute(s)</v>
      </c>
      <c r="M18" s="117">
        <f>M17</f>
        <v>12</v>
      </c>
      <c r="N18" s="116" t="str">
        <f>N17</f>
        <v>cl</v>
      </c>
      <c r="O18" s="1227" t="s">
        <v>1098</v>
      </c>
      <c r="P18" s="1227"/>
      <c r="Q18" s="1228"/>
      <c r="R18" s="177"/>
      <c r="S18" s="176" t="s">
        <v>380</v>
      </c>
      <c r="T18" s="1229" t="s">
        <v>379</v>
      </c>
      <c r="U18" s="175"/>
      <c r="V18" s="1231" t="s">
        <v>1100</v>
      </c>
      <c r="W18" s="1233" t="s">
        <v>377</v>
      </c>
      <c r="X18" s="1235" t="s">
        <v>1101</v>
      </c>
      <c r="Y18" s="1237" t="s">
        <v>1102</v>
      </c>
      <c r="Z18" s="174" t="s">
        <v>374</v>
      </c>
      <c r="AA18" s="686"/>
      <c r="AB18" s="407" t="str">
        <f t="shared" si="14"/>
        <v>A</v>
      </c>
      <c r="AC18" s="147" t="str">
        <f t="shared" si="15"/>
        <v>R.Recipe name.With or without alcohol.Quand.Verre Flute(s).Family to stick on</v>
      </c>
      <c r="AD18" s="685" t="str">
        <f t="shared" si="16"/>
        <v>R</v>
      </c>
      <c r="AE18" s="147" t="str">
        <f t="shared" si="17"/>
        <v>Recipe name</v>
      </c>
      <c r="AF18" s="147" t="str">
        <f t="shared" si="18"/>
        <v>With or without alcohol</v>
      </c>
      <c r="AG18" s="147" t="str">
        <f t="shared" si="19"/>
        <v>Quand</v>
      </c>
      <c r="AH18" s="147" t="str">
        <f t="shared" si="20"/>
        <v>Family to stick on</v>
      </c>
      <c r="AI18" s="686"/>
      <c r="AJ18" s="134" t="s">
        <v>338</v>
      </c>
      <c r="AK18" s="119" t="str">
        <f>AK17</f>
        <v>R.Recipe name.With or without alcohol.Quand.Verre Flute(s).Family to stick on</v>
      </c>
      <c r="AL18" s="119">
        <f>AL17</f>
        <v>2</v>
      </c>
      <c r="AM18" s="118" t="str">
        <f>AM17</f>
        <v>Flute(s)</v>
      </c>
      <c r="AN18" s="117">
        <f>AN17</f>
        <v>12</v>
      </c>
      <c r="AO18" s="116" t="str">
        <f>AO17</f>
        <v>cl</v>
      </c>
      <c r="AP18" s="1227" t="s">
        <v>1098</v>
      </c>
      <c r="AQ18" s="1227"/>
      <c r="AR18" s="1228"/>
      <c r="AS18" s="177"/>
      <c r="AT18" s="176" t="s">
        <v>380</v>
      </c>
      <c r="AU18" s="1229" t="s">
        <v>379</v>
      </c>
      <c r="AV18" s="175"/>
      <c r="AW18" s="1231" t="s">
        <v>1100</v>
      </c>
      <c r="AX18" s="1233" t="s">
        <v>377</v>
      </c>
      <c r="AY18" s="1235" t="s">
        <v>1101</v>
      </c>
      <c r="AZ18" s="1237" t="s">
        <v>1102</v>
      </c>
      <c r="BA18" s="174" t="s">
        <v>374</v>
      </c>
      <c r="BC18" s="407" t="str">
        <f t="shared" si="21"/>
        <v>A</v>
      </c>
      <c r="BD18" s="1337" t="s">
        <v>1116</v>
      </c>
      <c r="BF18" s="407" t="str">
        <f t="shared" si="22"/>
        <v>A</v>
      </c>
      <c r="BG18" s="1337" t="s">
        <v>1116</v>
      </c>
      <c r="BI18" s="9">
        <v>1</v>
      </c>
    </row>
    <row r="19" spans="1:61" ht="15.75" customHeight="1">
      <c r="A19" s="407" t="str">
        <f t="shared" si="7"/>
        <v>A</v>
      </c>
      <c r="B19" s="147" t="str">
        <f t="shared" si="8"/>
        <v>R.Recipe name.With or without alcohol.Quand.Verre Flute(s).Family to stick on</v>
      </c>
      <c r="C19" s="685" t="str">
        <f t="shared" si="9"/>
        <v>R</v>
      </c>
      <c r="D19" s="147" t="str">
        <f t="shared" si="10"/>
        <v>Recipe name</v>
      </c>
      <c r="E19" s="147" t="str">
        <f t="shared" si="11"/>
        <v>With or without alcohol</v>
      </c>
      <c r="F19" s="147" t="str">
        <f t="shared" si="12"/>
        <v>Quand</v>
      </c>
      <c r="G19" s="147" t="str">
        <f t="shared" si="13"/>
        <v>Family to stick on</v>
      </c>
      <c r="I19" s="134" t="s">
        <v>338</v>
      </c>
      <c r="J19" s="119" t="str">
        <f>J17</f>
        <v>R.Recipe name.With or without alcohol.Quand.Verre Flute(s).Family to stick on</v>
      </c>
      <c r="K19" s="119">
        <f>K17</f>
        <v>2</v>
      </c>
      <c r="L19" s="118" t="str">
        <f>L17</f>
        <v>Flute(s)</v>
      </c>
      <c r="M19" s="117">
        <f>M17</f>
        <v>12</v>
      </c>
      <c r="N19" s="116" t="str">
        <f>N17</f>
        <v>cl</v>
      </c>
      <c r="O19" s="1239"/>
      <c r="P19" s="1239"/>
      <c r="Q19" s="1240"/>
      <c r="R19" s="165"/>
      <c r="S19" s="164" t="s">
        <v>1099</v>
      </c>
      <c r="T19" s="1230"/>
      <c r="U19" s="163"/>
      <c r="V19" s="1232"/>
      <c r="W19" s="1234"/>
      <c r="X19" s="1236"/>
      <c r="Y19" s="1238"/>
      <c r="Z19" s="162" t="s">
        <v>367</v>
      </c>
      <c r="AA19" s="686"/>
      <c r="AB19" s="407" t="str">
        <f t="shared" si="14"/>
        <v>A</v>
      </c>
      <c r="AC19" s="147" t="str">
        <f t="shared" si="15"/>
        <v>R.Recipe name.With or without alcohol.Quand.Verre Flute(s).Family to stick on</v>
      </c>
      <c r="AD19" s="685" t="str">
        <f t="shared" si="16"/>
        <v>R</v>
      </c>
      <c r="AE19" s="147" t="str">
        <f t="shared" si="17"/>
        <v>Recipe name</v>
      </c>
      <c r="AF19" s="147" t="str">
        <f t="shared" si="18"/>
        <v>With or without alcohol</v>
      </c>
      <c r="AG19" s="147" t="str">
        <f t="shared" si="19"/>
        <v>Quand</v>
      </c>
      <c r="AH19" s="147" t="str">
        <f t="shared" si="20"/>
        <v>Family to stick on</v>
      </c>
      <c r="AI19" s="686"/>
      <c r="AJ19" s="134" t="s">
        <v>338</v>
      </c>
      <c r="AK19" s="119" t="str">
        <f>AK17</f>
        <v>R.Recipe name.With or without alcohol.Quand.Verre Flute(s).Family to stick on</v>
      </c>
      <c r="AL19" s="119">
        <f>AL17</f>
        <v>2</v>
      </c>
      <c r="AM19" s="118" t="str">
        <f>AM17</f>
        <v>Flute(s)</v>
      </c>
      <c r="AN19" s="117">
        <f>AN17</f>
        <v>12</v>
      </c>
      <c r="AO19" s="116" t="str">
        <f>AO17</f>
        <v>cl</v>
      </c>
      <c r="AP19" s="1239"/>
      <c r="AQ19" s="1239"/>
      <c r="AR19" s="1240"/>
      <c r="AS19" s="165"/>
      <c r="AT19" s="164" t="s">
        <v>1099</v>
      </c>
      <c r="AU19" s="1230"/>
      <c r="AV19" s="163"/>
      <c r="AW19" s="1232"/>
      <c r="AX19" s="1234"/>
      <c r="AY19" s="1236"/>
      <c r="AZ19" s="1238"/>
      <c r="BA19" s="162" t="s">
        <v>367</v>
      </c>
      <c r="BC19" s="407" t="str">
        <f t="shared" si="21"/>
        <v>A</v>
      </c>
      <c r="BD19" s="1337"/>
      <c r="BF19" s="407" t="str">
        <f t="shared" si="22"/>
        <v>A</v>
      </c>
      <c r="BG19" s="1337"/>
      <c r="BI19" s="9">
        <v>1</v>
      </c>
    </row>
    <row r="20" spans="1:61" ht="17.25" customHeight="1">
      <c r="A20" s="407" t="str">
        <f t="shared" si="7"/>
        <v>A</v>
      </c>
      <c r="B20" s="147" t="str">
        <f t="shared" si="8"/>
        <v>R.Recipe name.With or without alcohol.Quand.Verre Flute(s).Family to stick on</v>
      </c>
      <c r="C20" s="685" t="str">
        <f t="shared" si="9"/>
        <v>R</v>
      </c>
      <c r="D20" s="147" t="str">
        <f t="shared" si="10"/>
        <v>Recipe name</v>
      </c>
      <c r="E20" s="147" t="str">
        <f t="shared" si="11"/>
        <v>With or without alcohol</v>
      </c>
      <c r="F20" s="147" t="str">
        <f t="shared" si="12"/>
        <v>Quand</v>
      </c>
      <c r="G20" s="147" t="str">
        <f t="shared" si="13"/>
        <v>Family to stick on</v>
      </c>
      <c r="I20" s="134" t="s">
        <v>338</v>
      </c>
      <c r="J20" s="119" t="str">
        <f>J17</f>
        <v>R.Recipe name.With or without alcohol.Quand.Verre Flute(s).Family to stick on</v>
      </c>
      <c r="K20" s="119">
        <f>K17</f>
        <v>2</v>
      </c>
      <c r="L20" s="118" t="str">
        <f>L17</f>
        <v>Flute(s)</v>
      </c>
      <c r="M20" s="117">
        <f>M17</f>
        <v>12</v>
      </c>
      <c r="N20" s="116" t="str">
        <f>N17</f>
        <v>cl</v>
      </c>
      <c r="O20" s="1239"/>
      <c r="P20" s="1239"/>
      <c r="Q20" s="1240"/>
      <c r="R20" s="145">
        <v>1</v>
      </c>
      <c r="S20" s="296"/>
      <c r="T20" s="295"/>
      <c r="U20" s="144"/>
      <c r="V20" s="294"/>
      <c r="W20" s="293"/>
      <c r="X20" s="292"/>
      <c r="Y20" s="291">
        <v>1</v>
      </c>
      <c r="Z20" s="290"/>
      <c r="AA20" s="686"/>
      <c r="AB20" s="407" t="str">
        <f t="shared" si="14"/>
        <v>A</v>
      </c>
      <c r="AC20" s="147" t="str">
        <f t="shared" si="15"/>
        <v>R.Recipe name.With or without alcohol.Quand.Verre Flute(s).Family to stick on</v>
      </c>
      <c r="AD20" s="685" t="str">
        <f t="shared" si="16"/>
        <v>R</v>
      </c>
      <c r="AE20" s="147" t="str">
        <f t="shared" si="17"/>
        <v>Recipe name</v>
      </c>
      <c r="AF20" s="147" t="str">
        <f t="shared" si="18"/>
        <v>With or without alcohol</v>
      </c>
      <c r="AG20" s="147" t="str">
        <f t="shared" si="19"/>
        <v>Quand</v>
      </c>
      <c r="AH20" s="147" t="str">
        <f t="shared" si="20"/>
        <v>Family to stick on</v>
      </c>
      <c r="AI20" s="686"/>
      <c r="AJ20" s="134" t="s">
        <v>338</v>
      </c>
      <c r="AK20" s="119" t="str">
        <f>AK17</f>
        <v>R.Recipe name.With or without alcohol.Quand.Verre Flute(s).Family to stick on</v>
      </c>
      <c r="AL20" s="119">
        <f>AL17</f>
        <v>2</v>
      </c>
      <c r="AM20" s="118" t="str">
        <f>AM17</f>
        <v>Flute(s)</v>
      </c>
      <c r="AN20" s="117">
        <f>AN17</f>
        <v>12</v>
      </c>
      <c r="AO20" s="116" t="str">
        <f>AO17</f>
        <v>cl</v>
      </c>
      <c r="AP20" s="1239"/>
      <c r="AQ20" s="1239"/>
      <c r="AR20" s="1240"/>
      <c r="AS20" s="145">
        <v>1</v>
      </c>
      <c r="AT20" s="296"/>
      <c r="AU20" s="295"/>
      <c r="AV20" s="144"/>
      <c r="AW20" s="294"/>
      <c r="AX20" s="293"/>
      <c r="AY20" s="292"/>
      <c r="AZ20" s="291">
        <v>1</v>
      </c>
      <c r="BA20" s="290"/>
      <c r="BC20" s="407" t="str">
        <f t="shared" si="21"/>
        <v>A</v>
      </c>
      <c r="BD20" s="1337"/>
      <c r="BF20" s="407" t="str">
        <f t="shared" si="22"/>
        <v>A</v>
      </c>
      <c r="BG20" s="1337"/>
      <c r="BI20" s="9">
        <v>1</v>
      </c>
    </row>
    <row r="21" spans="1:61" ht="17.25" customHeight="1">
      <c r="A21" s="407" t="str">
        <f t="shared" si="7"/>
        <v>►</v>
      </c>
      <c r="B21" s="147" t="str">
        <f t="shared" si="8"/>
        <v>►</v>
      </c>
      <c r="C21" s="685" t="str">
        <f t="shared" si="9"/>
        <v>►</v>
      </c>
      <c r="D21" s="147" t="str">
        <f t="shared" si="10"/>
        <v>►</v>
      </c>
      <c r="E21" s="147" t="str">
        <f t="shared" si="11"/>
        <v>►</v>
      </c>
      <c r="F21" s="147" t="str">
        <f t="shared" si="12"/>
        <v>►</v>
      </c>
      <c r="G21" s="147" t="str">
        <f t="shared" si="13"/>
        <v>►</v>
      </c>
      <c r="I21" s="146" t="str">
        <f t="shared" ref="I21:I26" si="23">IF(Z21&lt;&gt;"","A","►")</f>
        <v>►</v>
      </c>
      <c r="J21" s="119" t="str">
        <f>J17</f>
        <v>R.Recipe name.With or without alcohol.Quand.Verre Flute(s).Family to stick on</v>
      </c>
      <c r="K21" s="119">
        <f>K17</f>
        <v>2</v>
      </c>
      <c r="L21" s="118" t="str">
        <f>L17</f>
        <v>Flute(s)</v>
      </c>
      <c r="M21" s="117">
        <f>M17</f>
        <v>12</v>
      </c>
      <c r="N21" s="116" t="str">
        <f>N17</f>
        <v>cl</v>
      </c>
      <c r="O21" s="1239"/>
      <c r="P21" s="1239"/>
      <c r="Q21" s="1240"/>
      <c r="R21" s="150">
        <v>2</v>
      </c>
      <c r="S21" s="296"/>
      <c r="T21" s="295"/>
      <c r="U21" s="144"/>
      <c r="V21" s="294"/>
      <c r="W21" s="293"/>
      <c r="X21" s="292"/>
      <c r="Y21" s="291">
        <v>1</v>
      </c>
      <c r="Z21" s="290"/>
      <c r="AA21" s="686"/>
      <c r="AB21" s="407" t="str">
        <f t="shared" si="14"/>
        <v>►</v>
      </c>
      <c r="AC21" s="147" t="str">
        <f t="shared" si="15"/>
        <v>►</v>
      </c>
      <c r="AD21" s="685" t="str">
        <f t="shared" si="16"/>
        <v>►</v>
      </c>
      <c r="AE21" s="147" t="str">
        <f t="shared" si="17"/>
        <v>►</v>
      </c>
      <c r="AF21" s="147" t="str">
        <f t="shared" si="18"/>
        <v>►</v>
      </c>
      <c r="AG21" s="147" t="str">
        <f t="shared" si="19"/>
        <v>►</v>
      </c>
      <c r="AH21" s="147" t="str">
        <f t="shared" si="20"/>
        <v>►</v>
      </c>
      <c r="AI21" s="686"/>
      <c r="AJ21" s="146" t="str">
        <f t="shared" ref="AJ21:AJ26" si="24">IF(BA21&lt;&gt;"","A","►")</f>
        <v>►</v>
      </c>
      <c r="AK21" s="119" t="str">
        <f>AK17</f>
        <v>R.Recipe name.With or without alcohol.Quand.Verre Flute(s).Family to stick on</v>
      </c>
      <c r="AL21" s="119">
        <f>AL17</f>
        <v>2</v>
      </c>
      <c r="AM21" s="118" t="str">
        <f>AM17</f>
        <v>Flute(s)</v>
      </c>
      <c r="AN21" s="117">
        <f>AN17</f>
        <v>12</v>
      </c>
      <c r="AO21" s="116" t="str">
        <f>AO17</f>
        <v>cl</v>
      </c>
      <c r="AP21" s="1239"/>
      <c r="AQ21" s="1239"/>
      <c r="AR21" s="1240"/>
      <c r="AS21" s="150">
        <v>2</v>
      </c>
      <c r="AT21" s="296"/>
      <c r="AU21" s="295"/>
      <c r="AV21" s="144"/>
      <c r="AW21" s="294"/>
      <c r="AX21" s="293"/>
      <c r="AY21" s="292"/>
      <c r="AZ21" s="291">
        <v>1</v>
      </c>
      <c r="BA21" s="290"/>
      <c r="BC21" s="407" t="str">
        <f t="shared" si="21"/>
        <v>►</v>
      </c>
      <c r="BD21" s="1337"/>
      <c r="BF21" s="407" t="str">
        <f t="shared" si="22"/>
        <v>►</v>
      </c>
      <c r="BG21" s="1337"/>
      <c r="BI21" s="9">
        <v>1</v>
      </c>
    </row>
    <row r="22" spans="1:61" ht="17.25" customHeight="1">
      <c r="A22" s="407" t="str">
        <f t="shared" si="7"/>
        <v>►</v>
      </c>
      <c r="B22" s="147" t="str">
        <f t="shared" si="8"/>
        <v>►</v>
      </c>
      <c r="C22" s="685" t="str">
        <f t="shared" si="9"/>
        <v>►</v>
      </c>
      <c r="D22" s="147" t="str">
        <f t="shared" si="10"/>
        <v>►</v>
      </c>
      <c r="E22" s="147" t="str">
        <f t="shared" si="11"/>
        <v>►</v>
      </c>
      <c r="F22" s="147" t="str">
        <f t="shared" si="12"/>
        <v>►</v>
      </c>
      <c r="G22" s="147" t="str">
        <f t="shared" si="13"/>
        <v>►</v>
      </c>
      <c r="I22" s="146" t="str">
        <f t="shared" si="23"/>
        <v>►</v>
      </c>
      <c r="J22" s="119" t="str">
        <f>J17</f>
        <v>R.Recipe name.With or without alcohol.Quand.Verre Flute(s).Family to stick on</v>
      </c>
      <c r="K22" s="119">
        <f>K17</f>
        <v>2</v>
      </c>
      <c r="L22" s="118" t="str">
        <f>L17</f>
        <v>Flute(s)</v>
      </c>
      <c r="M22" s="117">
        <f>M17</f>
        <v>12</v>
      </c>
      <c r="N22" s="116" t="str">
        <f>N17</f>
        <v>cl</v>
      </c>
      <c r="O22" s="1239"/>
      <c r="P22" s="1239"/>
      <c r="Q22" s="1240"/>
      <c r="R22" s="145">
        <v>3</v>
      </c>
      <c r="S22" s="296"/>
      <c r="T22" s="295"/>
      <c r="U22" s="144"/>
      <c r="V22" s="294"/>
      <c r="W22" s="293"/>
      <c r="X22" s="292"/>
      <c r="Y22" s="291">
        <v>1</v>
      </c>
      <c r="Z22" s="298"/>
      <c r="AA22" s="686"/>
      <c r="AB22" s="407" t="str">
        <f t="shared" si="14"/>
        <v>►</v>
      </c>
      <c r="AC22" s="147" t="str">
        <f t="shared" si="15"/>
        <v>►</v>
      </c>
      <c r="AD22" s="685" t="str">
        <f t="shared" si="16"/>
        <v>►</v>
      </c>
      <c r="AE22" s="147" t="str">
        <f t="shared" si="17"/>
        <v>►</v>
      </c>
      <c r="AF22" s="147" t="str">
        <f t="shared" si="18"/>
        <v>►</v>
      </c>
      <c r="AG22" s="147" t="str">
        <f t="shared" si="19"/>
        <v>►</v>
      </c>
      <c r="AH22" s="147" t="str">
        <f t="shared" si="20"/>
        <v>►</v>
      </c>
      <c r="AI22" s="686"/>
      <c r="AJ22" s="146" t="str">
        <f t="shared" si="24"/>
        <v>►</v>
      </c>
      <c r="AK22" s="119" t="str">
        <f>AK17</f>
        <v>R.Recipe name.With or without alcohol.Quand.Verre Flute(s).Family to stick on</v>
      </c>
      <c r="AL22" s="119">
        <f>AL17</f>
        <v>2</v>
      </c>
      <c r="AM22" s="118" t="str">
        <f>AM17</f>
        <v>Flute(s)</v>
      </c>
      <c r="AN22" s="117">
        <f>AN17</f>
        <v>12</v>
      </c>
      <c r="AO22" s="116" t="str">
        <f>AO17</f>
        <v>cl</v>
      </c>
      <c r="AP22" s="1239"/>
      <c r="AQ22" s="1239"/>
      <c r="AR22" s="1240"/>
      <c r="AS22" s="145">
        <v>3</v>
      </c>
      <c r="AT22" s="296"/>
      <c r="AU22" s="295"/>
      <c r="AV22" s="144"/>
      <c r="AW22" s="294"/>
      <c r="AX22" s="293"/>
      <c r="AY22" s="292"/>
      <c r="AZ22" s="291">
        <v>1</v>
      </c>
      <c r="BA22" s="298"/>
      <c r="BC22" s="407" t="str">
        <f t="shared" si="21"/>
        <v>►</v>
      </c>
      <c r="BD22" s="593">
        <v>1</v>
      </c>
      <c r="BF22" s="407" t="str">
        <f t="shared" si="22"/>
        <v>►</v>
      </c>
      <c r="BG22" s="593">
        <v>1</v>
      </c>
      <c r="BI22" s="9">
        <v>1</v>
      </c>
    </row>
    <row r="23" spans="1:61" ht="17.25" customHeight="1">
      <c r="A23" s="407" t="str">
        <f t="shared" si="7"/>
        <v>►</v>
      </c>
      <c r="B23" s="147" t="str">
        <f t="shared" si="8"/>
        <v>►</v>
      </c>
      <c r="C23" s="685" t="str">
        <f t="shared" si="9"/>
        <v>►</v>
      </c>
      <c r="D23" s="147" t="str">
        <f t="shared" si="10"/>
        <v>►</v>
      </c>
      <c r="E23" s="147" t="str">
        <f t="shared" si="11"/>
        <v>►</v>
      </c>
      <c r="F23" s="147" t="str">
        <f t="shared" si="12"/>
        <v>►</v>
      </c>
      <c r="G23" s="147" t="str">
        <f t="shared" si="13"/>
        <v>►</v>
      </c>
      <c r="I23" s="146" t="str">
        <f t="shared" si="23"/>
        <v>►</v>
      </c>
      <c r="J23" s="119" t="str">
        <f>J17</f>
        <v>R.Recipe name.With or without alcohol.Quand.Verre Flute(s).Family to stick on</v>
      </c>
      <c r="K23" s="119">
        <f>K17</f>
        <v>2</v>
      </c>
      <c r="L23" s="118" t="str">
        <f>L17</f>
        <v>Flute(s)</v>
      </c>
      <c r="M23" s="117">
        <f>M17</f>
        <v>12</v>
      </c>
      <c r="N23" s="116" t="str">
        <f>N17</f>
        <v>cl</v>
      </c>
      <c r="O23" s="1239"/>
      <c r="P23" s="1239"/>
      <c r="Q23" s="1240"/>
      <c r="R23" s="150">
        <v>4</v>
      </c>
      <c r="S23" s="296"/>
      <c r="T23" s="295"/>
      <c r="U23" s="144"/>
      <c r="V23" s="294"/>
      <c r="W23" s="293"/>
      <c r="X23" s="292"/>
      <c r="Y23" s="291">
        <v>1</v>
      </c>
      <c r="Z23" s="298"/>
      <c r="AA23" s="686"/>
      <c r="AB23" s="407" t="str">
        <f t="shared" si="14"/>
        <v>►</v>
      </c>
      <c r="AC23" s="147" t="str">
        <f t="shared" si="15"/>
        <v>►</v>
      </c>
      <c r="AD23" s="685" t="str">
        <f t="shared" si="16"/>
        <v>►</v>
      </c>
      <c r="AE23" s="147" t="str">
        <f t="shared" si="17"/>
        <v>►</v>
      </c>
      <c r="AF23" s="147" t="str">
        <f t="shared" si="18"/>
        <v>►</v>
      </c>
      <c r="AG23" s="147" t="str">
        <f t="shared" si="19"/>
        <v>►</v>
      </c>
      <c r="AH23" s="147" t="str">
        <f t="shared" si="20"/>
        <v>►</v>
      </c>
      <c r="AI23" s="686"/>
      <c r="AJ23" s="146" t="str">
        <f t="shared" si="24"/>
        <v>►</v>
      </c>
      <c r="AK23" s="119" t="str">
        <f>AK17</f>
        <v>R.Recipe name.With or without alcohol.Quand.Verre Flute(s).Family to stick on</v>
      </c>
      <c r="AL23" s="119">
        <f>AL17</f>
        <v>2</v>
      </c>
      <c r="AM23" s="118" t="str">
        <f>AM17</f>
        <v>Flute(s)</v>
      </c>
      <c r="AN23" s="117">
        <f>AN17</f>
        <v>12</v>
      </c>
      <c r="AO23" s="116" t="str">
        <f>AO17</f>
        <v>cl</v>
      </c>
      <c r="AP23" s="1239"/>
      <c r="AQ23" s="1239"/>
      <c r="AR23" s="1240"/>
      <c r="AS23" s="150">
        <v>4</v>
      </c>
      <c r="AT23" s="296"/>
      <c r="AU23" s="295"/>
      <c r="AV23" s="144"/>
      <c r="AW23" s="294"/>
      <c r="AX23" s="293"/>
      <c r="AY23" s="292"/>
      <c r="AZ23" s="291">
        <v>1</v>
      </c>
      <c r="BA23" s="298"/>
      <c r="BC23" s="407" t="str">
        <f t="shared" si="21"/>
        <v>►</v>
      </c>
      <c r="BD23" s="593">
        <v>1</v>
      </c>
      <c r="BF23" s="407" t="str">
        <f t="shared" si="22"/>
        <v>►</v>
      </c>
      <c r="BG23" s="593">
        <v>1</v>
      </c>
      <c r="BI23" s="9">
        <v>1</v>
      </c>
    </row>
    <row r="24" spans="1:61" ht="17.25" customHeight="1">
      <c r="A24" s="407" t="str">
        <f t="shared" si="7"/>
        <v>►</v>
      </c>
      <c r="B24" s="147" t="str">
        <f t="shared" si="8"/>
        <v>►</v>
      </c>
      <c r="C24" s="685" t="str">
        <f t="shared" si="9"/>
        <v>►</v>
      </c>
      <c r="D24" s="147" t="str">
        <f t="shared" si="10"/>
        <v>►</v>
      </c>
      <c r="E24" s="147" t="str">
        <f t="shared" si="11"/>
        <v>►</v>
      </c>
      <c r="F24" s="147" t="str">
        <f t="shared" si="12"/>
        <v>►</v>
      </c>
      <c r="G24" s="147" t="str">
        <f t="shared" si="13"/>
        <v>►</v>
      </c>
      <c r="I24" s="146" t="str">
        <f t="shared" si="23"/>
        <v>►</v>
      </c>
      <c r="J24" s="119" t="str">
        <f>J17</f>
        <v>R.Recipe name.With or without alcohol.Quand.Verre Flute(s).Family to stick on</v>
      </c>
      <c r="K24" s="119">
        <f>K17</f>
        <v>2</v>
      </c>
      <c r="L24" s="118" t="str">
        <f>L17</f>
        <v>Flute(s)</v>
      </c>
      <c r="M24" s="117">
        <f>M17</f>
        <v>12</v>
      </c>
      <c r="N24" s="116" t="str">
        <f>N17</f>
        <v>cl</v>
      </c>
      <c r="O24" s="1239"/>
      <c r="P24" s="1239"/>
      <c r="Q24" s="1240"/>
      <c r="R24" s="145">
        <v>5</v>
      </c>
      <c r="S24" s="296"/>
      <c r="T24" s="295"/>
      <c r="U24" s="144"/>
      <c r="V24" s="294"/>
      <c r="W24" s="293"/>
      <c r="X24" s="292"/>
      <c r="Y24" s="291">
        <v>1</v>
      </c>
      <c r="Z24" s="290"/>
      <c r="AA24" s="686"/>
      <c r="AB24" s="407" t="str">
        <f t="shared" si="14"/>
        <v>►</v>
      </c>
      <c r="AC24" s="147" t="str">
        <f t="shared" si="15"/>
        <v>►</v>
      </c>
      <c r="AD24" s="685" t="str">
        <f t="shared" si="16"/>
        <v>►</v>
      </c>
      <c r="AE24" s="147" t="str">
        <f t="shared" si="17"/>
        <v>►</v>
      </c>
      <c r="AF24" s="147" t="str">
        <f t="shared" si="18"/>
        <v>►</v>
      </c>
      <c r="AG24" s="147" t="str">
        <f t="shared" si="19"/>
        <v>►</v>
      </c>
      <c r="AH24" s="147" t="str">
        <f t="shared" si="20"/>
        <v>►</v>
      </c>
      <c r="AI24" s="686"/>
      <c r="AJ24" s="146" t="str">
        <f t="shared" si="24"/>
        <v>►</v>
      </c>
      <c r="AK24" s="119" t="str">
        <f>AK17</f>
        <v>R.Recipe name.With or without alcohol.Quand.Verre Flute(s).Family to stick on</v>
      </c>
      <c r="AL24" s="119">
        <f>AL17</f>
        <v>2</v>
      </c>
      <c r="AM24" s="118" t="str">
        <f>AM17</f>
        <v>Flute(s)</v>
      </c>
      <c r="AN24" s="117">
        <f>AN17</f>
        <v>12</v>
      </c>
      <c r="AO24" s="116" t="str">
        <f>AO17</f>
        <v>cl</v>
      </c>
      <c r="AP24" s="1239"/>
      <c r="AQ24" s="1239"/>
      <c r="AR24" s="1240"/>
      <c r="AS24" s="145">
        <v>5</v>
      </c>
      <c r="AT24" s="296"/>
      <c r="AU24" s="295"/>
      <c r="AV24" s="144"/>
      <c r="AW24" s="294"/>
      <c r="AX24" s="293"/>
      <c r="AY24" s="292"/>
      <c r="AZ24" s="291">
        <v>1</v>
      </c>
      <c r="BA24" s="290"/>
      <c r="BC24" s="407" t="str">
        <f t="shared" si="21"/>
        <v>►</v>
      </c>
      <c r="BD24" s="593">
        <v>1</v>
      </c>
      <c r="BF24" s="407" t="str">
        <f t="shared" si="22"/>
        <v>►</v>
      </c>
      <c r="BG24" s="593">
        <v>1</v>
      </c>
      <c r="BI24" s="9">
        <v>1</v>
      </c>
    </row>
    <row r="25" spans="1:61" ht="17.25" customHeight="1">
      <c r="A25" s="407" t="str">
        <f t="shared" si="7"/>
        <v>►</v>
      </c>
      <c r="B25" s="147" t="str">
        <f t="shared" si="8"/>
        <v>►</v>
      </c>
      <c r="C25" s="685" t="str">
        <f t="shared" si="9"/>
        <v>►</v>
      </c>
      <c r="D25" s="147" t="str">
        <f t="shared" si="10"/>
        <v>►</v>
      </c>
      <c r="E25" s="147" t="str">
        <f t="shared" si="11"/>
        <v>►</v>
      </c>
      <c r="F25" s="147" t="str">
        <f t="shared" si="12"/>
        <v>►</v>
      </c>
      <c r="G25" s="147" t="str">
        <f t="shared" si="13"/>
        <v>►</v>
      </c>
      <c r="I25" s="146" t="str">
        <f t="shared" si="23"/>
        <v>►</v>
      </c>
      <c r="J25" s="119" t="str">
        <f>J17</f>
        <v>R.Recipe name.With or without alcohol.Quand.Verre Flute(s).Family to stick on</v>
      </c>
      <c r="K25" s="119">
        <f>K17</f>
        <v>2</v>
      </c>
      <c r="L25" s="118" t="str">
        <f>L17</f>
        <v>Flute(s)</v>
      </c>
      <c r="M25" s="117">
        <f>M17</f>
        <v>12</v>
      </c>
      <c r="N25" s="116" t="str">
        <f>N17</f>
        <v>cl</v>
      </c>
      <c r="O25" s="1239"/>
      <c r="P25" s="1239"/>
      <c r="Q25" s="1240"/>
      <c r="R25" s="150">
        <v>6</v>
      </c>
      <c r="S25" s="296"/>
      <c r="T25" s="295"/>
      <c r="U25" s="144"/>
      <c r="V25" s="294"/>
      <c r="W25" s="293"/>
      <c r="X25" s="292"/>
      <c r="Y25" s="291">
        <v>1</v>
      </c>
      <c r="Z25" s="290"/>
      <c r="AA25" s="686"/>
      <c r="AB25" s="407" t="str">
        <f t="shared" si="14"/>
        <v>►</v>
      </c>
      <c r="AC25" s="147" t="str">
        <f t="shared" si="15"/>
        <v>►</v>
      </c>
      <c r="AD25" s="685" t="str">
        <f t="shared" si="16"/>
        <v>►</v>
      </c>
      <c r="AE25" s="147" t="str">
        <f t="shared" si="17"/>
        <v>►</v>
      </c>
      <c r="AF25" s="147" t="str">
        <f t="shared" si="18"/>
        <v>►</v>
      </c>
      <c r="AG25" s="147" t="str">
        <f t="shared" si="19"/>
        <v>►</v>
      </c>
      <c r="AH25" s="147" t="str">
        <f t="shared" si="20"/>
        <v>►</v>
      </c>
      <c r="AI25" s="686"/>
      <c r="AJ25" s="146" t="str">
        <f t="shared" si="24"/>
        <v>►</v>
      </c>
      <c r="AK25" s="119" t="str">
        <f>AK17</f>
        <v>R.Recipe name.With or without alcohol.Quand.Verre Flute(s).Family to stick on</v>
      </c>
      <c r="AL25" s="119">
        <f>AL17</f>
        <v>2</v>
      </c>
      <c r="AM25" s="118" t="str">
        <f>AM17</f>
        <v>Flute(s)</v>
      </c>
      <c r="AN25" s="117">
        <f>AN17</f>
        <v>12</v>
      </c>
      <c r="AO25" s="116" t="str">
        <f>AO17</f>
        <v>cl</v>
      </c>
      <c r="AP25" s="1239"/>
      <c r="AQ25" s="1239"/>
      <c r="AR25" s="1240"/>
      <c r="AS25" s="150">
        <v>6</v>
      </c>
      <c r="AT25" s="296"/>
      <c r="AU25" s="295"/>
      <c r="AV25" s="144"/>
      <c r="AW25" s="294"/>
      <c r="AX25" s="293"/>
      <c r="AY25" s="292"/>
      <c r="AZ25" s="291">
        <v>1</v>
      </c>
      <c r="BA25" s="290"/>
      <c r="BC25" s="407" t="str">
        <f t="shared" si="21"/>
        <v>►</v>
      </c>
      <c r="BD25" s="593">
        <v>1</v>
      </c>
      <c r="BF25" s="407" t="str">
        <f t="shared" si="22"/>
        <v>►</v>
      </c>
      <c r="BG25" s="593">
        <v>1</v>
      </c>
      <c r="BI25" s="9">
        <v>1</v>
      </c>
    </row>
    <row r="26" spans="1:61" ht="17.25" customHeight="1">
      <c r="A26" s="407" t="str">
        <f t="shared" si="7"/>
        <v>►</v>
      </c>
      <c r="B26" s="147" t="str">
        <f t="shared" si="8"/>
        <v>►</v>
      </c>
      <c r="C26" s="685" t="str">
        <f t="shared" si="9"/>
        <v>►</v>
      </c>
      <c r="D26" s="147" t="str">
        <f t="shared" si="10"/>
        <v>►</v>
      </c>
      <c r="E26" s="147" t="str">
        <f t="shared" si="11"/>
        <v>►</v>
      </c>
      <c r="F26" s="147" t="str">
        <f t="shared" si="12"/>
        <v>►</v>
      </c>
      <c r="G26" s="147" t="str">
        <f t="shared" si="13"/>
        <v>►</v>
      </c>
      <c r="I26" s="146" t="str">
        <f t="shared" si="23"/>
        <v>►</v>
      </c>
      <c r="J26" s="119" t="str">
        <f>J17</f>
        <v>R.Recipe name.With or without alcohol.Quand.Verre Flute(s).Family to stick on</v>
      </c>
      <c r="K26" s="119">
        <f>K17</f>
        <v>2</v>
      </c>
      <c r="L26" s="118" t="str">
        <f>L17</f>
        <v>Flute(s)</v>
      </c>
      <c r="M26" s="117">
        <f>M17</f>
        <v>12</v>
      </c>
      <c r="N26" s="116" t="str">
        <f>N17</f>
        <v>cl</v>
      </c>
      <c r="O26" s="1239"/>
      <c r="P26" s="1239"/>
      <c r="Q26" s="1240"/>
      <c r="R26" s="145">
        <v>7</v>
      </c>
      <c r="S26" s="296"/>
      <c r="T26" s="295"/>
      <c r="U26" s="144"/>
      <c r="V26" s="294"/>
      <c r="W26" s="293"/>
      <c r="X26" s="292"/>
      <c r="Y26" s="291">
        <v>1</v>
      </c>
      <c r="Z26" s="290"/>
      <c r="AA26" s="686"/>
      <c r="AB26" s="407" t="str">
        <f t="shared" si="14"/>
        <v>►</v>
      </c>
      <c r="AC26" s="147" t="str">
        <f t="shared" si="15"/>
        <v>►</v>
      </c>
      <c r="AD26" s="685" t="str">
        <f t="shared" si="16"/>
        <v>►</v>
      </c>
      <c r="AE26" s="147" t="str">
        <f t="shared" si="17"/>
        <v>►</v>
      </c>
      <c r="AF26" s="147" t="str">
        <f t="shared" si="18"/>
        <v>►</v>
      </c>
      <c r="AG26" s="147" t="str">
        <f t="shared" si="19"/>
        <v>►</v>
      </c>
      <c r="AH26" s="147" t="str">
        <f t="shared" si="20"/>
        <v>►</v>
      </c>
      <c r="AI26" s="686"/>
      <c r="AJ26" s="146" t="str">
        <f t="shared" si="24"/>
        <v>►</v>
      </c>
      <c r="AK26" s="119" t="str">
        <f>AK17</f>
        <v>R.Recipe name.With or without alcohol.Quand.Verre Flute(s).Family to stick on</v>
      </c>
      <c r="AL26" s="119">
        <f>AL17</f>
        <v>2</v>
      </c>
      <c r="AM26" s="118" t="str">
        <f>AM17</f>
        <v>Flute(s)</v>
      </c>
      <c r="AN26" s="117">
        <f>AN17</f>
        <v>12</v>
      </c>
      <c r="AO26" s="116" t="str">
        <f>AO17</f>
        <v>cl</v>
      </c>
      <c r="AP26" s="1239"/>
      <c r="AQ26" s="1239"/>
      <c r="AR26" s="1240"/>
      <c r="AS26" s="145">
        <v>7</v>
      </c>
      <c r="AT26" s="296"/>
      <c r="AU26" s="295"/>
      <c r="AV26" s="144"/>
      <c r="AW26" s="294"/>
      <c r="AX26" s="293"/>
      <c r="AY26" s="292"/>
      <c r="AZ26" s="291">
        <v>1</v>
      </c>
      <c r="BA26" s="290"/>
      <c r="BC26" s="407" t="str">
        <f t="shared" si="21"/>
        <v>►</v>
      </c>
      <c r="BD26" s="1337" t="s">
        <v>1117</v>
      </c>
      <c r="BF26" s="407" t="str">
        <f t="shared" si="22"/>
        <v>►</v>
      </c>
      <c r="BG26" s="1337" t="s">
        <v>1117</v>
      </c>
      <c r="BI26" s="9">
        <v>1</v>
      </c>
    </row>
    <row r="27" spans="1:61" ht="15.75" customHeight="1">
      <c r="A27" s="407" t="str">
        <f t="shared" si="7"/>
        <v>A</v>
      </c>
      <c r="B27" s="147" t="str">
        <f t="shared" si="8"/>
        <v>R.Recipe name.With or without alcohol.Quand.Verre Flute(s).Family to stick on</v>
      </c>
      <c r="C27" s="685" t="str">
        <f t="shared" si="9"/>
        <v>R</v>
      </c>
      <c r="D27" s="147" t="str">
        <f t="shared" si="10"/>
        <v>Recipe name</v>
      </c>
      <c r="E27" s="147" t="str">
        <f t="shared" si="11"/>
        <v>With or without alcohol</v>
      </c>
      <c r="F27" s="147" t="str">
        <f t="shared" si="12"/>
        <v>Quand</v>
      </c>
      <c r="G27" s="147" t="str">
        <f t="shared" si="13"/>
        <v>Family to stick on</v>
      </c>
      <c r="I27" s="134" t="s">
        <v>338</v>
      </c>
      <c r="J27" s="119" t="str">
        <f>J17</f>
        <v>R.Recipe name.With or without alcohol.Quand.Verre Flute(s).Family to stick on</v>
      </c>
      <c r="K27" s="119">
        <f>K17</f>
        <v>2</v>
      </c>
      <c r="L27" s="118" t="str">
        <f>L17</f>
        <v>Flute(s)</v>
      </c>
      <c r="M27" s="117">
        <f>M17</f>
        <v>12</v>
      </c>
      <c r="N27" s="116" t="str">
        <f>N17</f>
        <v>cl</v>
      </c>
      <c r="O27" s="132"/>
      <c r="P27" s="132" t="str">
        <f>"▼ column "&amp;SUBSTITUTE(ADDRESS(1,COLUMN(),4),"1","")</f>
        <v>▼ column P</v>
      </c>
      <c r="Q27" s="132"/>
      <c r="R27" s="132"/>
      <c r="S27" s="132"/>
      <c r="T27" s="132"/>
      <c r="U27" s="132"/>
      <c r="V27" s="132"/>
      <c r="W27" s="132"/>
      <c r="X27" s="133"/>
      <c r="Y27" s="132"/>
      <c r="Z27" s="131" t="str">
        <f>"column "&amp;SUBSTITUTE(ADDRESS(1,COLUMN(),4),"1","")&amp;" ▼"</f>
        <v>column Z ▼</v>
      </c>
      <c r="AA27" s="686"/>
      <c r="AB27" s="407" t="str">
        <f t="shared" si="14"/>
        <v>A</v>
      </c>
      <c r="AC27" s="147" t="str">
        <f t="shared" si="15"/>
        <v>R.Recipe name.With or without alcohol.Quand.Verre Flute(s).Family to stick on</v>
      </c>
      <c r="AD27" s="685" t="str">
        <f t="shared" si="16"/>
        <v>R</v>
      </c>
      <c r="AE27" s="147" t="str">
        <f t="shared" si="17"/>
        <v>Recipe name</v>
      </c>
      <c r="AF27" s="147" t="str">
        <f t="shared" si="18"/>
        <v>With or without alcohol</v>
      </c>
      <c r="AG27" s="147" t="str">
        <f t="shared" si="19"/>
        <v>Quand</v>
      </c>
      <c r="AH27" s="147" t="str">
        <f t="shared" si="20"/>
        <v>Family to stick on</v>
      </c>
      <c r="AI27" s="686"/>
      <c r="AJ27" s="134" t="s">
        <v>338</v>
      </c>
      <c r="AK27" s="119" t="str">
        <f>AK17</f>
        <v>R.Recipe name.With or without alcohol.Quand.Verre Flute(s).Family to stick on</v>
      </c>
      <c r="AL27" s="119">
        <f>AL17</f>
        <v>2</v>
      </c>
      <c r="AM27" s="118" t="str">
        <f>AM17</f>
        <v>Flute(s)</v>
      </c>
      <c r="AN27" s="117">
        <f>AN17</f>
        <v>12</v>
      </c>
      <c r="AO27" s="116" t="str">
        <f>AO17</f>
        <v>cl</v>
      </c>
      <c r="AP27" s="132"/>
      <c r="AQ27" s="132" t="str">
        <f>"▼ column "&amp;SUBSTITUTE(ADDRESS(1,COLUMN(),4),"1","")</f>
        <v>▼ column AQ</v>
      </c>
      <c r="AR27" s="132"/>
      <c r="AS27" s="132"/>
      <c r="AT27" s="132"/>
      <c r="AU27" s="132"/>
      <c r="AV27" s="132"/>
      <c r="AW27" s="132"/>
      <c r="AX27" s="132"/>
      <c r="AY27" s="133"/>
      <c r="AZ27" s="132"/>
      <c r="BA27" s="131" t="str">
        <f>"column "&amp;SUBSTITUTE(ADDRESS(1,COLUMN(),4),"1","")&amp;" ▼"</f>
        <v>column BA ▼</v>
      </c>
      <c r="BC27" s="407" t="str">
        <f t="shared" si="21"/>
        <v>A</v>
      </c>
      <c r="BD27" s="1337"/>
      <c r="BF27" s="407" t="str">
        <f t="shared" si="22"/>
        <v>A</v>
      </c>
      <c r="BG27" s="1337"/>
      <c r="BI27" s="9">
        <v>1</v>
      </c>
    </row>
    <row r="28" spans="1:61" ht="15.75" customHeight="1">
      <c r="A28" s="407" t="str">
        <f t="shared" si="7"/>
        <v>A</v>
      </c>
      <c r="B28" s="147" t="str">
        <f t="shared" si="8"/>
        <v>R.Recipe name.With or without alcohol.Quand.Verre Flute(s).Family to stick on</v>
      </c>
      <c r="C28" s="685" t="str">
        <f t="shared" si="9"/>
        <v>R</v>
      </c>
      <c r="D28" s="147" t="str">
        <f t="shared" si="10"/>
        <v>Recipe name</v>
      </c>
      <c r="E28" s="147" t="str">
        <f t="shared" si="11"/>
        <v>With or without alcohol</v>
      </c>
      <c r="F28" s="147" t="str">
        <f t="shared" si="12"/>
        <v>Quand</v>
      </c>
      <c r="G28" s="147" t="str">
        <f t="shared" si="13"/>
        <v>Family to stick on</v>
      </c>
      <c r="I28" s="146" t="str">
        <f t="shared" ref="I28:I38" si="25">IF(OR(P28&lt;&gt; "",Q28&lt;&gt;"",R28&lt;&gt; "",S28&lt;&gt; "",T28&lt;&gt; "",U28&lt;&gt; "",V28&lt;&gt;""),"A", "►")</f>
        <v>A</v>
      </c>
      <c r="J28" s="119" t="str">
        <f>J17</f>
        <v>R.Recipe name.With or without alcohol.Quand.Verre Flute(s).Family to stick on</v>
      </c>
      <c r="K28" s="119">
        <f>K17</f>
        <v>2</v>
      </c>
      <c r="L28" s="118" t="str">
        <f>L17</f>
        <v>Flute(s)</v>
      </c>
      <c r="M28" s="117">
        <f>M17</f>
        <v>12</v>
      </c>
      <c r="N28" s="116" t="str">
        <f>N17</f>
        <v>cl</v>
      </c>
      <c r="O28" s="288">
        <v>0</v>
      </c>
      <c r="P28" s="267" t="s">
        <v>1106</v>
      </c>
      <c r="Q28" s="270"/>
      <c r="R28" s="270"/>
      <c r="S28" s="270"/>
      <c r="T28" s="270"/>
      <c r="U28" s="270"/>
      <c r="V28" s="270"/>
      <c r="W28" s="270"/>
      <c r="X28" s="270"/>
      <c r="Y28" s="270"/>
      <c r="Z28" s="287" t="s">
        <v>1105</v>
      </c>
      <c r="AA28" s="686"/>
      <c r="AB28" s="407" t="str">
        <f t="shared" si="14"/>
        <v>A</v>
      </c>
      <c r="AC28" s="147" t="str">
        <f t="shared" si="15"/>
        <v>R.Recipe name.With or without alcohol.Quand.Verre Flute(s).Family to stick on</v>
      </c>
      <c r="AD28" s="685" t="str">
        <f t="shared" si="16"/>
        <v>R</v>
      </c>
      <c r="AE28" s="147" t="str">
        <f t="shared" si="17"/>
        <v>Recipe name</v>
      </c>
      <c r="AF28" s="147" t="str">
        <f t="shared" si="18"/>
        <v>With or without alcohol</v>
      </c>
      <c r="AG28" s="147" t="str">
        <f t="shared" si="19"/>
        <v>Quand</v>
      </c>
      <c r="AH28" s="147" t="str">
        <f t="shared" si="20"/>
        <v>Family to stick on</v>
      </c>
      <c r="AI28" s="686"/>
      <c r="AJ28" s="146" t="str">
        <f t="shared" ref="AJ28:AJ38" si="26">IF(OR(AQ28&lt;&gt; "",AR28&lt;&gt;"",AS28&lt;&gt; "",AT28&lt;&gt; "",AU28&lt;&gt; "",AV28&lt;&gt; "",AW28&lt;&gt;""),"A", "►")</f>
        <v>A</v>
      </c>
      <c r="AK28" s="119" t="str">
        <f>AK17</f>
        <v>R.Recipe name.With or without alcohol.Quand.Verre Flute(s).Family to stick on</v>
      </c>
      <c r="AL28" s="119">
        <f>AL17</f>
        <v>2</v>
      </c>
      <c r="AM28" s="118" t="str">
        <f>AM17</f>
        <v>Flute(s)</v>
      </c>
      <c r="AN28" s="117">
        <f>AN17</f>
        <v>12</v>
      </c>
      <c r="AO28" s="116" t="str">
        <f>AO17</f>
        <v>cl</v>
      </c>
      <c r="AP28" s="288">
        <v>0</v>
      </c>
      <c r="AQ28" s="267" t="s">
        <v>1106</v>
      </c>
      <c r="AR28" s="270"/>
      <c r="AS28" s="270"/>
      <c r="AT28" s="270"/>
      <c r="AU28" s="270"/>
      <c r="AV28" s="270"/>
      <c r="AW28" s="270"/>
      <c r="AX28" s="270"/>
      <c r="AY28" s="270"/>
      <c r="AZ28" s="270"/>
      <c r="BA28" s="287" t="s">
        <v>1105</v>
      </c>
      <c r="BC28" s="407" t="str">
        <f t="shared" si="21"/>
        <v>A</v>
      </c>
      <c r="BD28" s="1337"/>
      <c r="BF28" s="407" t="str">
        <f t="shared" si="22"/>
        <v>A</v>
      </c>
      <c r="BG28" s="1337"/>
      <c r="BI28" s="9">
        <v>1</v>
      </c>
    </row>
    <row r="29" spans="1:61" ht="15.75" customHeight="1">
      <c r="A29" s="407" t="str">
        <f t="shared" si="7"/>
        <v>►</v>
      </c>
      <c r="B29" s="147" t="str">
        <f t="shared" ref="B29:G29" si="27">B28</f>
        <v>R.Recipe name.With or without alcohol.Quand.Verre Flute(s).Family to stick on</v>
      </c>
      <c r="C29" s="685" t="str">
        <f t="shared" si="27"/>
        <v>R</v>
      </c>
      <c r="D29" s="147" t="str">
        <f t="shared" si="27"/>
        <v>Recipe name</v>
      </c>
      <c r="E29" s="147" t="str">
        <f t="shared" si="27"/>
        <v>With or without alcohol</v>
      </c>
      <c r="F29" s="147" t="str">
        <f t="shared" si="27"/>
        <v>Quand</v>
      </c>
      <c r="G29" s="147" t="str">
        <f t="shared" si="27"/>
        <v>Family to stick on</v>
      </c>
      <c r="I29" s="146" t="str">
        <f t="shared" si="25"/>
        <v>►</v>
      </c>
      <c r="J29" s="119" t="str">
        <f>J17</f>
        <v>R.Recipe name.With or without alcohol.Quand.Verre Flute(s).Family to stick on</v>
      </c>
      <c r="K29" s="119">
        <f>K17</f>
        <v>2</v>
      </c>
      <c r="L29" s="118" t="str">
        <f>L17</f>
        <v>Flute(s)</v>
      </c>
      <c r="M29" s="117">
        <f>M17</f>
        <v>12</v>
      </c>
      <c r="N29" s="116" t="str">
        <f>N17</f>
        <v>cl</v>
      </c>
      <c r="O29" s="285" t="str">
        <f>IF(ISBLANK(P29),"",MAX(O28:O28)+1)</f>
        <v/>
      </c>
      <c r="P29" s="284"/>
      <c r="Q29" s="284"/>
      <c r="R29" s="284"/>
      <c r="S29" s="284"/>
      <c r="T29" s="284"/>
      <c r="U29" s="284"/>
      <c r="V29" s="284"/>
      <c r="W29" s="284"/>
      <c r="X29" s="284"/>
      <c r="Y29" s="284"/>
      <c r="Z29" s="282"/>
      <c r="AA29" s="686"/>
      <c r="AB29" s="407" t="str">
        <f t="shared" si="14"/>
        <v>►</v>
      </c>
      <c r="AC29" s="147" t="str">
        <f t="shared" ref="AC29:AH29" si="28">AC28</f>
        <v>R.Recipe name.With or without alcohol.Quand.Verre Flute(s).Family to stick on</v>
      </c>
      <c r="AD29" s="685" t="str">
        <f t="shared" si="28"/>
        <v>R</v>
      </c>
      <c r="AE29" s="147" t="str">
        <f t="shared" si="28"/>
        <v>Recipe name</v>
      </c>
      <c r="AF29" s="147" t="str">
        <f t="shared" si="28"/>
        <v>With or without alcohol</v>
      </c>
      <c r="AG29" s="147" t="str">
        <f t="shared" si="28"/>
        <v>Quand</v>
      </c>
      <c r="AH29" s="147" t="str">
        <f t="shared" si="28"/>
        <v>Family to stick on</v>
      </c>
      <c r="AI29" s="686"/>
      <c r="AJ29" s="146" t="str">
        <f t="shared" si="26"/>
        <v>►</v>
      </c>
      <c r="AK29" s="119" t="str">
        <f>AK17</f>
        <v>R.Recipe name.With or without alcohol.Quand.Verre Flute(s).Family to stick on</v>
      </c>
      <c r="AL29" s="119">
        <f>AL17</f>
        <v>2</v>
      </c>
      <c r="AM29" s="118" t="str">
        <f>AM17</f>
        <v>Flute(s)</v>
      </c>
      <c r="AN29" s="117">
        <f>AN17</f>
        <v>12</v>
      </c>
      <c r="AO29" s="116" t="str">
        <f>AO17</f>
        <v>cl</v>
      </c>
      <c r="AP29" s="285" t="str">
        <f>IF(ISBLANK(AQ29),"",MAX(AP28:AP28)+1)</f>
        <v/>
      </c>
      <c r="AQ29" s="284"/>
      <c r="AR29" s="284"/>
      <c r="AS29" s="284"/>
      <c r="AT29" s="284"/>
      <c r="AU29" s="284"/>
      <c r="AV29" s="284"/>
      <c r="AW29" s="284"/>
      <c r="AX29" s="284"/>
      <c r="AY29" s="284"/>
      <c r="AZ29" s="284"/>
      <c r="BA29" s="282"/>
      <c r="BC29" s="407" t="str">
        <f t="shared" si="21"/>
        <v>►</v>
      </c>
      <c r="BD29" s="593">
        <v>1</v>
      </c>
      <c r="BF29" s="407" t="str">
        <f t="shared" si="22"/>
        <v>►</v>
      </c>
      <c r="BG29" s="593">
        <v>1</v>
      </c>
      <c r="BI29" s="9">
        <v>1</v>
      </c>
    </row>
    <row r="30" spans="1:61" ht="16.5" customHeight="1">
      <c r="A30" s="407" t="str">
        <f t="shared" si="7"/>
        <v>►</v>
      </c>
      <c r="B30" s="147" t="str">
        <f t="shared" ref="B30:G42" si="29">B28</f>
        <v>R.Recipe name.With or without alcohol.Quand.Verre Flute(s).Family to stick on</v>
      </c>
      <c r="C30" s="685" t="str">
        <f t="shared" si="29"/>
        <v>R</v>
      </c>
      <c r="D30" s="147" t="str">
        <f t="shared" si="29"/>
        <v>Recipe name</v>
      </c>
      <c r="E30" s="147" t="str">
        <f t="shared" si="29"/>
        <v>With or without alcohol</v>
      </c>
      <c r="F30" s="147" t="str">
        <f t="shared" si="29"/>
        <v>Quand</v>
      </c>
      <c r="G30" s="147" t="str">
        <f t="shared" si="29"/>
        <v>Family to stick on</v>
      </c>
      <c r="I30" s="146" t="str">
        <f t="shared" si="25"/>
        <v>►</v>
      </c>
      <c r="J30" s="119" t="str">
        <f>J17</f>
        <v>R.Recipe name.With or without alcohol.Quand.Verre Flute(s).Family to stick on</v>
      </c>
      <c r="K30" s="119">
        <f>K17</f>
        <v>2</v>
      </c>
      <c r="L30" s="118" t="str">
        <f>L17</f>
        <v>Flute(s)</v>
      </c>
      <c r="M30" s="117">
        <f>M17</f>
        <v>12</v>
      </c>
      <c r="N30" s="116" t="str">
        <f>N17</f>
        <v>cl</v>
      </c>
      <c r="O30" s="285" t="str">
        <f>IF(ISBLANK(P30),"",MAX(O28:O29)+1)</f>
        <v/>
      </c>
      <c r="P30" s="284"/>
      <c r="Q30" s="284"/>
      <c r="R30" s="284"/>
      <c r="S30" s="284"/>
      <c r="T30" s="284"/>
      <c r="U30" s="284"/>
      <c r="V30" s="284"/>
      <c r="W30" s="284"/>
      <c r="X30" s="284"/>
      <c r="Y30" s="284"/>
      <c r="Z30" s="282"/>
      <c r="AA30" s="686"/>
      <c r="AB30" s="407" t="str">
        <f t="shared" si="14"/>
        <v>►</v>
      </c>
      <c r="AC30" s="147" t="str">
        <f t="shared" ref="AC30:AH42" si="30">AC28</f>
        <v>R.Recipe name.With or without alcohol.Quand.Verre Flute(s).Family to stick on</v>
      </c>
      <c r="AD30" s="685" t="str">
        <f t="shared" si="30"/>
        <v>R</v>
      </c>
      <c r="AE30" s="147" t="str">
        <f t="shared" si="30"/>
        <v>Recipe name</v>
      </c>
      <c r="AF30" s="147" t="str">
        <f t="shared" si="30"/>
        <v>With or without alcohol</v>
      </c>
      <c r="AG30" s="147" t="str">
        <f t="shared" si="30"/>
        <v>Quand</v>
      </c>
      <c r="AH30" s="147" t="str">
        <f t="shared" si="30"/>
        <v>Family to stick on</v>
      </c>
      <c r="AI30" s="686"/>
      <c r="AJ30" s="146" t="str">
        <f t="shared" si="26"/>
        <v>►</v>
      </c>
      <c r="AK30" s="119" t="str">
        <f>AK17</f>
        <v>R.Recipe name.With or without alcohol.Quand.Verre Flute(s).Family to stick on</v>
      </c>
      <c r="AL30" s="119">
        <f>AL17</f>
        <v>2</v>
      </c>
      <c r="AM30" s="118" t="str">
        <f>AM17</f>
        <v>Flute(s)</v>
      </c>
      <c r="AN30" s="117">
        <f>AN17</f>
        <v>12</v>
      </c>
      <c r="AO30" s="116" t="str">
        <f>AO17</f>
        <v>cl</v>
      </c>
      <c r="AP30" s="285" t="str">
        <f>IF(ISBLANK(AQ30),"",MAX(AP28:AP29)+1)</f>
        <v/>
      </c>
      <c r="AQ30" s="284"/>
      <c r="AR30" s="284"/>
      <c r="AS30" s="284"/>
      <c r="AT30" s="284"/>
      <c r="AU30" s="284"/>
      <c r="AV30" s="284"/>
      <c r="AW30" s="284"/>
      <c r="AX30" s="284"/>
      <c r="AY30" s="284"/>
      <c r="AZ30" s="284"/>
      <c r="BA30" s="282"/>
      <c r="BC30" s="407" t="str">
        <f t="shared" si="21"/>
        <v>►</v>
      </c>
      <c r="BD30" s="593">
        <v>1</v>
      </c>
      <c r="BF30" s="407" t="str">
        <f t="shared" si="22"/>
        <v>►</v>
      </c>
      <c r="BG30" s="593">
        <v>1</v>
      </c>
      <c r="BI30" s="9">
        <v>1</v>
      </c>
    </row>
    <row r="31" spans="1:61" ht="15.75" customHeight="1">
      <c r="A31" s="407" t="str">
        <f t="shared" si="7"/>
        <v>►</v>
      </c>
      <c r="B31" s="147" t="str">
        <f t="shared" si="29"/>
        <v>R.Recipe name.With or without alcohol.Quand.Verre Flute(s).Family to stick on</v>
      </c>
      <c r="C31" s="685" t="str">
        <f t="shared" si="29"/>
        <v>R</v>
      </c>
      <c r="D31" s="147" t="str">
        <f t="shared" si="29"/>
        <v>Recipe name</v>
      </c>
      <c r="E31" s="147" t="str">
        <f t="shared" si="29"/>
        <v>With or without alcohol</v>
      </c>
      <c r="F31" s="147" t="str">
        <f t="shared" si="29"/>
        <v>Quand</v>
      </c>
      <c r="G31" s="147" t="str">
        <f t="shared" si="29"/>
        <v>Family to stick on</v>
      </c>
      <c r="I31" s="146" t="str">
        <f t="shared" si="25"/>
        <v>►</v>
      </c>
      <c r="J31" s="119" t="str">
        <f>J17</f>
        <v>R.Recipe name.With or without alcohol.Quand.Verre Flute(s).Family to stick on</v>
      </c>
      <c r="K31" s="119">
        <f>K17</f>
        <v>2</v>
      </c>
      <c r="L31" s="118" t="str">
        <f>L17</f>
        <v>Flute(s)</v>
      </c>
      <c r="M31" s="117">
        <f>M17</f>
        <v>12</v>
      </c>
      <c r="N31" s="116" t="str">
        <f>N17</f>
        <v>cl</v>
      </c>
      <c r="O31" s="285" t="str">
        <f>IF(ISBLANK(P31),"",MAX(O28:O30)+1)</f>
        <v/>
      </c>
      <c r="P31" s="284"/>
      <c r="Q31" s="284"/>
      <c r="R31" s="284"/>
      <c r="S31" s="284"/>
      <c r="T31" s="284"/>
      <c r="U31" s="284"/>
      <c r="V31" s="284"/>
      <c r="W31" s="284"/>
      <c r="X31" s="284"/>
      <c r="Y31" s="284"/>
      <c r="Z31" s="282"/>
      <c r="AA31" s="686"/>
      <c r="AB31" s="407" t="str">
        <f t="shared" si="14"/>
        <v>►</v>
      </c>
      <c r="AC31" s="147" t="str">
        <f t="shared" si="30"/>
        <v>R.Recipe name.With or without alcohol.Quand.Verre Flute(s).Family to stick on</v>
      </c>
      <c r="AD31" s="685" t="str">
        <f t="shared" si="30"/>
        <v>R</v>
      </c>
      <c r="AE31" s="147" t="str">
        <f t="shared" si="30"/>
        <v>Recipe name</v>
      </c>
      <c r="AF31" s="147" t="str">
        <f t="shared" si="30"/>
        <v>With or without alcohol</v>
      </c>
      <c r="AG31" s="147" t="str">
        <f t="shared" si="30"/>
        <v>Quand</v>
      </c>
      <c r="AH31" s="147" t="str">
        <f t="shared" si="30"/>
        <v>Family to stick on</v>
      </c>
      <c r="AI31" s="686"/>
      <c r="AJ31" s="146" t="str">
        <f t="shared" si="26"/>
        <v>►</v>
      </c>
      <c r="AK31" s="119" t="str">
        <f>AK17</f>
        <v>R.Recipe name.With or without alcohol.Quand.Verre Flute(s).Family to stick on</v>
      </c>
      <c r="AL31" s="119">
        <f>AL17</f>
        <v>2</v>
      </c>
      <c r="AM31" s="118" t="str">
        <f>AM17</f>
        <v>Flute(s)</v>
      </c>
      <c r="AN31" s="117">
        <f>AN17</f>
        <v>12</v>
      </c>
      <c r="AO31" s="116" t="str">
        <f>AO17</f>
        <v>cl</v>
      </c>
      <c r="AP31" s="285" t="str">
        <f>IF(ISBLANK(AQ31),"",MAX(AP28:AP30)+1)</f>
        <v/>
      </c>
      <c r="AQ31" s="284"/>
      <c r="AR31" s="284"/>
      <c r="AS31" s="284"/>
      <c r="AT31" s="284"/>
      <c r="AU31" s="284"/>
      <c r="AV31" s="284"/>
      <c r="AW31" s="284"/>
      <c r="AX31" s="284"/>
      <c r="AY31" s="284"/>
      <c r="AZ31" s="284"/>
      <c r="BA31" s="282"/>
      <c r="BC31" s="407" t="str">
        <f t="shared" si="21"/>
        <v>►</v>
      </c>
      <c r="BD31" s="593">
        <v>1</v>
      </c>
      <c r="BF31" s="407" t="str">
        <f t="shared" si="22"/>
        <v>►</v>
      </c>
      <c r="BG31" s="593">
        <v>1</v>
      </c>
      <c r="BI31" s="9">
        <v>1</v>
      </c>
    </row>
    <row r="32" spans="1:61" ht="15.75" customHeight="1">
      <c r="A32" s="407" t="str">
        <f t="shared" si="7"/>
        <v>►</v>
      </c>
      <c r="B32" s="147" t="str">
        <f t="shared" si="29"/>
        <v>R.Recipe name.With or without alcohol.Quand.Verre Flute(s).Family to stick on</v>
      </c>
      <c r="C32" s="685" t="str">
        <f t="shared" si="29"/>
        <v>R</v>
      </c>
      <c r="D32" s="147" t="str">
        <f t="shared" si="29"/>
        <v>Recipe name</v>
      </c>
      <c r="E32" s="147" t="str">
        <f t="shared" si="29"/>
        <v>With or without alcohol</v>
      </c>
      <c r="F32" s="147" t="str">
        <f t="shared" si="29"/>
        <v>Quand</v>
      </c>
      <c r="G32" s="147" t="str">
        <f t="shared" si="29"/>
        <v>Family to stick on</v>
      </c>
      <c r="I32" s="146" t="str">
        <f t="shared" si="25"/>
        <v>►</v>
      </c>
      <c r="J32" s="119" t="str">
        <f>J17</f>
        <v>R.Recipe name.With or without alcohol.Quand.Verre Flute(s).Family to stick on</v>
      </c>
      <c r="K32" s="119">
        <f>K17</f>
        <v>2</v>
      </c>
      <c r="L32" s="118" t="str">
        <f>L17</f>
        <v>Flute(s)</v>
      </c>
      <c r="M32" s="117">
        <f>M17</f>
        <v>12</v>
      </c>
      <c r="N32" s="116" t="str">
        <f>N17</f>
        <v>cl</v>
      </c>
      <c r="O32" s="285" t="str">
        <f>IF(ISBLANK(P32),"",MAX(O28:O31)+1)</f>
        <v/>
      </c>
      <c r="P32" s="284"/>
      <c r="Q32" s="284"/>
      <c r="R32" s="284"/>
      <c r="S32" s="284"/>
      <c r="T32" s="284"/>
      <c r="U32" s="284"/>
      <c r="V32" s="284"/>
      <c r="W32" s="284"/>
      <c r="X32" s="284"/>
      <c r="Y32" s="284"/>
      <c r="Z32" s="282"/>
      <c r="AA32" s="686"/>
      <c r="AB32" s="407" t="str">
        <f t="shared" si="14"/>
        <v>►</v>
      </c>
      <c r="AC32" s="147" t="str">
        <f t="shared" si="30"/>
        <v>R.Recipe name.With or without alcohol.Quand.Verre Flute(s).Family to stick on</v>
      </c>
      <c r="AD32" s="685" t="str">
        <f t="shared" si="30"/>
        <v>R</v>
      </c>
      <c r="AE32" s="147" t="str">
        <f t="shared" si="30"/>
        <v>Recipe name</v>
      </c>
      <c r="AF32" s="147" t="str">
        <f t="shared" si="30"/>
        <v>With or without alcohol</v>
      </c>
      <c r="AG32" s="147" t="str">
        <f t="shared" si="30"/>
        <v>Quand</v>
      </c>
      <c r="AH32" s="147" t="str">
        <f t="shared" si="30"/>
        <v>Family to stick on</v>
      </c>
      <c r="AI32" s="686"/>
      <c r="AJ32" s="146" t="str">
        <f t="shared" si="26"/>
        <v>►</v>
      </c>
      <c r="AK32" s="119" t="str">
        <f>AK17</f>
        <v>R.Recipe name.With or without alcohol.Quand.Verre Flute(s).Family to stick on</v>
      </c>
      <c r="AL32" s="119">
        <f>AL17</f>
        <v>2</v>
      </c>
      <c r="AM32" s="118" t="str">
        <f>AM17</f>
        <v>Flute(s)</v>
      </c>
      <c r="AN32" s="117">
        <f>AN17</f>
        <v>12</v>
      </c>
      <c r="AO32" s="116" t="str">
        <f>AO17</f>
        <v>cl</v>
      </c>
      <c r="AP32" s="285" t="str">
        <f>IF(ISBLANK(AQ32),"",MAX(AP28:AP31)+1)</f>
        <v/>
      </c>
      <c r="AQ32" s="284"/>
      <c r="AR32" s="284"/>
      <c r="AS32" s="284"/>
      <c r="AT32" s="284"/>
      <c r="AU32" s="284"/>
      <c r="AV32" s="284"/>
      <c r="AW32" s="284"/>
      <c r="AX32" s="284"/>
      <c r="AY32" s="284"/>
      <c r="AZ32" s="284"/>
      <c r="BA32" s="282"/>
      <c r="BC32" s="407" t="str">
        <f t="shared" si="21"/>
        <v>►</v>
      </c>
      <c r="BD32" s="1337" t="s">
        <v>1118</v>
      </c>
      <c r="BF32" s="407" t="str">
        <f t="shared" si="22"/>
        <v>►</v>
      </c>
      <c r="BG32" s="1337" t="s">
        <v>1118</v>
      </c>
      <c r="BI32" s="9">
        <v>1</v>
      </c>
    </row>
    <row r="33" spans="1:61" ht="15.75" customHeight="1">
      <c r="A33" s="407" t="str">
        <f t="shared" si="7"/>
        <v>►</v>
      </c>
      <c r="B33" s="147" t="str">
        <f t="shared" si="29"/>
        <v>R.Recipe name.With or without alcohol.Quand.Verre Flute(s).Family to stick on</v>
      </c>
      <c r="C33" s="685" t="str">
        <f t="shared" si="29"/>
        <v>R</v>
      </c>
      <c r="D33" s="147" t="str">
        <f t="shared" si="29"/>
        <v>Recipe name</v>
      </c>
      <c r="E33" s="147" t="str">
        <f t="shared" si="29"/>
        <v>With or without alcohol</v>
      </c>
      <c r="F33" s="147" t="str">
        <f t="shared" si="29"/>
        <v>Quand</v>
      </c>
      <c r="G33" s="147" t="str">
        <f t="shared" si="29"/>
        <v>Family to stick on</v>
      </c>
      <c r="I33" s="146" t="str">
        <f t="shared" si="25"/>
        <v>►</v>
      </c>
      <c r="J33" s="119" t="str">
        <f>J17</f>
        <v>R.Recipe name.With or without alcohol.Quand.Verre Flute(s).Family to stick on</v>
      </c>
      <c r="K33" s="119">
        <f>K17</f>
        <v>2</v>
      </c>
      <c r="L33" s="118" t="str">
        <f>L17</f>
        <v>Flute(s)</v>
      </c>
      <c r="M33" s="117">
        <f>M17</f>
        <v>12</v>
      </c>
      <c r="N33" s="116" t="str">
        <f>N17</f>
        <v>cl</v>
      </c>
      <c r="O33" s="285" t="str">
        <f>IF(ISBLANK(P33),"",MAX(O28:O32)+1)</f>
        <v/>
      </c>
      <c r="P33" s="284"/>
      <c r="Q33" s="284"/>
      <c r="R33" s="284"/>
      <c r="S33" s="284"/>
      <c r="T33" s="284"/>
      <c r="U33" s="284"/>
      <c r="V33" s="284"/>
      <c r="W33" s="284"/>
      <c r="X33" s="284"/>
      <c r="Y33" s="284"/>
      <c r="Z33" s="282"/>
      <c r="AA33" s="686"/>
      <c r="AB33" s="407" t="str">
        <f t="shared" si="14"/>
        <v>►</v>
      </c>
      <c r="AC33" s="147" t="str">
        <f t="shared" si="30"/>
        <v>R.Recipe name.With or without alcohol.Quand.Verre Flute(s).Family to stick on</v>
      </c>
      <c r="AD33" s="685" t="str">
        <f t="shared" si="30"/>
        <v>R</v>
      </c>
      <c r="AE33" s="147" t="str">
        <f t="shared" si="30"/>
        <v>Recipe name</v>
      </c>
      <c r="AF33" s="147" t="str">
        <f t="shared" si="30"/>
        <v>With or without alcohol</v>
      </c>
      <c r="AG33" s="147" t="str">
        <f t="shared" si="30"/>
        <v>Quand</v>
      </c>
      <c r="AH33" s="147" t="str">
        <f t="shared" si="30"/>
        <v>Family to stick on</v>
      </c>
      <c r="AI33" s="686"/>
      <c r="AJ33" s="146" t="str">
        <f t="shared" si="26"/>
        <v>►</v>
      </c>
      <c r="AK33" s="119" t="str">
        <f>AK17</f>
        <v>R.Recipe name.With or without alcohol.Quand.Verre Flute(s).Family to stick on</v>
      </c>
      <c r="AL33" s="119">
        <f>AL17</f>
        <v>2</v>
      </c>
      <c r="AM33" s="118" t="str">
        <f>AM17</f>
        <v>Flute(s)</v>
      </c>
      <c r="AN33" s="117">
        <f>AN17</f>
        <v>12</v>
      </c>
      <c r="AO33" s="116" t="str">
        <f>AO17</f>
        <v>cl</v>
      </c>
      <c r="AP33" s="285" t="str">
        <f>IF(ISBLANK(AQ33),"",MAX(AP28:AP32)+1)</f>
        <v/>
      </c>
      <c r="AQ33" s="284"/>
      <c r="AR33" s="284"/>
      <c r="AS33" s="284"/>
      <c r="AT33" s="284"/>
      <c r="AU33" s="284"/>
      <c r="AV33" s="284"/>
      <c r="AW33" s="284"/>
      <c r="AX33" s="284"/>
      <c r="AY33" s="284"/>
      <c r="AZ33" s="284"/>
      <c r="BA33" s="282"/>
      <c r="BC33" s="407" t="str">
        <f t="shared" si="21"/>
        <v>►</v>
      </c>
      <c r="BD33" s="1337"/>
      <c r="BF33" s="407" t="str">
        <f t="shared" si="22"/>
        <v>►</v>
      </c>
      <c r="BG33" s="1337"/>
      <c r="BI33" s="9">
        <v>1</v>
      </c>
    </row>
    <row r="34" spans="1:61" ht="15.75" customHeight="1">
      <c r="A34" s="407" t="str">
        <f t="shared" si="7"/>
        <v>►</v>
      </c>
      <c r="B34" s="147" t="str">
        <f t="shared" si="29"/>
        <v>R.Recipe name.With or without alcohol.Quand.Verre Flute(s).Family to stick on</v>
      </c>
      <c r="C34" s="685" t="str">
        <f t="shared" si="29"/>
        <v>R</v>
      </c>
      <c r="D34" s="147" t="str">
        <f t="shared" si="29"/>
        <v>Recipe name</v>
      </c>
      <c r="E34" s="147" t="str">
        <f t="shared" si="29"/>
        <v>With or without alcohol</v>
      </c>
      <c r="F34" s="147" t="str">
        <f t="shared" si="29"/>
        <v>Quand</v>
      </c>
      <c r="G34" s="147" t="str">
        <f t="shared" si="29"/>
        <v>Family to stick on</v>
      </c>
      <c r="I34" s="146" t="str">
        <f t="shared" si="25"/>
        <v>►</v>
      </c>
      <c r="J34" s="119" t="str">
        <f>J17</f>
        <v>R.Recipe name.With or without alcohol.Quand.Verre Flute(s).Family to stick on</v>
      </c>
      <c r="K34" s="119">
        <f>K17</f>
        <v>2</v>
      </c>
      <c r="L34" s="118" t="str">
        <f>L17</f>
        <v>Flute(s)</v>
      </c>
      <c r="M34" s="117">
        <f>M17</f>
        <v>12</v>
      </c>
      <c r="N34" s="116" t="str">
        <f>N17</f>
        <v>cl</v>
      </c>
      <c r="O34" s="285" t="str">
        <f>IF(ISBLANK(P34),"",MAX(O28:O33)+1)</f>
        <v/>
      </c>
      <c r="P34" s="284"/>
      <c r="Q34" s="284"/>
      <c r="R34" s="284"/>
      <c r="S34" s="284"/>
      <c r="T34" s="284"/>
      <c r="U34" s="284"/>
      <c r="V34" s="284"/>
      <c r="W34" s="284"/>
      <c r="X34" s="284"/>
      <c r="Y34" s="284"/>
      <c r="Z34" s="282"/>
      <c r="AA34" s="686"/>
      <c r="AB34" s="407" t="str">
        <f t="shared" si="14"/>
        <v>►</v>
      </c>
      <c r="AC34" s="147" t="str">
        <f t="shared" si="30"/>
        <v>R.Recipe name.With or without alcohol.Quand.Verre Flute(s).Family to stick on</v>
      </c>
      <c r="AD34" s="685" t="str">
        <f t="shared" si="30"/>
        <v>R</v>
      </c>
      <c r="AE34" s="147" t="str">
        <f t="shared" si="30"/>
        <v>Recipe name</v>
      </c>
      <c r="AF34" s="147" t="str">
        <f t="shared" si="30"/>
        <v>With or without alcohol</v>
      </c>
      <c r="AG34" s="147" t="str">
        <f t="shared" si="30"/>
        <v>Quand</v>
      </c>
      <c r="AH34" s="147" t="str">
        <f t="shared" si="30"/>
        <v>Family to stick on</v>
      </c>
      <c r="AI34" s="686"/>
      <c r="AJ34" s="146" t="str">
        <f t="shared" si="26"/>
        <v>►</v>
      </c>
      <c r="AK34" s="119" t="str">
        <f>AK17</f>
        <v>R.Recipe name.With or without alcohol.Quand.Verre Flute(s).Family to stick on</v>
      </c>
      <c r="AL34" s="119">
        <f>AL17</f>
        <v>2</v>
      </c>
      <c r="AM34" s="118" t="str">
        <f>AM17</f>
        <v>Flute(s)</v>
      </c>
      <c r="AN34" s="117">
        <f>AN17</f>
        <v>12</v>
      </c>
      <c r="AO34" s="116" t="str">
        <f>AO17</f>
        <v>cl</v>
      </c>
      <c r="AP34" s="285" t="str">
        <f>IF(ISBLANK(AQ34),"",MAX(AP28:AP33)+1)</f>
        <v/>
      </c>
      <c r="AQ34" s="284"/>
      <c r="AR34" s="284"/>
      <c r="AS34" s="284"/>
      <c r="AT34" s="284"/>
      <c r="AU34" s="284"/>
      <c r="AV34" s="284"/>
      <c r="AW34" s="284"/>
      <c r="AX34" s="284"/>
      <c r="AY34" s="284"/>
      <c r="AZ34" s="284"/>
      <c r="BA34" s="282"/>
      <c r="BC34" s="407" t="str">
        <f t="shared" si="21"/>
        <v>►</v>
      </c>
      <c r="BD34" s="1337"/>
      <c r="BF34" s="407" t="str">
        <f t="shared" si="22"/>
        <v>►</v>
      </c>
      <c r="BG34" s="1337"/>
      <c r="BI34" s="9">
        <v>1</v>
      </c>
    </row>
    <row r="35" spans="1:61" ht="15.75" customHeight="1">
      <c r="A35" s="407" t="str">
        <f t="shared" si="7"/>
        <v>►</v>
      </c>
      <c r="B35" s="147" t="str">
        <f t="shared" si="29"/>
        <v>R.Recipe name.With or without alcohol.Quand.Verre Flute(s).Family to stick on</v>
      </c>
      <c r="C35" s="685" t="str">
        <f t="shared" si="29"/>
        <v>R</v>
      </c>
      <c r="D35" s="147" t="str">
        <f t="shared" si="29"/>
        <v>Recipe name</v>
      </c>
      <c r="E35" s="147" t="str">
        <f t="shared" si="29"/>
        <v>With or without alcohol</v>
      </c>
      <c r="F35" s="147" t="str">
        <f t="shared" si="29"/>
        <v>Quand</v>
      </c>
      <c r="G35" s="147" t="str">
        <f t="shared" si="29"/>
        <v>Family to stick on</v>
      </c>
      <c r="I35" s="146" t="str">
        <f t="shared" si="25"/>
        <v>►</v>
      </c>
      <c r="J35" s="119" t="str">
        <f>J17</f>
        <v>R.Recipe name.With or without alcohol.Quand.Verre Flute(s).Family to stick on</v>
      </c>
      <c r="K35" s="119">
        <f>K17</f>
        <v>2</v>
      </c>
      <c r="L35" s="118" t="str">
        <f>L17</f>
        <v>Flute(s)</v>
      </c>
      <c r="M35" s="117">
        <f>M17</f>
        <v>12</v>
      </c>
      <c r="N35" s="116" t="str">
        <f>N17</f>
        <v>cl</v>
      </c>
      <c r="O35" s="285" t="str">
        <f>IF(ISBLANK(P35),"",MAX(O28:O34)+1)</f>
        <v/>
      </c>
      <c r="P35" s="284"/>
      <c r="Q35" s="284"/>
      <c r="R35" s="284"/>
      <c r="S35" s="284"/>
      <c r="T35" s="284"/>
      <c r="U35" s="284"/>
      <c r="V35" s="284"/>
      <c r="W35" s="284"/>
      <c r="X35" s="284"/>
      <c r="Y35" s="284"/>
      <c r="Z35" s="282"/>
      <c r="AA35" s="686"/>
      <c r="AB35" s="407" t="str">
        <f t="shared" si="14"/>
        <v>►</v>
      </c>
      <c r="AC35" s="147" t="str">
        <f t="shared" si="30"/>
        <v>R.Recipe name.With or without alcohol.Quand.Verre Flute(s).Family to stick on</v>
      </c>
      <c r="AD35" s="685" t="str">
        <f t="shared" si="30"/>
        <v>R</v>
      </c>
      <c r="AE35" s="147" t="str">
        <f t="shared" si="30"/>
        <v>Recipe name</v>
      </c>
      <c r="AF35" s="147" t="str">
        <f t="shared" si="30"/>
        <v>With or without alcohol</v>
      </c>
      <c r="AG35" s="147" t="str">
        <f t="shared" si="30"/>
        <v>Quand</v>
      </c>
      <c r="AH35" s="147" t="str">
        <f t="shared" si="30"/>
        <v>Family to stick on</v>
      </c>
      <c r="AI35" s="686"/>
      <c r="AJ35" s="146" t="str">
        <f t="shared" si="26"/>
        <v>►</v>
      </c>
      <c r="AK35" s="119" t="str">
        <f>AK17</f>
        <v>R.Recipe name.With or without alcohol.Quand.Verre Flute(s).Family to stick on</v>
      </c>
      <c r="AL35" s="119">
        <f>AL17</f>
        <v>2</v>
      </c>
      <c r="AM35" s="118" t="str">
        <f>AM17</f>
        <v>Flute(s)</v>
      </c>
      <c r="AN35" s="117">
        <f>AN17</f>
        <v>12</v>
      </c>
      <c r="AO35" s="116" t="str">
        <f>AO17</f>
        <v>cl</v>
      </c>
      <c r="AP35" s="285" t="str">
        <f>IF(ISBLANK(AQ35),"",MAX(AP28:AP34)+1)</f>
        <v/>
      </c>
      <c r="AQ35" s="284"/>
      <c r="AR35" s="284"/>
      <c r="AS35" s="284"/>
      <c r="AT35" s="284"/>
      <c r="AU35" s="284"/>
      <c r="AV35" s="284"/>
      <c r="AW35" s="284"/>
      <c r="AX35" s="284"/>
      <c r="AY35" s="284"/>
      <c r="AZ35" s="284"/>
      <c r="BA35" s="282"/>
      <c r="BC35" s="407" t="str">
        <f t="shared" si="21"/>
        <v>►</v>
      </c>
      <c r="BD35" s="1337"/>
      <c r="BF35" s="407" t="str">
        <f t="shared" si="22"/>
        <v>►</v>
      </c>
      <c r="BG35" s="1337"/>
      <c r="BI35" s="9">
        <v>1</v>
      </c>
    </row>
    <row r="36" spans="1:61" ht="15.75" customHeight="1">
      <c r="A36" s="407" t="str">
        <f t="shared" si="7"/>
        <v>►</v>
      </c>
      <c r="B36" s="147" t="str">
        <f t="shared" si="29"/>
        <v>R.Recipe name.With or without alcohol.Quand.Verre Flute(s).Family to stick on</v>
      </c>
      <c r="C36" s="685" t="str">
        <f t="shared" si="29"/>
        <v>R</v>
      </c>
      <c r="D36" s="147" t="str">
        <f t="shared" si="29"/>
        <v>Recipe name</v>
      </c>
      <c r="E36" s="147" t="str">
        <f t="shared" si="29"/>
        <v>With or without alcohol</v>
      </c>
      <c r="F36" s="147" t="str">
        <f t="shared" si="29"/>
        <v>Quand</v>
      </c>
      <c r="G36" s="147" t="str">
        <f t="shared" si="29"/>
        <v>Family to stick on</v>
      </c>
      <c r="I36" s="146" t="str">
        <f t="shared" si="25"/>
        <v>►</v>
      </c>
      <c r="J36" s="119" t="str">
        <f>J17</f>
        <v>R.Recipe name.With or without alcohol.Quand.Verre Flute(s).Family to stick on</v>
      </c>
      <c r="K36" s="119">
        <f>K17</f>
        <v>2</v>
      </c>
      <c r="L36" s="118" t="str">
        <f>L17</f>
        <v>Flute(s)</v>
      </c>
      <c r="M36" s="117">
        <f>M17</f>
        <v>12</v>
      </c>
      <c r="N36" s="116" t="str">
        <f>N17</f>
        <v>cl</v>
      </c>
      <c r="O36" s="285" t="str">
        <f>IF(ISBLANK(P36),"",MAX(O28:O35)+1)</f>
        <v/>
      </c>
      <c r="P36" s="284"/>
      <c r="Q36" s="284"/>
      <c r="R36" s="284"/>
      <c r="S36" s="284"/>
      <c r="T36" s="284"/>
      <c r="U36" s="284"/>
      <c r="V36" s="284"/>
      <c r="W36" s="284"/>
      <c r="X36" s="284"/>
      <c r="Y36" s="284"/>
      <c r="Z36" s="282"/>
      <c r="AA36" s="686"/>
      <c r="AB36" s="407" t="str">
        <f t="shared" si="14"/>
        <v>►</v>
      </c>
      <c r="AC36" s="147" t="str">
        <f t="shared" si="30"/>
        <v>R.Recipe name.With or without alcohol.Quand.Verre Flute(s).Family to stick on</v>
      </c>
      <c r="AD36" s="685" t="str">
        <f t="shared" si="30"/>
        <v>R</v>
      </c>
      <c r="AE36" s="147" t="str">
        <f t="shared" si="30"/>
        <v>Recipe name</v>
      </c>
      <c r="AF36" s="147" t="str">
        <f t="shared" si="30"/>
        <v>With or without alcohol</v>
      </c>
      <c r="AG36" s="147" t="str">
        <f t="shared" si="30"/>
        <v>Quand</v>
      </c>
      <c r="AH36" s="147" t="str">
        <f t="shared" si="30"/>
        <v>Family to stick on</v>
      </c>
      <c r="AI36" s="686"/>
      <c r="AJ36" s="146" t="str">
        <f t="shared" si="26"/>
        <v>►</v>
      </c>
      <c r="AK36" s="119" t="str">
        <f>AK17</f>
        <v>R.Recipe name.With or without alcohol.Quand.Verre Flute(s).Family to stick on</v>
      </c>
      <c r="AL36" s="119">
        <f>AL17</f>
        <v>2</v>
      </c>
      <c r="AM36" s="118" t="str">
        <f>AM17</f>
        <v>Flute(s)</v>
      </c>
      <c r="AN36" s="117">
        <f>AN17</f>
        <v>12</v>
      </c>
      <c r="AO36" s="116" t="str">
        <f>AO17</f>
        <v>cl</v>
      </c>
      <c r="AP36" s="285" t="str">
        <f>IF(ISBLANK(AQ36),"",MAX(AP28:AP35)+1)</f>
        <v/>
      </c>
      <c r="AQ36" s="284"/>
      <c r="AR36" s="284"/>
      <c r="AS36" s="284"/>
      <c r="AT36" s="284"/>
      <c r="AU36" s="284"/>
      <c r="AV36" s="284"/>
      <c r="AW36" s="284"/>
      <c r="AX36" s="284"/>
      <c r="AY36" s="284"/>
      <c r="AZ36" s="284"/>
      <c r="BA36" s="282"/>
      <c r="BC36" s="407" t="str">
        <f t="shared" si="21"/>
        <v>►</v>
      </c>
      <c r="BD36" s="593">
        <v>1</v>
      </c>
      <c r="BF36" s="407" t="str">
        <f t="shared" si="22"/>
        <v>►</v>
      </c>
      <c r="BG36" s="593">
        <v>1</v>
      </c>
      <c r="BI36" s="9">
        <v>1</v>
      </c>
    </row>
    <row r="37" spans="1:61" ht="21" customHeight="1">
      <c r="A37" s="407" t="str">
        <f t="shared" si="7"/>
        <v>►</v>
      </c>
      <c r="B37" s="147" t="str">
        <f t="shared" si="29"/>
        <v>R.Recipe name.With or without alcohol.Quand.Verre Flute(s).Family to stick on</v>
      </c>
      <c r="C37" s="685" t="str">
        <f t="shared" si="29"/>
        <v>R</v>
      </c>
      <c r="D37" s="147" t="str">
        <f t="shared" si="29"/>
        <v>Recipe name</v>
      </c>
      <c r="E37" s="147" t="str">
        <f t="shared" si="29"/>
        <v>With or without alcohol</v>
      </c>
      <c r="F37" s="147" t="str">
        <f t="shared" si="29"/>
        <v>Quand</v>
      </c>
      <c r="G37" s="147" t="str">
        <f t="shared" si="29"/>
        <v>Family to stick on</v>
      </c>
      <c r="I37" s="146" t="str">
        <f t="shared" si="25"/>
        <v>►</v>
      </c>
      <c r="J37" s="119" t="str">
        <f>J17</f>
        <v>R.Recipe name.With or without alcohol.Quand.Verre Flute(s).Family to stick on</v>
      </c>
      <c r="K37" s="119">
        <f>K17</f>
        <v>2</v>
      </c>
      <c r="L37" s="118" t="str">
        <f>L17</f>
        <v>Flute(s)</v>
      </c>
      <c r="M37" s="117">
        <f>M17</f>
        <v>12</v>
      </c>
      <c r="N37" s="116" t="str">
        <f>N17</f>
        <v>cl</v>
      </c>
      <c r="O37" s="285" t="str">
        <f>IF(ISBLANK(P37),"",MAX(O28:O36)+1)</f>
        <v/>
      </c>
      <c r="P37" s="284"/>
      <c r="Q37" s="284"/>
      <c r="R37" s="284"/>
      <c r="S37" s="284"/>
      <c r="T37" s="284"/>
      <c r="U37" s="284"/>
      <c r="V37" s="284"/>
      <c r="W37" s="284"/>
      <c r="X37" s="284"/>
      <c r="Y37" s="284"/>
      <c r="Z37" s="282"/>
      <c r="AA37" s="686"/>
      <c r="AB37" s="407" t="str">
        <f t="shared" si="14"/>
        <v>►</v>
      </c>
      <c r="AC37" s="147" t="str">
        <f t="shared" si="30"/>
        <v>R.Recipe name.With or without alcohol.Quand.Verre Flute(s).Family to stick on</v>
      </c>
      <c r="AD37" s="685" t="str">
        <f t="shared" si="30"/>
        <v>R</v>
      </c>
      <c r="AE37" s="147" t="str">
        <f t="shared" si="30"/>
        <v>Recipe name</v>
      </c>
      <c r="AF37" s="147" t="str">
        <f t="shared" si="30"/>
        <v>With or without alcohol</v>
      </c>
      <c r="AG37" s="147" t="str">
        <f t="shared" si="30"/>
        <v>Quand</v>
      </c>
      <c r="AH37" s="147" t="str">
        <f t="shared" si="30"/>
        <v>Family to stick on</v>
      </c>
      <c r="AI37" s="686"/>
      <c r="AJ37" s="146" t="str">
        <f t="shared" si="26"/>
        <v>►</v>
      </c>
      <c r="AK37" s="119" t="str">
        <f>AK17</f>
        <v>R.Recipe name.With or without alcohol.Quand.Verre Flute(s).Family to stick on</v>
      </c>
      <c r="AL37" s="119">
        <f>AL17</f>
        <v>2</v>
      </c>
      <c r="AM37" s="118" t="str">
        <f>AM17</f>
        <v>Flute(s)</v>
      </c>
      <c r="AN37" s="117">
        <f>AN17</f>
        <v>12</v>
      </c>
      <c r="AO37" s="116" t="str">
        <f>AO17</f>
        <v>cl</v>
      </c>
      <c r="AP37" s="285" t="str">
        <f>IF(ISBLANK(AQ37),"",MAX(AP28:AP36)+1)</f>
        <v/>
      </c>
      <c r="AQ37" s="284"/>
      <c r="AR37" s="284"/>
      <c r="AS37" s="284"/>
      <c r="AT37" s="284"/>
      <c r="AU37" s="284"/>
      <c r="AV37" s="284"/>
      <c r="AW37" s="284"/>
      <c r="AX37" s="284"/>
      <c r="AY37" s="284"/>
      <c r="AZ37" s="284"/>
      <c r="BA37" s="282"/>
      <c r="BC37" s="407" t="str">
        <f t="shared" si="21"/>
        <v>►</v>
      </c>
      <c r="BD37" s="593">
        <v>1</v>
      </c>
      <c r="BF37" s="407" t="str">
        <f t="shared" si="22"/>
        <v>►</v>
      </c>
      <c r="BG37" s="593">
        <v>1</v>
      </c>
      <c r="BI37" s="9">
        <v>1</v>
      </c>
    </row>
    <row r="38" spans="1:61" ht="18.75" customHeight="1">
      <c r="A38" s="407" t="str">
        <f t="shared" si="7"/>
        <v>►</v>
      </c>
      <c r="B38" s="147" t="str">
        <f t="shared" si="29"/>
        <v>R.Recipe name.With or without alcohol.Quand.Verre Flute(s).Family to stick on</v>
      </c>
      <c r="C38" s="685" t="str">
        <f t="shared" si="29"/>
        <v>R</v>
      </c>
      <c r="D38" s="147" t="str">
        <f t="shared" si="29"/>
        <v>Recipe name</v>
      </c>
      <c r="E38" s="147" t="str">
        <f t="shared" si="29"/>
        <v>With or without alcohol</v>
      </c>
      <c r="F38" s="147" t="str">
        <f t="shared" si="29"/>
        <v>Quand</v>
      </c>
      <c r="G38" s="147" t="str">
        <f t="shared" si="29"/>
        <v>Family to stick on</v>
      </c>
      <c r="I38" s="146" t="str">
        <f t="shared" si="25"/>
        <v>►</v>
      </c>
      <c r="J38" s="119" t="str">
        <f>J17</f>
        <v>R.Recipe name.With or without alcohol.Quand.Verre Flute(s).Family to stick on</v>
      </c>
      <c r="K38" s="119">
        <f>K17</f>
        <v>2</v>
      </c>
      <c r="L38" s="118" t="str">
        <f>L17</f>
        <v>Flute(s)</v>
      </c>
      <c r="M38" s="117">
        <f>M17</f>
        <v>12</v>
      </c>
      <c r="N38" s="116" t="str">
        <f>N17</f>
        <v>cl</v>
      </c>
      <c r="O38" s="1226" t="s">
        <v>1107</v>
      </c>
      <c r="P38" s="280"/>
      <c r="Q38" s="280"/>
      <c r="R38" s="280"/>
      <c r="S38" s="280"/>
      <c r="T38" s="280"/>
      <c r="U38" s="280"/>
      <c r="V38" s="280"/>
      <c r="W38" s="280"/>
      <c r="X38" s="280"/>
      <c r="Y38" s="280"/>
      <c r="Z38" s="279"/>
      <c r="AA38" s="686"/>
      <c r="AB38" s="407" t="str">
        <f t="shared" si="14"/>
        <v>►</v>
      </c>
      <c r="AC38" s="147" t="str">
        <f t="shared" si="30"/>
        <v>R.Recipe name.With or without alcohol.Quand.Verre Flute(s).Family to stick on</v>
      </c>
      <c r="AD38" s="685" t="str">
        <f t="shared" si="30"/>
        <v>R</v>
      </c>
      <c r="AE38" s="147" t="str">
        <f t="shared" si="30"/>
        <v>Recipe name</v>
      </c>
      <c r="AF38" s="147" t="str">
        <f t="shared" si="30"/>
        <v>With or without alcohol</v>
      </c>
      <c r="AG38" s="147" t="str">
        <f t="shared" si="30"/>
        <v>Quand</v>
      </c>
      <c r="AH38" s="147" t="str">
        <f t="shared" si="30"/>
        <v>Family to stick on</v>
      </c>
      <c r="AI38" s="686"/>
      <c r="AJ38" s="146" t="str">
        <f t="shared" si="26"/>
        <v>►</v>
      </c>
      <c r="AK38" s="119" t="str">
        <f>AK17</f>
        <v>R.Recipe name.With or without alcohol.Quand.Verre Flute(s).Family to stick on</v>
      </c>
      <c r="AL38" s="119">
        <f>AL17</f>
        <v>2</v>
      </c>
      <c r="AM38" s="118" t="str">
        <f>AM17</f>
        <v>Flute(s)</v>
      </c>
      <c r="AN38" s="117">
        <f>AN17</f>
        <v>12</v>
      </c>
      <c r="AO38" s="116" t="str">
        <f>AO17</f>
        <v>cl</v>
      </c>
      <c r="AP38" s="1226" t="s">
        <v>1107</v>
      </c>
      <c r="AQ38" s="280"/>
      <c r="AR38" s="280"/>
      <c r="AS38" s="280"/>
      <c r="AT38" s="280"/>
      <c r="AU38" s="280"/>
      <c r="AV38" s="280"/>
      <c r="AW38" s="280"/>
      <c r="AX38" s="280"/>
      <c r="AY38" s="280"/>
      <c r="AZ38" s="280"/>
      <c r="BA38" s="279"/>
      <c r="BC38" s="407" t="str">
        <f t="shared" si="21"/>
        <v>►</v>
      </c>
      <c r="BD38" s="593">
        <v>1</v>
      </c>
      <c r="BF38" s="407" t="str">
        <f t="shared" si="22"/>
        <v>►</v>
      </c>
      <c r="BG38" s="593">
        <v>1</v>
      </c>
      <c r="BI38" s="9">
        <v>1</v>
      </c>
    </row>
    <row r="39" spans="1:61" ht="15.75" customHeight="1">
      <c r="A39" s="407" t="str">
        <f t="shared" si="7"/>
        <v>►</v>
      </c>
      <c r="B39" s="147" t="str">
        <f t="shared" si="29"/>
        <v>R.Recipe name.With or without alcohol.Quand.Verre Flute(s).Family to stick on</v>
      </c>
      <c r="C39" s="685" t="str">
        <f t="shared" si="29"/>
        <v>R</v>
      </c>
      <c r="D39" s="147" t="str">
        <f t="shared" si="29"/>
        <v>Recipe name</v>
      </c>
      <c r="E39" s="147" t="str">
        <f t="shared" si="29"/>
        <v>With or without alcohol</v>
      </c>
      <c r="F39" s="147" t="str">
        <f t="shared" si="29"/>
        <v>Quand</v>
      </c>
      <c r="G39" s="147" t="str">
        <f t="shared" si="29"/>
        <v>Family to stick on</v>
      </c>
      <c r="I39" s="146" t="str">
        <f>IF(OR(P39&lt;&gt; "",Q39&lt;&gt;"",R39&lt;&gt; "",S39&lt;&gt; "",T39&lt;&gt; "",U39&lt;&gt; "",V39&lt;&gt;""),"A", "►")</f>
        <v>►</v>
      </c>
      <c r="J39" s="119" t="str">
        <f>J17</f>
        <v>R.Recipe name.With or without alcohol.Quand.Verre Flute(s).Family to stick on</v>
      </c>
      <c r="K39" s="119">
        <f>K17</f>
        <v>2</v>
      </c>
      <c r="L39" s="118" t="str">
        <f>L17</f>
        <v>Flute(s)</v>
      </c>
      <c r="M39" s="117">
        <f>M17</f>
        <v>12</v>
      </c>
      <c r="N39" s="116" t="str">
        <f>N17</f>
        <v>cl</v>
      </c>
      <c r="O39" s="1226"/>
      <c r="P39" s="280"/>
      <c r="Q39" s="280"/>
      <c r="R39" s="280"/>
      <c r="S39" s="280"/>
      <c r="T39" s="280"/>
      <c r="U39" s="280"/>
      <c r="V39" s="280"/>
      <c r="W39" s="280"/>
      <c r="X39" s="280"/>
      <c r="Y39" s="280"/>
      <c r="Z39" s="279"/>
      <c r="AA39" s="686"/>
      <c r="AB39" s="407" t="str">
        <f t="shared" si="14"/>
        <v>►</v>
      </c>
      <c r="AC39" s="147" t="str">
        <f t="shared" si="30"/>
        <v>R.Recipe name.With or without alcohol.Quand.Verre Flute(s).Family to stick on</v>
      </c>
      <c r="AD39" s="685" t="str">
        <f t="shared" si="30"/>
        <v>R</v>
      </c>
      <c r="AE39" s="147" t="str">
        <f t="shared" si="30"/>
        <v>Recipe name</v>
      </c>
      <c r="AF39" s="147" t="str">
        <f t="shared" si="30"/>
        <v>With or without alcohol</v>
      </c>
      <c r="AG39" s="147" t="str">
        <f t="shared" si="30"/>
        <v>Quand</v>
      </c>
      <c r="AH39" s="147" t="str">
        <f t="shared" si="30"/>
        <v>Family to stick on</v>
      </c>
      <c r="AI39" s="686"/>
      <c r="AJ39" s="146" t="str">
        <f>IF(OR(AQ39&lt;&gt; "",AR39&lt;&gt;"",AS39&lt;&gt; "",AT39&lt;&gt; "",AU39&lt;&gt; "",AV39&lt;&gt; "",AW39&lt;&gt;""),"A", "►")</f>
        <v>►</v>
      </c>
      <c r="AK39" s="119" t="str">
        <f>AK17</f>
        <v>R.Recipe name.With or without alcohol.Quand.Verre Flute(s).Family to stick on</v>
      </c>
      <c r="AL39" s="119">
        <f>AL17</f>
        <v>2</v>
      </c>
      <c r="AM39" s="118" t="str">
        <f>AM17</f>
        <v>Flute(s)</v>
      </c>
      <c r="AN39" s="117">
        <f>AN17</f>
        <v>12</v>
      </c>
      <c r="AO39" s="116" t="str">
        <f>AO17</f>
        <v>cl</v>
      </c>
      <c r="AP39" s="1226"/>
      <c r="AQ39" s="280"/>
      <c r="AR39" s="280"/>
      <c r="AS39" s="280"/>
      <c r="AT39" s="280"/>
      <c r="AU39" s="280"/>
      <c r="AV39" s="280"/>
      <c r="AW39" s="280"/>
      <c r="AX39" s="280"/>
      <c r="AY39" s="280"/>
      <c r="AZ39" s="280"/>
      <c r="BA39" s="279"/>
      <c r="BC39" s="407" t="str">
        <f t="shared" si="21"/>
        <v>►</v>
      </c>
      <c r="BD39" s="593">
        <v>1</v>
      </c>
      <c r="BF39" s="407" t="str">
        <f t="shared" si="22"/>
        <v>►</v>
      </c>
      <c r="BG39" s="593">
        <v>1</v>
      </c>
      <c r="BI39" s="9">
        <v>1</v>
      </c>
    </row>
    <row r="40" spans="1:61" ht="15.75" customHeight="1">
      <c r="A40" s="407" t="str">
        <f t="shared" si="7"/>
        <v>A</v>
      </c>
      <c r="B40" s="147" t="str">
        <f t="shared" si="29"/>
        <v>R.Recipe name.With or without alcohol.Quand.Verre Flute(s).Family to stick on</v>
      </c>
      <c r="C40" s="685" t="str">
        <f t="shared" si="29"/>
        <v>R</v>
      </c>
      <c r="D40" s="147" t="str">
        <f t="shared" si="29"/>
        <v>Recipe name</v>
      </c>
      <c r="E40" s="147" t="str">
        <f t="shared" si="29"/>
        <v>With or without alcohol</v>
      </c>
      <c r="F40" s="147" t="str">
        <f t="shared" si="29"/>
        <v>Quand</v>
      </c>
      <c r="G40" s="147" t="str">
        <f t="shared" si="29"/>
        <v>Family to stick on</v>
      </c>
      <c r="I40" s="274" t="s">
        <v>338</v>
      </c>
      <c r="J40" s="119" t="str">
        <f>J17</f>
        <v>R.Recipe name.With or without alcohol.Quand.Verre Flute(s).Family to stick on</v>
      </c>
      <c r="K40" s="119">
        <f>K17</f>
        <v>2</v>
      </c>
      <c r="L40" s="118" t="str">
        <f>L17</f>
        <v>Flute(s)</v>
      </c>
      <c r="M40" s="117">
        <f>M17</f>
        <v>12</v>
      </c>
      <c r="N40" s="116" t="str">
        <f>N17</f>
        <v>cl</v>
      </c>
      <c r="O40" s="277" t="s">
        <v>509</v>
      </c>
      <c r="P40" s="122"/>
      <c r="Q40" s="122"/>
      <c r="R40" s="122"/>
      <c r="S40" s="122"/>
      <c r="T40" s="122"/>
      <c r="U40" s="122"/>
      <c r="V40" s="122"/>
      <c r="W40" s="122"/>
      <c r="X40" s="122"/>
      <c r="Y40" s="122"/>
      <c r="Z40" s="121"/>
      <c r="AA40" s="686"/>
      <c r="AB40" s="407" t="str">
        <f t="shared" si="14"/>
        <v>A</v>
      </c>
      <c r="AC40" s="147" t="str">
        <f t="shared" si="30"/>
        <v>R.Recipe name.With or without alcohol.Quand.Verre Flute(s).Family to stick on</v>
      </c>
      <c r="AD40" s="685" t="str">
        <f t="shared" si="30"/>
        <v>R</v>
      </c>
      <c r="AE40" s="147" t="str">
        <f t="shared" si="30"/>
        <v>Recipe name</v>
      </c>
      <c r="AF40" s="147" t="str">
        <f t="shared" si="30"/>
        <v>With or without alcohol</v>
      </c>
      <c r="AG40" s="147" t="str">
        <f t="shared" si="30"/>
        <v>Quand</v>
      </c>
      <c r="AH40" s="147" t="str">
        <f t="shared" si="30"/>
        <v>Family to stick on</v>
      </c>
      <c r="AI40" s="686"/>
      <c r="AJ40" s="274" t="s">
        <v>338</v>
      </c>
      <c r="AK40" s="119" t="str">
        <f>AK17</f>
        <v>R.Recipe name.With or without alcohol.Quand.Verre Flute(s).Family to stick on</v>
      </c>
      <c r="AL40" s="119">
        <f>AL17</f>
        <v>2</v>
      </c>
      <c r="AM40" s="118" t="str">
        <f>AM17</f>
        <v>Flute(s)</v>
      </c>
      <c r="AN40" s="117">
        <f>AN17</f>
        <v>12</v>
      </c>
      <c r="AO40" s="116" t="str">
        <f>AO17</f>
        <v>cl</v>
      </c>
      <c r="AP40" s="277" t="s">
        <v>509</v>
      </c>
      <c r="AQ40" s="122"/>
      <c r="AR40" s="122"/>
      <c r="AS40" s="122"/>
      <c r="AT40" s="122"/>
      <c r="AU40" s="122"/>
      <c r="AV40" s="122"/>
      <c r="AW40" s="122"/>
      <c r="AX40" s="122"/>
      <c r="AY40" s="122"/>
      <c r="AZ40" s="122"/>
      <c r="BA40" s="121"/>
      <c r="BC40" s="407" t="str">
        <f t="shared" si="21"/>
        <v>A</v>
      </c>
      <c r="BD40" s="593">
        <v>1</v>
      </c>
      <c r="BF40" s="407" t="str">
        <f t="shared" si="22"/>
        <v>A</v>
      </c>
      <c r="BG40" s="593">
        <v>1</v>
      </c>
      <c r="BI40" s="9">
        <v>1</v>
      </c>
    </row>
    <row r="41" spans="1:61" ht="15.75" customHeight="1">
      <c r="A41" s="407" t="str">
        <f t="shared" si="7"/>
        <v>A</v>
      </c>
      <c r="B41" s="147" t="str">
        <f t="shared" si="29"/>
        <v>R.Recipe name.With or without alcohol.Quand.Verre Flute(s).Family to stick on</v>
      </c>
      <c r="C41" s="685" t="str">
        <f t="shared" si="29"/>
        <v>R</v>
      </c>
      <c r="D41" s="147" t="str">
        <f t="shared" si="29"/>
        <v>Recipe name</v>
      </c>
      <c r="E41" s="147" t="str">
        <f t="shared" si="29"/>
        <v>With or without alcohol</v>
      </c>
      <c r="F41" s="147" t="str">
        <f t="shared" si="29"/>
        <v>Quand</v>
      </c>
      <c r="G41" s="147" t="str">
        <f t="shared" si="29"/>
        <v>Family to stick on</v>
      </c>
      <c r="I41" s="274" t="s">
        <v>338</v>
      </c>
      <c r="J41" s="113">
        <v>2</v>
      </c>
      <c r="K41" s="113">
        <v>2</v>
      </c>
      <c r="L41" s="113">
        <v>2</v>
      </c>
      <c r="M41" s="113">
        <v>2</v>
      </c>
      <c r="N41" s="113">
        <v>2</v>
      </c>
      <c r="O41" s="113">
        <v>10</v>
      </c>
      <c r="P41" s="113">
        <v>12</v>
      </c>
      <c r="Q41" s="113">
        <v>10</v>
      </c>
      <c r="R41" s="113">
        <v>3</v>
      </c>
      <c r="S41" s="113">
        <v>11</v>
      </c>
      <c r="T41" s="113">
        <v>11</v>
      </c>
      <c r="U41" s="113">
        <v>4</v>
      </c>
      <c r="V41" s="113">
        <v>11</v>
      </c>
      <c r="W41" s="113">
        <v>11</v>
      </c>
      <c r="X41" s="113">
        <v>11</v>
      </c>
      <c r="Y41" s="113">
        <v>12</v>
      </c>
      <c r="Z41" s="115">
        <v>40</v>
      </c>
      <c r="AA41" s="686"/>
      <c r="AB41" s="407" t="str">
        <f t="shared" si="14"/>
        <v>A</v>
      </c>
      <c r="AC41" s="147" t="str">
        <f t="shared" si="30"/>
        <v>R.Recipe name.With or without alcohol.Quand.Verre Flute(s).Family to stick on</v>
      </c>
      <c r="AD41" s="685" t="str">
        <f t="shared" si="30"/>
        <v>R</v>
      </c>
      <c r="AE41" s="147" t="str">
        <f t="shared" si="30"/>
        <v>Recipe name</v>
      </c>
      <c r="AF41" s="147" t="str">
        <f t="shared" si="30"/>
        <v>With or without alcohol</v>
      </c>
      <c r="AG41" s="147" t="str">
        <f t="shared" si="30"/>
        <v>Quand</v>
      </c>
      <c r="AH41" s="147" t="str">
        <f t="shared" si="30"/>
        <v>Family to stick on</v>
      </c>
      <c r="AI41" s="686"/>
      <c r="AJ41" s="274" t="s">
        <v>338</v>
      </c>
      <c r="AK41" s="113">
        <v>2</v>
      </c>
      <c r="AL41" s="113">
        <v>2</v>
      </c>
      <c r="AM41" s="113">
        <v>2</v>
      </c>
      <c r="AN41" s="113">
        <v>2</v>
      </c>
      <c r="AO41" s="113">
        <v>2</v>
      </c>
      <c r="AP41" s="113">
        <v>10</v>
      </c>
      <c r="AQ41" s="113">
        <v>12</v>
      </c>
      <c r="AR41" s="113">
        <v>10</v>
      </c>
      <c r="AS41" s="113">
        <v>3</v>
      </c>
      <c r="AT41" s="113">
        <v>11</v>
      </c>
      <c r="AU41" s="113">
        <v>11</v>
      </c>
      <c r="AV41" s="113">
        <v>4</v>
      </c>
      <c r="AW41" s="113">
        <v>11</v>
      </c>
      <c r="AX41" s="113">
        <v>11</v>
      </c>
      <c r="AY41" s="113">
        <v>11</v>
      </c>
      <c r="AZ41" s="113">
        <v>12</v>
      </c>
      <c r="BA41" s="115">
        <v>40</v>
      </c>
      <c r="BC41" s="407" t="str">
        <f t="shared" si="21"/>
        <v>A</v>
      </c>
      <c r="BD41" s="593">
        <v>1</v>
      </c>
      <c r="BF41" s="407" t="str">
        <f t="shared" si="22"/>
        <v>A</v>
      </c>
      <c r="BG41" s="593">
        <v>1</v>
      </c>
      <c r="BI41" s="9">
        <v>1</v>
      </c>
    </row>
    <row r="42" spans="1:61" ht="17.25" customHeight="1" thickBot="1">
      <c r="A42" s="407" t="str">
        <f t="shared" si="7"/>
        <v>A</v>
      </c>
      <c r="B42" s="147" t="str">
        <f t="shared" si="29"/>
        <v>R.Recipe name.With or without alcohol.Quand.Verre Flute(s).Family to stick on</v>
      </c>
      <c r="C42" s="685" t="str">
        <f t="shared" si="29"/>
        <v>R</v>
      </c>
      <c r="D42" s="147" t="str">
        <f t="shared" si="29"/>
        <v>Recipe name</v>
      </c>
      <c r="E42" s="147" t="str">
        <f t="shared" si="29"/>
        <v>With or without alcohol</v>
      </c>
      <c r="F42" s="147" t="str">
        <f t="shared" si="29"/>
        <v>Quand</v>
      </c>
      <c r="G42" s="147" t="str">
        <f t="shared" si="29"/>
        <v>Family to stick on</v>
      </c>
      <c r="I42" s="273" t="s">
        <v>338</v>
      </c>
      <c r="J42" s="272">
        <f t="shared" ref="J42:X42" ca="1" si="31">CELL("largeur",J42)</f>
        <v>2</v>
      </c>
      <c r="K42" s="272">
        <f t="shared" ca="1" si="31"/>
        <v>2</v>
      </c>
      <c r="L42" s="272">
        <f t="shared" ca="1" si="31"/>
        <v>2</v>
      </c>
      <c r="M42" s="272">
        <f t="shared" ca="1" si="31"/>
        <v>2</v>
      </c>
      <c r="N42" s="272">
        <f t="shared" ca="1" si="31"/>
        <v>2</v>
      </c>
      <c r="O42" s="272">
        <f t="shared" ca="1" si="31"/>
        <v>10</v>
      </c>
      <c r="P42" s="272">
        <f t="shared" ca="1" si="31"/>
        <v>12</v>
      </c>
      <c r="Q42" s="272">
        <f t="shared" ca="1" si="31"/>
        <v>10</v>
      </c>
      <c r="R42" s="272">
        <f t="shared" ca="1" si="31"/>
        <v>3</v>
      </c>
      <c r="S42" s="272">
        <f t="shared" ca="1" si="31"/>
        <v>11</v>
      </c>
      <c r="T42" s="272">
        <f t="shared" ca="1" si="31"/>
        <v>11</v>
      </c>
      <c r="U42" s="272">
        <f t="shared" ca="1" si="31"/>
        <v>4</v>
      </c>
      <c r="V42" s="272">
        <f t="shared" ca="1" si="31"/>
        <v>11</v>
      </c>
      <c r="W42" s="272">
        <f t="shared" ca="1" si="31"/>
        <v>11</v>
      </c>
      <c r="X42" s="272">
        <f t="shared" ca="1" si="31"/>
        <v>11</v>
      </c>
      <c r="Y42" s="272">
        <v>12</v>
      </c>
      <c r="Z42" s="271">
        <f ca="1">CELL("largeur",Z42)</f>
        <v>40</v>
      </c>
      <c r="AA42" s="686"/>
      <c r="AB42" s="407" t="str">
        <f t="shared" si="14"/>
        <v>A</v>
      </c>
      <c r="AC42" s="147" t="str">
        <f t="shared" si="30"/>
        <v>R.Recipe name.With or without alcohol.Quand.Verre Flute(s).Family to stick on</v>
      </c>
      <c r="AD42" s="685" t="str">
        <f t="shared" si="30"/>
        <v>R</v>
      </c>
      <c r="AE42" s="147" t="str">
        <f t="shared" si="30"/>
        <v>Recipe name</v>
      </c>
      <c r="AF42" s="147" t="str">
        <f t="shared" si="30"/>
        <v>With or without alcohol</v>
      </c>
      <c r="AG42" s="147" t="str">
        <f t="shared" si="30"/>
        <v>Quand</v>
      </c>
      <c r="AH42" s="147" t="str">
        <f t="shared" si="30"/>
        <v>Family to stick on</v>
      </c>
      <c r="AI42" s="686"/>
      <c r="AJ42" s="273" t="s">
        <v>338</v>
      </c>
      <c r="AK42" s="272">
        <f t="shared" ref="AK42:AY42" ca="1" si="32">CELL("largeur",AK42)</f>
        <v>2</v>
      </c>
      <c r="AL42" s="272">
        <f t="shared" ca="1" si="32"/>
        <v>2</v>
      </c>
      <c r="AM42" s="272">
        <f t="shared" ca="1" si="32"/>
        <v>2</v>
      </c>
      <c r="AN42" s="272">
        <f t="shared" ca="1" si="32"/>
        <v>2</v>
      </c>
      <c r="AO42" s="272">
        <f t="shared" ca="1" si="32"/>
        <v>2</v>
      </c>
      <c r="AP42" s="272">
        <f t="shared" ca="1" si="32"/>
        <v>10</v>
      </c>
      <c r="AQ42" s="272">
        <f t="shared" ca="1" si="32"/>
        <v>12</v>
      </c>
      <c r="AR42" s="272">
        <f t="shared" ca="1" si="32"/>
        <v>10</v>
      </c>
      <c r="AS42" s="272">
        <f t="shared" ca="1" si="32"/>
        <v>3</v>
      </c>
      <c r="AT42" s="272">
        <f t="shared" ca="1" si="32"/>
        <v>11</v>
      </c>
      <c r="AU42" s="272">
        <f t="shared" ca="1" si="32"/>
        <v>11</v>
      </c>
      <c r="AV42" s="272">
        <f t="shared" ca="1" si="32"/>
        <v>4</v>
      </c>
      <c r="AW42" s="272">
        <f t="shared" ca="1" si="32"/>
        <v>11</v>
      </c>
      <c r="AX42" s="272">
        <f t="shared" ca="1" si="32"/>
        <v>11</v>
      </c>
      <c r="AY42" s="272">
        <f t="shared" ca="1" si="32"/>
        <v>11</v>
      </c>
      <c r="AZ42" s="272">
        <v>12</v>
      </c>
      <c r="BA42" s="271">
        <f ca="1">CELL("largeur",BA42)</f>
        <v>40</v>
      </c>
      <c r="BC42" s="407" t="str">
        <f t="shared" si="21"/>
        <v>A</v>
      </c>
      <c r="BD42" s="1337" t="s">
        <v>1119</v>
      </c>
      <c r="BF42" s="407" t="str">
        <f t="shared" si="22"/>
        <v>A</v>
      </c>
      <c r="BG42" s="1337" t="s">
        <v>1119</v>
      </c>
      <c r="BI42" s="9">
        <v>1</v>
      </c>
    </row>
    <row r="43" spans="1:61" ht="17.25" customHeight="1" thickBot="1">
      <c r="A43" s="407" t="str">
        <f t="shared" si="7"/>
        <v>A</v>
      </c>
      <c r="B43" s="681" t="s">
        <v>956</v>
      </c>
      <c r="C43" s="681" t="s">
        <v>956</v>
      </c>
      <c r="D43" s="681" t="s">
        <v>956</v>
      </c>
      <c r="E43" s="681" t="s">
        <v>956</v>
      </c>
      <c r="F43" s="681" t="s">
        <v>956</v>
      </c>
      <c r="G43" s="681" t="s">
        <v>956</v>
      </c>
      <c r="H43" s="262"/>
      <c r="I43" s="684" t="s">
        <v>338</v>
      </c>
      <c r="J43" s="683" t="s">
        <v>956</v>
      </c>
      <c r="K43" s="683" t="s">
        <v>956</v>
      </c>
      <c r="L43" s="683" t="s">
        <v>956</v>
      </c>
      <c r="M43" s="683" t="s">
        <v>956</v>
      </c>
      <c r="N43" s="683" t="s">
        <v>956</v>
      </c>
      <c r="O43" s="683" t="s">
        <v>956</v>
      </c>
      <c r="P43" s="683" t="s">
        <v>956</v>
      </c>
      <c r="Q43" s="683" t="s">
        <v>956</v>
      </c>
      <c r="R43" s="683" t="s">
        <v>956</v>
      </c>
      <c r="S43" s="683" t="s">
        <v>956</v>
      </c>
      <c r="T43" s="683" t="s">
        <v>956</v>
      </c>
      <c r="U43" s="683" t="s">
        <v>956</v>
      </c>
      <c r="V43" s="683" t="s">
        <v>956</v>
      </c>
      <c r="W43" s="683" t="s">
        <v>956</v>
      </c>
      <c r="X43" s="683" t="s">
        <v>956</v>
      </c>
      <c r="Y43" s="683" t="s">
        <v>956</v>
      </c>
      <c r="Z43" s="683" t="s">
        <v>956</v>
      </c>
      <c r="AA43" s="686"/>
      <c r="AB43" s="407" t="str">
        <f t="shared" si="14"/>
        <v>A</v>
      </c>
      <c r="AC43" s="681" t="s">
        <v>956</v>
      </c>
      <c r="AD43" s="681" t="s">
        <v>956</v>
      </c>
      <c r="AE43" s="681" t="s">
        <v>956</v>
      </c>
      <c r="AF43" s="681" t="s">
        <v>956</v>
      </c>
      <c r="AG43" s="681" t="s">
        <v>956</v>
      </c>
      <c r="AH43" s="681" t="s">
        <v>956</v>
      </c>
      <c r="AI43" s="686"/>
      <c r="AJ43" s="684" t="s">
        <v>338</v>
      </c>
      <c r="AK43" s="683" t="s">
        <v>956</v>
      </c>
      <c r="AL43" s="683" t="s">
        <v>956</v>
      </c>
      <c r="AM43" s="683" t="s">
        <v>956</v>
      </c>
      <c r="AN43" s="683" t="s">
        <v>956</v>
      </c>
      <c r="AO43" s="683" t="s">
        <v>956</v>
      </c>
      <c r="AP43" s="683" t="s">
        <v>956</v>
      </c>
      <c r="AQ43" s="683" t="s">
        <v>956</v>
      </c>
      <c r="AR43" s="683" t="s">
        <v>956</v>
      </c>
      <c r="AS43" s="683" t="s">
        <v>956</v>
      </c>
      <c r="AT43" s="683" t="s">
        <v>956</v>
      </c>
      <c r="AU43" s="683" t="s">
        <v>956</v>
      </c>
      <c r="AV43" s="683" t="s">
        <v>956</v>
      </c>
      <c r="AW43" s="683" t="s">
        <v>956</v>
      </c>
      <c r="AX43" s="683" t="s">
        <v>956</v>
      </c>
      <c r="AY43" s="683" t="s">
        <v>956</v>
      </c>
      <c r="AZ43" s="683" t="s">
        <v>956</v>
      </c>
      <c r="BA43" s="683" t="s">
        <v>956</v>
      </c>
      <c r="BC43" s="407" t="str">
        <f t="shared" si="21"/>
        <v>A</v>
      </c>
      <c r="BD43" s="1337"/>
      <c r="BF43" s="407" t="str">
        <f t="shared" si="22"/>
        <v>A</v>
      </c>
      <c r="BG43" s="1337"/>
      <c r="BI43" s="9">
        <v>1</v>
      </c>
    </row>
    <row r="44" spans="1:61" ht="17.25" customHeight="1">
      <c r="A44" s="407" t="str">
        <f t="shared" si="7"/>
        <v>►</v>
      </c>
      <c r="B44" s="408" t="str">
        <f t="shared" ref="B44:B62" si="33">IF(A44="►","►",IF(A44="A",IF(AND(ISTEXT(J44),ISTEXT(J44)),J44,IF(ISTEXT(J44),J44,IF(ISBLANK(J44),J44,J44)))))</f>
        <v>►</v>
      </c>
      <c r="C44" s="715" t="str">
        <f t="shared" ref="C44:C62" si="34">IF(B44="►","►",IFERROR(LEFT(B44,SEARCH(".",B44)-1),0))</f>
        <v>►</v>
      </c>
      <c r="D44" s="408" t="str">
        <f t="shared" ref="D44:D62" si="35">IF(B44="►","►",IFERROR(MID(B44,SEARCH(".",B44)+1,SEARCH(".",B44,SEARCH(".",B44)+1)-SEARCH(".",B44)-1),0))</f>
        <v>►</v>
      </c>
      <c r="E44" s="408" t="str">
        <f t="shared" ref="E44:E62" si="36">IF(B44="►","►",IFERROR(MID(B44,SEARCH(".",B44,SEARCH(".",B44)+1)+1,SEARCH(".",B44,SEARCH(".",B44,SEARCH(".",B44)+1)+1)-SEARCH(".",B44,SEARCH(".",B44)+1)-1),0))</f>
        <v>►</v>
      </c>
      <c r="F44" s="408" t="str">
        <f t="shared" ref="F44:F62" si="37">IF(B44="►","►",IFERROR(MID(J44,SEARCH(".",B44,SEARCH(".",B44,SEARCH(".",B44)+1)+1)+1,SEARCH(".",B44,SEARCH(".",B44,SEARCH(".",B44,SEARCH(".",B44)+1)+1)+1)-SEARCH(".",B44,SEARCH(".",B44,SEARCH(".",B44)+1)+1)-1),0))</f>
        <v>►</v>
      </c>
      <c r="G44" s="408" t="str">
        <f t="shared" ref="G44:G62" si="38">IF(B44="►","►",IFERROR(MID(B44,SEARCH("♦",SUBSTITUTE(B44,".","♦",LEN(B44)-LEN(SUBSTITUTE(B44,".",""))))+1,999),""))</f>
        <v>►</v>
      </c>
      <c r="I44" s="259"/>
      <c r="J44" s="258"/>
      <c r="K44" s="258"/>
      <c r="L44" s="257"/>
      <c r="M44" s="256"/>
      <c r="N44" s="255"/>
      <c r="O44" s="714"/>
      <c r="P44" s="713"/>
      <c r="Q44" s="712"/>
      <c r="R44" s="712"/>
      <c r="S44" s="712"/>
      <c r="T44" s="712"/>
      <c r="U44" s="712"/>
      <c r="V44" s="712"/>
      <c r="W44" s="712"/>
      <c r="X44" s="712"/>
      <c r="Y44" s="712"/>
      <c r="Z44" s="711"/>
      <c r="AA44" s="686"/>
      <c r="AB44" s="407" t="str">
        <f t="shared" si="14"/>
        <v>►</v>
      </c>
      <c r="AC44" s="408" t="str">
        <f t="shared" ref="AC44:AC62" si="39">IF(AB44="►","►",IF(AB44="A",IF(AND(ISTEXT(AK44),ISTEXT(AK44)),AK44,IF(ISTEXT(AK44),AK44,IF(ISBLANK(AK44),AK44,AK44)))))</f>
        <v>►</v>
      </c>
      <c r="AD44" s="715" t="str">
        <f t="shared" ref="AD44:AD62" si="40">IF(AC44="►","►",IFERROR(LEFT(AC44,SEARCH(".",AC44)-1),0))</f>
        <v>►</v>
      </c>
      <c r="AE44" s="408" t="str">
        <f t="shared" ref="AE44:AE62" si="41">IF(AC44="►","►",IFERROR(MID(AC44,SEARCH(".",AC44)+1,SEARCH(".",AC44,SEARCH(".",AC44)+1)-SEARCH(".",AC44)-1),0))</f>
        <v>►</v>
      </c>
      <c r="AF44" s="408" t="str">
        <f t="shared" ref="AF44:AF62" si="42">IF(AC44="►","►",IFERROR(MID(AC44,SEARCH(".",AC44,SEARCH(".",AC44)+1)+1,SEARCH(".",AC44,SEARCH(".",AC44,SEARCH(".",AC44)+1)+1)-SEARCH(".",AC44,SEARCH(".",AC44)+1)-1),0))</f>
        <v>►</v>
      </c>
      <c r="AG44" s="408" t="str">
        <f t="shared" ref="AG44:AG62" si="43">IF(AC44="►","►",IFERROR(MID(AK44,SEARCH(".",AC44,SEARCH(".",AC44,SEARCH(".",AC44)+1)+1)+1,SEARCH(".",AC44,SEARCH(".",AC44,SEARCH(".",AC44,SEARCH(".",AC44)+1)+1)+1)-SEARCH(".",AC44,SEARCH(".",AC44,SEARCH(".",AC44)+1)+1)-1),0))</f>
        <v>►</v>
      </c>
      <c r="AH44" s="408" t="str">
        <f t="shared" ref="AH44:AH62" si="44">IF(AC44="►","►",IFERROR(MID(AC44,SEARCH("♦",SUBSTITUTE(AC44,".","♦",LEN(AC44)-LEN(SUBSTITUTE(AC44,".",""))))+1,999),""))</f>
        <v>►</v>
      </c>
      <c r="AI44" s="686"/>
      <c r="AJ44" s="259"/>
      <c r="AK44" s="258"/>
      <c r="AL44" s="258"/>
      <c r="AM44" s="257"/>
      <c r="AN44" s="256"/>
      <c r="AO44" s="255"/>
      <c r="AP44" s="714"/>
      <c r="AQ44" s="713"/>
      <c r="AR44" s="712"/>
      <c r="AS44" s="712"/>
      <c r="AT44" s="712"/>
      <c r="AU44" s="712"/>
      <c r="AV44" s="712"/>
      <c r="AW44" s="712"/>
      <c r="AX44" s="712"/>
      <c r="AY44" s="712"/>
      <c r="AZ44" s="712"/>
      <c r="BA44" s="711"/>
      <c r="BC44" s="407" t="str">
        <f t="shared" si="21"/>
        <v>►</v>
      </c>
      <c r="BD44" s="1337"/>
      <c r="BF44" s="407" t="str">
        <f t="shared" si="22"/>
        <v>►</v>
      </c>
      <c r="BG44" s="1337"/>
      <c r="BI44" s="9">
        <v>1</v>
      </c>
    </row>
    <row r="45" spans="1:61" ht="17.25" customHeight="1">
      <c r="A45" s="407" t="str">
        <f t="shared" si="7"/>
        <v>►</v>
      </c>
      <c r="B45" s="147" t="str">
        <f t="shared" si="33"/>
        <v>►</v>
      </c>
      <c r="C45" s="685" t="str">
        <f t="shared" si="34"/>
        <v>►</v>
      </c>
      <c r="D45" s="147" t="str">
        <f t="shared" si="35"/>
        <v>►</v>
      </c>
      <c r="E45" s="147" t="str">
        <f t="shared" si="36"/>
        <v>►</v>
      </c>
      <c r="F45" s="147" t="str">
        <f t="shared" si="37"/>
        <v>►</v>
      </c>
      <c r="G45" s="147" t="str">
        <f t="shared" si="38"/>
        <v>►</v>
      </c>
      <c r="I45" s="342"/>
      <c r="J45" s="204"/>
      <c r="K45" s="204"/>
      <c r="L45" s="203"/>
      <c r="M45" s="202"/>
      <c r="N45" s="201"/>
      <c r="O45" s="710"/>
      <c r="P45" s="709"/>
      <c r="Q45" s="708"/>
      <c r="R45" s="708"/>
      <c r="S45" s="708"/>
      <c r="T45" s="708"/>
      <c r="U45" s="708"/>
      <c r="V45" s="708"/>
      <c r="W45" s="708"/>
      <c r="X45" s="708"/>
      <c r="Y45" s="708"/>
      <c r="Z45" s="707"/>
      <c r="AA45" s="686"/>
      <c r="AB45" s="407" t="str">
        <f t="shared" si="14"/>
        <v>►</v>
      </c>
      <c r="AC45" s="147" t="str">
        <f t="shared" si="39"/>
        <v>►</v>
      </c>
      <c r="AD45" s="685" t="str">
        <f t="shared" si="40"/>
        <v>►</v>
      </c>
      <c r="AE45" s="147" t="str">
        <f t="shared" si="41"/>
        <v>►</v>
      </c>
      <c r="AF45" s="147" t="str">
        <f t="shared" si="42"/>
        <v>►</v>
      </c>
      <c r="AG45" s="147" t="str">
        <f t="shared" si="43"/>
        <v>►</v>
      </c>
      <c r="AH45" s="147" t="str">
        <f t="shared" si="44"/>
        <v>►</v>
      </c>
      <c r="AI45" s="686"/>
      <c r="AJ45" s="342"/>
      <c r="AK45" s="204"/>
      <c r="AL45" s="204"/>
      <c r="AM45" s="203"/>
      <c r="AN45" s="202"/>
      <c r="AO45" s="201"/>
      <c r="AP45" s="710"/>
      <c r="AQ45" s="709"/>
      <c r="AR45" s="708"/>
      <c r="AS45" s="708"/>
      <c r="AT45" s="708"/>
      <c r="AU45" s="708"/>
      <c r="AV45" s="708"/>
      <c r="AW45" s="708"/>
      <c r="AX45" s="708"/>
      <c r="AY45" s="708"/>
      <c r="AZ45" s="708"/>
      <c r="BA45" s="707"/>
      <c r="BC45" s="407" t="str">
        <f t="shared" si="21"/>
        <v>►</v>
      </c>
      <c r="BD45" s="1337"/>
      <c r="BF45" s="407" t="str">
        <f t="shared" si="22"/>
        <v>►</v>
      </c>
      <c r="BG45" s="1337"/>
      <c r="BI45" s="9">
        <v>1</v>
      </c>
    </row>
    <row r="46" spans="1:61" ht="17.25" customHeight="1">
      <c r="A46" s="407" t="str">
        <f t="shared" si="7"/>
        <v>►</v>
      </c>
      <c r="B46" s="147" t="str">
        <f t="shared" si="33"/>
        <v>►</v>
      </c>
      <c r="C46" s="685" t="str">
        <f t="shared" si="34"/>
        <v>►</v>
      </c>
      <c r="D46" s="147" t="str">
        <f t="shared" si="35"/>
        <v>►</v>
      </c>
      <c r="E46" s="147" t="str">
        <f t="shared" si="36"/>
        <v>►</v>
      </c>
      <c r="F46" s="147" t="str">
        <f t="shared" si="37"/>
        <v>►</v>
      </c>
      <c r="G46" s="147" t="str">
        <f t="shared" si="38"/>
        <v>►</v>
      </c>
      <c r="I46" s="134"/>
      <c r="J46" s="204"/>
      <c r="K46" s="204"/>
      <c r="L46" s="203"/>
      <c r="M46" s="202"/>
      <c r="N46" s="201"/>
      <c r="O46" s="706"/>
      <c r="P46" s="706"/>
      <c r="Q46" s="337"/>
      <c r="R46" s="336"/>
      <c r="S46" s="232"/>
      <c r="T46" s="232"/>
      <c r="U46" s="232"/>
      <c r="V46" s="232"/>
      <c r="W46" s="232"/>
      <c r="X46" s="232"/>
      <c r="Y46" s="232"/>
      <c r="Z46" s="231"/>
      <c r="AA46" s="686"/>
      <c r="AB46" s="407" t="str">
        <f t="shared" si="14"/>
        <v>►</v>
      </c>
      <c r="AC46" s="147" t="str">
        <f t="shared" si="39"/>
        <v>►</v>
      </c>
      <c r="AD46" s="685" t="str">
        <f t="shared" si="40"/>
        <v>►</v>
      </c>
      <c r="AE46" s="147" t="str">
        <f t="shared" si="41"/>
        <v>►</v>
      </c>
      <c r="AF46" s="147" t="str">
        <f t="shared" si="42"/>
        <v>►</v>
      </c>
      <c r="AG46" s="147" t="str">
        <f t="shared" si="43"/>
        <v>►</v>
      </c>
      <c r="AH46" s="147" t="str">
        <f t="shared" si="44"/>
        <v>►</v>
      </c>
      <c r="AI46" s="686"/>
      <c r="AJ46" s="134"/>
      <c r="AK46" s="204"/>
      <c r="AL46" s="204"/>
      <c r="AM46" s="203"/>
      <c r="AN46" s="202"/>
      <c r="AO46" s="201"/>
      <c r="AP46" s="706"/>
      <c r="AQ46" s="706"/>
      <c r="AR46" s="337"/>
      <c r="AS46" s="336"/>
      <c r="AT46" s="232"/>
      <c r="AU46" s="232"/>
      <c r="AV46" s="232"/>
      <c r="AW46" s="232"/>
      <c r="AX46" s="232"/>
      <c r="AY46" s="232"/>
      <c r="AZ46" s="232"/>
      <c r="BA46" s="231"/>
      <c r="BC46" s="407" t="str">
        <f t="shared" si="21"/>
        <v>►</v>
      </c>
      <c r="BD46" s="593">
        <v>1</v>
      </c>
      <c r="BF46" s="407" t="str">
        <f t="shared" si="22"/>
        <v>►</v>
      </c>
      <c r="BG46" s="593">
        <v>1</v>
      </c>
      <c r="BI46" s="9">
        <v>1</v>
      </c>
    </row>
    <row r="47" spans="1:61" ht="15.75" customHeight="1">
      <c r="A47" s="407" t="str">
        <f t="shared" si="7"/>
        <v>►</v>
      </c>
      <c r="B47" s="147" t="str">
        <f t="shared" si="33"/>
        <v>►</v>
      </c>
      <c r="C47" s="685" t="str">
        <f t="shared" si="34"/>
        <v>►</v>
      </c>
      <c r="D47" s="147" t="str">
        <f t="shared" si="35"/>
        <v>►</v>
      </c>
      <c r="E47" s="147" t="str">
        <f t="shared" si="36"/>
        <v>►</v>
      </c>
      <c r="F47" s="147" t="str">
        <f t="shared" si="37"/>
        <v>►</v>
      </c>
      <c r="G47" s="147" t="str">
        <f t="shared" si="38"/>
        <v>►</v>
      </c>
      <c r="I47" s="134"/>
      <c r="J47" s="204"/>
      <c r="K47" s="204"/>
      <c r="L47" s="203"/>
      <c r="M47" s="202"/>
      <c r="N47" s="201"/>
      <c r="O47" s="224"/>
      <c r="P47" s="334"/>
      <c r="Q47" s="323"/>
      <c r="R47" s="323"/>
      <c r="S47" s="323"/>
      <c r="T47" s="323"/>
      <c r="U47" s="211"/>
      <c r="V47" s="223"/>
      <c r="W47" s="705"/>
      <c r="X47" s="705"/>
      <c r="Y47" s="705"/>
      <c r="Z47" s="704"/>
      <c r="AA47" s="686"/>
      <c r="AB47" s="407" t="str">
        <f t="shared" si="14"/>
        <v>►</v>
      </c>
      <c r="AC47" s="147" t="str">
        <f t="shared" si="39"/>
        <v>►</v>
      </c>
      <c r="AD47" s="685" t="str">
        <f t="shared" si="40"/>
        <v>►</v>
      </c>
      <c r="AE47" s="147" t="str">
        <f t="shared" si="41"/>
        <v>►</v>
      </c>
      <c r="AF47" s="147" t="str">
        <f t="shared" si="42"/>
        <v>►</v>
      </c>
      <c r="AG47" s="147" t="str">
        <f t="shared" si="43"/>
        <v>►</v>
      </c>
      <c r="AH47" s="147" t="str">
        <f t="shared" si="44"/>
        <v>►</v>
      </c>
      <c r="AI47" s="686"/>
      <c r="AJ47" s="134"/>
      <c r="AK47" s="204"/>
      <c r="AL47" s="204"/>
      <c r="AM47" s="203"/>
      <c r="AN47" s="202"/>
      <c r="AO47" s="201"/>
      <c r="AP47" s="224"/>
      <c r="AQ47" s="334"/>
      <c r="AR47" s="323"/>
      <c r="AS47" s="323"/>
      <c r="AT47" s="323"/>
      <c r="AU47" s="323"/>
      <c r="AV47" s="211"/>
      <c r="AW47" s="223"/>
      <c r="AX47" s="705"/>
      <c r="AY47" s="705"/>
      <c r="AZ47" s="705"/>
      <c r="BA47" s="704"/>
      <c r="BC47" s="407" t="str">
        <f t="shared" si="21"/>
        <v>►</v>
      </c>
      <c r="BD47" s="593">
        <v>1</v>
      </c>
      <c r="BF47" s="407" t="str">
        <f t="shared" si="22"/>
        <v>►</v>
      </c>
      <c r="BG47" s="593">
        <v>1</v>
      </c>
      <c r="BI47" s="9">
        <v>1</v>
      </c>
    </row>
    <row r="48" spans="1:61" ht="17.25" customHeight="1">
      <c r="A48" s="407" t="str">
        <f t="shared" si="7"/>
        <v>►</v>
      </c>
      <c r="B48" s="147" t="str">
        <f t="shared" si="33"/>
        <v>►</v>
      </c>
      <c r="C48" s="685" t="str">
        <f t="shared" si="34"/>
        <v>►</v>
      </c>
      <c r="D48" s="147" t="str">
        <f t="shared" si="35"/>
        <v>►</v>
      </c>
      <c r="E48" s="147" t="str">
        <f t="shared" si="36"/>
        <v>►</v>
      </c>
      <c r="F48" s="147" t="str">
        <f t="shared" si="37"/>
        <v>►</v>
      </c>
      <c r="G48" s="147" t="str">
        <f t="shared" si="38"/>
        <v>►</v>
      </c>
      <c r="I48" s="134"/>
      <c r="J48" s="204"/>
      <c r="K48" s="204"/>
      <c r="L48" s="203"/>
      <c r="M48" s="202"/>
      <c r="N48" s="201"/>
      <c r="O48" s="216"/>
      <c r="P48" s="327"/>
      <c r="Q48" s="324"/>
      <c r="R48" s="324"/>
      <c r="S48" s="324"/>
      <c r="T48" s="324"/>
      <c r="U48" s="215"/>
      <c r="V48" s="28"/>
      <c r="W48" s="705"/>
      <c r="X48" s="705"/>
      <c r="Y48" s="705"/>
      <c r="Z48" s="704"/>
      <c r="AA48" s="686"/>
      <c r="AB48" s="407" t="str">
        <f t="shared" si="14"/>
        <v>►</v>
      </c>
      <c r="AC48" s="147" t="str">
        <f t="shared" si="39"/>
        <v>►</v>
      </c>
      <c r="AD48" s="685" t="str">
        <f t="shared" si="40"/>
        <v>►</v>
      </c>
      <c r="AE48" s="147" t="str">
        <f t="shared" si="41"/>
        <v>►</v>
      </c>
      <c r="AF48" s="147" t="str">
        <f t="shared" si="42"/>
        <v>►</v>
      </c>
      <c r="AG48" s="147" t="str">
        <f t="shared" si="43"/>
        <v>►</v>
      </c>
      <c r="AH48" s="147" t="str">
        <f t="shared" si="44"/>
        <v>►</v>
      </c>
      <c r="AI48" s="686"/>
      <c r="AJ48" s="134"/>
      <c r="AK48" s="204"/>
      <c r="AL48" s="204"/>
      <c r="AM48" s="203"/>
      <c r="AN48" s="202"/>
      <c r="AO48" s="201"/>
      <c r="AP48" s="216"/>
      <c r="AQ48" s="327"/>
      <c r="AR48" s="324"/>
      <c r="AS48" s="324"/>
      <c r="AT48" s="324"/>
      <c r="AU48" s="324"/>
      <c r="AV48" s="215"/>
      <c r="AW48" s="28"/>
      <c r="AX48" s="705"/>
      <c r="AY48" s="705"/>
      <c r="AZ48" s="705"/>
      <c r="BA48" s="704"/>
      <c r="BC48" s="407" t="str">
        <f t="shared" si="21"/>
        <v>►</v>
      </c>
      <c r="BD48" s="593">
        <v>1</v>
      </c>
      <c r="BF48" s="407" t="str">
        <f t="shared" si="22"/>
        <v>►</v>
      </c>
      <c r="BG48" s="593">
        <v>1</v>
      </c>
      <c r="BI48" s="9">
        <v>1</v>
      </c>
    </row>
    <row r="49" spans="1:61" ht="15.75" customHeight="1">
      <c r="A49" s="407" t="str">
        <f t="shared" si="7"/>
        <v>►</v>
      </c>
      <c r="B49" s="147" t="str">
        <f t="shared" si="33"/>
        <v>►</v>
      </c>
      <c r="C49" s="685" t="str">
        <f t="shared" si="34"/>
        <v>►</v>
      </c>
      <c r="D49" s="147" t="str">
        <f t="shared" si="35"/>
        <v>►</v>
      </c>
      <c r="E49" s="147" t="str">
        <f t="shared" si="36"/>
        <v>►</v>
      </c>
      <c r="F49" s="147" t="str">
        <f t="shared" si="37"/>
        <v>►</v>
      </c>
      <c r="G49" s="147" t="str">
        <f t="shared" si="38"/>
        <v>►</v>
      </c>
      <c r="I49" s="134"/>
      <c r="J49" s="204"/>
      <c r="K49" s="204"/>
      <c r="L49" s="203"/>
      <c r="M49" s="202"/>
      <c r="N49" s="201"/>
      <c r="O49" s="325"/>
      <c r="P49" s="324"/>
      <c r="Q49" s="323"/>
      <c r="R49" s="320"/>
      <c r="S49" s="199"/>
      <c r="T49" s="319"/>
      <c r="U49" s="198"/>
      <c r="V49" s="197"/>
      <c r="W49" s="703"/>
      <c r="X49" s="703"/>
      <c r="Y49" s="703"/>
      <c r="Z49" s="702"/>
      <c r="AA49" s="686"/>
      <c r="AB49" s="407" t="str">
        <f t="shared" si="14"/>
        <v>►</v>
      </c>
      <c r="AC49" s="147" t="str">
        <f t="shared" si="39"/>
        <v>►</v>
      </c>
      <c r="AD49" s="685" t="str">
        <f t="shared" si="40"/>
        <v>►</v>
      </c>
      <c r="AE49" s="147" t="str">
        <f t="shared" si="41"/>
        <v>►</v>
      </c>
      <c r="AF49" s="147" t="str">
        <f t="shared" si="42"/>
        <v>►</v>
      </c>
      <c r="AG49" s="147" t="str">
        <f t="shared" si="43"/>
        <v>►</v>
      </c>
      <c r="AH49" s="147" t="str">
        <f t="shared" si="44"/>
        <v>►</v>
      </c>
      <c r="AI49" s="686"/>
      <c r="AJ49" s="134"/>
      <c r="AK49" s="204"/>
      <c r="AL49" s="204"/>
      <c r="AM49" s="203"/>
      <c r="AN49" s="202"/>
      <c r="AO49" s="201"/>
      <c r="AP49" s="325"/>
      <c r="AQ49" s="324"/>
      <c r="AR49" s="323"/>
      <c r="AS49" s="320"/>
      <c r="AT49" s="199"/>
      <c r="AU49" s="319"/>
      <c r="AV49" s="198"/>
      <c r="AW49" s="197"/>
      <c r="AX49" s="703"/>
      <c r="AY49" s="703"/>
      <c r="AZ49" s="703"/>
      <c r="BA49" s="702"/>
      <c r="BC49" s="407" t="str">
        <f t="shared" si="21"/>
        <v>►</v>
      </c>
      <c r="BD49" s="593">
        <v>1</v>
      </c>
      <c r="BF49" s="407" t="str">
        <f t="shared" si="22"/>
        <v>►</v>
      </c>
      <c r="BG49" s="593">
        <v>1</v>
      </c>
      <c r="BI49" s="9">
        <v>1</v>
      </c>
    </row>
    <row r="50" spans="1:61" ht="15.75">
      <c r="A50" s="407" t="str">
        <f t="shared" si="7"/>
        <v>►</v>
      </c>
      <c r="B50" s="147" t="str">
        <f t="shared" si="33"/>
        <v>►</v>
      </c>
      <c r="C50" s="685" t="str">
        <f t="shared" si="34"/>
        <v>►</v>
      </c>
      <c r="D50" s="147" t="str">
        <f t="shared" si="35"/>
        <v>►</v>
      </c>
      <c r="E50" s="147" t="str">
        <f t="shared" si="36"/>
        <v>►</v>
      </c>
      <c r="F50" s="147" t="str">
        <f t="shared" si="37"/>
        <v>►</v>
      </c>
      <c r="G50" s="147" t="str">
        <f t="shared" si="38"/>
        <v>►</v>
      </c>
      <c r="I50" s="134"/>
      <c r="J50" s="204"/>
      <c r="K50" s="204"/>
      <c r="L50" s="203"/>
      <c r="M50" s="202"/>
      <c r="N50" s="201"/>
      <c r="O50" s="200"/>
      <c r="P50" s="104"/>
      <c r="Q50" s="320"/>
      <c r="R50" s="320"/>
      <c r="S50" s="199"/>
      <c r="T50" s="319"/>
      <c r="U50" s="198"/>
      <c r="V50" s="197"/>
      <c r="W50" s="703"/>
      <c r="X50" s="703"/>
      <c r="Y50" s="703"/>
      <c r="Z50" s="702"/>
      <c r="AA50" s="686"/>
      <c r="AB50" s="407" t="str">
        <f t="shared" si="14"/>
        <v>►</v>
      </c>
      <c r="AC50" s="147" t="str">
        <f t="shared" si="39"/>
        <v>►</v>
      </c>
      <c r="AD50" s="685" t="str">
        <f t="shared" si="40"/>
        <v>►</v>
      </c>
      <c r="AE50" s="147" t="str">
        <f t="shared" si="41"/>
        <v>►</v>
      </c>
      <c r="AF50" s="147" t="str">
        <f t="shared" si="42"/>
        <v>►</v>
      </c>
      <c r="AG50" s="147" t="str">
        <f t="shared" si="43"/>
        <v>►</v>
      </c>
      <c r="AH50" s="147" t="str">
        <f t="shared" si="44"/>
        <v>►</v>
      </c>
      <c r="AI50" s="686"/>
      <c r="AJ50" s="134"/>
      <c r="AK50" s="204"/>
      <c r="AL50" s="204"/>
      <c r="AM50" s="203"/>
      <c r="AN50" s="202"/>
      <c r="AO50" s="201"/>
      <c r="AP50" s="200"/>
      <c r="AQ50" s="104"/>
      <c r="AR50" s="320"/>
      <c r="AS50" s="320"/>
      <c r="AT50" s="199"/>
      <c r="AU50" s="319"/>
      <c r="AV50" s="198"/>
      <c r="AW50" s="197"/>
      <c r="AX50" s="703"/>
      <c r="AY50" s="703"/>
      <c r="AZ50" s="703"/>
      <c r="BA50" s="702"/>
      <c r="BC50" s="407" t="str">
        <f t="shared" si="21"/>
        <v>►</v>
      </c>
      <c r="BD50" s="593">
        <v>1</v>
      </c>
      <c r="BF50" s="407" t="str">
        <f t="shared" si="22"/>
        <v>►</v>
      </c>
      <c r="BG50" s="593">
        <v>1</v>
      </c>
      <c r="BI50" s="9">
        <v>1</v>
      </c>
    </row>
    <row r="51" spans="1:61" ht="15.75">
      <c r="A51" s="407" t="str">
        <f t="shared" si="7"/>
        <v>►</v>
      </c>
      <c r="B51" s="147" t="str">
        <f t="shared" si="33"/>
        <v>►</v>
      </c>
      <c r="C51" s="685" t="str">
        <f t="shared" si="34"/>
        <v>►</v>
      </c>
      <c r="D51" s="147" t="str">
        <f t="shared" si="35"/>
        <v>►</v>
      </c>
      <c r="E51" s="147" t="str">
        <f t="shared" si="36"/>
        <v>►</v>
      </c>
      <c r="F51" s="147" t="str">
        <f t="shared" si="37"/>
        <v>►</v>
      </c>
      <c r="G51" s="147" t="str">
        <f t="shared" si="38"/>
        <v>►</v>
      </c>
      <c r="I51" s="134"/>
      <c r="J51" s="190"/>
      <c r="K51" s="189"/>
      <c r="L51" s="188"/>
      <c r="M51" s="187"/>
      <c r="N51" s="186"/>
      <c r="O51" s="185"/>
      <c r="P51" s="184"/>
      <c r="Q51" s="184"/>
      <c r="R51" s="183"/>
      <c r="S51" s="183"/>
      <c r="T51" s="183"/>
      <c r="U51" s="183"/>
      <c r="V51" s="183"/>
      <c r="W51" s="183"/>
      <c r="X51" s="183"/>
      <c r="Y51" s="183"/>
      <c r="Z51" s="182"/>
      <c r="AA51" s="686"/>
      <c r="AB51" s="407" t="str">
        <f t="shared" si="14"/>
        <v>►</v>
      </c>
      <c r="AC51" s="147" t="str">
        <f t="shared" si="39"/>
        <v>►</v>
      </c>
      <c r="AD51" s="685" t="str">
        <f t="shared" si="40"/>
        <v>►</v>
      </c>
      <c r="AE51" s="147" t="str">
        <f t="shared" si="41"/>
        <v>►</v>
      </c>
      <c r="AF51" s="147" t="str">
        <f t="shared" si="42"/>
        <v>►</v>
      </c>
      <c r="AG51" s="147" t="str">
        <f t="shared" si="43"/>
        <v>►</v>
      </c>
      <c r="AH51" s="147" t="str">
        <f t="shared" si="44"/>
        <v>►</v>
      </c>
      <c r="AI51" s="686"/>
      <c r="AJ51" s="134"/>
      <c r="AK51" s="190"/>
      <c r="AL51" s="189"/>
      <c r="AM51" s="188"/>
      <c r="AN51" s="187"/>
      <c r="AO51" s="186"/>
      <c r="AP51" s="185"/>
      <c r="AQ51" s="184"/>
      <c r="AR51" s="184"/>
      <c r="AS51" s="183"/>
      <c r="AT51" s="183"/>
      <c r="AU51" s="183"/>
      <c r="AV51" s="183"/>
      <c r="AW51" s="183"/>
      <c r="AX51" s="183"/>
      <c r="AY51" s="183"/>
      <c r="AZ51" s="183"/>
      <c r="BA51" s="182"/>
      <c r="BC51" s="407" t="str">
        <f t="shared" si="21"/>
        <v>►</v>
      </c>
      <c r="BD51" s="594" t="s">
        <v>1120</v>
      </c>
      <c r="BF51" s="407" t="str">
        <f t="shared" si="22"/>
        <v>►</v>
      </c>
      <c r="BG51" s="594" t="s">
        <v>1120</v>
      </c>
      <c r="BI51" s="9">
        <v>1</v>
      </c>
    </row>
    <row r="52" spans="1:61" ht="16.5" customHeight="1">
      <c r="A52" s="407" t="str">
        <f t="shared" si="7"/>
        <v>►</v>
      </c>
      <c r="B52" s="147" t="str">
        <f t="shared" si="33"/>
        <v>►</v>
      </c>
      <c r="C52" s="685" t="str">
        <f t="shared" si="34"/>
        <v>►</v>
      </c>
      <c r="D52" s="147" t="str">
        <f t="shared" si="35"/>
        <v>►</v>
      </c>
      <c r="E52" s="147" t="str">
        <f t="shared" si="36"/>
        <v>►</v>
      </c>
      <c r="F52" s="147" t="str">
        <f t="shared" si="37"/>
        <v>►</v>
      </c>
      <c r="G52" s="147" t="str">
        <f t="shared" si="38"/>
        <v>►</v>
      </c>
      <c r="I52" s="134"/>
      <c r="J52" s="119"/>
      <c r="K52" s="119"/>
      <c r="L52" s="118"/>
      <c r="M52" s="117"/>
      <c r="N52" s="116"/>
      <c r="O52" s="701"/>
      <c r="P52" s="701"/>
      <c r="Q52" s="700"/>
      <c r="R52" s="177"/>
      <c r="S52" s="176"/>
      <c r="T52" s="699"/>
      <c r="U52" s="175"/>
      <c r="V52" s="698"/>
      <c r="W52" s="697"/>
      <c r="X52" s="696"/>
      <c r="Y52" s="695"/>
      <c r="Z52" s="174"/>
      <c r="AA52" s="686"/>
      <c r="AB52" s="407" t="str">
        <f t="shared" si="14"/>
        <v>►</v>
      </c>
      <c r="AC52" s="147" t="str">
        <f t="shared" si="39"/>
        <v>►</v>
      </c>
      <c r="AD52" s="685" t="str">
        <f t="shared" si="40"/>
        <v>►</v>
      </c>
      <c r="AE52" s="147" t="str">
        <f t="shared" si="41"/>
        <v>►</v>
      </c>
      <c r="AF52" s="147" t="str">
        <f t="shared" si="42"/>
        <v>►</v>
      </c>
      <c r="AG52" s="147" t="str">
        <f t="shared" si="43"/>
        <v>►</v>
      </c>
      <c r="AH52" s="147" t="str">
        <f t="shared" si="44"/>
        <v>►</v>
      </c>
      <c r="AI52" s="686"/>
      <c r="AJ52" s="134"/>
      <c r="AK52" s="119"/>
      <c r="AL52" s="119"/>
      <c r="AM52" s="118"/>
      <c r="AN52" s="117"/>
      <c r="AO52" s="116"/>
      <c r="AP52" s="701"/>
      <c r="AQ52" s="701"/>
      <c r="AR52" s="700"/>
      <c r="AS52" s="177"/>
      <c r="AT52" s="176"/>
      <c r="AU52" s="699"/>
      <c r="AV52" s="175"/>
      <c r="AW52" s="698"/>
      <c r="AX52" s="697"/>
      <c r="AY52" s="696"/>
      <c r="AZ52" s="695"/>
      <c r="BA52" s="174"/>
      <c r="BC52" s="407" t="str">
        <f t="shared" si="21"/>
        <v>►</v>
      </c>
      <c r="BD52" s="387" t="s">
        <v>784</v>
      </c>
      <c r="BE52" t="s">
        <v>505</v>
      </c>
      <c r="BF52" s="407" t="str">
        <f t="shared" si="22"/>
        <v>►</v>
      </c>
      <c r="BG52" s="387" t="s">
        <v>784</v>
      </c>
      <c r="BH52" t="s">
        <v>505</v>
      </c>
      <c r="BI52" s="9">
        <v>1</v>
      </c>
    </row>
    <row r="53" spans="1:61" ht="15.75">
      <c r="A53" s="407" t="str">
        <f t="shared" si="7"/>
        <v>►</v>
      </c>
      <c r="B53" s="147" t="str">
        <f t="shared" si="33"/>
        <v>►</v>
      </c>
      <c r="C53" s="685" t="str">
        <f t="shared" si="34"/>
        <v>►</v>
      </c>
      <c r="D53" s="147" t="str">
        <f t="shared" si="35"/>
        <v>►</v>
      </c>
      <c r="E53" s="147" t="str">
        <f t="shared" si="36"/>
        <v>►</v>
      </c>
      <c r="F53" s="147" t="str">
        <f t="shared" si="37"/>
        <v>►</v>
      </c>
      <c r="G53" s="147" t="str">
        <f t="shared" si="38"/>
        <v>►</v>
      </c>
      <c r="I53" s="134"/>
      <c r="J53" s="119"/>
      <c r="K53" s="119"/>
      <c r="L53" s="118"/>
      <c r="M53" s="117"/>
      <c r="N53" s="116"/>
      <c r="O53" s="689"/>
      <c r="P53" s="689"/>
      <c r="Q53" s="688"/>
      <c r="R53" s="165"/>
      <c r="S53" s="164"/>
      <c r="T53" s="694"/>
      <c r="U53" s="163"/>
      <c r="V53" s="693"/>
      <c r="W53" s="692"/>
      <c r="X53" s="691"/>
      <c r="Y53" s="690"/>
      <c r="Z53" s="162"/>
      <c r="AA53" s="686"/>
      <c r="AB53" s="407" t="str">
        <f t="shared" si="14"/>
        <v>►</v>
      </c>
      <c r="AC53" s="147" t="str">
        <f t="shared" si="39"/>
        <v>►</v>
      </c>
      <c r="AD53" s="685" t="str">
        <f t="shared" si="40"/>
        <v>►</v>
      </c>
      <c r="AE53" s="147" t="str">
        <f t="shared" si="41"/>
        <v>►</v>
      </c>
      <c r="AF53" s="147" t="str">
        <f t="shared" si="42"/>
        <v>►</v>
      </c>
      <c r="AG53" s="147" t="str">
        <f t="shared" si="43"/>
        <v>►</v>
      </c>
      <c r="AH53" s="147" t="str">
        <f t="shared" si="44"/>
        <v>►</v>
      </c>
      <c r="AI53" s="686"/>
      <c r="AJ53" s="134"/>
      <c r="AK53" s="119"/>
      <c r="AL53" s="119"/>
      <c r="AM53" s="118"/>
      <c r="AN53" s="117"/>
      <c r="AO53" s="116"/>
      <c r="AP53" s="689"/>
      <c r="AQ53" s="689"/>
      <c r="AR53" s="688"/>
      <c r="AS53" s="165"/>
      <c r="AT53" s="164"/>
      <c r="AU53" s="694"/>
      <c r="AV53" s="163"/>
      <c r="AW53" s="693"/>
      <c r="AX53" s="692"/>
      <c r="AY53" s="691"/>
      <c r="AZ53" s="690"/>
      <c r="BA53" s="162"/>
      <c r="BC53" s="407" t="str">
        <f t="shared" si="21"/>
        <v>►</v>
      </c>
      <c r="BD53" s="593">
        <v>1</v>
      </c>
      <c r="BF53" s="407" t="str">
        <f t="shared" si="22"/>
        <v>►</v>
      </c>
      <c r="BG53" s="593">
        <v>1</v>
      </c>
      <c r="BI53" s="9">
        <v>1</v>
      </c>
    </row>
    <row r="54" spans="1:61" ht="21">
      <c r="A54" s="407" t="str">
        <f t="shared" si="7"/>
        <v>►</v>
      </c>
      <c r="B54" s="147" t="str">
        <f t="shared" si="33"/>
        <v>►</v>
      </c>
      <c r="C54" s="685" t="str">
        <f t="shared" si="34"/>
        <v>►</v>
      </c>
      <c r="D54" s="147" t="str">
        <f t="shared" si="35"/>
        <v>►</v>
      </c>
      <c r="E54" s="147" t="str">
        <f t="shared" si="36"/>
        <v>►</v>
      </c>
      <c r="F54" s="147" t="str">
        <f t="shared" si="37"/>
        <v>►</v>
      </c>
      <c r="G54" s="147" t="str">
        <f t="shared" si="38"/>
        <v>►</v>
      </c>
      <c r="I54" s="134"/>
      <c r="J54" s="119"/>
      <c r="K54" s="119"/>
      <c r="L54" s="118"/>
      <c r="M54" s="117"/>
      <c r="N54" s="116"/>
      <c r="O54" s="689"/>
      <c r="P54" s="689"/>
      <c r="Q54" s="688"/>
      <c r="R54" s="145"/>
      <c r="S54" s="296"/>
      <c r="T54" s="295"/>
      <c r="U54" s="144"/>
      <c r="V54" s="294"/>
      <c r="W54" s="293"/>
      <c r="X54" s="292"/>
      <c r="Y54" s="291"/>
      <c r="Z54" s="290"/>
      <c r="AA54" s="686"/>
      <c r="AB54" s="407" t="str">
        <f t="shared" si="14"/>
        <v>►</v>
      </c>
      <c r="AC54" s="147" t="str">
        <f t="shared" si="39"/>
        <v>►</v>
      </c>
      <c r="AD54" s="685" t="str">
        <f t="shared" si="40"/>
        <v>►</v>
      </c>
      <c r="AE54" s="147" t="str">
        <f t="shared" si="41"/>
        <v>►</v>
      </c>
      <c r="AF54" s="147" t="str">
        <f t="shared" si="42"/>
        <v>►</v>
      </c>
      <c r="AG54" s="147" t="str">
        <f t="shared" si="43"/>
        <v>►</v>
      </c>
      <c r="AH54" s="147" t="str">
        <f t="shared" si="44"/>
        <v>►</v>
      </c>
      <c r="AI54" s="686"/>
      <c r="AJ54" s="134"/>
      <c r="AK54" s="119"/>
      <c r="AL54" s="119"/>
      <c r="AM54" s="118"/>
      <c r="AN54" s="117"/>
      <c r="AO54" s="116"/>
      <c r="AP54" s="689"/>
      <c r="AQ54" s="689"/>
      <c r="AR54" s="688"/>
      <c r="AS54" s="145"/>
      <c r="AT54" s="296"/>
      <c r="AU54" s="295"/>
      <c r="AV54" s="144"/>
      <c r="AW54" s="294"/>
      <c r="AX54" s="293"/>
      <c r="AY54" s="292"/>
      <c r="AZ54" s="291"/>
      <c r="BA54" s="290"/>
      <c r="BC54" s="407" t="str">
        <f t="shared" si="21"/>
        <v>►</v>
      </c>
      <c r="BD54" s="595" t="s">
        <v>1121</v>
      </c>
      <c r="BF54" s="407" t="str">
        <f t="shared" si="22"/>
        <v>►</v>
      </c>
      <c r="BG54" s="595" t="s">
        <v>1121</v>
      </c>
      <c r="BI54" s="9">
        <v>1</v>
      </c>
    </row>
    <row r="55" spans="1:61" ht="21">
      <c r="A55" s="407" t="str">
        <f t="shared" si="7"/>
        <v>►</v>
      </c>
      <c r="B55" s="147" t="str">
        <f t="shared" si="33"/>
        <v>►</v>
      </c>
      <c r="C55" s="685" t="str">
        <f t="shared" si="34"/>
        <v>►</v>
      </c>
      <c r="D55" s="147" t="str">
        <f t="shared" si="35"/>
        <v>►</v>
      </c>
      <c r="E55" s="147" t="str">
        <f t="shared" si="36"/>
        <v>►</v>
      </c>
      <c r="F55" s="147" t="str">
        <f t="shared" si="37"/>
        <v>►</v>
      </c>
      <c r="G55" s="147" t="str">
        <f t="shared" si="38"/>
        <v>►</v>
      </c>
      <c r="I55" s="146"/>
      <c r="J55" s="119"/>
      <c r="K55" s="119"/>
      <c r="L55" s="118"/>
      <c r="M55" s="117"/>
      <c r="N55" s="116"/>
      <c r="O55" s="689"/>
      <c r="P55" s="689"/>
      <c r="Q55" s="688"/>
      <c r="R55" s="150"/>
      <c r="S55" s="296"/>
      <c r="T55" s="295"/>
      <c r="U55" s="144"/>
      <c r="V55" s="294"/>
      <c r="W55" s="293"/>
      <c r="X55" s="292"/>
      <c r="Y55" s="291"/>
      <c r="Z55" s="290"/>
      <c r="AA55" s="686"/>
      <c r="AB55" s="407" t="str">
        <f t="shared" si="14"/>
        <v>►</v>
      </c>
      <c r="AC55" s="147" t="str">
        <f t="shared" si="39"/>
        <v>►</v>
      </c>
      <c r="AD55" s="685" t="str">
        <f t="shared" si="40"/>
        <v>►</v>
      </c>
      <c r="AE55" s="147" t="str">
        <f t="shared" si="41"/>
        <v>►</v>
      </c>
      <c r="AF55" s="147" t="str">
        <f t="shared" si="42"/>
        <v>►</v>
      </c>
      <c r="AG55" s="147" t="str">
        <f t="shared" si="43"/>
        <v>►</v>
      </c>
      <c r="AH55" s="147" t="str">
        <f t="shared" si="44"/>
        <v>►</v>
      </c>
      <c r="AI55" s="686"/>
      <c r="AJ55" s="146"/>
      <c r="AK55" s="119"/>
      <c r="AL55" s="119"/>
      <c r="AM55" s="118"/>
      <c r="AN55" s="117"/>
      <c r="AO55" s="116"/>
      <c r="AP55" s="689"/>
      <c r="AQ55" s="689"/>
      <c r="AR55" s="688"/>
      <c r="AS55" s="150"/>
      <c r="AT55" s="296"/>
      <c r="AU55" s="295"/>
      <c r="AV55" s="144"/>
      <c r="AW55" s="294"/>
      <c r="AX55" s="293"/>
      <c r="AY55" s="292"/>
      <c r="AZ55" s="291"/>
      <c r="BA55" s="290"/>
      <c r="BC55" s="407" t="str">
        <f t="shared" si="21"/>
        <v>►</v>
      </c>
      <c r="BD55" s="596" t="s">
        <v>786</v>
      </c>
      <c r="BE55" t="s">
        <v>505</v>
      </c>
      <c r="BF55" s="407" t="str">
        <f t="shared" si="22"/>
        <v>►</v>
      </c>
      <c r="BG55" s="596" t="s">
        <v>786</v>
      </c>
      <c r="BH55" t="s">
        <v>505</v>
      </c>
      <c r="BI55" s="9">
        <v>1</v>
      </c>
    </row>
    <row r="56" spans="1:61" ht="21">
      <c r="A56" s="407" t="str">
        <f t="shared" si="7"/>
        <v>►</v>
      </c>
      <c r="B56" s="147" t="str">
        <f t="shared" si="33"/>
        <v>►</v>
      </c>
      <c r="C56" s="685" t="str">
        <f t="shared" si="34"/>
        <v>►</v>
      </c>
      <c r="D56" s="147" t="str">
        <f t="shared" si="35"/>
        <v>►</v>
      </c>
      <c r="E56" s="147" t="str">
        <f t="shared" si="36"/>
        <v>►</v>
      </c>
      <c r="F56" s="147" t="str">
        <f t="shared" si="37"/>
        <v>►</v>
      </c>
      <c r="G56" s="147" t="str">
        <f t="shared" si="38"/>
        <v>►</v>
      </c>
      <c r="I56" s="146"/>
      <c r="J56" s="119"/>
      <c r="K56" s="119"/>
      <c r="L56" s="118"/>
      <c r="M56" s="117"/>
      <c r="N56" s="116"/>
      <c r="O56" s="689"/>
      <c r="P56" s="689"/>
      <c r="Q56" s="688"/>
      <c r="R56" s="145"/>
      <c r="S56" s="296"/>
      <c r="T56" s="295"/>
      <c r="U56" s="144"/>
      <c r="V56" s="294"/>
      <c r="W56" s="293"/>
      <c r="X56" s="292"/>
      <c r="Y56" s="291"/>
      <c r="Z56" s="298"/>
      <c r="AA56" s="686"/>
      <c r="AB56" s="407" t="str">
        <f t="shared" si="14"/>
        <v>►</v>
      </c>
      <c r="AC56" s="147" t="str">
        <f t="shared" si="39"/>
        <v>►</v>
      </c>
      <c r="AD56" s="685" t="str">
        <f t="shared" si="40"/>
        <v>►</v>
      </c>
      <c r="AE56" s="147" t="str">
        <f t="shared" si="41"/>
        <v>►</v>
      </c>
      <c r="AF56" s="147" t="str">
        <f t="shared" si="42"/>
        <v>►</v>
      </c>
      <c r="AG56" s="147" t="str">
        <f t="shared" si="43"/>
        <v>►</v>
      </c>
      <c r="AH56" s="147" t="str">
        <f t="shared" si="44"/>
        <v>►</v>
      </c>
      <c r="AI56" s="686"/>
      <c r="AJ56" s="146"/>
      <c r="AK56" s="119"/>
      <c r="AL56" s="119"/>
      <c r="AM56" s="118"/>
      <c r="AN56" s="117"/>
      <c r="AO56" s="116"/>
      <c r="AP56" s="689"/>
      <c r="AQ56" s="689"/>
      <c r="AR56" s="688"/>
      <c r="AS56" s="145"/>
      <c r="AT56" s="296"/>
      <c r="AU56" s="295"/>
      <c r="AV56" s="144"/>
      <c r="AW56" s="294"/>
      <c r="AX56" s="293"/>
      <c r="AY56" s="292"/>
      <c r="AZ56" s="291"/>
      <c r="BA56" s="298"/>
      <c r="BC56" s="407" t="str">
        <f t="shared" si="21"/>
        <v>►</v>
      </c>
      <c r="BD56" s="593">
        <v>1</v>
      </c>
      <c r="BF56" s="407" t="str">
        <f t="shared" si="22"/>
        <v>►</v>
      </c>
      <c r="BG56" s="593">
        <v>1</v>
      </c>
      <c r="BI56" s="9">
        <v>1</v>
      </c>
    </row>
    <row r="57" spans="1:61" ht="15.75" customHeight="1">
      <c r="A57" s="407" t="str">
        <f t="shared" si="7"/>
        <v>►</v>
      </c>
      <c r="B57" s="147" t="str">
        <f t="shared" si="33"/>
        <v>►</v>
      </c>
      <c r="C57" s="685" t="str">
        <f t="shared" si="34"/>
        <v>►</v>
      </c>
      <c r="D57" s="147" t="str">
        <f t="shared" si="35"/>
        <v>►</v>
      </c>
      <c r="E57" s="147" t="str">
        <f t="shared" si="36"/>
        <v>►</v>
      </c>
      <c r="F57" s="147" t="str">
        <f t="shared" si="37"/>
        <v>►</v>
      </c>
      <c r="G57" s="147" t="str">
        <f t="shared" si="38"/>
        <v>►</v>
      </c>
      <c r="I57" s="146"/>
      <c r="J57" s="119"/>
      <c r="K57" s="119"/>
      <c r="L57" s="118"/>
      <c r="M57" s="117"/>
      <c r="N57" s="116"/>
      <c r="O57" s="689"/>
      <c r="P57" s="689"/>
      <c r="Q57" s="688"/>
      <c r="R57" s="150"/>
      <c r="S57" s="296"/>
      <c r="T57" s="295"/>
      <c r="U57" s="144"/>
      <c r="V57" s="294"/>
      <c r="W57" s="293"/>
      <c r="X57" s="292"/>
      <c r="Y57" s="291"/>
      <c r="Z57" s="298"/>
      <c r="AA57" s="686"/>
      <c r="AB57" s="407" t="str">
        <f t="shared" si="14"/>
        <v>►</v>
      </c>
      <c r="AC57" s="147" t="str">
        <f t="shared" si="39"/>
        <v>►</v>
      </c>
      <c r="AD57" s="685" t="str">
        <f t="shared" si="40"/>
        <v>►</v>
      </c>
      <c r="AE57" s="147" t="str">
        <f t="shared" si="41"/>
        <v>►</v>
      </c>
      <c r="AF57" s="147" t="str">
        <f t="shared" si="42"/>
        <v>►</v>
      </c>
      <c r="AG57" s="147" t="str">
        <f t="shared" si="43"/>
        <v>►</v>
      </c>
      <c r="AH57" s="147" t="str">
        <f t="shared" si="44"/>
        <v>►</v>
      </c>
      <c r="AI57" s="686"/>
      <c r="AJ57" s="146"/>
      <c r="AK57" s="119"/>
      <c r="AL57" s="119"/>
      <c r="AM57" s="118"/>
      <c r="AN57" s="117"/>
      <c r="AO57" s="116"/>
      <c r="AP57" s="689"/>
      <c r="AQ57" s="689"/>
      <c r="AR57" s="688"/>
      <c r="AS57" s="150"/>
      <c r="AT57" s="296"/>
      <c r="AU57" s="295"/>
      <c r="AV57" s="144"/>
      <c r="AW57" s="294"/>
      <c r="AX57" s="293"/>
      <c r="AY57" s="292"/>
      <c r="AZ57" s="291"/>
      <c r="BA57" s="298"/>
      <c r="BC57" s="407" t="str">
        <f t="shared" si="21"/>
        <v>►</v>
      </c>
      <c r="BD57" s="596" t="s">
        <v>787</v>
      </c>
      <c r="BE57" t="s">
        <v>505</v>
      </c>
      <c r="BF57" s="407" t="str">
        <f t="shared" si="22"/>
        <v>►</v>
      </c>
      <c r="BG57" s="596" t="s">
        <v>787</v>
      </c>
      <c r="BH57" t="s">
        <v>505</v>
      </c>
      <c r="BI57" s="9">
        <v>1</v>
      </c>
    </row>
    <row r="58" spans="1:61" ht="15.75" customHeight="1">
      <c r="A58" s="407" t="str">
        <f t="shared" si="7"/>
        <v>►</v>
      </c>
      <c r="B58" s="147" t="str">
        <f t="shared" si="33"/>
        <v>►</v>
      </c>
      <c r="C58" s="685" t="str">
        <f t="shared" si="34"/>
        <v>►</v>
      </c>
      <c r="D58" s="147" t="str">
        <f t="shared" si="35"/>
        <v>►</v>
      </c>
      <c r="E58" s="147" t="str">
        <f t="shared" si="36"/>
        <v>►</v>
      </c>
      <c r="F58" s="147" t="str">
        <f t="shared" si="37"/>
        <v>►</v>
      </c>
      <c r="G58" s="147" t="str">
        <f t="shared" si="38"/>
        <v>►</v>
      </c>
      <c r="I58" s="146"/>
      <c r="J58" s="119"/>
      <c r="K58" s="119"/>
      <c r="L58" s="118"/>
      <c r="M58" s="117"/>
      <c r="N58" s="116"/>
      <c r="O58" s="689"/>
      <c r="P58" s="689"/>
      <c r="Q58" s="688"/>
      <c r="R58" s="145"/>
      <c r="S58" s="296"/>
      <c r="T58" s="295"/>
      <c r="U58" s="144"/>
      <c r="V58" s="294"/>
      <c r="W58" s="293"/>
      <c r="X58" s="292"/>
      <c r="Y58" s="291"/>
      <c r="Z58" s="290"/>
      <c r="AA58" s="686"/>
      <c r="AB58" s="407" t="str">
        <f t="shared" si="14"/>
        <v>►</v>
      </c>
      <c r="AC58" s="147" t="str">
        <f t="shared" si="39"/>
        <v>►</v>
      </c>
      <c r="AD58" s="685" t="str">
        <f t="shared" si="40"/>
        <v>►</v>
      </c>
      <c r="AE58" s="147" t="str">
        <f t="shared" si="41"/>
        <v>►</v>
      </c>
      <c r="AF58" s="147" t="str">
        <f t="shared" si="42"/>
        <v>►</v>
      </c>
      <c r="AG58" s="147" t="str">
        <f t="shared" si="43"/>
        <v>►</v>
      </c>
      <c r="AH58" s="147" t="str">
        <f t="shared" si="44"/>
        <v>►</v>
      </c>
      <c r="AI58" s="686"/>
      <c r="AJ58" s="146"/>
      <c r="AK58" s="119"/>
      <c r="AL58" s="119"/>
      <c r="AM58" s="118"/>
      <c r="AN58" s="117"/>
      <c r="AO58" s="116"/>
      <c r="AP58" s="689"/>
      <c r="AQ58" s="689"/>
      <c r="AR58" s="688"/>
      <c r="AS58" s="145"/>
      <c r="AT58" s="296"/>
      <c r="AU58" s="295"/>
      <c r="AV58" s="144"/>
      <c r="AW58" s="294"/>
      <c r="AX58" s="293"/>
      <c r="AY58" s="292"/>
      <c r="AZ58" s="291"/>
      <c r="BA58" s="290"/>
      <c r="BC58" s="407" t="str">
        <f t="shared" si="21"/>
        <v>►</v>
      </c>
      <c r="BD58" s="593">
        <v>1</v>
      </c>
      <c r="BF58" s="407" t="str">
        <f t="shared" si="22"/>
        <v>►</v>
      </c>
      <c r="BG58" s="593">
        <v>1</v>
      </c>
      <c r="BI58" s="9">
        <v>1</v>
      </c>
    </row>
    <row r="59" spans="1:61" ht="21" customHeight="1">
      <c r="A59" s="407" t="str">
        <f t="shared" si="7"/>
        <v>►</v>
      </c>
      <c r="B59" s="147" t="str">
        <f t="shared" si="33"/>
        <v>►</v>
      </c>
      <c r="C59" s="685" t="str">
        <f t="shared" si="34"/>
        <v>►</v>
      </c>
      <c r="D59" s="147" t="str">
        <f t="shared" si="35"/>
        <v>►</v>
      </c>
      <c r="E59" s="147" t="str">
        <f t="shared" si="36"/>
        <v>►</v>
      </c>
      <c r="F59" s="147" t="str">
        <f t="shared" si="37"/>
        <v>►</v>
      </c>
      <c r="G59" s="147" t="str">
        <f t="shared" si="38"/>
        <v>►</v>
      </c>
      <c r="I59" s="146"/>
      <c r="J59" s="119"/>
      <c r="K59" s="119"/>
      <c r="L59" s="118"/>
      <c r="M59" s="117"/>
      <c r="N59" s="116"/>
      <c r="O59" s="689"/>
      <c r="P59" s="689"/>
      <c r="Q59" s="688"/>
      <c r="R59" s="150"/>
      <c r="S59" s="296"/>
      <c r="T59" s="295"/>
      <c r="U59" s="144"/>
      <c r="V59" s="294"/>
      <c r="W59" s="293"/>
      <c r="X59" s="292"/>
      <c r="Y59" s="291"/>
      <c r="Z59" s="290"/>
      <c r="AA59" s="686"/>
      <c r="AB59" s="407" t="str">
        <f t="shared" si="14"/>
        <v>►</v>
      </c>
      <c r="AC59" s="147" t="str">
        <f t="shared" si="39"/>
        <v>►</v>
      </c>
      <c r="AD59" s="685" t="str">
        <f t="shared" si="40"/>
        <v>►</v>
      </c>
      <c r="AE59" s="147" t="str">
        <f t="shared" si="41"/>
        <v>►</v>
      </c>
      <c r="AF59" s="147" t="str">
        <f t="shared" si="42"/>
        <v>►</v>
      </c>
      <c r="AG59" s="147" t="str">
        <f t="shared" si="43"/>
        <v>►</v>
      </c>
      <c r="AH59" s="147" t="str">
        <f t="shared" si="44"/>
        <v>►</v>
      </c>
      <c r="AI59" s="686"/>
      <c r="AJ59" s="146"/>
      <c r="AK59" s="119"/>
      <c r="AL59" s="119"/>
      <c r="AM59" s="118"/>
      <c r="AN59" s="117"/>
      <c r="AO59" s="116"/>
      <c r="AP59" s="689"/>
      <c r="AQ59" s="689"/>
      <c r="AR59" s="688"/>
      <c r="AS59" s="150"/>
      <c r="AT59" s="296"/>
      <c r="AU59" s="295"/>
      <c r="AV59" s="144"/>
      <c r="AW59" s="294"/>
      <c r="AX59" s="293"/>
      <c r="AY59" s="292"/>
      <c r="AZ59" s="291"/>
      <c r="BA59" s="290"/>
      <c r="BC59" s="407" t="str">
        <f t="shared" si="21"/>
        <v>►</v>
      </c>
      <c r="BD59" s="1338" t="s">
        <v>1122</v>
      </c>
      <c r="BF59" s="407" t="str">
        <f t="shared" si="22"/>
        <v>►</v>
      </c>
      <c r="BG59" s="1338" t="s">
        <v>1122</v>
      </c>
      <c r="BI59" s="9">
        <v>1</v>
      </c>
    </row>
    <row r="60" spans="1:61" ht="21">
      <c r="A60" s="407" t="str">
        <f t="shared" si="7"/>
        <v>►</v>
      </c>
      <c r="B60" s="147" t="str">
        <f t="shared" si="33"/>
        <v>►</v>
      </c>
      <c r="C60" s="685" t="str">
        <f t="shared" si="34"/>
        <v>►</v>
      </c>
      <c r="D60" s="147" t="str">
        <f t="shared" si="35"/>
        <v>►</v>
      </c>
      <c r="E60" s="147" t="str">
        <f t="shared" si="36"/>
        <v>►</v>
      </c>
      <c r="F60" s="147" t="str">
        <f t="shared" si="37"/>
        <v>►</v>
      </c>
      <c r="G60" s="147" t="str">
        <f t="shared" si="38"/>
        <v>►</v>
      </c>
      <c r="I60" s="146"/>
      <c r="J60" s="119"/>
      <c r="K60" s="119"/>
      <c r="L60" s="118"/>
      <c r="M60" s="117"/>
      <c r="N60" s="116"/>
      <c r="O60" s="689"/>
      <c r="P60" s="689"/>
      <c r="Q60" s="688"/>
      <c r="R60" s="145"/>
      <c r="S60" s="296"/>
      <c r="T60" s="295"/>
      <c r="U60" s="144"/>
      <c r="V60" s="294"/>
      <c r="W60" s="293"/>
      <c r="X60" s="292"/>
      <c r="Y60" s="291"/>
      <c r="Z60" s="290"/>
      <c r="AA60" s="686"/>
      <c r="AB60" s="407" t="str">
        <f t="shared" si="14"/>
        <v>►</v>
      </c>
      <c r="AC60" s="147" t="str">
        <f t="shared" si="39"/>
        <v>►</v>
      </c>
      <c r="AD60" s="685" t="str">
        <f t="shared" si="40"/>
        <v>►</v>
      </c>
      <c r="AE60" s="147" t="str">
        <f t="shared" si="41"/>
        <v>►</v>
      </c>
      <c r="AF60" s="147" t="str">
        <f t="shared" si="42"/>
        <v>►</v>
      </c>
      <c r="AG60" s="147" t="str">
        <f t="shared" si="43"/>
        <v>►</v>
      </c>
      <c r="AH60" s="147" t="str">
        <f t="shared" si="44"/>
        <v>►</v>
      </c>
      <c r="AI60" s="686"/>
      <c r="AJ60" s="146"/>
      <c r="AK60" s="119"/>
      <c r="AL60" s="119"/>
      <c r="AM60" s="118"/>
      <c r="AN60" s="117"/>
      <c r="AO60" s="116"/>
      <c r="AP60" s="689"/>
      <c r="AQ60" s="689"/>
      <c r="AR60" s="688"/>
      <c r="AS60" s="145"/>
      <c r="AT60" s="296"/>
      <c r="AU60" s="295"/>
      <c r="AV60" s="144"/>
      <c r="AW60" s="294"/>
      <c r="AX60" s="293"/>
      <c r="AY60" s="292"/>
      <c r="AZ60" s="291"/>
      <c r="BA60" s="290"/>
      <c r="BC60" s="407" t="str">
        <f t="shared" si="21"/>
        <v>►</v>
      </c>
      <c r="BD60" s="1338"/>
      <c r="BF60" s="407" t="str">
        <f t="shared" si="22"/>
        <v>►</v>
      </c>
      <c r="BG60" s="1338"/>
      <c r="BI60" s="9">
        <v>1</v>
      </c>
    </row>
    <row r="61" spans="1:61" ht="15.75">
      <c r="A61" s="407" t="str">
        <f t="shared" si="7"/>
        <v>►</v>
      </c>
      <c r="B61" s="147" t="str">
        <f t="shared" si="33"/>
        <v>►</v>
      </c>
      <c r="C61" s="685" t="str">
        <f t="shared" si="34"/>
        <v>►</v>
      </c>
      <c r="D61" s="147" t="str">
        <f t="shared" si="35"/>
        <v>►</v>
      </c>
      <c r="E61" s="147" t="str">
        <f t="shared" si="36"/>
        <v>►</v>
      </c>
      <c r="F61" s="147" t="str">
        <f t="shared" si="37"/>
        <v>►</v>
      </c>
      <c r="G61" s="147" t="str">
        <f t="shared" si="38"/>
        <v>►</v>
      </c>
      <c r="I61" s="134"/>
      <c r="J61" s="119"/>
      <c r="K61" s="119"/>
      <c r="L61" s="118"/>
      <c r="M61" s="117"/>
      <c r="N61" s="116"/>
      <c r="O61" s="132"/>
      <c r="P61" s="132"/>
      <c r="Q61" s="132"/>
      <c r="R61" s="132"/>
      <c r="S61" s="132"/>
      <c r="T61" s="132"/>
      <c r="U61" s="132"/>
      <c r="V61" s="132"/>
      <c r="W61" s="132"/>
      <c r="X61" s="133"/>
      <c r="Y61" s="132"/>
      <c r="Z61" s="131"/>
      <c r="AA61" s="686"/>
      <c r="AB61" s="407" t="str">
        <f t="shared" si="14"/>
        <v>►</v>
      </c>
      <c r="AC61" s="147" t="str">
        <f t="shared" si="39"/>
        <v>►</v>
      </c>
      <c r="AD61" s="685" t="str">
        <f t="shared" si="40"/>
        <v>►</v>
      </c>
      <c r="AE61" s="147" t="str">
        <f t="shared" si="41"/>
        <v>►</v>
      </c>
      <c r="AF61" s="147" t="str">
        <f t="shared" si="42"/>
        <v>►</v>
      </c>
      <c r="AG61" s="147" t="str">
        <f t="shared" si="43"/>
        <v>►</v>
      </c>
      <c r="AH61" s="147" t="str">
        <f t="shared" si="44"/>
        <v>►</v>
      </c>
      <c r="AI61" s="686"/>
      <c r="AJ61" s="134"/>
      <c r="AK61" s="119"/>
      <c r="AL61" s="119"/>
      <c r="AM61" s="118"/>
      <c r="AN61" s="117"/>
      <c r="AO61" s="116"/>
      <c r="AP61" s="132"/>
      <c r="AQ61" s="132"/>
      <c r="AR61" s="132"/>
      <c r="AS61" s="132"/>
      <c r="AT61" s="132"/>
      <c r="AU61" s="132"/>
      <c r="AV61" s="132"/>
      <c r="AW61" s="132"/>
      <c r="AX61" s="132"/>
      <c r="AY61" s="133"/>
      <c r="AZ61" s="132"/>
      <c r="BA61" s="131"/>
      <c r="BC61" s="407" t="str">
        <f t="shared" si="21"/>
        <v>►</v>
      </c>
      <c r="BD61" s="1338"/>
      <c r="BF61" s="407" t="str">
        <f t="shared" si="22"/>
        <v>►</v>
      </c>
      <c r="BG61" s="1338"/>
      <c r="BI61" s="9">
        <v>1</v>
      </c>
    </row>
    <row r="62" spans="1:61" ht="21">
      <c r="A62" s="407" t="str">
        <f t="shared" si="7"/>
        <v>►</v>
      </c>
      <c r="B62" s="147" t="str">
        <f t="shared" si="33"/>
        <v>►</v>
      </c>
      <c r="C62" s="685" t="str">
        <f t="shared" si="34"/>
        <v>►</v>
      </c>
      <c r="D62" s="147" t="str">
        <f t="shared" si="35"/>
        <v>►</v>
      </c>
      <c r="E62" s="147" t="str">
        <f t="shared" si="36"/>
        <v>►</v>
      </c>
      <c r="F62" s="147" t="str">
        <f t="shared" si="37"/>
        <v>►</v>
      </c>
      <c r="G62" s="147" t="str">
        <f t="shared" si="38"/>
        <v>►</v>
      </c>
      <c r="I62" s="146"/>
      <c r="J62" s="119"/>
      <c r="K62" s="119"/>
      <c r="L62" s="118"/>
      <c r="M62" s="117"/>
      <c r="N62" s="116"/>
      <c r="O62" s="288"/>
      <c r="P62" s="267"/>
      <c r="Q62" s="270"/>
      <c r="R62" s="270"/>
      <c r="S62" s="270"/>
      <c r="T62" s="270"/>
      <c r="U62" s="270"/>
      <c r="V62" s="270"/>
      <c r="W62" s="270"/>
      <c r="X62" s="270"/>
      <c r="Y62" s="270"/>
      <c r="Z62" s="287"/>
      <c r="AA62" s="686"/>
      <c r="AB62" s="407" t="str">
        <f t="shared" si="14"/>
        <v>►</v>
      </c>
      <c r="AC62" s="147" t="str">
        <f t="shared" si="39"/>
        <v>►</v>
      </c>
      <c r="AD62" s="685" t="str">
        <f t="shared" si="40"/>
        <v>►</v>
      </c>
      <c r="AE62" s="147" t="str">
        <f t="shared" si="41"/>
        <v>►</v>
      </c>
      <c r="AF62" s="147" t="str">
        <f t="shared" si="42"/>
        <v>►</v>
      </c>
      <c r="AG62" s="147" t="str">
        <f t="shared" si="43"/>
        <v>►</v>
      </c>
      <c r="AH62" s="147" t="str">
        <f t="shared" si="44"/>
        <v>►</v>
      </c>
      <c r="AI62" s="686"/>
      <c r="AJ62" s="146"/>
      <c r="AK62" s="119"/>
      <c r="AL62" s="119"/>
      <c r="AM62" s="118"/>
      <c r="AN62" s="117"/>
      <c r="AO62" s="116"/>
      <c r="AP62" s="288"/>
      <c r="AQ62" s="267"/>
      <c r="AR62" s="270"/>
      <c r="AS62" s="270"/>
      <c r="AT62" s="270"/>
      <c r="AU62" s="270"/>
      <c r="AV62" s="270"/>
      <c r="AW62" s="270"/>
      <c r="AX62" s="270"/>
      <c r="AY62" s="270"/>
      <c r="AZ62" s="270"/>
      <c r="BA62" s="287"/>
      <c r="BC62" s="407" t="str">
        <f t="shared" si="21"/>
        <v>►</v>
      </c>
      <c r="BD62" s="594" t="s">
        <v>1123</v>
      </c>
      <c r="BF62" s="407" t="str">
        <f t="shared" si="22"/>
        <v>►</v>
      </c>
      <c r="BG62" s="594" t="s">
        <v>1123</v>
      </c>
      <c r="BI62" s="9">
        <v>1</v>
      </c>
    </row>
    <row r="63" spans="1:61" ht="21">
      <c r="A63" s="407" t="str">
        <f t="shared" si="7"/>
        <v>►</v>
      </c>
      <c r="B63" s="147" t="str">
        <f t="shared" ref="B63:G63" si="45">B62</f>
        <v>►</v>
      </c>
      <c r="C63" s="685" t="str">
        <f t="shared" si="45"/>
        <v>►</v>
      </c>
      <c r="D63" s="147" t="str">
        <f t="shared" si="45"/>
        <v>►</v>
      </c>
      <c r="E63" s="147" t="str">
        <f t="shared" si="45"/>
        <v>►</v>
      </c>
      <c r="F63" s="147" t="str">
        <f t="shared" si="45"/>
        <v>►</v>
      </c>
      <c r="G63" s="147" t="str">
        <f t="shared" si="45"/>
        <v>►</v>
      </c>
      <c r="I63" s="146"/>
      <c r="J63" s="119"/>
      <c r="K63" s="119"/>
      <c r="L63" s="118"/>
      <c r="M63" s="117"/>
      <c r="N63" s="116"/>
      <c r="O63" s="285"/>
      <c r="P63" s="284"/>
      <c r="Q63" s="284"/>
      <c r="R63" s="284"/>
      <c r="S63" s="284"/>
      <c r="T63" s="284"/>
      <c r="U63" s="284"/>
      <c r="V63" s="284"/>
      <c r="W63" s="284"/>
      <c r="X63" s="284"/>
      <c r="Y63" s="284"/>
      <c r="Z63" s="282"/>
      <c r="AA63" s="686"/>
      <c r="AB63" s="407" t="str">
        <f t="shared" si="14"/>
        <v>►</v>
      </c>
      <c r="AC63" s="147" t="str">
        <f t="shared" ref="AC63:AH63" si="46">AC62</f>
        <v>►</v>
      </c>
      <c r="AD63" s="685" t="str">
        <f t="shared" si="46"/>
        <v>►</v>
      </c>
      <c r="AE63" s="147" t="str">
        <f t="shared" si="46"/>
        <v>►</v>
      </c>
      <c r="AF63" s="147" t="str">
        <f t="shared" si="46"/>
        <v>►</v>
      </c>
      <c r="AG63" s="147" t="str">
        <f t="shared" si="46"/>
        <v>►</v>
      </c>
      <c r="AH63" s="147" t="str">
        <f t="shared" si="46"/>
        <v>►</v>
      </c>
      <c r="AI63" s="686"/>
      <c r="AJ63" s="146"/>
      <c r="AK63" s="119"/>
      <c r="AL63" s="119"/>
      <c r="AM63" s="118"/>
      <c r="AN63" s="117"/>
      <c r="AO63" s="116"/>
      <c r="AP63" s="285"/>
      <c r="AQ63" s="284"/>
      <c r="AR63" s="284"/>
      <c r="AS63" s="284"/>
      <c r="AT63" s="284"/>
      <c r="AU63" s="284"/>
      <c r="AV63" s="284"/>
      <c r="AW63" s="284"/>
      <c r="AX63" s="284"/>
      <c r="AY63" s="284"/>
      <c r="AZ63" s="284"/>
      <c r="BA63" s="282"/>
      <c r="BC63" s="407" t="str">
        <f t="shared" si="21"/>
        <v>►</v>
      </c>
      <c r="BD63" s="593">
        <v>1</v>
      </c>
      <c r="BF63" s="407" t="str">
        <f t="shared" si="22"/>
        <v>►</v>
      </c>
      <c r="BG63" s="593">
        <v>1</v>
      </c>
      <c r="BI63" s="9">
        <v>1</v>
      </c>
    </row>
    <row r="64" spans="1:61" ht="21">
      <c r="A64" s="407" t="str">
        <f t="shared" si="7"/>
        <v>►</v>
      </c>
      <c r="B64" s="147" t="str">
        <f t="shared" ref="B64:G76" si="47">B62</f>
        <v>►</v>
      </c>
      <c r="C64" s="685" t="str">
        <f t="shared" si="47"/>
        <v>►</v>
      </c>
      <c r="D64" s="147" t="str">
        <f t="shared" si="47"/>
        <v>►</v>
      </c>
      <c r="E64" s="147" t="str">
        <f t="shared" si="47"/>
        <v>►</v>
      </c>
      <c r="F64" s="147" t="str">
        <f t="shared" si="47"/>
        <v>►</v>
      </c>
      <c r="G64" s="147" t="str">
        <f t="shared" si="47"/>
        <v>►</v>
      </c>
      <c r="I64" s="146"/>
      <c r="J64" s="119"/>
      <c r="K64" s="119"/>
      <c r="L64" s="118"/>
      <c r="M64" s="117"/>
      <c r="N64" s="116"/>
      <c r="O64" s="285"/>
      <c r="P64" s="284"/>
      <c r="Q64" s="284"/>
      <c r="R64" s="284"/>
      <c r="S64" s="284"/>
      <c r="T64" s="284"/>
      <c r="U64" s="284"/>
      <c r="V64" s="284"/>
      <c r="W64" s="284"/>
      <c r="X64" s="284"/>
      <c r="Y64" s="284"/>
      <c r="Z64" s="282"/>
      <c r="AA64" s="686"/>
      <c r="AB64" s="407" t="str">
        <f t="shared" si="14"/>
        <v>►</v>
      </c>
      <c r="AC64" s="147" t="str">
        <f t="shared" ref="AC64:AH76" si="48">AC62</f>
        <v>►</v>
      </c>
      <c r="AD64" s="685" t="str">
        <f t="shared" si="48"/>
        <v>►</v>
      </c>
      <c r="AE64" s="147" t="str">
        <f t="shared" si="48"/>
        <v>►</v>
      </c>
      <c r="AF64" s="147" t="str">
        <f t="shared" si="48"/>
        <v>►</v>
      </c>
      <c r="AG64" s="147" t="str">
        <f t="shared" si="48"/>
        <v>►</v>
      </c>
      <c r="AH64" s="147" t="str">
        <f t="shared" si="48"/>
        <v>►</v>
      </c>
      <c r="AI64" s="686"/>
      <c r="AJ64" s="146"/>
      <c r="AK64" s="119"/>
      <c r="AL64" s="119"/>
      <c r="AM64" s="118"/>
      <c r="AN64" s="117"/>
      <c r="AO64" s="116"/>
      <c r="AP64" s="285"/>
      <c r="AQ64" s="284"/>
      <c r="AR64" s="284"/>
      <c r="AS64" s="284"/>
      <c r="AT64" s="284"/>
      <c r="AU64" s="284"/>
      <c r="AV64" s="284"/>
      <c r="AW64" s="284"/>
      <c r="AX64" s="284"/>
      <c r="AY64" s="284"/>
      <c r="AZ64" s="284"/>
      <c r="BA64" s="282"/>
      <c r="BC64" s="407" t="str">
        <f t="shared" si="21"/>
        <v>►</v>
      </c>
      <c r="BD64" s="594" t="s">
        <v>1124</v>
      </c>
      <c r="BF64" s="407" t="str">
        <f t="shared" si="22"/>
        <v>►</v>
      </c>
      <c r="BG64" s="594" t="s">
        <v>1124</v>
      </c>
      <c r="BI64" s="9">
        <v>1</v>
      </c>
    </row>
    <row r="65" spans="1:61" ht="27" customHeight="1">
      <c r="A65" s="407" t="str">
        <f t="shared" si="7"/>
        <v>►</v>
      </c>
      <c r="B65" s="147" t="str">
        <f t="shared" si="47"/>
        <v>►</v>
      </c>
      <c r="C65" s="685" t="str">
        <f t="shared" si="47"/>
        <v>►</v>
      </c>
      <c r="D65" s="147" t="str">
        <f t="shared" si="47"/>
        <v>►</v>
      </c>
      <c r="E65" s="147" t="str">
        <f t="shared" si="47"/>
        <v>►</v>
      </c>
      <c r="F65" s="147" t="str">
        <f t="shared" si="47"/>
        <v>►</v>
      </c>
      <c r="G65" s="147" t="str">
        <f t="shared" si="47"/>
        <v>►</v>
      </c>
      <c r="I65" s="146"/>
      <c r="J65" s="119"/>
      <c r="K65" s="119"/>
      <c r="L65" s="118"/>
      <c r="M65" s="117"/>
      <c r="N65" s="116"/>
      <c r="O65" s="285"/>
      <c r="P65" s="284"/>
      <c r="Q65" s="284"/>
      <c r="R65" s="284"/>
      <c r="S65" s="284"/>
      <c r="T65" s="284"/>
      <c r="U65" s="284"/>
      <c r="V65" s="284"/>
      <c r="W65" s="284"/>
      <c r="X65" s="284"/>
      <c r="Y65" s="284"/>
      <c r="Z65" s="282"/>
      <c r="AA65" s="686"/>
      <c r="AB65" s="407" t="str">
        <f t="shared" si="14"/>
        <v>►</v>
      </c>
      <c r="AC65" s="147" t="str">
        <f t="shared" si="48"/>
        <v>►</v>
      </c>
      <c r="AD65" s="685" t="str">
        <f t="shared" si="48"/>
        <v>►</v>
      </c>
      <c r="AE65" s="147" t="str">
        <f t="shared" si="48"/>
        <v>►</v>
      </c>
      <c r="AF65" s="147" t="str">
        <f t="shared" si="48"/>
        <v>►</v>
      </c>
      <c r="AG65" s="147" t="str">
        <f t="shared" si="48"/>
        <v>►</v>
      </c>
      <c r="AH65" s="147" t="str">
        <f t="shared" si="48"/>
        <v>►</v>
      </c>
      <c r="AI65" s="686"/>
      <c r="AJ65" s="146"/>
      <c r="AK65" s="119"/>
      <c r="AL65" s="119"/>
      <c r="AM65" s="118"/>
      <c r="AN65" s="117"/>
      <c r="AO65" s="116"/>
      <c r="AP65" s="285"/>
      <c r="AQ65" s="284"/>
      <c r="AR65" s="284"/>
      <c r="AS65" s="284"/>
      <c r="AT65" s="284"/>
      <c r="AU65" s="284"/>
      <c r="AV65" s="284"/>
      <c r="AW65" s="284"/>
      <c r="AX65" s="284"/>
      <c r="AY65" s="284"/>
      <c r="AZ65" s="284"/>
      <c r="BA65" s="282"/>
      <c r="BC65" s="407" t="str">
        <f t="shared" si="21"/>
        <v>►</v>
      </c>
      <c r="BD65" s="387" t="s">
        <v>609</v>
      </c>
      <c r="BE65" t="s">
        <v>505</v>
      </c>
      <c r="BF65" s="407" t="str">
        <f t="shared" si="22"/>
        <v>►</v>
      </c>
      <c r="BG65" s="387" t="s">
        <v>609</v>
      </c>
      <c r="BH65" t="s">
        <v>505</v>
      </c>
      <c r="BI65" s="9">
        <v>1</v>
      </c>
    </row>
    <row r="66" spans="1:61" ht="21">
      <c r="A66" s="407" t="str">
        <f t="shared" si="7"/>
        <v>►</v>
      </c>
      <c r="B66" s="147" t="str">
        <f t="shared" si="47"/>
        <v>►</v>
      </c>
      <c r="C66" s="685" t="str">
        <f t="shared" si="47"/>
        <v>►</v>
      </c>
      <c r="D66" s="147" t="str">
        <f t="shared" si="47"/>
        <v>►</v>
      </c>
      <c r="E66" s="147" t="str">
        <f t="shared" si="47"/>
        <v>►</v>
      </c>
      <c r="F66" s="147" t="str">
        <f t="shared" si="47"/>
        <v>►</v>
      </c>
      <c r="G66" s="147" t="str">
        <f t="shared" si="47"/>
        <v>►</v>
      </c>
      <c r="I66" s="146"/>
      <c r="J66" s="119"/>
      <c r="K66" s="119"/>
      <c r="L66" s="118"/>
      <c r="M66" s="117"/>
      <c r="N66" s="116"/>
      <c r="O66" s="285"/>
      <c r="P66" s="284"/>
      <c r="Q66" s="284"/>
      <c r="R66" s="284"/>
      <c r="S66" s="284"/>
      <c r="T66" s="284"/>
      <c r="U66" s="284"/>
      <c r="V66" s="284"/>
      <c r="W66" s="284"/>
      <c r="X66" s="284"/>
      <c r="Y66" s="284"/>
      <c r="Z66" s="282"/>
      <c r="AA66" s="686"/>
      <c r="AB66" s="407" t="str">
        <f t="shared" si="14"/>
        <v>►</v>
      </c>
      <c r="AC66" s="147" t="str">
        <f t="shared" si="48"/>
        <v>►</v>
      </c>
      <c r="AD66" s="685" t="str">
        <f t="shared" si="48"/>
        <v>►</v>
      </c>
      <c r="AE66" s="147" t="str">
        <f t="shared" si="48"/>
        <v>►</v>
      </c>
      <c r="AF66" s="147" t="str">
        <f t="shared" si="48"/>
        <v>►</v>
      </c>
      <c r="AG66" s="147" t="str">
        <f t="shared" si="48"/>
        <v>►</v>
      </c>
      <c r="AH66" s="147" t="str">
        <f t="shared" si="48"/>
        <v>►</v>
      </c>
      <c r="AI66" s="686"/>
      <c r="AJ66" s="146"/>
      <c r="AK66" s="119"/>
      <c r="AL66" s="119"/>
      <c r="AM66" s="118"/>
      <c r="AN66" s="117"/>
      <c r="AO66" s="116"/>
      <c r="AP66" s="285"/>
      <c r="AQ66" s="284"/>
      <c r="AR66" s="284"/>
      <c r="AS66" s="284"/>
      <c r="AT66" s="284"/>
      <c r="AU66" s="284"/>
      <c r="AV66" s="284"/>
      <c r="AW66" s="284"/>
      <c r="AX66" s="284"/>
      <c r="AY66" s="284"/>
      <c r="AZ66" s="284"/>
      <c r="BA66" s="282"/>
      <c r="BC66" s="407" t="str">
        <f t="shared" si="21"/>
        <v>►</v>
      </c>
      <c r="BD66" s="593"/>
      <c r="BF66" s="407" t="str">
        <f t="shared" si="22"/>
        <v>►</v>
      </c>
      <c r="BG66" s="593"/>
      <c r="BI66" s="9">
        <v>1</v>
      </c>
    </row>
    <row r="67" spans="1:61" ht="21">
      <c r="A67" s="407" t="str">
        <f t="shared" si="7"/>
        <v>►</v>
      </c>
      <c r="B67" s="147" t="str">
        <f t="shared" si="47"/>
        <v>►</v>
      </c>
      <c r="C67" s="685" t="str">
        <f t="shared" si="47"/>
        <v>►</v>
      </c>
      <c r="D67" s="147" t="str">
        <f t="shared" si="47"/>
        <v>►</v>
      </c>
      <c r="E67" s="147" t="str">
        <f t="shared" si="47"/>
        <v>►</v>
      </c>
      <c r="F67" s="147" t="str">
        <f t="shared" si="47"/>
        <v>►</v>
      </c>
      <c r="G67" s="147" t="str">
        <f t="shared" si="47"/>
        <v>►</v>
      </c>
      <c r="I67" s="146"/>
      <c r="J67" s="119"/>
      <c r="K67" s="119"/>
      <c r="L67" s="118"/>
      <c r="M67" s="117"/>
      <c r="N67" s="116"/>
      <c r="O67" s="285"/>
      <c r="P67" s="284"/>
      <c r="Q67" s="284"/>
      <c r="R67" s="284"/>
      <c r="S67" s="284"/>
      <c r="T67" s="284"/>
      <c r="U67" s="284"/>
      <c r="V67" s="284"/>
      <c r="W67" s="284"/>
      <c r="X67" s="284"/>
      <c r="Y67" s="284"/>
      <c r="Z67" s="282"/>
      <c r="AA67" s="686"/>
      <c r="AB67" s="407" t="str">
        <f t="shared" si="14"/>
        <v>►</v>
      </c>
      <c r="AC67" s="147" t="str">
        <f t="shared" si="48"/>
        <v>►</v>
      </c>
      <c r="AD67" s="685" t="str">
        <f t="shared" si="48"/>
        <v>►</v>
      </c>
      <c r="AE67" s="147" t="str">
        <f t="shared" si="48"/>
        <v>►</v>
      </c>
      <c r="AF67" s="147" t="str">
        <f t="shared" si="48"/>
        <v>►</v>
      </c>
      <c r="AG67" s="147" t="str">
        <f t="shared" si="48"/>
        <v>►</v>
      </c>
      <c r="AH67" s="147" t="str">
        <f t="shared" si="48"/>
        <v>►</v>
      </c>
      <c r="AI67" s="686"/>
      <c r="AJ67" s="146"/>
      <c r="AK67" s="119"/>
      <c r="AL67" s="119"/>
      <c r="AM67" s="118"/>
      <c r="AN67" s="117"/>
      <c r="AO67" s="116"/>
      <c r="AP67" s="285"/>
      <c r="AQ67" s="284"/>
      <c r="AR67" s="284"/>
      <c r="AS67" s="284"/>
      <c r="AT67" s="284"/>
      <c r="AU67" s="284"/>
      <c r="AV67" s="284"/>
      <c r="AW67" s="284"/>
      <c r="AX67" s="284"/>
      <c r="AY67" s="284"/>
      <c r="AZ67" s="284"/>
      <c r="BA67" s="282"/>
      <c r="BC67" s="407" t="str">
        <f t="shared" si="21"/>
        <v>►</v>
      </c>
      <c r="BD67" s="597" t="s">
        <v>1125</v>
      </c>
      <c r="BF67" s="407" t="str">
        <f t="shared" si="22"/>
        <v>►</v>
      </c>
      <c r="BG67" s="597" t="s">
        <v>1125</v>
      </c>
      <c r="BI67" s="9">
        <v>1</v>
      </c>
    </row>
    <row r="68" spans="1:61" ht="21">
      <c r="A68" s="407" t="str">
        <f t="shared" si="7"/>
        <v>►</v>
      </c>
      <c r="B68" s="147" t="str">
        <f t="shared" si="47"/>
        <v>►</v>
      </c>
      <c r="C68" s="685" t="str">
        <f t="shared" si="47"/>
        <v>►</v>
      </c>
      <c r="D68" s="147" t="str">
        <f t="shared" si="47"/>
        <v>►</v>
      </c>
      <c r="E68" s="147" t="str">
        <f t="shared" si="47"/>
        <v>►</v>
      </c>
      <c r="F68" s="147" t="str">
        <f t="shared" si="47"/>
        <v>►</v>
      </c>
      <c r="G68" s="147" t="str">
        <f t="shared" si="47"/>
        <v>►</v>
      </c>
      <c r="I68" s="146"/>
      <c r="J68" s="119"/>
      <c r="K68" s="119"/>
      <c r="L68" s="118"/>
      <c r="M68" s="117"/>
      <c r="N68" s="116"/>
      <c r="O68" s="285"/>
      <c r="P68" s="284"/>
      <c r="Q68" s="284"/>
      <c r="R68" s="284"/>
      <c r="S68" s="284"/>
      <c r="T68" s="284"/>
      <c r="U68" s="284"/>
      <c r="V68" s="284"/>
      <c r="W68" s="284"/>
      <c r="X68" s="284"/>
      <c r="Y68" s="284"/>
      <c r="Z68" s="282"/>
      <c r="AA68" s="686"/>
      <c r="AB68" s="407" t="str">
        <f t="shared" si="14"/>
        <v>►</v>
      </c>
      <c r="AC68" s="147" t="str">
        <f t="shared" si="48"/>
        <v>►</v>
      </c>
      <c r="AD68" s="685" t="str">
        <f t="shared" si="48"/>
        <v>►</v>
      </c>
      <c r="AE68" s="147" t="str">
        <f t="shared" si="48"/>
        <v>►</v>
      </c>
      <c r="AF68" s="147" t="str">
        <f t="shared" si="48"/>
        <v>►</v>
      </c>
      <c r="AG68" s="147" t="str">
        <f t="shared" si="48"/>
        <v>►</v>
      </c>
      <c r="AH68" s="147" t="str">
        <f t="shared" si="48"/>
        <v>►</v>
      </c>
      <c r="AI68" s="686"/>
      <c r="AJ68" s="146"/>
      <c r="AK68" s="119"/>
      <c r="AL68" s="119"/>
      <c r="AM68" s="118"/>
      <c r="AN68" s="117"/>
      <c r="AO68" s="116"/>
      <c r="AP68" s="285"/>
      <c r="AQ68" s="284"/>
      <c r="AR68" s="284"/>
      <c r="AS68" s="284"/>
      <c r="AT68" s="284"/>
      <c r="AU68" s="284"/>
      <c r="AV68" s="284"/>
      <c r="AW68" s="284"/>
      <c r="AX68" s="284"/>
      <c r="AY68" s="284"/>
      <c r="AZ68" s="284"/>
      <c r="BA68" s="282"/>
      <c r="BC68" s="407" t="str">
        <f t="shared" si="21"/>
        <v>►</v>
      </c>
      <c r="BD68" s="387" t="s">
        <v>791</v>
      </c>
      <c r="BE68" t="s">
        <v>505</v>
      </c>
      <c r="BF68" s="407" t="str">
        <f t="shared" si="22"/>
        <v>►</v>
      </c>
      <c r="BG68" s="387" t="s">
        <v>791</v>
      </c>
      <c r="BI68" s="9">
        <v>1</v>
      </c>
    </row>
    <row r="69" spans="1:61" ht="21">
      <c r="A69" s="407" t="str">
        <f t="shared" si="7"/>
        <v>►</v>
      </c>
      <c r="B69" s="147" t="str">
        <f t="shared" si="47"/>
        <v>►</v>
      </c>
      <c r="C69" s="685" t="str">
        <f t="shared" si="47"/>
        <v>►</v>
      </c>
      <c r="D69" s="147" t="str">
        <f t="shared" si="47"/>
        <v>►</v>
      </c>
      <c r="E69" s="147" t="str">
        <f t="shared" si="47"/>
        <v>►</v>
      </c>
      <c r="F69" s="147" t="str">
        <f t="shared" si="47"/>
        <v>►</v>
      </c>
      <c r="G69" s="147" t="str">
        <f t="shared" si="47"/>
        <v>►</v>
      </c>
      <c r="I69" s="146"/>
      <c r="J69" s="119"/>
      <c r="K69" s="119"/>
      <c r="L69" s="118"/>
      <c r="M69" s="117"/>
      <c r="N69" s="116"/>
      <c r="O69" s="285"/>
      <c r="P69" s="284"/>
      <c r="Q69" s="284"/>
      <c r="R69" s="284"/>
      <c r="S69" s="284"/>
      <c r="T69" s="284"/>
      <c r="U69" s="284"/>
      <c r="V69" s="284"/>
      <c r="W69" s="284"/>
      <c r="X69" s="284"/>
      <c r="Y69" s="284"/>
      <c r="Z69" s="282"/>
      <c r="AA69" s="686"/>
      <c r="AB69" s="407" t="str">
        <f t="shared" si="14"/>
        <v>►</v>
      </c>
      <c r="AC69" s="147" t="str">
        <f t="shared" si="48"/>
        <v>►</v>
      </c>
      <c r="AD69" s="685" t="str">
        <f t="shared" si="48"/>
        <v>►</v>
      </c>
      <c r="AE69" s="147" t="str">
        <f t="shared" si="48"/>
        <v>►</v>
      </c>
      <c r="AF69" s="147" t="str">
        <f t="shared" si="48"/>
        <v>►</v>
      </c>
      <c r="AG69" s="147" t="str">
        <f t="shared" si="48"/>
        <v>►</v>
      </c>
      <c r="AH69" s="147" t="str">
        <f t="shared" si="48"/>
        <v>►</v>
      </c>
      <c r="AI69" s="686"/>
      <c r="AJ69" s="146"/>
      <c r="AK69" s="119"/>
      <c r="AL69" s="119"/>
      <c r="AM69" s="118"/>
      <c r="AN69" s="117"/>
      <c r="AO69" s="116"/>
      <c r="AP69" s="285"/>
      <c r="AQ69" s="284"/>
      <c r="AR69" s="284"/>
      <c r="AS69" s="284"/>
      <c r="AT69" s="284"/>
      <c r="AU69" s="284"/>
      <c r="AV69" s="284"/>
      <c r="AW69" s="284"/>
      <c r="AX69" s="284"/>
      <c r="AY69" s="284"/>
      <c r="AZ69" s="284"/>
      <c r="BA69" s="282"/>
      <c r="BC69" s="407" t="str">
        <f t="shared" si="21"/>
        <v>►</v>
      </c>
      <c r="BD69" s="593">
        <v>1</v>
      </c>
      <c r="BF69" s="407" t="str">
        <f t="shared" si="22"/>
        <v>►</v>
      </c>
      <c r="BG69" s="593">
        <v>1</v>
      </c>
      <c r="BI69" s="9">
        <v>1</v>
      </c>
    </row>
    <row r="70" spans="1:61" ht="21">
      <c r="A70" s="407" t="str">
        <f t="shared" si="7"/>
        <v>►</v>
      </c>
      <c r="B70" s="147" t="str">
        <f t="shared" si="47"/>
        <v>►</v>
      </c>
      <c r="C70" s="685" t="str">
        <f t="shared" si="47"/>
        <v>►</v>
      </c>
      <c r="D70" s="147" t="str">
        <f t="shared" si="47"/>
        <v>►</v>
      </c>
      <c r="E70" s="147" t="str">
        <f t="shared" si="47"/>
        <v>►</v>
      </c>
      <c r="F70" s="147" t="str">
        <f t="shared" si="47"/>
        <v>►</v>
      </c>
      <c r="G70" s="147" t="str">
        <f t="shared" si="47"/>
        <v>►</v>
      </c>
      <c r="I70" s="146"/>
      <c r="J70" s="119"/>
      <c r="K70" s="119"/>
      <c r="L70" s="118"/>
      <c r="M70" s="117"/>
      <c r="N70" s="116"/>
      <c r="O70" s="285"/>
      <c r="P70" s="284"/>
      <c r="Q70" s="284"/>
      <c r="R70" s="284"/>
      <c r="S70" s="284"/>
      <c r="T70" s="284"/>
      <c r="U70" s="284"/>
      <c r="V70" s="284"/>
      <c r="W70" s="284"/>
      <c r="X70" s="284"/>
      <c r="Y70" s="284"/>
      <c r="Z70" s="282"/>
      <c r="AA70" s="686"/>
      <c r="AB70" s="407" t="str">
        <f t="shared" si="14"/>
        <v>►</v>
      </c>
      <c r="AC70" s="147" t="str">
        <f t="shared" si="48"/>
        <v>►</v>
      </c>
      <c r="AD70" s="685" t="str">
        <f t="shared" si="48"/>
        <v>►</v>
      </c>
      <c r="AE70" s="147" t="str">
        <f t="shared" si="48"/>
        <v>►</v>
      </c>
      <c r="AF70" s="147" t="str">
        <f t="shared" si="48"/>
        <v>►</v>
      </c>
      <c r="AG70" s="147" t="str">
        <f t="shared" si="48"/>
        <v>►</v>
      </c>
      <c r="AH70" s="147" t="str">
        <f t="shared" si="48"/>
        <v>►</v>
      </c>
      <c r="AI70" s="686"/>
      <c r="AJ70" s="146"/>
      <c r="AK70" s="119"/>
      <c r="AL70" s="119"/>
      <c r="AM70" s="118"/>
      <c r="AN70" s="117"/>
      <c r="AO70" s="116"/>
      <c r="AP70" s="285"/>
      <c r="AQ70" s="284"/>
      <c r="AR70" s="284"/>
      <c r="AS70" s="284"/>
      <c r="AT70" s="284"/>
      <c r="AU70" s="284"/>
      <c r="AV70" s="284"/>
      <c r="AW70" s="284"/>
      <c r="AX70" s="284"/>
      <c r="AY70" s="284"/>
      <c r="AZ70" s="284"/>
      <c r="BA70" s="282"/>
      <c r="BC70" s="407" t="str">
        <f t="shared" si="21"/>
        <v>►</v>
      </c>
      <c r="BD70" s="594" t="s">
        <v>792</v>
      </c>
      <c r="BF70" s="407" t="str">
        <f t="shared" si="22"/>
        <v>►</v>
      </c>
      <c r="BG70" s="594" t="s">
        <v>792</v>
      </c>
      <c r="BI70" s="9">
        <v>1</v>
      </c>
    </row>
    <row r="71" spans="1:61" ht="15.75" customHeight="1">
      <c r="A71" s="407" t="str">
        <f t="shared" si="7"/>
        <v>►</v>
      </c>
      <c r="B71" s="147" t="str">
        <f t="shared" si="47"/>
        <v>►</v>
      </c>
      <c r="C71" s="685" t="str">
        <f t="shared" si="47"/>
        <v>►</v>
      </c>
      <c r="D71" s="147" t="str">
        <f t="shared" si="47"/>
        <v>►</v>
      </c>
      <c r="E71" s="147" t="str">
        <f t="shared" si="47"/>
        <v>►</v>
      </c>
      <c r="F71" s="147" t="str">
        <f t="shared" si="47"/>
        <v>►</v>
      </c>
      <c r="G71" s="147" t="str">
        <f t="shared" si="47"/>
        <v>►</v>
      </c>
      <c r="I71" s="146"/>
      <c r="J71" s="119"/>
      <c r="K71" s="119"/>
      <c r="L71" s="118"/>
      <c r="M71" s="117"/>
      <c r="N71" s="116"/>
      <c r="O71" s="285"/>
      <c r="P71" s="284"/>
      <c r="Q71" s="284"/>
      <c r="R71" s="284"/>
      <c r="S71" s="284"/>
      <c r="T71" s="284"/>
      <c r="U71" s="284"/>
      <c r="V71" s="284"/>
      <c r="W71" s="284"/>
      <c r="X71" s="284"/>
      <c r="Y71" s="284"/>
      <c r="Z71" s="282"/>
      <c r="AA71" s="686"/>
      <c r="AB71" s="407" t="str">
        <f t="shared" si="14"/>
        <v>►</v>
      </c>
      <c r="AC71" s="147" t="str">
        <f t="shared" si="48"/>
        <v>►</v>
      </c>
      <c r="AD71" s="685" t="str">
        <f t="shared" si="48"/>
        <v>►</v>
      </c>
      <c r="AE71" s="147" t="str">
        <f t="shared" si="48"/>
        <v>►</v>
      </c>
      <c r="AF71" s="147" t="str">
        <f t="shared" si="48"/>
        <v>►</v>
      </c>
      <c r="AG71" s="147" t="str">
        <f t="shared" si="48"/>
        <v>►</v>
      </c>
      <c r="AH71" s="147" t="str">
        <f t="shared" si="48"/>
        <v>►</v>
      </c>
      <c r="AI71" s="686"/>
      <c r="AJ71" s="146"/>
      <c r="AK71" s="119"/>
      <c r="AL71" s="119"/>
      <c r="AM71" s="118"/>
      <c r="AN71" s="117"/>
      <c r="AO71" s="116"/>
      <c r="AP71" s="285"/>
      <c r="AQ71" s="284"/>
      <c r="AR71" s="284"/>
      <c r="AS71" s="284"/>
      <c r="AT71" s="284"/>
      <c r="AU71" s="284"/>
      <c r="AV71" s="284"/>
      <c r="AW71" s="284"/>
      <c r="AX71" s="284"/>
      <c r="AY71" s="284"/>
      <c r="AZ71" s="284"/>
      <c r="BA71" s="282"/>
      <c r="BC71" s="407" t="str">
        <f t="shared" si="21"/>
        <v>►</v>
      </c>
      <c r="BD71" s="387" t="s">
        <v>793</v>
      </c>
      <c r="BE71" t="s">
        <v>505</v>
      </c>
      <c r="BF71" s="407" t="str">
        <f t="shared" si="22"/>
        <v>►</v>
      </c>
      <c r="BG71" s="387" t="s">
        <v>793</v>
      </c>
      <c r="BI71" s="9">
        <v>1</v>
      </c>
    </row>
    <row r="72" spans="1:61" ht="18.75" customHeight="1">
      <c r="A72" s="407" t="str">
        <f t="shared" si="7"/>
        <v>►</v>
      </c>
      <c r="B72" s="147" t="str">
        <f t="shared" si="47"/>
        <v>►</v>
      </c>
      <c r="C72" s="685" t="str">
        <f t="shared" si="47"/>
        <v>►</v>
      </c>
      <c r="D72" s="147" t="str">
        <f t="shared" si="47"/>
        <v>►</v>
      </c>
      <c r="E72" s="147" t="str">
        <f t="shared" si="47"/>
        <v>►</v>
      </c>
      <c r="F72" s="147" t="str">
        <f t="shared" si="47"/>
        <v>►</v>
      </c>
      <c r="G72" s="147" t="str">
        <f t="shared" si="47"/>
        <v>►</v>
      </c>
      <c r="I72" s="146"/>
      <c r="J72" s="119"/>
      <c r="K72" s="119"/>
      <c r="L72" s="118"/>
      <c r="M72" s="117"/>
      <c r="N72" s="116"/>
      <c r="O72" s="687"/>
      <c r="P72" s="280"/>
      <c r="Q72" s="280"/>
      <c r="R72" s="280"/>
      <c r="S72" s="280"/>
      <c r="T72" s="280"/>
      <c r="U72" s="280"/>
      <c r="V72" s="280"/>
      <c r="W72" s="280"/>
      <c r="X72" s="280"/>
      <c r="Y72" s="280"/>
      <c r="Z72" s="279"/>
      <c r="AA72" s="686"/>
      <c r="AB72" s="407" t="str">
        <f t="shared" si="14"/>
        <v>►</v>
      </c>
      <c r="AC72" s="147" t="str">
        <f t="shared" si="48"/>
        <v>►</v>
      </c>
      <c r="AD72" s="685" t="str">
        <f t="shared" si="48"/>
        <v>►</v>
      </c>
      <c r="AE72" s="147" t="str">
        <f t="shared" si="48"/>
        <v>►</v>
      </c>
      <c r="AF72" s="147" t="str">
        <f t="shared" si="48"/>
        <v>►</v>
      </c>
      <c r="AG72" s="147" t="str">
        <f t="shared" si="48"/>
        <v>►</v>
      </c>
      <c r="AH72" s="147" t="str">
        <f t="shared" si="48"/>
        <v>►</v>
      </c>
      <c r="AI72" s="686"/>
      <c r="AJ72" s="146"/>
      <c r="AK72" s="119"/>
      <c r="AL72" s="119"/>
      <c r="AM72" s="118"/>
      <c r="AN72" s="117"/>
      <c r="AO72" s="116"/>
      <c r="AP72" s="687"/>
      <c r="AQ72" s="280"/>
      <c r="AR72" s="280"/>
      <c r="AS72" s="280"/>
      <c r="AT72" s="280"/>
      <c r="AU72" s="280"/>
      <c r="AV72" s="280"/>
      <c r="AW72" s="280"/>
      <c r="AX72" s="280"/>
      <c r="AY72" s="280"/>
      <c r="AZ72" s="280"/>
      <c r="BA72" s="279"/>
      <c r="BC72" s="407" t="str">
        <f t="shared" si="21"/>
        <v>►</v>
      </c>
      <c r="BD72" s="593">
        <v>1</v>
      </c>
      <c r="BF72" s="407" t="str">
        <f t="shared" si="22"/>
        <v>►</v>
      </c>
      <c r="BG72" s="593">
        <v>1</v>
      </c>
      <c r="BI72" s="9">
        <v>1</v>
      </c>
    </row>
    <row r="73" spans="1:61" ht="18.75">
      <c r="A73" s="407" t="str">
        <f t="shared" si="7"/>
        <v>►</v>
      </c>
      <c r="B73" s="147" t="str">
        <f t="shared" si="47"/>
        <v>►</v>
      </c>
      <c r="C73" s="685" t="str">
        <f t="shared" si="47"/>
        <v>►</v>
      </c>
      <c r="D73" s="147" t="str">
        <f t="shared" si="47"/>
        <v>►</v>
      </c>
      <c r="E73" s="147" t="str">
        <f t="shared" si="47"/>
        <v>►</v>
      </c>
      <c r="F73" s="147" t="str">
        <f t="shared" si="47"/>
        <v>►</v>
      </c>
      <c r="G73" s="147" t="str">
        <f t="shared" si="47"/>
        <v>►</v>
      </c>
      <c r="I73" s="146"/>
      <c r="J73" s="119"/>
      <c r="K73" s="119"/>
      <c r="L73" s="118"/>
      <c r="M73" s="117"/>
      <c r="N73" s="116"/>
      <c r="O73" s="687"/>
      <c r="P73" s="280"/>
      <c r="Q73" s="280"/>
      <c r="R73" s="280"/>
      <c r="S73" s="280"/>
      <c r="T73" s="280"/>
      <c r="U73" s="280"/>
      <c r="V73" s="280"/>
      <c r="W73" s="280"/>
      <c r="X73" s="280"/>
      <c r="Y73" s="280"/>
      <c r="Z73" s="279"/>
      <c r="AA73" s="686"/>
      <c r="AB73" s="407" t="str">
        <f t="shared" si="14"/>
        <v>►</v>
      </c>
      <c r="AC73" s="147" t="str">
        <f t="shared" si="48"/>
        <v>►</v>
      </c>
      <c r="AD73" s="685" t="str">
        <f t="shared" si="48"/>
        <v>►</v>
      </c>
      <c r="AE73" s="147" t="str">
        <f t="shared" si="48"/>
        <v>►</v>
      </c>
      <c r="AF73" s="147" t="str">
        <f t="shared" si="48"/>
        <v>►</v>
      </c>
      <c r="AG73" s="147" t="str">
        <f t="shared" si="48"/>
        <v>►</v>
      </c>
      <c r="AH73" s="147" t="str">
        <f t="shared" si="48"/>
        <v>►</v>
      </c>
      <c r="AI73" s="686"/>
      <c r="AJ73" s="146"/>
      <c r="AK73" s="119"/>
      <c r="AL73" s="119"/>
      <c r="AM73" s="118"/>
      <c r="AN73" s="117"/>
      <c r="AO73" s="116"/>
      <c r="AP73" s="687"/>
      <c r="AQ73" s="280"/>
      <c r="AR73" s="280"/>
      <c r="AS73" s="280"/>
      <c r="AT73" s="280"/>
      <c r="AU73" s="280"/>
      <c r="AV73" s="280"/>
      <c r="AW73" s="280"/>
      <c r="AX73" s="280"/>
      <c r="AY73" s="280"/>
      <c r="AZ73" s="280"/>
      <c r="BA73" s="279"/>
      <c r="BC73" s="407" t="str">
        <f t="shared" si="21"/>
        <v>►</v>
      </c>
      <c r="BD73" s="593"/>
      <c r="BF73" s="407" t="str">
        <f t="shared" si="22"/>
        <v>►</v>
      </c>
      <c r="BG73" s="593"/>
      <c r="BI73" s="9">
        <v>1</v>
      </c>
    </row>
    <row r="74" spans="1:61" ht="15.75">
      <c r="A74" s="407" t="str">
        <f t="shared" ref="A74:A137" si="49">IF(ISBLANK(I74),"►",I74)</f>
        <v>►</v>
      </c>
      <c r="B74" s="147" t="str">
        <f t="shared" si="47"/>
        <v>►</v>
      </c>
      <c r="C74" s="685" t="str">
        <f t="shared" si="47"/>
        <v>►</v>
      </c>
      <c r="D74" s="147" t="str">
        <f t="shared" si="47"/>
        <v>►</v>
      </c>
      <c r="E74" s="147" t="str">
        <f t="shared" si="47"/>
        <v>►</v>
      </c>
      <c r="F74" s="147" t="str">
        <f t="shared" si="47"/>
        <v>►</v>
      </c>
      <c r="G74" s="147" t="str">
        <f t="shared" si="47"/>
        <v>►</v>
      </c>
      <c r="I74" s="274"/>
      <c r="J74" s="119"/>
      <c r="K74" s="119"/>
      <c r="L74" s="118"/>
      <c r="M74" s="117"/>
      <c r="N74" s="116"/>
      <c r="O74" s="277"/>
      <c r="P74" s="122"/>
      <c r="Q74" s="122"/>
      <c r="R74" s="122"/>
      <c r="S74" s="122"/>
      <c r="T74" s="122"/>
      <c r="U74" s="122"/>
      <c r="V74" s="122"/>
      <c r="W74" s="122"/>
      <c r="X74" s="122"/>
      <c r="Y74" s="122"/>
      <c r="Z74" s="121"/>
      <c r="AA74" s="686"/>
      <c r="AB74" s="407" t="str">
        <f t="shared" ref="AB74:AB137" si="50">IF(ISBLANK(AJ74),"►",AJ74)</f>
        <v>►</v>
      </c>
      <c r="AC74" s="147" t="str">
        <f t="shared" si="48"/>
        <v>►</v>
      </c>
      <c r="AD74" s="685" t="str">
        <f t="shared" si="48"/>
        <v>►</v>
      </c>
      <c r="AE74" s="147" t="str">
        <f t="shared" si="48"/>
        <v>►</v>
      </c>
      <c r="AF74" s="147" t="str">
        <f t="shared" si="48"/>
        <v>►</v>
      </c>
      <c r="AG74" s="147" t="str">
        <f t="shared" si="48"/>
        <v>►</v>
      </c>
      <c r="AH74" s="147" t="str">
        <f t="shared" si="48"/>
        <v>►</v>
      </c>
      <c r="AI74" s="686"/>
      <c r="AJ74" s="274"/>
      <c r="AK74" s="119"/>
      <c r="AL74" s="119"/>
      <c r="AM74" s="118"/>
      <c r="AN74" s="117"/>
      <c r="AO74" s="116"/>
      <c r="AP74" s="277"/>
      <c r="AQ74" s="122"/>
      <c r="AR74" s="122"/>
      <c r="AS74" s="122"/>
      <c r="AT74" s="122"/>
      <c r="AU74" s="122"/>
      <c r="AV74" s="122"/>
      <c r="AW74" s="122"/>
      <c r="AX74" s="122"/>
      <c r="AY74" s="122"/>
      <c r="AZ74" s="122"/>
      <c r="BA74" s="121"/>
      <c r="BC74" s="407" t="str">
        <f t="shared" ref="BC74:BC137" si="51">A74</f>
        <v>►</v>
      </c>
      <c r="BD74" s="593"/>
      <c r="BF74" s="407" t="str">
        <f t="shared" ref="BF74:BF137" si="52">AB74</f>
        <v>►</v>
      </c>
      <c r="BG74" s="593"/>
      <c r="BI74" s="9">
        <v>1</v>
      </c>
    </row>
    <row r="75" spans="1:61" ht="15.75">
      <c r="A75" s="407" t="str">
        <f t="shared" si="49"/>
        <v>►</v>
      </c>
      <c r="B75" s="147" t="str">
        <f t="shared" si="47"/>
        <v>►</v>
      </c>
      <c r="C75" s="685" t="str">
        <f t="shared" si="47"/>
        <v>►</v>
      </c>
      <c r="D75" s="147" t="str">
        <f t="shared" si="47"/>
        <v>►</v>
      </c>
      <c r="E75" s="147" t="str">
        <f t="shared" si="47"/>
        <v>►</v>
      </c>
      <c r="F75" s="147" t="str">
        <f t="shared" si="47"/>
        <v>►</v>
      </c>
      <c r="G75" s="147" t="str">
        <f t="shared" si="47"/>
        <v>►</v>
      </c>
      <c r="I75" s="274"/>
      <c r="J75" s="113"/>
      <c r="K75" s="113"/>
      <c r="L75" s="113"/>
      <c r="M75" s="113"/>
      <c r="N75" s="113"/>
      <c r="O75" s="113"/>
      <c r="P75" s="113"/>
      <c r="Q75" s="113"/>
      <c r="R75" s="113"/>
      <c r="S75" s="113"/>
      <c r="T75" s="113"/>
      <c r="U75" s="113"/>
      <c r="V75" s="113"/>
      <c r="W75" s="113"/>
      <c r="X75" s="113"/>
      <c r="Y75" s="113"/>
      <c r="Z75" s="115"/>
      <c r="AA75" s="686"/>
      <c r="AB75" s="407" t="str">
        <f t="shared" si="50"/>
        <v>►</v>
      </c>
      <c r="AC75" s="147" t="str">
        <f t="shared" si="48"/>
        <v>►</v>
      </c>
      <c r="AD75" s="685" t="str">
        <f t="shared" si="48"/>
        <v>►</v>
      </c>
      <c r="AE75" s="147" t="str">
        <f t="shared" si="48"/>
        <v>►</v>
      </c>
      <c r="AF75" s="147" t="str">
        <f t="shared" si="48"/>
        <v>►</v>
      </c>
      <c r="AG75" s="147" t="str">
        <f t="shared" si="48"/>
        <v>►</v>
      </c>
      <c r="AH75" s="147" t="str">
        <f t="shared" si="48"/>
        <v>►</v>
      </c>
      <c r="AI75" s="686"/>
      <c r="AJ75" s="274"/>
      <c r="AK75" s="113"/>
      <c r="AL75" s="113"/>
      <c r="AM75" s="113"/>
      <c r="AN75" s="113"/>
      <c r="AO75" s="113"/>
      <c r="AP75" s="113"/>
      <c r="AQ75" s="113"/>
      <c r="AR75" s="113"/>
      <c r="AS75" s="113"/>
      <c r="AT75" s="113"/>
      <c r="AU75" s="113"/>
      <c r="AV75" s="113"/>
      <c r="AW75" s="113"/>
      <c r="AX75" s="113"/>
      <c r="AY75" s="113"/>
      <c r="AZ75" s="113"/>
      <c r="BA75" s="115"/>
      <c r="BC75" s="407" t="str">
        <f t="shared" si="51"/>
        <v>►</v>
      </c>
      <c r="BD75" s="593"/>
      <c r="BF75" s="407" t="str">
        <f t="shared" si="52"/>
        <v>►</v>
      </c>
      <c r="BG75" s="593"/>
      <c r="BI75" s="9">
        <v>1</v>
      </c>
    </row>
    <row r="76" spans="1:61" ht="16.5" thickBot="1">
      <c r="A76" s="407" t="str">
        <f t="shared" si="49"/>
        <v>►</v>
      </c>
      <c r="B76" s="147" t="str">
        <f t="shared" si="47"/>
        <v>►</v>
      </c>
      <c r="C76" s="685" t="str">
        <f t="shared" si="47"/>
        <v>►</v>
      </c>
      <c r="D76" s="147" t="str">
        <f t="shared" si="47"/>
        <v>►</v>
      </c>
      <c r="E76" s="147" t="str">
        <f t="shared" si="47"/>
        <v>►</v>
      </c>
      <c r="F76" s="147" t="str">
        <f t="shared" si="47"/>
        <v>►</v>
      </c>
      <c r="G76" s="147" t="str">
        <f t="shared" si="47"/>
        <v>►</v>
      </c>
      <c r="I76" s="273"/>
      <c r="J76" s="272"/>
      <c r="K76" s="272"/>
      <c r="L76" s="272"/>
      <c r="M76" s="272"/>
      <c r="N76" s="272"/>
      <c r="O76" s="272"/>
      <c r="P76" s="272"/>
      <c r="Q76" s="272"/>
      <c r="R76" s="272"/>
      <c r="S76" s="272"/>
      <c r="T76" s="272"/>
      <c r="U76" s="272"/>
      <c r="V76" s="272"/>
      <c r="W76" s="272"/>
      <c r="X76" s="272"/>
      <c r="Y76" s="272"/>
      <c r="Z76" s="271"/>
      <c r="AA76" s="686"/>
      <c r="AB76" s="407" t="str">
        <f t="shared" si="50"/>
        <v>►</v>
      </c>
      <c r="AC76" s="147" t="str">
        <f t="shared" si="48"/>
        <v>►</v>
      </c>
      <c r="AD76" s="685" t="str">
        <f t="shared" si="48"/>
        <v>►</v>
      </c>
      <c r="AE76" s="147" t="str">
        <f t="shared" si="48"/>
        <v>►</v>
      </c>
      <c r="AF76" s="147" t="str">
        <f t="shared" si="48"/>
        <v>►</v>
      </c>
      <c r="AG76" s="147" t="str">
        <f t="shared" si="48"/>
        <v>►</v>
      </c>
      <c r="AH76" s="147" t="str">
        <f t="shared" si="48"/>
        <v>►</v>
      </c>
      <c r="AI76" s="686"/>
      <c r="AJ76" s="273"/>
      <c r="AK76" s="272"/>
      <c r="AL76" s="272"/>
      <c r="AM76" s="272"/>
      <c r="AN76" s="272"/>
      <c r="AO76" s="272"/>
      <c r="AP76" s="272"/>
      <c r="AQ76" s="272"/>
      <c r="AR76" s="272"/>
      <c r="AS76" s="272"/>
      <c r="AT76" s="272"/>
      <c r="AU76" s="272"/>
      <c r="AV76" s="272"/>
      <c r="AW76" s="272"/>
      <c r="AX76" s="272"/>
      <c r="AY76" s="272"/>
      <c r="AZ76" s="272"/>
      <c r="BA76" s="271"/>
      <c r="BC76" s="407" t="str">
        <f t="shared" si="51"/>
        <v>►</v>
      </c>
      <c r="BD76" s="593"/>
      <c r="BF76" s="407" t="str">
        <f t="shared" si="52"/>
        <v>►</v>
      </c>
      <c r="BG76" s="593"/>
      <c r="BI76" s="9">
        <v>1</v>
      </c>
    </row>
    <row r="77" spans="1:61" ht="16.5" thickBot="1">
      <c r="A77" s="407" t="str">
        <f t="shared" si="49"/>
        <v>A</v>
      </c>
      <c r="B77" s="681" t="s">
        <v>956</v>
      </c>
      <c r="C77" s="681" t="s">
        <v>956</v>
      </c>
      <c r="D77" s="681" t="s">
        <v>956</v>
      </c>
      <c r="E77" s="681" t="s">
        <v>956</v>
      </c>
      <c r="F77" s="681" t="s">
        <v>956</v>
      </c>
      <c r="G77" s="681" t="s">
        <v>956</v>
      </c>
      <c r="I77" s="684" t="s">
        <v>338</v>
      </c>
      <c r="J77" s="683" t="s">
        <v>956</v>
      </c>
      <c r="K77" s="683" t="s">
        <v>956</v>
      </c>
      <c r="L77" s="683" t="s">
        <v>956</v>
      </c>
      <c r="M77" s="683" t="s">
        <v>956</v>
      </c>
      <c r="N77" s="683" t="s">
        <v>956</v>
      </c>
      <c r="O77" s="683" t="s">
        <v>956</v>
      </c>
      <c r="P77" s="683" t="s">
        <v>956</v>
      </c>
      <c r="Q77" s="683" t="s">
        <v>956</v>
      </c>
      <c r="R77" s="683" t="s">
        <v>956</v>
      </c>
      <c r="S77" s="683" t="s">
        <v>956</v>
      </c>
      <c r="T77" s="683" t="s">
        <v>956</v>
      </c>
      <c r="U77" s="683" t="s">
        <v>956</v>
      </c>
      <c r="V77" s="683" t="s">
        <v>956</v>
      </c>
      <c r="W77" s="683" t="s">
        <v>956</v>
      </c>
      <c r="X77" s="683" t="s">
        <v>956</v>
      </c>
      <c r="Y77" s="683" t="s">
        <v>956</v>
      </c>
      <c r="Z77" s="683" t="s">
        <v>956</v>
      </c>
      <c r="AA77" s="686"/>
      <c r="AB77" s="407" t="str">
        <f t="shared" si="50"/>
        <v>A</v>
      </c>
      <c r="AC77" s="681" t="s">
        <v>956</v>
      </c>
      <c r="AD77" s="681" t="s">
        <v>956</v>
      </c>
      <c r="AE77" s="681" t="s">
        <v>956</v>
      </c>
      <c r="AF77" s="681" t="s">
        <v>956</v>
      </c>
      <c r="AG77" s="681" t="s">
        <v>956</v>
      </c>
      <c r="AH77" s="681" t="s">
        <v>956</v>
      </c>
      <c r="AI77" s="686"/>
      <c r="AJ77" s="684" t="s">
        <v>338</v>
      </c>
      <c r="AK77" s="683" t="s">
        <v>956</v>
      </c>
      <c r="AL77" s="683" t="s">
        <v>956</v>
      </c>
      <c r="AM77" s="683" t="s">
        <v>956</v>
      </c>
      <c r="AN77" s="683" t="s">
        <v>956</v>
      </c>
      <c r="AO77" s="683" t="s">
        <v>956</v>
      </c>
      <c r="AP77" s="683" t="s">
        <v>956</v>
      </c>
      <c r="AQ77" s="683" t="s">
        <v>956</v>
      </c>
      <c r="AR77" s="683" t="s">
        <v>956</v>
      </c>
      <c r="AS77" s="683" t="s">
        <v>956</v>
      </c>
      <c r="AT77" s="683" t="s">
        <v>956</v>
      </c>
      <c r="AU77" s="683" t="s">
        <v>956</v>
      </c>
      <c r="AV77" s="683" t="s">
        <v>956</v>
      </c>
      <c r="AW77" s="683" t="s">
        <v>956</v>
      </c>
      <c r="AX77" s="683" t="s">
        <v>956</v>
      </c>
      <c r="AY77" s="683" t="s">
        <v>956</v>
      </c>
      <c r="AZ77" s="683" t="s">
        <v>956</v>
      </c>
      <c r="BA77" s="683" t="s">
        <v>956</v>
      </c>
      <c r="BC77" s="407" t="str">
        <f t="shared" si="51"/>
        <v>A</v>
      </c>
      <c r="BD77" s="593"/>
      <c r="BF77" s="407" t="str">
        <f t="shared" si="52"/>
        <v>A</v>
      </c>
      <c r="BG77" s="593"/>
      <c r="BI77" s="9">
        <v>1</v>
      </c>
    </row>
    <row r="78" spans="1:61" ht="28.5">
      <c r="A78" s="407" t="str">
        <f t="shared" si="49"/>
        <v>►</v>
      </c>
      <c r="B78" s="408" t="str">
        <f t="shared" ref="B78:B96" si="53">IF(A78="►","►",IF(A78="A",IF(AND(ISTEXT(J78),ISTEXT(J78)),J78,IF(ISTEXT(J78),J78,IF(ISBLANK(J78),J78,J78)))))</f>
        <v>►</v>
      </c>
      <c r="C78" s="715" t="str">
        <f t="shared" ref="C78:C96" si="54">IF(B78="►","►",IFERROR(LEFT(B78,SEARCH(".",B78)-1),0))</f>
        <v>►</v>
      </c>
      <c r="D78" s="408" t="str">
        <f t="shared" ref="D78:D96" si="55">IF(B78="►","►",IFERROR(MID(B78,SEARCH(".",B78)+1,SEARCH(".",B78,SEARCH(".",B78)+1)-SEARCH(".",B78)-1),0))</f>
        <v>►</v>
      </c>
      <c r="E78" s="408" t="str">
        <f t="shared" ref="E78:E96" si="56">IF(B78="►","►",IFERROR(MID(B78,SEARCH(".",B78,SEARCH(".",B78)+1)+1,SEARCH(".",B78,SEARCH(".",B78,SEARCH(".",B78)+1)+1)-SEARCH(".",B78,SEARCH(".",B78)+1)-1),0))</f>
        <v>►</v>
      </c>
      <c r="F78" s="408" t="str">
        <f t="shared" ref="F78:F96" si="57">IF(B78="►","►",IFERROR(MID(J78,SEARCH(".",B78,SEARCH(".",B78,SEARCH(".",B78)+1)+1)+1,SEARCH(".",B78,SEARCH(".",B78,SEARCH(".",B78,SEARCH(".",B78)+1)+1)+1)-SEARCH(".",B78,SEARCH(".",B78,SEARCH(".",B78)+1)+1)-1),0))</f>
        <v>►</v>
      </c>
      <c r="G78" s="408" t="str">
        <f t="shared" ref="G78:G96" si="58">IF(B78="►","►",IFERROR(MID(B78,SEARCH("♦",SUBSTITUTE(B78,".","♦",LEN(B78)-LEN(SUBSTITUTE(B78,".",""))))+1,999),""))</f>
        <v>►</v>
      </c>
      <c r="I78" s="259"/>
      <c r="J78" s="258"/>
      <c r="K78" s="258"/>
      <c r="L78" s="257"/>
      <c r="M78" s="256"/>
      <c r="N78" s="255"/>
      <c r="O78" s="714"/>
      <c r="P78" s="713"/>
      <c r="Q78" s="712"/>
      <c r="R78" s="712"/>
      <c r="S78" s="712"/>
      <c r="T78" s="712"/>
      <c r="U78" s="712"/>
      <c r="V78" s="712"/>
      <c r="W78" s="712"/>
      <c r="X78" s="712"/>
      <c r="Y78" s="712"/>
      <c r="Z78" s="711"/>
      <c r="AA78" s="686"/>
      <c r="AB78" s="407" t="str">
        <f t="shared" si="50"/>
        <v>►</v>
      </c>
      <c r="AC78" s="408" t="str">
        <f t="shared" ref="AC78:AC96" si="59">IF(AB78="►","►",IF(AB78="A",IF(AND(ISTEXT(AK78),ISTEXT(AK78)),AK78,IF(ISTEXT(AK78),AK78,IF(ISBLANK(AK78),AK78,AK78)))))</f>
        <v>►</v>
      </c>
      <c r="AD78" s="715" t="str">
        <f t="shared" ref="AD78:AD96" si="60">IF(AC78="►","►",IFERROR(LEFT(AC78,SEARCH(".",AC78)-1),0))</f>
        <v>►</v>
      </c>
      <c r="AE78" s="408" t="str">
        <f t="shared" ref="AE78:AE96" si="61">IF(AC78="►","►",IFERROR(MID(AC78,SEARCH(".",AC78)+1,SEARCH(".",AC78,SEARCH(".",AC78)+1)-SEARCH(".",AC78)-1),0))</f>
        <v>►</v>
      </c>
      <c r="AF78" s="408" t="str">
        <f t="shared" ref="AF78:AF96" si="62">IF(AC78="►","►",IFERROR(MID(AC78,SEARCH(".",AC78,SEARCH(".",AC78)+1)+1,SEARCH(".",AC78,SEARCH(".",AC78,SEARCH(".",AC78)+1)+1)-SEARCH(".",AC78,SEARCH(".",AC78)+1)-1),0))</f>
        <v>►</v>
      </c>
      <c r="AG78" s="408" t="str">
        <f t="shared" ref="AG78:AG96" si="63">IF(AC78="►","►",IFERROR(MID(AK78,SEARCH(".",AC78,SEARCH(".",AC78,SEARCH(".",AC78)+1)+1)+1,SEARCH(".",AC78,SEARCH(".",AC78,SEARCH(".",AC78,SEARCH(".",AC78)+1)+1)+1)-SEARCH(".",AC78,SEARCH(".",AC78,SEARCH(".",AC78)+1)+1)-1),0))</f>
        <v>►</v>
      </c>
      <c r="AH78" s="408" t="str">
        <f t="shared" ref="AH78:AH96" si="64">IF(AC78="►","►",IFERROR(MID(AC78,SEARCH("♦",SUBSTITUTE(AC78,".","♦",LEN(AC78)-LEN(SUBSTITUTE(AC78,".",""))))+1,999),""))</f>
        <v>►</v>
      </c>
      <c r="AI78" s="686"/>
      <c r="AJ78" s="259"/>
      <c r="AK78" s="258"/>
      <c r="AL78" s="258"/>
      <c r="AM78" s="257"/>
      <c r="AN78" s="256"/>
      <c r="AO78" s="255"/>
      <c r="AP78" s="714"/>
      <c r="AQ78" s="713"/>
      <c r="AR78" s="712"/>
      <c r="AS78" s="712"/>
      <c r="AT78" s="712"/>
      <c r="AU78" s="712"/>
      <c r="AV78" s="712"/>
      <c r="AW78" s="712"/>
      <c r="AX78" s="712"/>
      <c r="AY78" s="712"/>
      <c r="AZ78" s="712"/>
      <c r="BA78" s="711"/>
      <c r="BC78" s="407" t="str">
        <f t="shared" si="51"/>
        <v>►</v>
      </c>
      <c r="BD78" s="593"/>
      <c r="BF78" s="407" t="str">
        <f t="shared" si="52"/>
        <v>►</v>
      </c>
      <c r="BG78" s="593"/>
      <c r="BI78" s="9">
        <v>1</v>
      </c>
    </row>
    <row r="79" spans="1:61" ht="28.5">
      <c r="A79" s="407" t="str">
        <f t="shared" si="49"/>
        <v>►</v>
      </c>
      <c r="B79" s="147" t="str">
        <f t="shared" si="53"/>
        <v>►</v>
      </c>
      <c r="C79" s="685" t="str">
        <f t="shared" si="54"/>
        <v>►</v>
      </c>
      <c r="D79" s="147" t="str">
        <f t="shared" si="55"/>
        <v>►</v>
      </c>
      <c r="E79" s="147" t="str">
        <f t="shared" si="56"/>
        <v>►</v>
      </c>
      <c r="F79" s="147" t="str">
        <f t="shared" si="57"/>
        <v>►</v>
      </c>
      <c r="G79" s="147" t="str">
        <f t="shared" si="58"/>
        <v>►</v>
      </c>
      <c r="I79" s="342"/>
      <c r="J79" s="204"/>
      <c r="K79" s="204"/>
      <c r="L79" s="203"/>
      <c r="M79" s="202"/>
      <c r="N79" s="201"/>
      <c r="O79" s="710"/>
      <c r="P79" s="709"/>
      <c r="Q79" s="708"/>
      <c r="R79" s="708"/>
      <c r="S79" s="708"/>
      <c r="T79" s="708"/>
      <c r="U79" s="708"/>
      <c r="V79" s="708"/>
      <c r="W79" s="708"/>
      <c r="X79" s="708"/>
      <c r="Y79" s="708"/>
      <c r="Z79" s="707"/>
      <c r="AA79" s="686"/>
      <c r="AB79" s="407" t="str">
        <f t="shared" si="50"/>
        <v>►</v>
      </c>
      <c r="AC79" s="147" t="str">
        <f t="shared" si="59"/>
        <v>►</v>
      </c>
      <c r="AD79" s="685" t="str">
        <f t="shared" si="60"/>
        <v>►</v>
      </c>
      <c r="AE79" s="147" t="str">
        <f t="shared" si="61"/>
        <v>►</v>
      </c>
      <c r="AF79" s="147" t="str">
        <f t="shared" si="62"/>
        <v>►</v>
      </c>
      <c r="AG79" s="147" t="str">
        <f t="shared" si="63"/>
        <v>►</v>
      </c>
      <c r="AH79" s="147" t="str">
        <f t="shared" si="64"/>
        <v>►</v>
      </c>
      <c r="AI79" s="686"/>
      <c r="AJ79" s="342"/>
      <c r="AK79" s="204"/>
      <c r="AL79" s="204"/>
      <c r="AM79" s="203"/>
      <c r="AN79" s="202"/>
      <c r="AO79" s="201"/>
      <c r="AP79" s="710"/>
      <c r="AQ79" s="709"/>
      <c r="AR79" s="708"/>
      <c r="AS79" s="708"/>
      <c r="AT79" s="708"/>
      <c r="AU79" s="708"/>
      <c r="AV79" s="708"/>
      <c r="AW79" s="708"/>
      <c r="AX79" s="708"/>
      <c r="AY79" s="708"/>
      <c r="AZ79" s="708"/>
      <c r="BA79" s="707"/>
      <c r="BC79" s="407" t="str">
        <f t="shared" si="51"/>
        <v>►</v>
      </c>
      <c r="BD79" s="593"/>
      <c r="BF79" s="407" t="str">
        <f t="shared" si="52"/>
        <v>►</v>
      </c>
      <c r="BG79" s="593"/>
      <c r="BI79" s="9">
        <v>1</v>
      </c>
    </row>
    <row r="80" spans="1:61" ht="15.75">
      <c r="A80" s="407" t="str">
        <f t="shared" si="49"/>
        <v>►</v>
      </c>
      <c r="B80" s="147" t="str">
        <f t="shared" si="53"/>
        <v>►</v>
      </c>
      <c r="C80" s="685" t="str">
        <f t="shared" si="54"/>
        <v>►</v>
      </c>
      <c r="D80" s="147" t="str">
        <f t="shared" si="55"/>
        <v>►</v>
      </c>
      <c r="E80" s="147" t="str">
        <f t="shared" si="56"/>
        <v>►</v>
      </c>
      <c r="F80" s="147" t="str">
        <f t="shared" si="57"/>
        <v>►</v>
      </c>
      <c r="G80" s="147" t="str">
        <f t="shared" si="58"/>
        <v>►</v>
      </c>
      <c r="I80" s="134"/>
      <c r="J80" s="204"/>
      <c r="K80" s="204"/>
      <c r="L80" s="203"/>
      <c r="M80" s="202"/>
      <c r="N80" s="201"/>
      <c r="O80" s="706"/>
      <c r="P80" s="706"/>
      <c r="Q80" s="337"/>
      <c r="R80" s="336"/>
      <c r="S80" s="232"/>
      <c r="T80" s="232"/>
      <c r="U80" s="232"/>
      <c r="V80" s="232"/>
      <c r="W80" s="232"/>
      <c r="X80" s="232"/>
      <c r="Y80" s="232"/>
      <c r="Z80" s="231"/>
      <c r="AA80" s="686"/>
      <c r="AB80" s="407" t="str">
        <f t="shared" si="50"/>
        <v>►</v>
      </c>
      <c r="AC80" s="147" t="str">
        <f t="shared" si="59"/>
        <v>►</v>
      </c>
      <c r="AD80" s="685" t="str">
        <f t="shared" si="60"/>
        <v>►</v>
      </c>
      <c r="AE80" s="147" t="str">
        <f t="shared" si="61"/>
        <v>►</v>
      </c>
      <c r="AF80" s="147" t="str">
        <f t="shared" si="62"/>
        <v>►</v>
      </c>
      <c r="AG80" s="147" t="str">
        <f t="shared" si="63"/>
        <v>►</v>
      </c>
      <c r="AH80" s="147" t="str">
        <f t="shared" si="64"/>
        <v>►</v>
      </c>
      <c r="AI80" s="686"/>
      <c r="AJ80" s="134"/>
      <c r="AK80" s="204"/>
      <c r="AL80" s="204"/>
      <c r="AM80" s="203"/>
      <c r="AN80" s="202"/>
      <c r="AO80" s="201"/>
      <c r="AP80" s="706"/>
      <c r="AQ80" s="706"/>
      <c r="AR80" s="337"/>
      <c r="AS80" s="336"/>
      <c r="AT80" s="232"/>
      <c r="AU80" s="232"/>
      <c r="AV80" s="232"/>
      <c r="AW80" s="232"/>
      <c r="AX80" s="232"/>
      <c r="AY80" s="232"/>
      <c r="AZ80" s="232"/>
      <c r="BA80" s="231"/>
      <c r="BC80" s="407" t="str">
        <f t="shared" si="51"/>
        <v>►</v>
      </c>
      <c r="BD80" s="593"/>
      <c r="BF80" s="407" t="str">
        <f t="shared" si="52"/>
        <v>►</v>
      </c>
      <c r="BG80" s="593"/>
      <c r="BI80" s="9">
        <v>1</v>
      </c>
    </row>
    <row r="81" spans="1:61" ht="18.75">
      <c r="A81" s="407" t="str">
        <f t="shared" si="49"/>
        <v>►</v>
      </c>
      <c r="B81" s="147" t="str">
        <f t="shared" si="53"/>
        <v>►</v>
      </c>
      <c r="C81" s="685" t="str">
        <f t="shared" si="54"/>
        <v>►</v>
      </c>
      <c r="D81" s="147" t="str">
        <f t="shared" si="55"/>
        <v>►</v>
      </c>
      <c r="E81" s="147" t="str">
        <f t="shared" si="56"/>
        <v>►</v>
      </c>
      <c r="F81" s="147" t="str">
        <f t="shared" si="57"/>
        <v>►</v>
      </c>
      <c r="G81" s="147" t="str">
        <f t="shared" si="58"/>
        <v>►</v>
      </c>
      <c r="I81" s="134"/>
      <c r="J81" s="204"/>
      <c r="K81" s="204"/>
      <c r="L81" s="203"/>
      <c r="M81" s="202"/>
      <c r="N81" s="201"/>
      <c r="O81" s="224"/>
      <c r="P81" s="334"/>
      <c r="Q81" s="323"/>
      <c r="R81" s="323"/>
      <c r="S81" s="323"/>
      <c r="T81" s="323"/>
      <c r="U81" s="211"/>
      <c r="V81" s="223"/>
      <c r="W81" s="705"/>
      <c r="X81" s="705"/>
      <c r="Y81" s="705"/>
      <c r="Z81" s="704"/>
      <c r="AA81" s="686"/>
      <c r="AB81" s="407" t="str">
        <f t="shared" si="50"/>
        <v>►</v>
      </c>
      <c r="AC81" s="147" t="str">
        <f t="shared" si="59"/>
        <v>►</v>
      </c>
      <c r="AD81" s="685" t="str">
        <f t="shared" si="60"/>
        <v>►</v>
      </c>
      <c r="AE81" s="147" t="str">
        <f t="shared" si="61"/>
        <v>►</v>
      </c>
      <c r="AF81" s="147" t="str">
        <f t="shared" si="62"/>
        <v>►</v>
      </c>
      <c r="AG81" s="147" t="str">
        <f t="shared" si="63"/>
        <v>►</v>
      </c>
      <c r="AH81" s="147" t="str">
        <f t="shared" si="64"/>
        <v>►</v>
      </c>
      <c r="AI81" s="686"/>
      <c r="AJ81" s="134"/>
      <c r="AK81" s="204"/>
      <c r="AL81" s="204"/>
      <c r="AM81" s="203"/>
      <c r="AN81" s="202"/>
      <c r="AO81" s="201"/>
      <c r="AP81" s="224"/>
      <c r="AQ81" s="334"/>
      <c r="AR81" s="323"/>
      <c r="AS81" s="323"/>
      <c r="AT81" s="323"/>
      <c r="AU81" s="323"/>
      <c r="AV81" s="211"/>
      <c r="AW81" s="223"/>
      <c r="AX81" s="705"/>
      <c r="AY81" s="705"/>
      <c r="AZ81" s="705"/>
      <c r="BA81" s="704"/>
      <c r="BC81" s="407" t="str">
        <f t="shared" si="51"/>
        <v>►</v>
      </c>
      <c r="BD81" s="593"/>
      <c r="BF81" s="407" t="str">
        <f t="shared" si="52"/>
        <v>►</v>
      </c>
      <c r="BG81" s="593"/>
      <c r="BI81" s="9">
        <v>1</v>
      </c>
    </row>
    <row r="82" spans="1:61" ht="18.75">
      <c r="A82" s="407" t="str">
        <f t="shared" si="49"/>
        <v>►</v>
      </c>
      <c r="B82" s="147" t="str">
        <f t="shared" si="53"/>
        <v>►</v>
      </c>
      <c r="C82" s="685" t="str">
        <f t="shared" si="54"/>
        <v>►</v>
      </c>
      <c r="D82" s="147" t="str">
        <f t="shared" si="55"/>
        <v>►</v>
      </c>
      <c r="E82" s="147" t="str">
        <f t="shared" si="56"/>
        <v>►</v>
      </c>
      <c r="F82" s="147" t="str">
        <f t="shared" si="57"/>
        <v>►</v>
      </c>
      <c r="G82" s="147" t="str">
        <f t="shared" si="58"/>
        <v>►</v>
      </c>
      <c r="I82" s="134"/>
      <c r="J82" s="204"/>
      <c r="K82" s="204"/>
      <c r="L82" s="203"/>
      <c r="M82" s="202"/>
      <c r="N82" s="201"/>
      <c r="O82" s="216"/>
      <c r="P82" s="327"/>
      <c r="Q82" s="324"/>
      <c r="R82" s="324"/>
      <c r="S82" s="324"/>
      <c r="T82" s="324"/>
      <c r="U82" s="215"/>
      <c r="V82" s="28"/>
      <c r="W82" s="705"/>
      <c r="X82" s="705"/>
      <c r="Y82" s="705"/>
      <c r="Z82" s="704"/>
      <c r="AA82" s="686"/>
      <c r="AB82" s="407" t="str">
        <f t="shared" si="50"/>
        <v>►</v>
      </c>
      <c r="AC82" s="147" t="str">
        <f t="shared" si="59"/>
        <v>►</v>
      </c>
      <c r="AD82" s="685" t="str">
        <f t="shared" si="60"/>
        <v>►</v>
      </c>
      <c r="AE82" s="147" t="str">
        <f t="shared" si="61"/>
        <v>►</v>
      </c>
      <c r="AF82" s="147" t="str">
        <f t="shared" si="62"/>
        <v>►</v>
      </c>
      <c r="AG82" s="147" t="str">
        <f t="shared" si="63"/>
        <v>►</v>
      </c>
      <c r="AH82" s="147" t="str">
        <f t="shared" si="64"/>
        <v>►</v>
      </c>
      <c r="AI82" s="686"/>
      <c r="AJ82" s="134"/>
      <c r="AK82" s="204"/>
      <c r="AL82" s="204"/>
      <c r="AM82" s="203"/>
      <c r="AN82" s="202"/>
      <c r="AO82" s="201"/>
      <c r="AP82" s="216"/>
      <c r="AQ82" s="327"/>
      <c r="AR82" s="324"/>
      <c r="AS82" s="324"/>
      <c r="AT82" s="324"/>
      <c r="AU82" s="324"/>
      <c r="AV82" s="215"/>
      <c r="AW82" s="28"/>
      <c r="AX82" s="705"/>
      <c r="AY82" s="705"/>
      <c r="AZ82" s="705"/>
      <c r="BA82" s="704"/>
      <c r="BC82" s="407" t="str">
        <f t="shared" si="51"/>
        <v>►</v>
      </c>
      <c r="BD82" s="593"/>
      <c r="BF82" s="407" t="str">
        <f t="shared" si="52"/>
        <v>►</v>
      </c>
      <c r="BG82" s="593"/>
      <c r="BI82" s="9">
        <v>1</v>
      </c>
    </row>
    <row r="83" spans="1:61" ht="15.75">
      <c r="A83" s="407" t="str">
        <f t="shared" si="49"/>
        <v>►</v>
      </c>
      <c r="B83" s="147" t="str">
        <f t="shared" si="53"/>
        <v>►</v>
      </c>
      <c r="C83" s="685" t="str">
        <f t="shared" si="54"/>
        <v>►</v>
      </c>
      <c r="D83" s="147" t="str">
        <f t="shared" si="55"/>
        <v>►</v>
      </c>
      <c r="E83" s="147" t="str">
        <f t="shared" si="56"/>
        <v>►</v>
      </c>
      <c r="F83" s="147" t="str">
        <f t="shared" si="57"/>
        <v>►</v>
      </c>
      <c r="G83" s="147" t="str">
        <f t="shared" si="58"/>
        <v>►</v>
      </c>
      <c r="I83" s="134"/>
      <c r="J83" s="204"/>
      <c r="K83" s="204"/>
      <c r="L83" s="203"/>
      <c r="M83" s="202"/>
      <c r="N83" s="201"/>
      <c r="O83" s="325"/>
      <c r="P83" s="324"/>
      <c r="Q83" s="323"/>
      <c r="R83" s="320"/>
      <c r="S83" s="199"/>
      <c r="T83" s="319"/>
      <c r="U83" s="198"/>
      <c r="V83" s="197"/>
      <c r="W83" s="703"/>
      <c r="X83" s="703"/>
      <c r="Y83" s="703"/>
      <c r="Z83" s="702"/>
      <c r="AA83" s="686"/>
      <c r="AB83" s="407" t="str">
        <f t="shared" si="50"/>
        <v>►</v>
      </c>
      <c r="AC83" s="147" t="str">
        <f t="shared" si="59"/>
        <v>►</v>
      </c>
      <c r="AD83" s="685" t="str">
        <f t="shared" si="60"/>
        <v>►</v>
      </c>
      <c r="AE83" s="147" t="str">
        <f t="shared" si="61"/>
        <v>►</v>
      </c>
      <c r="AF83" s="147" t="str">
        <f t="shared" si="62"/>
        <v>►</v>
      </c>
      <c r="AG83" s="147" t="str">
        <f t="shared" si="63"/>
        <v>►</v>
      </c>
      <c r="AH83" s="147" t="str">
        <f t="shared" si="64"/>
        <v>►</v>
      </c>
      <c r="AI83" s="686"/>
      <c r="AJ83" s="134"/>
      <c r="AK83" s="204"/>
      <c r="AL83" s="204"/>
      <c r="AM83" s="203"/>
      <c r="AN83" s="202"/>
      <c r="AO83" s="201"/>
      <c r="AP83" s="325"/>
      <c r="AQ83" s="324"/>
      <c r="AR83" s="323"/>
      <c r="AS83" s="320"/>
      <c r="AT83" s="199"/>
      <c r="AU83" s="319"/>
      <c r="AV83" s="198"/>
      <c r="AW83" s="197"/>
      <c r="AX83" s="703"/>
      <c r="AY83" s="703"/>
      <c r="AZ83" s="703"/>
      <c r="BA83" s="702"/>
      <c r="BC83" s="407" t="str">
        <f t="shared" si="51"/>
        <v>►</v>
      </c>
      <c r="BD83" s="593"/>
      <c r="BF83" s="407" t="str">
        <f t="shared" si="52"/>
        <v>►</v>
      </c>
      <c r="BG83" s="593"/>
      <c r="BI83" s="9">
        <v>1</v>
      </c>
    </row>
    <row r="84" spans="1:61" ht="15.75">
      <c r="A84" s="407" t="str">
        <f t="shared" si="49"/>
        <v>►</v>
      </c>
      <c r="B84" s="147" t="str">
        <f t="shared" si="53"/>
        <v>►</v>
      </c>
      <c r="C84" s="685" t="str">
        <f t="shared" si="54"/>
        <v>►</v>
      </c>
      <c r="D84" s="147" t="str">
        <f t="shared" si="55"/>
        <v>►</v>
      </c>
      <c r="E84" s="147" t="str">
        <f t="shared" si="56"/>
        <v>►</v>
      </c>
      <c r="F84" s="147" t="str">
        <f t="shared" si="57"/>
        <v>►</v>
      </c>
      <c r="G84" s="147" t="str">
        <f t="shared" si="58"/>
        <v>►</v>
      </c>
      <c r="I84" s="134"/>
      <c r="J84" s="204"/>
      <c r="K84" s="204"/>
      <c r="L84" s="203"/>
      <c r="M84" s="202"/>
      <c r="N84" s="201"/>
      <c r="O84" s="200"/>
      <c r="P84" s="104"/>
      <c r="Q84" s="320"/>
      <c r="R84" s="320"/>
      <c r="S84" s="199"/>
      <c r="T84" s="319"/>
      <c r="U84" s="198"/>
      <c r="V84" s="197"/>
      <c r="W84" s="703"/>
      <c r="X84" s="703"/>
      <c r="Y84" s="703"/>
      <c r="Z84" s="702"/>
      <c r="AA84" s="686"/>
      <c r="AB84" s="407" t="str">
        <f t="shared" si="50"/>
        <v>►</v>
      </c>
      <c r="AC84" s="147" t="str">
        <f t="shared" si="59"/>
        <v>►</v>
      </c>
      <c r="AD84" s="685" t="str">
        <f t="shared" si="60"/>
        <v>►</v>
      </c>
      <c r="AE84" s="147" t="str">
        <f t="shared" si="61"/>
        <v>►</v>
      </c>
      <c r="AF84" s="147" t="str">
        <f t="shared" si="62"/>
        <v>►</v>
      </c>
      <c r="AG84" s="147" t="str">
        <f t="shared" si="63"/>
        <v>►</v>
      </c>
      <c r="AH84" s="147" t="str">
        <f t="shared" si="64"/>
        <v>►</v>
      </c>
      <c r="AI84" s="686"/>
      <c r="AJ84" s="134"/>
      <c r="AK84" s="204"/>
      <c r="AL84" s="204"/>
      <c r="AM84" s="203"/>
      <c r="AN84" s="202"/>
      <c r="AO84" s="201"/>
      <c r="AP84" s="200"/>
      <c r="AQ84" s="104"/>
      <c r="AR84" s="320"/>
      <c r="AS84" s="320"/>
      <c r="AT84" s="199"/>
      <c r="AU84" s="319"/>
      <c r="AV84" s="198"/>
      <c r="AW84" s="197"/>
      <c r="AX84" s="703"/>
      <c r="AY84" s="703"/>
      <c r="AZ84" s="703"/>
      <c r="BA84" s="702"/>
      <c r="BC84" s="407" t="str">
        <f t="shared" si="51"/>
        <v>►</v>
      </c>
      <c r="BD84" s="593"/>
      <c r="BF84" s="407" t="str">
        <f t="shared" si="52"/>
        <v>►</v>
      </c>
      <c r="BG84" s="593"/>
      <c r="BI84" s="9">
        <v>1</v>
      </c>
    </row>
    <row r="85" spans="1:61" ht="15.75">
      <c r="A85" s="407" t="str">
        <f t="shared" si="49"/>
        <v>►</v>
      </c>
      <c r="B85" s="147" t="str">
        <f t="shared" si="53"/>
        <v>►</v>
      </c>
      <c r="C85" s="685" t="str">
        <f t="shared" si="54"/>
        <v>►</v>
      </c>
      <c r="D85" s="147" t="str">
        <f t="shared" si="55"/>
        <v>►</v>
      </c>
      <c r="E85" s="147" t="str">
        <f t="shared" si="56"/>
        <v>►</v>
      </c>
      <c r="F85" s="147" t="str">
        <f t="shared" si="57"/>
        <v>►</v>
      </c>
      <c r="G85" s="147" t="str">
        <f t="shared" si="58"/>
        <v>►</v>
      </c>
      <c r="I85" s="134"/>
      <c r="J85" s="190"/>
      <c r="K85" s="189"/>
      <c r="L85" s="188"/>
      <c r="M85" s="187"/>
      <c r="N85" s="186"/>
      <c r="O85" s="185"/>
      <c r="P85" s="184"/>
      <c r="Q85" s="184"/>
      <c r="R85" s="183"/>
      <c r="S85" s="183"/>
      <c r="T85" s="183"/>
      <c r="U85" s="183"/>
      <c r="V85" s="183"/>
      <c r="W85" s="183"/>
      <c r="X85" s="183"/>
      <c r="Y85" s="183"/>
      <c r="Z85" s="182"/>
      <c r="AA85" s="686"/>
      <c r="AB85" s="407" t="str">
        <f t="shared" si="50"/>
        <v>►</v>
      </c>
      <c r="AC85" s="147" t="str">
        <f t="shared" si="59"/>
        <v>►</v>
      </c>
      <c r="AD85" s="685" t="str">
        <f t="shared" si="60"/>
        <v>►</v>
      </c>
      <c r="AE85" s="147" t="str">
        <f t="shared" si="61"/>
        <v>►</v>
      </c>
      <c r="AF85" s="147" t="str">
        <f t="shared" si="62"/>
        <v>►</v>
      </c>
      <c r="AG85" s="147" t="str">
        <f t="shared" si="63"/>
        <v>►</v>
      </c>
      <c r="AH85" s="147" t="str">
        <f t="shared" si="64"/>
        <v>►</v>
      </c>
      <c r="AI85" s="686"/>
      <c r="AJ85" s="134"/>
      <c r="AK85" s="190"/>
      <c r="AL85" s="189"/>
      <c r="AM85" s="188"/>
      <c r="AN85" s="187"/>
      <c r="AO85" s="186"/>
      <c r="AP85" s="185"/>
      <c r="AQ85" s="184"/>
      <c r="AR85" s="184"/>
      <c r="AS85" s="183"/>
      <c r="AT85" s="183"/>
      <c r="AU85" s="183"/>
      <c r="AV85" s="183"/>
      <c r="AW85" s="183"/>
      <c r="AX85" s="183"/>
      <c r="AY85" s="183"/>
      <c r="AZ85" s="183"/>
      <c r="BA85" s="182"/>
      <c r="BC85" s="407" t="str">
        <f t="shared" si="51"/>
        <v>►</v>
      </c>
      <c r="BD85" s="593"/>
      <c r="BF85" s="407" t="str">
        <f t="shared" si="52"/>
        <v>►</v>
      </c>
      <c r="BG85" s="593"/>
      <c r="BI85" s="9">
        <v>1</v>
      </c>
    </row>
    <row r="86" spans="1:61" ht="15.75">
      <c r="A86" s="407" t="str">
        <f t="shared" si="49"/>
        <v>►</v>
      </c>
      <c r="B86" s="147" t="str">
        <f t="shared" si="53"/>
        <v>►</v>
      </c>
      <c r="C86" s="685" t="str">
        <f t="shared" si="54"/>
        <v>►</v>
      </c>
      <c r="D86" s="147" t="str">
        <f t="shared" si="55"/>
        <v>►</v>
      </c>
      <c r="E86" s="147" t="str">
        <f t="shared" si="56"/>
        <v>►</v>
      </c>
      <c r="F86" s="147" t="str">
        <f t="shared" si="57"/>
        <v>►</v>
      </c>
      <c r="G86" s="147" t="str">
        <f t="shared" si="58"/>
        <v>►</v>
      </c>
      <c r="I86" s="134"/>
      <c r="J86" s="119"/>
      <c r="K86" s="119"/>
      <c r="L86" s="118"/>
      <c r="M86" s="117"/>
      <c r="N86" s="116"/>
      <c r="O86" s="701"/>
      <c r="P86" s="701"/>
      <c r="Q86" s="700"/>
      <c r="R86" s="177"/>
      <c r="S86" s="176"/>
      <c r="T86" s="699"/>
      <c r="U86" s="175"/>
      <c r="V86" s="698"/>
      <c r="W86" s="697"/>
      <c r="X86" s="696"/>
      <c r="Y86" s="695"/>
      <c r="Z86" s="174"/>
      <c r="AA86" s="686"/>
      <c r="AB86" s="407" t="str">
        <f t="shared" si="50"/>
        <v>►</v>
      </c>
      <c r="AC86" s="147" t="str">
        <f t="shared" si="59"/>
        <v>►</v>
      </c>
      <c r="AD86" s="685" t="str">
        <f t="shared" si="60"/>
        <v>►</v>
      </c>
      <c r="AE86" s="147" t="str">
        <f t="shared" si="61"/>
        <v>►</v>
      </c>
      <c r="AF86" s="147" t="str">
        <f t="shared" si="62"/>
        <v>►</v>
      </c>
      <c r="AG86" s="147" t="str">
        <f t="shared" si="63"/>
        <v>►</v>
      </c>
      <c r="AH86" s="147" t="str">
        <f t="shared" si="64"/>
        <v>►</v>
      </c>
      <c r="AI86" s="686"/>
      <c r="AJ86" s="134"/>
      <c r="AK86" s="119"/>
      <c r="AL86" s="119"/>
      <c r="AM86" s="118"/>
      <c r="AN86" s="117"/>
      <c r="AO86" s="116"/>
      <c r="AP86" s="701"/>
      <c r="AQ86" s="701"/>
      <c r="AR86" s="700"/>
      <c r="AS86" s="177"/>
      <c r="AT86" s="176"/>
      <c r="AU86" s="699"/>
      <c r="AV86" s="175"/>
      <c r="AW86" s="698"/>
      <c r="AX86" s="697"/>
      <c r="AY86" s="696"/>
      <c r="AZ86" s="695"/>
      <c r="BA86" s="174"/>
      <c r="BC86" s="407" t="str">
        <f t="shared" si="51"/>
        <v>►</v>
      </c>
      <c r="BD86" s="593"/>
      <c r="BF86" s="407" t="str">
        <f t="shared" si="52"/>
        <v>►</v>
      </c>
      <c r="BG86" s="593"/>
      <c r="BI86" s="9">
        <v>1</v>
      </c>
    </row>
    <row r="87" spans="1:61" ht="15.75">
      <c r="A87" s="407" t="str">
        <f t="shared" si="49"/>
        <v>►</v>
      </c>
      <c r="B87" s="147" t="str">
        <f t="shared" si="53"/>
        <v>►</v>
      </c>
      <c r="C87" s="685" t="str">
        <f t="shared" si="54"/>
        <v>►</v>
      </c>
      <c r="D87" s="147" t="str">
        <f t="shared" si="55"/>
        <v>►</v>
      </c>
      <c r="E87" s="147" t="str">
        <f t="shared" si="56"/>
        <v>►</v>
      </c>
      <c r="F87" s="147" t="str">
        <f t="shared" si="57"/>
        <v>►</v>
      </c>
      <c r="G87" s="147" t="str">
        <f t="shared" si="58"/>
        <v>►</v>
      </c>
      <c r="I87" s="134"/>
      <c r="J87" s="119"/>
      <c r="K87" s="119"/>
      <c r="L87" s="118"/>
      <c r="M87" s="117"/>
      <c r="N87" s="116"/>
      <c r="O87" s="689"/>
      <c r="P87" s="689"/>
      <c r="Q87" s="688"/>
      <c r="R87" s="165"/>
      <c r="S87" s="164"/>
      <c r="T87" s="694"/>
      <c r="U87" s="163"/>
      <c r="V87" s="693"/>
      <c r="W87" s="692"/>
      <c r="X87" s="691"/>
      <c r="Y87" s="690"/>
      <c r="Z87" s="162"/>
      <c r="AA87" s="686"/>
      <c r="AB87" s="407" t="str">
        <f t="shared" si="50"/>
        <v>►</v>
      </c>
      <c r="AC87" s="147" t="str">
        <f t="shared" si="59"/>
        <v>►</v>
      </c>
      <c r="AD87" s="685" t="str">
        <f t="shared" si="60"/>
        <v>►</v>
      </c>
      <c r="AE87" s="147" t="str">
        <f t="shared" si="61"/>
        <v>►</v>
      </c>
      <c r="AF87" s="147" t="str">
        <f t="shared" si="62"/>
        <v>►</v>
      </c>
      <c r="AG87" s="147" t="str">
        <f t="shared" si="63"/>
        <v>►</v>
      </c>
      <c r="AH87" s="147" t="str">
        <f t="shared" si="64"/>
        <v>►</v>
      </c>
      <c r="AI87" s="686"/>
      <c r="AJ87" s="134"/>
      <c r="AK87" s="119"/>
      <c r="AL87" s="119"/>
      <c r="AM87" s="118"/>
      <c r="AN87" s="117"/>
      <c r="AO87" s="116"/>
      <c r="AP87" s="689"/>
      <c r="AQ87" s="689"/>
      <c r="AR87" s="688"/>
      <c r="AS87" s="165"/>
      <c r="AT87" s="164"/>
      <c r="AU87" s="694"/>
      <c r="AV87" s="163"/>
      <c r="AW87" s="693"/>
      <c r="AX87" s="692"/>
      <c r="AY87" s="691"/>
      <c r="AZ87" s="690"/>
      <c r="BA87" s="162"/>
      <c r="BC87" s="407" t="str">
        <f t="shared" si="51"/>
        <v>►</v>
      </c>
      <c r="BD87" s="593"/>
      <c r="BF87" s="407" t="str">
        <f t="shared" si="52"/>
        <v>►</v>
      </c>
      <c r="BG87" s="593"/>
      <c r="BI87" s="9">
        <v>1</v>
      </c>
    </row>
    <row r="88" spans="1:61" ht="21">
      <c r="A88" s="407" t="str">
        <f t="shared" si="49"/>
        <v>►</v>
      </c>
      <c r="B88" s="147" t="str">
        <f t="shared" si="53"/>
        <v>►</v>
      </c>
      <c r="C88" s="685" t="str">
        <f t="shared" si="54"/>
        <v>►</v>
      </c>
      <c r="D88" s="147" t="str">
        <f t="shared" si="55"/>
        <v>►</v>
      </c>
      <c r="E88" s="147" t="str">
        <f t="shared" si="56"/>
        <v>►</v>
      </c>
      <c r="F88" s="147" t="str">
        <f t="shared" si="57"/>
        <v>►</v>
      </c>
      <c r="G88" s="147" t="str">
        <f t="shared" si="58"/>
        <v>►</v>
      </c>
      <c r="I88" s="134"/>
      <c r="J88" s="119"/>
      <c r="K88" s="119"/>
      <c r="L88" s="118"/>
      <c r="M88" s="117"/>
      <c r="N88" s="116"/>
      <c r="O88" s="689"/>
      <c r="P88" s="689"/>
      <c r="Q88" s="688"/>
      <c r="R88" s="145"/>
      <c r="S88" s="296"/>
      <c r="T88" s="295"/>
      <c r="U88" s="144"/>
      <c r="V88" s="294"/>
      <c r="W88" s="293"/>
      <c r="X88" s="292"/>
      <c r="Y88" s="291"/>
      <c r="Z88" s="290"/>
      <c r="AA88" s="686"/>
      <c r="AB88" s="407" t="str">
        <f t="shared" si="50"/>
        <v>►</v>
      </c>
      <c r="AC88" s="147" t="str">
        <f t="shared" si="59"/>
        <v>►</v>
      </c>
      <c r="AD88" s="685" t="str">
        <f t="shared" si="60"/>
        <v>►</v>
      </c>
      <c r="AE88" s="147" t="str">
        <f t="shared" si="61"/>
        <v>►</v>
      </c>
      <c r="AF88" s="147" t="str">
        <f t="shared" si="62"/>
        <v>►</v>
      </c>
      <c r="AG88" s="147" t="str">
        <f t="shared" si="63"/>
        <v>►</v>
      </c>
      <c r="AH88" s="147" t="str">
        <f t="shared" si="64"/>
        <v>►</v>
      </c>
      <c r="AI88" s="686"/>
      <c r="AJ88" s="134"/>
      <c r="AK88" s="119"/>
      <c r="AL88" s="119"/>
      <c r="AM88" s="118"/>
      <c r="AN88" s="117"/>
      <c r="AO88" s="116"/>
      <c r="AP88" s="689"/>
      <c r="AQ88" s="689"/>
      <c r="AR88" s="688"/>
      <c r="AS88" s="145"/>
      <c r="AT88" s="296"/>
      <c r="AU88" s="295"/>
      <c r="AV88" s="144"/>
      <c r="AW88" s="294"/>
      <c r="AX88" s="293"/>
      <c r="AY88" s="292"/>
      <c r="AZ88" s="291"/>
      <c r="BA88" s="290"/>
      <c r="BC88" s="407" t="str">
        <f t="shared" si="51"/>
        <v>►</v>
      </c>
      <c r="BD88" s="593"/>
      <c r="BF88" s="407" t="str">
        <f t="shared" si="52"/>
        <v>►</v>
      </c>
      <c r="BG88" s="593"/>
      <c r="BI88" s="9">
        <v>1</v>
      </c>
    </row>
    <row r="89" spans="1:61" ht="21">
      <c r="A89" s="407" t="str">
        <f t="shared" si="49"/>
        <v>►</v>
      </c>
      <c r="B89" s="147" t="str">
        <f t="shared" si="53"/>
        <v>►</v>
      </c>
      <c r="C89" s="685" t="str">
        <f t="shared" si="54"/>
        <v>►</v>
      </c>
      <c r="D89" s="147" t="str">
        <f t="shared" si="55"/>
        <v>►</v>
      </c>
      <c r="E89" s="147" t="str">
        <f t="shared" si="56"/>
        <v>►</v>
      </c>
      <c r="F89" s="147" t="str">
        <f t="shared" si="57"/>
        <v>►</v>
      </c>
      <c r="G89" s="147" t="str">
        <f t="shared" si="58"/>
        <v>►</v>
      </c>
      <c r="I89" s="146"/>
      <c r="J89" s="119"/>
      <c r="K89" s="119"/>
      <c r="L89" s="118"/>
      <c r="M89" s="117"/>
      <c r="N89" s="116"/>
      <c r="O89" s="689"/>
      <c r="P89" s="689"/>
      <c r="Q89" s="688"/>
      <c r="R89" s="150"/>
      <c r="S89" s="296"/>
      <c r="T89" s="295"/>
      <c r="U89" s="144"/>
      <c r="V89" s="294"/>
      <c r="W89" s="293"/>
      <c r="X89" s="292"/>
      <c r="Y89" s="291"/>
      <c r="Z89" s="290"/>
      <c r="AA89" s="686"/>
      <c r="AB89" s="407" t="str">
        <f t="shared" si="50"/>
        <v>►</v>
      </c>
      <c r="AC89" s="147" t="str">
        <f t="shared" si="59"/>
        <v>►</v>
      </c>
      <c r="AD89" s="685" t="str">
        <f t="shared" si="60"/>
        <v>►</v>
      </c>
      <c r="AE89" s="147" t="str">
        <f t="shared" si="61"/>
        <v>►</v>
      </c>
      <c r="AF89" s="147" t="str">
        <f t="shared" si="62"/>
        <v>►</v>
      </c>
      <c r="AG89" s="147" t="str">
        <f t="shared" si="63"/>
        <v>►</v>
      </c>
      <c r="AH89" s="147" t="str">
        <f t="shared" si="64"/>
        <v>►</v>
      </c>
      <c r="AI89" s="686"/>
      <c r="AJ89" s="146"/>
      <c r="AK89" s="119"/>
      <c r="AL89" s="119"/>
      <c r="AM89" s="118"/>
      <c r="AN89" s="117"/>
      <c r="AO89" s="116"/>
      <c r="AP89" s="689"/>
      <c r="AQ89" s="689"/>
      <c r="AR89" s="688"/>
      <c r="AS89" s="150"/>
      <c r="AT89" s="296"/>
      <c r="AU89" s="295"/>
      <c r="AV89" s="144"/>
      <c r="AW89" s="294"/>
      <c r="AX89" s="293"/>
      <c r="AY89" s="292"/>
      <c r="AZ89" s="291"/>
      <c r="BA89" s="290"/>
      <c r="BC89" s="407" t="str">
        <f t="shared" si="51"/>
        <v>►</v>
      </c>
      <c r="BD89" s="593"/>
      <c r="BF89" s="407" t="str">
        <f t="shared" si="52"/>
        <v>►</v>
      </c>
      <c r="BG89" s="593"/>
      <c r="BI89" s="9">
        <v>1</v>
      </c>
    </row>
    <row r="90" spans="1:61" ht="21">
      <c r="A90" s="407" t="str">
        <f t="shared" si="49"/>
        <v>►</v>
      </c>
      <c r="B90" s="147" t="str">
        <f t="shared" si="53"/>
        <v>►</v>
      </c>
      <c r="C90" s="685" t="str">
        <f t="shared" si="54"/>
        <v>►</v>
      </c>
      <c r="D90" s="147" t="str">
        <f t="shared" si="55"/>
        <v>►</v>
      </c>
      <c r="E90" s="147" t="str">
        <f t="shared" si="56"/>
        <v>►</v>
      </c>
      <c r="F90" s="147" t="str">
        <f t="shared" si="57"/>
        <v>►</v>
      </c>
      <c r="G90" s="147" t="str">
        <f t="shared" si="58"/>
        <v>►</v>
      </c>
      <c r="I90" s="146"/>
      <c r="J90" s="119"/>
      <c r="K90" s="119"/>
      <c r="L90" s="118"/>
      <c r="M90" s="117"/>
      <c r="N90" s="116"/>
      <c r="O90" s="689"/>
      <c r="P90" s="689"/>
      <c r="Q90" s="688"/>
      <c r="R90" s="145"/>
      <c r="S90" s="296"/>
      <c r="T90" s="295"/>
      <c r="U90" s="144"/>
      <c r="V90" s="294"/>
      <c r="W90" s="293"/>
      <c r="X90" s="292"/>
      <c r="Y90" s="291"/>
      <c r="Z90" s="298"/>
      <c r="AA90" s="686"/>
      <c r="AB90" s="407" t="str">
        <f t="shared" si="50"/>
        <v>►</v>
      </c>
      <c r="AC90" s="147" t="str">
        <f t="shared" si="59"/>
        <v>►</v>
      </c>
      <c r="AD90" s="685" t="str">
        <f t="shared" si="60"/>
        <v>►</v>
      </c>
      <c r="AE90" s="147" t="str">
        <f t="shared" si="61"/>
        <v>►</v>
      </c>
      <c r="AF90" s="147" t="str">
        <f t="shared" si="62"/>
        <v>►</v>
      </c>
      <c r="AG90" s="147" t="str">
        <f t="shared" si="63"/>
        <v>►</v>
      </c>
      <c r="AH90" s="147" t="str">
        <f t="shared" si="64"/>
        <v>►</v>
      </c>
      <c r="AI90" s="686"/>
      <c r="AJ90" s="146"/>
      <c r="AK90" s="119"/>
      <c r="AL90" s="119"/>
      <c r="AM90" s="118"/>
      <c r="AN90" s="117"/>
      <c r="AO90" s="116"/>
      <c r="AP90" s="689"/>
      <c r="AQ90" s="689"/>
      <c r="AR90" s="688"/>
      <c r="AS90" s="145"/>
      <c r="AT90" s="296"/>
      <c r="AU90" s="295"/>
      <c r="AV90" s="144"/>
      <c r="AW90" s="294"/>
      <c r="AX90" s="293"/>
      <c r="AY90" s="292"/>
      <c r="AZ90" s="291"/>
      <c r="BA90" s="298"/>
      <c r="BC90" s="407" t="str">
        <f t="shared" si="51"/>
        <v>►</v>
      </c>
      <c r="BD90" s="593"/>
      <c r="BF90" s="407" t="str">
        <f t="shared" si="52"/>
        <v>►</v>
      </c>
      <c r="BG90" s="593"/>
      <c r="BI90" s="9">
        <v>1</v>
      </c>
    </row>
    <row r="91" spans="1:61" ht="21">
      <c r="A91" s="407" t="str">
        <f t="shared" si="49"/>
        <v>►</v>
      </c>
      <c r="B91" s="147" t="str">
        <f t="shared" si="53"/>
        <v>►</v>
      </c>
      <c r="C91" s="685" t="str">
        <f t="shared" si="54"/>
        <v>►</v>
      </c>
      <c r="D91" s="147" t="str">
        <f t="shared" si="55"/>
        <v>►</v>
      </c>
      <c r="E91" s="147" t="str">
        <f t="shared" si="56"/>
        <v>►</v>
      </c>
      <c r="F91" s="147" t="str">
        <f t="shared" si="57"/>
        <v>►</v>
      </c>
      <c r="G91" s="147" t="str">
        <f t="shared" si="58"/>
        <v>►</v>
      </c>
      <c r="I91" s="146"/>
      <c r="J91" s="119"/>
      <c r="K91" s="119"/>
      <c r="L91" s="118"/>
      <c r="M91" s="117"/>
      <c r="N91" s="116"/>
      <c r="O91" s="689"/>
      <c r="P91" s="689"/>
      <c r="Q91" s="688"/>
      <c r="R91" s="150"/>
      <c r="S91" s="296"/>
      <c r="T91" s="295"/>
      <c r="U91" s="144"/>
      <c r="V91" s="294"/>
      <c r="W91" s="293"/>
      <c r="X91" s="292"/>
      <c r="Y91" s="291"/>
      <c r="Z91" s="298"/>
      <c r="AA91" s="686"/>
      <c r="AB91" s="407" t="str">
        <f t="shared" si="50"/>
        <v>►</v>
      </c>
      <c r="AC91" s="147" t="str">
        <f t="shared" si="59"/>
        <v>►</v>
      </c>
      <c r="AD91" s="685" t="str">
        <f t="shared" si="60"/>
        <v>►</v>
      </c>
      <c r="AE91" s="147" t="str">
        <f t="shared" si="61"/>
        <v>►</v>
      </c>
      <c r="AF91" s="147" t="str">
        <f t="shared" si="62"/>
        <v>►</v>
      </c>
      <c r="AG91" s="147" t="str">
        <f t="shared" si="63"/>
        <v>►</v>
      </c>
      <c r="AH91" s="147" t="str">
        <f t="shared" si="64"/>
        <v>►</v>
      </c>
      <c r="AI91" s="686"/>
      <c r="AJ91" s="146"/>
      <c r="AK91" s="119"/>
      <c r="AL91" s="119"/>
      <c r="AM91" s="118"/>
      <c r="AN91" s="117"/>
      <c r="AO91" s="116"/>
      <c r="AP91" s="689"/>
      <c r="AQ91" s="689"/>
      <c r="AR91" s="688"/>
      <c r="AS91" s="150"/>
      <c r="AT91" s="296"/>
      <c r="AU91" s="295"/>
      <c r="AV91" s="144"/>
      <c r="AW91" s="294"/>
      <c r="AX91" s="293"/>
      <c r="AY91" s="292"/>
      <c r="AZ91" s="291"/>
      <c r="BA91" s="298"/>
      <c r="BC91" s="407" t="str">
        <f t="shared" si="51"/>
        <v>►</v>
      </c>
      <c r="BD91" s="593"/>
      <c r="BF91" s="407" t="str">
        <f t="shared" si="52"/>
        <v>►</v>
      </c>
      <c r="BG91" s="593"/>
      <c r="BI91" s="9">
        <v>1</v>
      </c>
    </row>
    <row r="92" spans="1:61" ht="21">
      <c r="A92" s="407" t="str">
        <f t="shared" si="49"/>
        <v>►</v>
      </c>
      <c r="B92" s="147" t="str">
        <f t="shared" si="53"/>
        <v>►</v>
      </c>
      <c r="C92" s="685" t="str">
        <f t="shared" si="54"/>
        <v>►</v>
      </c>
      <c r="D92" s="147" t="str">
        <f t="shared" si="55"/>
        <v>►</v>
      </c>
      <c r="E92" s="147" t="str">
        <f t="shared" si="56"/>
        <v>►</v>
      </c>
      <c r="F92" s="147" t="str">
        <f t="shared" si="57"/>
        <v>►</v>
      </c>
      <c r="G92" s="147" t="str">
        <f t="shared" si="58"/>
        <v>►</v>
      </c>
      <c r="I92" s="146"/>
      <c r="J92" s="119"/>
      <c r="K92" s="119"/>
      <c r="L92" s="118"/>
      <c r="M92" s="117"/>
      <c r="N92" s="116"/>
      <c r="O92" s="689"/>
      <c r="P92" s="689"/>
      <c r="Q92" s="688"/>
      <c r="R92" s="145"/>
      <c r="S92" s="296"/>
      <c r="T92" s="295"/>
      <c r="U92" s="144"/>
      <c r="V92" s="294"/>
      <c r="W92" s="293"/>
      <c r="X92" s="292"/>
      <c r="Y92" s="291"/>
      <c r="Z92" s="290"/>
      <c r="AA92" s="686"/>
      <c r="AB92" s="407" t="str">
        <f t="shared" si="50"/>
        <v>►</v>
      </c>
      <c r="AC92" s="147" t="str">
        <f t="shared" si="59"/>
        <v>►</v>
      </c>
      <c r="AD92" s="685" t="str">
        <f t="shared" si="60"/>
        <v>►</v>
      </c>
      <c r="AE92" s="147" t="str">
        <f t="shared" si="61"/>
        <v>►</v>
      </c>
      <c r="AF92" s="147" t="str">
        <f t="shared" si="62"/>
        <v>►</v>
      </c>
      <c r="AG92" s="147" t="str">
        <f t="shared" si="63"/>
        <v>►</v>
      </c>
      <c r="AH92" s="147" t="str">
        <f t="shared" si="64"/>
        <v>►</v>
      </c>
      <c r="AI92" s="686"/>
      <c r="AJ92" s="146"/>
      <c r="AK92" s="119"/>
      <c r="AL92" s="119"/>
      <c r="AM92" s="118"/>
      <c r="AN92" s="117"/>
      <c r="AO92" s="116"/>
      <c r="AP92" s="689"/>
      <c r="AQ92" s="689"/>
      <c r="AR92" s="688"/>
      <c r="AS92" s="145"/>
      <c r="AT92" s="296"/>
      <c r="AU92" s="295"/>
      <c r="AV92" s="144"/>
      <c r="AW92" s="294"/>
      <c r="AX92" s="293"/>
      <c r="AY92" s="292"/>
      <c r="AZ92" s="291"/>
      <c r="BA92" s="290"/>
      <c r="BC92" s="407" t="str">
        <f t="shared" si="51"/>
        <v>►</v>
      </c>
      <c r="BD92" s="593"/>
      <c r="BF92" s="407" t="str">
        <f t="shared" si="52"/>
        <v>►</v>
      </c>
      <c r="BG92" s="593"/>
      <c r="BI92" s="9">
        <v>1</v>
      </c>
    </row>
    <row r="93" spans="1:61" ht="21">
      <c r="A93" s="407" t="str">
        <f t="shared" si="49"/>
        <v>►</v>
      </c>
      <c r="B93" s="147" t="str">
        <f t="shared" si="53"/>
        <v>►</v>
      </c>
      <c r="C93" s="685" t="str">
        <f t="shared" si="54"/>
        <v>►</v>
      </c>
      <c r="D93" s="147" t="str">
        <f t="shared" si="55"/>
        <v>►</v>
      </c>
      <c r="E93" s="147" t="str">
        <f t="shared" si="56"/>
        <v>►</v>
      </c>
      <c r="F93" s="147" t="str">
        <f t="shared" si="57"/>
        <v>►</v>
      </c>
      <c r="G93" s="147" t="str">
        <f t="shared" si="58"/>
        <v>►</v>
      </c>
      <c r="I93" s="146"/>
      <c r="J93" s="119"/>
      <c r="K93" s="119"/>
      <c r="L93" s="118"/>
      <c r="M93" s="117"/>
      <c r="N93" s="116"/>
      <c r="O93" s="689"/>
      <c r="P93" s="689"/>
      <c r="Q93" s="688"/>
      <c r="R93" s="150"/>
      <c r="S93" s="296"/>
      <c r="T93" s="295"/>
      <c r="U93" s="144"/>
      <c r="V93" s="294"/>
      <c r="W93" s="293"/>
      <c r="X93" s="292"/>
      <c r="Y93" s="291"/>
      <c r="Z93" s="290"/>
      <c r="AA93" s="686"/>
      <c r="AB93" s="407" t="str">
        <f t="shared" si="50"/>
        <v>►</v>
      </c>
      <c r="AC93" s="147" t="str">
        <f t="shared" si="59"/>
        <v>►</v>
      </c>
      <c r="AD93" s="685" t="str">
        <f t="shared" si="60"/>
        <v>►</v>
      </c>
      <c r="AE93" s="147" t="str">
        <f t="shared" si="61"/>
        <v>►</v>
      </c>
      <c r="AF93" s="147" t="str">
        <f t="shared" si="62"/>
        <v>►</v>
      </c>
      <c r="AG93" s="147" t="str">
        <f t="shared" si="63"/>
        <v>►</v>
      </c>
      <c r="AH93" s="147" t="str">
        <f t="shared" si="64"/>
        <v>►</v>
      </c>
      <c r="AI93" s="686"/>
      <c r="AJ93" s="146"/>
      <c r="AK93" s="119"/>
      <c r="AL93" s="119"/>
      <c r="AM93" s="118"/>
      <c r="AN93" s="117"/>
      <c r="AO93" s="116"/>
      <c r="AP93" s="689"/>
      <c r="AQ93" s="689"/>
      <c r="AR93" s="688"/>
      <c r="AS93" s="150"/>
      <c r="AT93" s="296"/>
      <c r="AU93" s="295"/>
      <c r="AV93" s="144"/>
      <c r="AW93" s="294"/>
      <c r="AX93" s="293"/>
      <c r="AY93" s="292"/>
      <c r="AZ93" s="291"/>
      <c r="BA93" s="290"/>
      <c r="BC93" s="407" t="str">
        <f t="shared" si="51"/>
        <v>►</v>
      </c>
      <c r="BD93" s="593"/>
      <c r="BF93" s="407" t="str">
        <f t="shared" si="52"/>
        <v>►</v>
      </c>
      <c r="BG93" s="593"/>
      <c r="BI93" s="9">
        <v>1</v>
      </c>
    </row>
    <row r="94" spans="1:61" ht="21">
      <c r="A94" s="407" t="str">
        <f t="shared" si="49"/>
        <v>►</v>
      </c>
      <c r="B94" s="147" t="str">
        <f t="shared" si="53"/>
        <v>►</v>
      </c>
      <c r="C94" s="685" t="str">
        <f t="shared" si="54"/>
        <v>►</v>
      </c>
      <c r="D94" s="147" t="str">
        <f t="shared" si="55"/>
        <v>►</v>
      </c>
      <c r="E94" s="147" t="str">
        <f t="shared" si="56"/>
        <v>►</v>
      </c>
      <c r="F94" s="147" t="str">
        <f t="shared" si="57"/>
        <v>►</v>
      </c>
      <c r="G94" s="147" t="str">
        <f t="shared" si="58"/>
        <v>►</v>
      </c>
      <c r="I94" s="146"/>
      <c r="J94" s="119"/>
      <c r="K94" s="119"/>
      <c r="L94" s="118"/>
      <c r="M94" s="117"/>
      <c r="N94" s="116"/>
      <c r="O94" s="689"/>
      <c r="P94" s="689"/>
      <c r="Q94" s="688"/>
      <c r="R94" s="145"/>
      <c r="S94" s="296"/>
      <c r="T94" s="295"/>
      <c r="U94" s="144"/>
      <c r="V94" s="294"/>
      <c r="W94" s="293"/>
      <c r="X94" s="292"/>
      <c r="Y94" s="291"/>
      <c r="Z94" s="290"/>
      <c r="AA94" s="686"/>
      <c r="AB94" s="407" t="str">
        <f t="shared" si="50"/>
        <v>►</v>
      </c>
      <c r="AC94" s="147" t="str">
        <f t="shared" si="59"/>
        <v>►</v>
      </c>
      <c r="AD94" s="685" t="str">
        <f t="shared" si="60"/>
        <v>►</v>
      </c>
      <c r="AE94" s="147" t="str">
        <f t="shared" si="61"/>
        <v>►</v>
      </c>
      <c r="AF94" s="147" t="str">
        <f t="shared" si="62"/>
        <v>►</v>
      </c>
      <c r="AG94" s="147" t="str">
        <f t="shared" si="63"/>
        <v>►</v>
      </c>
      <c r="AH94" s="147" t="str">
        <f t="shared" si="64"/>
        <v>►</v>
      </c>
      <c r="AI94" s="686"/>
      <c r="AJ94" s="146"/>
      <c r="AK94" s="119"/>
      <c r="AL94" s="119"/>
      <c r="AM94" s="118"/>
      <c r="AN94" s="117"/>
      <c r="AO94" s="116"/>
      <c r="AP94" s="689"/>
      <c r="AQ94" s="689"/>
      <c r="AR94" s="688"/>
      <c r="AS94" s="145"/>
      <c r="AT94" s="296"/>
      <c r="AU94" s="295"/>
      <c r="AV94" s="144"/>
      <c r="AW94" s="294"/>
      <c r="AX94" s="293"/>
      <c r="AY94" s="292"/>
      <c r="AZ94" s="291"/>
      <c r="BA94" s="290"/>
      <c r="BC94" s="407" t="str">
        <f t="shared" si="51"/>
        <v>►</v>
      </c>
      <c r="BD94" s="593"/>
      <c r="BF94" s="407" t="str">
        <f t="shared" si="52"/>
        <v>►</v>
      </c>
      <c r="BG94" s="593"/>
      <c r="BI94" s="9">
        <v>1</v>
      </c>
    </row>
    <row r="95" spans="1:61" ht="15.75">
      <c r="A95" s="407" t="str">
        <f t="shared" si="49"/>
        <v>►</v>
      </c>
      <c r="B95" s="147" t="str">
        <f t="shared" si="53"/>
        <v>►</v>
      </c>
      <c r="C95" s="685" t="str">
        <f t="shared" si="54"/>
        <v>►</v>
      </c>
      <c r="D95" s="147" t="str">
        <f t="shared" si="55"/>
        <v>►</v>
      </c>
      <c r="E95" s="147" t="str">
        <f t="shared" si="56"/>
        <v>►</v>
      </c>
      <c r="F95" s="147" t="str">
        <f t="shared" si="57"/>
        <v>►</v>
      </c>
      <c r="G95" s="147" t="str">
        <f t="shared" si="58"/>
        <v>►</v>
      </c>
      <c r="I95" s="134"/>
      <c r="J95" s="119"/>
      <c r="K95" s="119"/>
      <c r="L95" s="118"/>
      <c r="M95" s="117"/>
      <c r="N95" s="116"/>
      <c r="O95" s="132"/>
      <c r="P95" s="132"/>
      <c r="Q95" s="132"/>
      <c r="R95" s="132"/>
      <c r="S95" s="132"/>
      <c r="T95" s="132"/>
      <c r="U95" s="132"/>
      <c r="V95" s="132"/>
      <c r="W95" s="132"/>
      <c r="X95" s="133"/>
      <c r="Y95" s="132"/>
      <c r="Z95" s="131"/>
      <c r="AA95" s="686"/>
      <c r="AB95" s="407" t="str">
        <f t="shared" si="50"/>
        <v>►</v>
      </c>
      <c r="AC95" s="147" t="str">
        <f t="shared" si="59"/>
        <v>►</v>
      </c>
      <c r="AD95" s="685" t="str">
        <f t="shared" si="60"/>
        <v>►</v>
      </c>
      <c r="AE95" s="147" t="str">
        <f t="shared" si="61"/>
        <v>►</v>
      </c>
      <c r="AF95" s="147" t="str">
        <f t="shared" si="62"/>
        <v>►</v>
      </c>
      <c r="AG95" s="147" t="str">
        <f t="shared" si="63"/>
        <v>►</v>
      </c>
      <c r="AH95" s="147" t="str">
        <f t="shared" si="64"/>
        <v>►</v>
      </c>
      <c r="AI95" s="686"/>
      <c r="AJ95" s="134"/>
      <c r="AK95" s="119"/>
      <c r="AL95" s="119"/>
      <c r="AM95" s="118"/>
      <c r="AN95" s="117"/>
      <c r="AO95" s="116"/>
      <c r="AP95" s="132"/>
      <c r="AQ95" s="132"/>
      <c r="AR95" s="132"/>
      <c r="AS95" s="132"/>
      <c r="AT95" s="132"/>
      <c r="AU95" s="132"/>
      <c r="AV95" s="132"/>
      <c r="AW95" s="132"/>
      <c r="AX95" s="132"/>
      <c r="AY95" s="133"/>
      <c r="AZ95" s="132"/>
      <c r="BA95" s="131"/>
      <c r="BC95" s="407" t="str">
        <f t="shared" si="51"/>
        <v>►</v>
      </c>
      <c r="BD95" s="593"/>
      <c r="BF95" s="407" t="str">
        <f t="shared" si="52"/>
        <v>►</v>
      </c>
      <c r="BG95" s="593"/>
      <c r="BI95" s="9">
        <v>1</v>
      </c>
    </row>
    <row r="96" spans="1:61" ht="21">
      <c r="A96" s="407" t="str">
        <f t="shared" si="49"/>
        <v>►</v>
      </c>
      <c r="B96" s="147" t="str">
        <f t="shared" si="53"/>
        <v>►</v>
      </c>
      <c r="C96" s="685" t="str">
        <f t="shared" si="54"/>
        <v>►</v>
      </c>
      <c r="D96" s="147" t="str">
        <f t="shared" si="55"/>
        <v>►</v>
      </c>
      <c r="E96" s="147" t="str">
        <f t="shared" si="56"/>
        <v>►</v>
      </c>
      <c r="F96" s="147" t="str">
        <f t="shared" si="57"/>
        <v>►</v>
      </c>
      <c r="G96" s="147" t="str">
        <f t="shared" si="58"/>
        <v>►</v>
      </c>
      <c r="I96" s="146"/>
      <c r="J96" s="119"/>
      <c r="K96" s="119"/>
      <c r="L96" s="118"/>
      <c r="M96" s="117"/>
      <c r="N96" s="116"/>
      <c r="O96" s="288"/>
      <c r="P96" s="267"/>
      <c r="Q96" s="270"/>
      <c r="R96" s="270"/>
      <c r="S96" s="270"/>
      <c r="T96" s="270"/>
      <c r="U96" s="270"/>
      <c r="V96" s="270"/>
      <c r="W96" s="270"/>
      <c r="X96" s="270"/>
      <c r="Y96" s="270"/>
      <c r="Z96" s="287"/>
      <c r="AA96" s="686"/>
      <c r="AB96" s="407" t="str">
        <f t="shared" si="50"/>
        <v>►</v>
      </c>
      <c r="AC96" s="147" t="str">
        <f t="shared" si="59"/>
        <v>►</v>
      </c>
      <c r="AD96" s="685" t="str">
        <f t="shared" si="60"/>
        <v>►</v>
      </c>
      <c r="AE96" s="147" t="str">
        <f t="shared" si="61"/>
        <v>►</v>
      </c>
      <c r="AF96" s="147" t="str">
        <f t="shared" si="62"/>
        <v>►</v>
      </c>
      <c r="AG96" s="147" t="str">
        <f t="shared" si="63"/>
        <v>►</v>
      </c>
      <c r="AH96" s="147" t="str">
        <f t="shared" si="64"/>
        <v>►</v>
      </c>
      <c r="AI96" s="686"/>
      <c r="AJ96" s="146"/>
      <c r="AK96" s="119"/>
      <c r="AL96" s="119"/>
      <c r="AM96" s="118"/>
      <c r="AN96" s="117"/>
      <c r="AO96" s="116"/>
      <c r="AP96" s="288"/>
      <c r="AQ96" s="267"/>
      <c r="AR96" s="270"/>
      <c r="AS96" s="270"/>
      <c r="AT96" s="270"/>
      <c r="AU96" s="270"/>
      <c r="AV96" s="270"/>
      <c r="AW96" s="270"/>
      <c r="AX96" s="270"/>
      <c r="AY96" s="270"/>
      <c r="AZ96" s="270"/>
      <c r="BA96" s="287"/>
      <c r="BC96" s="407" t="str">
        <f t="shared" si="51"/>
        <v>►</v>
      </c>
      <c r="BD96" s="593"/>
      <c r="BF96" s="407" t="str">
        <f t="shared" si="52"/>
        <v>►</v>
      </c>
      <c r="BG96" s="593"/>
      <c r="BI96" s="9">
        <v>1</v>
      </c>
    </row>
    <row r="97" spans="1:61" ht="21">
      <c r="A97" s="407" t="str">
        <f t="shared" si="49"/>
        <v>►</v>
      </c>
      <c r="B97" s="147" t="str">
        <f t="shared" ref="B97:G97" si="65">B96</f>
        <v>►</v>
      </c>
      <c r="C97" s="685" t="str">
        <f t="shared" si="65"/>
        <v>►</v>
      </c>
      <c r="D97" s="147" t="str">
        <f t="shared" si="65"/>
        <v>►</v>
      </c>
      <c r="E97" s="147" t="str">
        <f t="shared" si="65"/>
        <v>►</v>
      </c>
      <c r="F97" s="147" t="str">
        <f t="shared" si="65"/>
        <v>►</v>
      </c>
      <c r="G97" s="147" t="str">
        <f t="shared" si="65"/>
        <v>►</v>
      </c>
      <c r="I97" s="146"/>
      <c r="J97" s="119"/>
      <c r="K97" s="119"/>
      <c r="L97" s="118"/>
      <c r="M97" s="117"/>
      <c r="N97" s="116"/>
      <c r="O97" s="285"/>
      <c r="P97" s="284"/>
      <c r="Q97" s="284"/>
      <c r="R97" s="284"/>
      <c r="S97" s="284"/>
      <c r="T97" s="284"/>
      <c r="U97" s="284"/>
      <c r="V97" s="284"/>
      <c r="W97" s="284"/>
      <c r="X97" s="284"/>
      <c r="Y97" s="284"/>
      <c r="Z97" s="282"/>
      <c r="AA97" s="686"/>
      <c r="AB97" s="407" t="str">
        <f t="shared" si="50"/>
        <v>►</v>
      </c>
      <c r="AC97" s="147" t="str">
        <f t="shared" ref="AC97:AH97" si="66">AC96</f>
        <v>►</v>
      </c>
      <c r="AD97" s="685" t="str">
        <f t="shared" si="66"/>
        <v>►</v>
      </c>
      <c r="AE97" s="147" t="str">
        <f t="shared" si="66"/>
        <v>►</v>
      </c>
      <c r="AF97" s="147" t="str">
        <f t="shared" si="66"/>
        <v>►</v>
      </c>
      <c r="AG97" s="147" t="str">
        <f t="shared" si="66"/>
        <v>►</v>
      </c>
      <c r="AH97" s="147" t="str">
        <f t="shared" si="66"/>
        <v>►</v>
      </c>
      <c r="AI97" s="686"/>
      <c r="AJ97" s="146"/>
      <c r="AK97" s="119"/>
      <c r="AL97" s="119"/>
      <c r="AM97" s="118"/>
      <c r="AN97" s="117"/>
      <c r="AO97" s="116"/>
      <c r="AP97" s="285"/>
      <c r="AQ97" s="284"/>
      <c r="AR97" s="284"/>
      <c r="AS97" s="284"/>
      <c r="AT97" s="284"/>
      <c r="AU97" s="284"/>
      <c r="AV97" s="284"/>
      <c r="AW97" s="284"/>
      <c r="AX97" s="284"/>
      <c r="AY97" s="284"/>
      <c r="AZ97" s="284"/>
      <c r="BA97" s="282"/>
      <c r="BC97" s="407" t="str">
        <f t="shared" si="51"/>
        <v>►</v>
      </c>
      <c r="BD97" s="593"/>
      <c r="BF97" s="407" t="str">
        <f t="shared" si="52"/>
        <v>►</v>
      </c>
      <c r="BG97" s="593"/>
      <c r="BI97" s="9">
        <v>1</v>
      </c>
    </row>
    <row r="98" spans="1:61" ht="21">
      <c r="A98" s="407" t="str">
        <f t="shared" si="49"/>
        <v>►</v>
      </c>
      <c r="B98" s="147" t="str">
        <f t="shared" ref="B98:G110" si="67">B96</f>
        <v>►</v>
      </c>
      <c r="C98" s="685" t="str">
        <f t="shared" si="67"/>
        <v>►</v>
      </c>
      <c r="D98" s="147" t="str">
        <f t="shared" si="67"/>
        <v>►</v>
      </c>
      <c r="E98" s="147" t="str">
        <f t="shared" si="67"/>
        <v>►</v>
      </c>
      <c r="F98" s="147" t="str">
        <f t="shared" si="67"/>
        <v>►</v>
      </c>
      <c r="G98" s="147" t="str">
        <f t="shared" si="67"/>
        <v>►</v>
      </c>
      <c r="I98" s="146"/>
      <c r="J98" s="119"/>
      <c r="K98" s="119"/>
      <c r="L98" s="118"/>
      <c r="M98" s="117"/>
      <c r="N98" s="116"/>
      <c r="O98" s="285"/>
      <c r="P98" s="284"/>
      <c r="Q98" s="284"/>
      <c r="R98" s="284"/>
      <c r="S98" s="284"/>
      <c r="T98" s="284"/>
      <c r="U98" s="284"/>
      <c r="V98" s="284"/>
      <c r="W98" s="284"/>
      <c r="X98" s="284"/>
      <c r="Y98" s="284"/>
      <c r="Z98" s="282"/>
      <c r="AA98" s="686"/>
      <c r="AB98" s="407" t="str">
        <f t="shared" si="50"/>
        <v>►</v>
      </c>
      <c r="AC98" s="147" t="str">
        <f t="shared" ref="AC98:AH110" si="68">AC96</f>
        <v>►</v>
      </c>
      <c r="AD98" s="685" t="str">
        <f t="shared" si="68"/>
        <v>►</v>
      </c>
      <c r="AE98" s="147" t="str">
        <f t="shared" si="68"/>
        <v>►</v>
      </c>
      <c r="AF98" s="147" t="str">
        <f t="shared" si="68"/>
        <v>►</v>
      </c>
      <c r="AG98" s="147" t="str">
        <f t="shared" si="68"/>
        <v>►</v>
      </c>
      <c r="AH98" s="147" t="str">
        <f t="shared" si="68"/>
        <v>►</v>
      </c>
      <c r="AI98" s="686"/>
      <c r="AJ98" s="146"/>
      <c r="AK98" s="119"/>
      <c r="AL98" s="119"/>
      <c r="AM98" s="118"/>
      <c r="AN98" s="117"/>
      <c r="AO98" s="116"/>
      <c r="AP98" s="285"/>
      <c r="AQ98" s="284"/>
      <c r="AR98" s="284"/>
      <c r="AS98" s="284"/>
      <c r="AT98" s="284"/>
      <c r="AU98" s="284"/>
      <c r="AV98" s="284"/>
      <c r="AW98" s="284"/>
      <c r="AX98" s="284"/>
      <c r="AY98" s="284"/>
      <c r="AZ98" s="284"/>
      <c r="BA98" s="282"/>
      <c r="BC98" s="407" t="str">
        <f t="shared" si="51"/>
        <v>►</v>
      </c>
      <c r="BD98" s="593"/>
      <c r="BF98" s="407" t="str">
        <f t="shared" si="52"/>
        <v>►</v>
      </c>
      <c r="BG98" s="593"/>
      <c r="BI98" s="9">
        <v>1</v>
      </c>
    </row>
    <row r="99" spans="1:61" ht="21">
      <c r="A99" s="407" t="str">
        <f t="shared" si="49"/>
        <v>►</v>
      </c>
      <c r="B99" s="147" t="str">
        <f t="shared" si="67"/>
        <v>►</v>
      </c>
      <c r="C99" s="685" t="str">
        <f t="shared" si="67"/>
        <v>►</v>
      </c>
      <c r="D99" s="147" t="str">
        <f t="shared" si="67"/>
        <v>►</v>
      </c>
      <c r="E99" s="147" t="str">
        <f t="shared" si="67"/>
        <v>►</v>
      </c>
      <c r="F99" s="147" t="str">
        <f t="shared" si="67"/>
        <v>►</v>
      </c>
      <c r="G99" s="147" t="str">
        <f t="shared" si="67"/>
        <v>►</v>
      </c>
      <c r="I99" s="146"/>
      <c r="J99" s="119"/>
      <c r="K99" s="119"/>
      <c r="L99" s="118"/>
      <c r="M99" s="117"/>
      <c r="N99" s="116"/>
      <c r="O99" s="285"/>
      <c r="P99" s="284"/>
      <c r="Q99" s="284"/>
      <c r="R99" s="284"/>
      <c r="S99" s="284"/>
      <c r="T99" s="284"/>
      <c r="U99" s="284"/>
      <c r="V99" s="284"/>
      <c r="W99" s="284"/>
      <c r="X99" s="284"/>
      <c r="Y99" s="284"/>
      <c r="Z99" s="282"/>
      <c r="AA99" s="686"/>
      <c r="AB99" s="407" t="str">
        <f t="shared" si="50"/>
        <v>►</v>
      </c>
      <c r="AC99" s="147" t="str">
        <f t="shared" si="68"/>
        <v>►</v>
      </c>
      <c r="AD99" s="685" t="str">
        <f t="shared" si="68"/>
        <v>►</v>
      </c>
      <c r="AE99" s="147" t="str">
        <f t="shared" si="68"/>
        <v>►</v>
      </c>
      <c r="AF99" s="147" t="str">
        <f t="shared" si="68"/>
        <v>►</v>
      </c>
      <c r="AG99" s="147" t="str">
        <f t="shared" si="68"/>
        <v>►</v>
      </c>
      <c r="AH99" s="147" t="str">
        <f t="shared" si="68"/>
        <v>►</v>
      </c>
      <c r="AI99" s="686"/>
      <c r="AJ99" s="146"/>
      <c r="AK99" s="119"/>
      <c r="AL99" s="119"/>
      <c r="AM99" s="118"/>
      <c r="AN99" s="117"/>
      <c r="AO99" s="116"/>
      <c r="AP99" s="285"/>
      <c r="AQ99" s="284"/>
      <c r="AR99" s="284"/>
      <c r="AS99" s="284"/>
      <c r="AT99" s="284"/>
      <c r="AU99" s="284"/>
      <c r="AV99" s="284"/>
      <c r="AW99" s="284"/>
      <c r="AX99" s="284"/>
      <c r="AY99" s="284"/>
      <c r="AZ99" s="284"/>
      <c r="BA99" s="282"/>
      <c r="BC99" s="407" t="str">
        <f t="shared" si="51"/>
        <v>►</v>
      </c>
      <c r="BD99" s="593"/>
      <c r="BF99" s="407" t="str">
        <f t="shared" si="52"/>
        <v>►</v>
      </c>
      <c r="BG99" s="593"/>
      <c r="BI99" s="9">
        <v>1</v>
      </c>
    </row>
    <row r="100" spans="1:61" ht="21">
      <c r="A100" s="407" t="str">
        <f t="shared" si="49"/>
        <v>►</v>
      </c>
      <c r="B100" s="147" t="str">
        <f t="shared" si="67"/>
        <v>►</v>
      </c>
      <c r="C100" s="685" t="str">
        <f t="shared" si="67"/>
        <v>►</v>
      </c>
      <c r="D100" s="147" t="str">
        <f t="shared" si="67"/>
        <v>►</v>
      </c>
      <c r="E100" s="147" t="str">
        <f t="shared" si="67"/>
        <v>►</v>
      </c>
      <c r="F100" s="147" t="str">
        <f t="shared" si="67"/>
        <v>►</v>
      </c>
      <c r="G100" s="147" t="str">
        <f t="shared" si="67"/>
        <v>►</v>
      </c>
      <c r="I100" s="146"/>
      <c r="J100" s="119"/>
      <c r="K100" s="119"/>
      <c r="L100" s="118"/>
      <c r="M100" s="117"/>
      <c r="N100" s="116"/>
      <c r="O100" s="285"/>
      <c r="P100" s="284"/>
      <c r="Q100" s="284"/>
      <c r="R100" s="284"/>
      <c r="S100" s="284"/>
      <c r="T100" s="284"/>
      <c r="U100" s="284"/>
      <c r="V100" s="284"/>
      <c r="W100" s="284"/>
      <c r="X100" s="284"/>
      <c r="Y100" s="284"/>
      <c r="Z100" s="282"/>
      <c r="AA100" s="686"/>
      <c r="AB100" s="407" t="str">
        <f t="shared" si="50"/>
        <v>►</v>
      </c>
      <c r="AC100" s="147" t="str">
        <f t="shared" si="68"/>
        <v>►</v>
      </c>
      <c r="AD100" s="685" t="str">
        <f t="shared" si="68"/>
        <v>►</v>
      </c>
      <c r="AE100" s="147" t="str">
        <f t="shared" si="68"/>
        <v>►</v>
      </c>
      <c r="AF100" s="147" t="str">
        <f t="shared" si="68"/>
        <v>►</v>
      </c>
      <c r="AG100" s="147" t="str">
        <f t="shared" si="68"/>
        <v>►</v>
      </c>
      <c r="AH100" s="147" t="str">
        <f t="shared" si="68"/>
        <v>►</v>
      </c>
      <c r="AI100" s="686"/>
      <c r="AJ100" s="146"/>
      <c r="AK100" s="119"/>
      <c r="AL100" s="119"/>
      <c r="AM100" s="118"/>
      <c r="AN100" s="117"/>
      <c r="AO100" s="116"/>
      <c r="AP100" s="285"/>
      <c r="AQ100" s="284"/>
      <c r="AR100" s="284"/>
      <c r="AS100" s="284"/>
      <c r="AT100" s="284"/>
      <c r="AU100" s="284"/>
      <c r="AV100" s="284"/>
      <c r="AW100" s="284"/>
      <c r="AX100" s="284"/>
      <c r="AY100" s="284"/>
      <c r="AZ100" s="284"/>
      <c r="BA100" s="282"/>
      <c r="BC100" s="407" t="str">
        <f t="shared" si="51"/>
        <v>►</v>
      </c>
      <c r="BD100" s="593"/>
      <c r="BF100" s="407" t="str">
        <f t="shared" si="52"/>
        <v>►</v>
      </c>
      <c r="BG100" s="593"/>
      <c r="BI100" s="9">
        <v>1</v>
      </c>
    </row>
    <row r="101" spans="1:61" ht="21">
      <c r="A101" s="407" t="str">
        <f t="shared" si="49"/>
        <v>►</v>
      </c>
      <c r="B101" s="147" t="str">
        <f t="shared" si="67"/>
        <v>►</v>
      </c>
      <c r="C101" s="685" t="str">
        <f t="shared" si="67"/>
        <v>►</v>
      </c>
      <c r="D101" s="147" t="str">
        <f t="shared" si="67"/>
        <v>►</v>
      </c>
      <c r="E101" s="147" t="str">
        <f t="shared" si="67"/>
        <v>►</v>
      </c>
      <c r="F101" s="147" t="str">
        <f t="shared" si="67"/>
        <v>►</v>
      </c>
      <c r="G101" s="147" t="str">
        <f t="shared" si="67"/>
        <v>►</v>
      </c>
      <c r="I101" s="146"/>
      <c r="J101" s="119"/>
      <c r="K101" s="119"/>
      <c r="L101" s="118"/>
      <c r="M101" s="117"/>
      <c r="N101" s="116"/>
      <c r="O101" s="285"/>
      <c r="P101" s="284"/>
      <c r="Q101" s="284"/>
      <c r="R101" s="284"/>
      <c r="S101" s="284"/>
      <c r="T101" s="284"/>
      <c r="U101" s="284"/>
      <c r="V101" s="284"/>
      <c r="W101" s="284"/>
      <c r="X101" s="284"/>
      <c r="Y101" s="284"/>
      <c r="Z101" s="282"/>
      <c r="AA101" s="686"/>
      <c r="AB101" s="407" t="str">
        <f t="shared" si="50"/>
        <v>►</v>
      </c>
      <c r="AC101" s="147" t="str">
        <f t="shared" si="68"/>
        <v>►</v>
      </c>
      <c r="AD101" s="685" t="str">
        <f t="shared" si="68"/>
        <v>►</v>
      </c>
      <c r="AE101" s="147" t="str">
        <f t="shared" si="68"/>
        <v>►</v>
      </c>
      <c r="AF101" s="147" t="str">
        <f t="shared" si="68"/>
        <v>►</v>
      </c>
      <c r="AG101" s="147" t="str">
        <f t="shared" si="68"/>
        <v>►</v>
      </c>
      <c r="AH101" s="147" t="str">
        <f t="shared" si="68"/>
        <v>►</v>
      </c>
      <c r="AI101" s="686"/>
      <c r="AJ101" s="146"/>
      <c r="AK101" s="119"/>
      <c r="AL101" s="119"/>
      <c r="AM101" s="118"/>
      <c r="AN101" s="117"/>
      <c r="AO101" s="116"/>
      <c r="AP101" s="285"/>
      <c r="AQ101" s="284"/>
      <c r="AR101" s="284"/>
      <c r="AS101" s="284"/>
      <c r="AT101" s="284"/>
      <c r="AU101" s="284"/>
      <c r="AV101" s="284"/>
      <c r="AW101" s="284"/>
      <c r="AX101" s="284"/>
      <c r="AY101" s="284"/>
      <c r="AZ101" s="284"/>
      <c r="BA101" s="282"/>
      <c r="BC101" s="407" t="str">
        <f t="shared" si="51"/>
        <v>►</v>
      </c>
      <c r="BD101" s="593"/>
      <c r="BF101" s="407" t="str">
        <f t="shared" si="52"/>
        <v>►</v>
      </c>
      <c r="BG101" s="593"/>
      <c r="BI101" s="9">
        <v>1</v>
      </c>
    </row>
    <row r="102" spans="1:61" ht="21">
      <c r="A102" s="407" t="str">
        <f t="shared" si="49"/>
        <v>►</v>
      </c>
      <c r="B102" s="147" t="str">
        <f t="shared" si="67"/>
        <v>►</v>
      </c>
      <c r="C102" s="685" t="str">
        <f t="shared" si="67"/>
        <v>►</v>
      </c>
      <c r="D102" s="147" t="str">
        <f t="shared" si="67"/>
        <v>►</v>
      </c>
      <c r="E102" s="147" t="str">
        <f t="shared" si="67"/>
        <v>►</v>
      </c>
      <c r="F102" s="147" t="str">
        <f t="shared" si="67"/>
        <v>►</v>
      </c>
      <c r="G102" s="147" t="str">
        <f t="shared" si="67"/>
        <v>►</v>
      </c>
      <c r="I102" s="146"/>
      <c r="J102" s="119"/>
      <c r="K102" s="119"/>
      <c r="L102" s="118"/>
      <c r="M102" s="117"/>
      <c r="N102" s="116"/>
      <c r="O102" s="285"/>
      <c r="P102" s="284"/>
      <c r="Q102" s="284"/>
      <c r="R102" s="284"/>
      <c r="S102" s="284"/>
      <c r="T102" s="284"/>
      <c r="U102" s="284"/>
      <c r="V102" s="284"/>
      <c r="W102" s="284"/>
      <c r="X102" s="284"/>
      <c r="Y102" s="284"/>
      <c r="Z102" s="282"/>
      <c r="AA102" s="686"/>
      <c r="AB102" s="407" t="str">
        <f t="shared" si="50"/>
        <v>►</v>
      </c>
      <c r="AC102" s="147" t="str">
        <f t="shared" si="68"/>
        <v>►</v>
      </c>
      <c r="AD102" s="685" t="str">
        <f t="shared" si="68"/>
        <v>►</v>
      </c>
      <c r="AE102" s="147" t="str">
        <f t="shared" si="68"/>
        <v>►</v>
      </c>
      <c r="AF102" s="147" t="str">
        <f t="shared" si="68"/>
        <v>►</v>
      </c>
      <c r="AG102" s="147" t="str">
        <f t="shared" si="68"/>
        <v>►</v>
      </c>
      <c r="AH102" s="147" t="str">
        <f t="shared" si="68"/>
        <v>►</v>
      </c>
      <c r="AI102" s="686"/>
      <c r="AJ102" s="146"/>
      <c r="AK102" s="119"/>
      <c r="AL102" s="119"/>
      <c r="AM102" s="118"/>
      <c r="AN102" s="117"/>
      <c r="AO102" s="116"/>
      <c r="AP102" s="285"/>
      <c r="AQ102" s="284"/>
      <c r="AR102" s="284"/>
      <c r="AS102" s="284"/>
      <c r="AT102" s="284"/>
      <c r="AU102" s="284"/>
      <c r="AV102" s="284"/>
      <c r="AW102" s="284"/>
      <c r="AX102" s="284"/>
      <c r="AY102" s="284"/>
      <c r="AZ102" s="284"/>
      <c r="BA102" s="282"/>
      <c r="BC102" s="407" t="str">
        <f t="shared" si="51"/>
        <v>►</v>
      </c>
      <c r="BD102" s="593"/>
      <c r="BF102" s="407" t="str">
        <f t="shared" si="52"/>
        <v>►</v>
      </c>
      <c r="BG102" s="593"/>
      <c r="BI102" s="9">
        <v>1</v>
      </c>
    </row>
    <row r="103" spans="1:61" ht="21">
      <c r="A103" s="407" t="str">
        <f t="shared" si="49"/>
        <v>►</v>
      </c>
      <c r="B103" s="147" t="str">
        <f t="shared" si="67"/>
        <v>►</v>
      </c>
      <c r="C103" s="685" t="str">
        <f t="shared" si="67"/>
        <v>►</v>
      </c>
      <c r="D103" s="147" t="str">
        <f t="shared" si="67"/>
        <v>►</v>
      </c>
      <c r="E103" s="147" t="str">
        <f t="shared" si="67"/>
        <v>►</v>
      </c>
      <c r="F103" s="147" t="str">
        <f t="shared" si="67"/>
        <v>►</v>
      </c>
      <c r="G103" s="147" t="str">
        <f t="shared" si="67"/>
        <v>►</v>
      </c>
      <c r="I103" s="146"/>
      <c r="J103" s="119"/>
      <c r="K103" s="119"/>
      <c r="L103" s="118"/>
      <c r="M103" s="117"/>
      <c r="N103" s="116"/>
      <c r="O103" s="285"/>
      <c r="P103" s="284"/>
      <c r="Q103" s="284"/>
      <c r="R103" s="284"/>
      <c r="S103" s="284"/>
      <c r="T103" s="284"/>
      <c r="U103" s="284"/>
      <c r="V103" s="284"/>
      <c r="W103" s="284"/>
      <c r="X103" s="284"/>
      <c r="Y103" s="284"/>
      <c r="Z103" s="282"/>
      <c r="AA103" s="686"/>
      <c r="AB103" s="407" t="str">
        <f t="shared" si="50"/>
        <v>►</v>
      </c>
      <c r="AC103" s="147" t="str">
        <f t="shared" si="68"/>
        <v>►</v>
      </c>
      <c r="AD103" s="685" t="str">
        <f t="shared" si="68"/>
        <v>►</v>
      </c>
      <c r="AE103" s="147" t="str">
        <f t="shared" si="68"/>
        <v>►</v>
      </c>
      <c r="AF103" s="147" t="str">
        <f t="shared" si="68"/>
        <v>►</v>
      </c>
      <c r="AG103" s="147" t="str">
        <f t="shared" si="68"/>
        <v>►</v>
      </c>
      <c r="AH103" s="147" t="str">
        <f t="shared" si="68"/>
        <v>►</v>
      </c>
      <c r="AI103" s="686"/>
      <c r="AJ103" s="146"/>
      <c r="AK103" s="119"/>
      <c r="AL103" s="119"/>
      <c r="AM103" s="118"/>
      <c r="AN103" s="117"/>
      <c r="AO103" s="116"/>
      <c r="AP103" s="285"/>
      <c r="AQ103" s="284"/>
      <c r="AR103" s="284"/>
      <c r="AS103" s="284"/>
      <c r="AT103" s="284"/>
      <c r="AU103" s="284"/>
      <c r="AV103" s="284"/>
      <c r="AW103" s="284"/>
      <c r="AX103" s="284"/>
      <c r="AY103" s="284"/>
      <c r="AZ103" s="284"/>
      <c r="BA103" s="282"/>
      <c r="BC103" s="407" t="str">
        <f t="shared" si="51"/>
        <v>►</v>
      </c>
      <c r="BD103" s="593"/>
      <c r="BF103" s="407" t="str">
        <f t="shared" si="52"/>
        <v>►</v>
      </c>
      <c r="BG103" s="593"/>
      <c r="BI103" s="9">
        <v>1</v>
      </c>
    </row>
    <row r="104" spans="1:61" ht="21">
      <c r="A104" s="407" t="str">
        <f t="shared" si="49"/>
        <v>►</v>
      </c>
      <c r="B104" s="147" t="str">
        <f t="shared" si="67"/>
        <v>►</v>
      </c>
      <c r="C104" s="685" t="str">
        <f t="shared" si="67"/>
        <v>►</v>
      </c>
      <c r="D104" s="147" t="str">
        <f t="shared" si="67"/>
        <v>►</v>
      </c>
      <c r="E104" s="147" t="str">
        <f t="shared" si="67"/>
        <v>►</v>
      </c>
      <c r="F104" s="147" t="str">
        <f t="shared" si="67"/>
        <v>►</v>
      </c>
      <c r="G104" s="147" t="str">
        <f t="shared" si="67"/>
        <v>►</v>
      </c>
      <c r="I104" s="146"/>
      <c r="J104" s="119"/>
      <c r="K104" s="119"/>
      <c r="L104" s="118"/>
      <c r="M104" s="117"/>
      <c r="N104" s="116"/>
      <c r="O104" s="285"/>
      <c r="P104" s="284"/>
      <c r="Q104" s="284"/>
      <c r="R104" s="284"/>
      <c r="S104" s="284"/>
      <c r="T104" s="284"/>
      <c r="U104" s="284"/>
      <c r="V104" s="284"/>
      <c r="W104" s="284"/>
      <c r="X104" s="284"/>
      <c r="Y104" s="284"/>
      <c r="Z104" s="282"/>
      <c r="AA104" s="686"/>
      <c r="AB104" s="407" t="str">
        <f t="shared" si="50"/>
        <v>►</v>
      </c>
      <c r="AC104" s="147" t="str">
        <f t="shared" si="68"/>
        <v>►</v>
      </c>
      <c r="AD104" s="685" t="str">
        <f t="shared" si="68"/>
        <v>►</v>
      </c>
      <c r="AE104" s="147" t="str">
        <f t="shared" si="68"/>
        <v>►</v>
      </c>
      <c r="AF104" s="147" t="str">
        <f t="shared" si="68"/>
        <v>►</v>
      </c>
      <c r="AG104" s="147" t="str">
        <f t="shared" si="68"/>
        <v>►</v>
      </c>
      <c r="AH104" s="147" t="str">
        <f t="shared" si="68"/>
        <v>►</v>
      </c>
      <c r="AI104" s="686"/>
      <c r="AJ104" s="146"/>
      <c r="AK104" s="119"/>
      <c r="AL104" s="119"/>
      <c r="AM104" s="118"/>
      <c r="AN104" s="117"/>
      <c r="AO104" s="116"/>
      <c r="AP104" s="285"/>
      <c r="AQ104" s="284"/>
      <c r="AR104" s="284"/>
      <c r="AS104" s="284"/>
      <c r="AT104" s="284"/>
      <c r="AU104" s="284"/>
      <c r="AV104" s="284"/>
      <c r="AW104" s="284"/>
      <c r="AX104" s="284"/>
      <c r="AY104" s="284"/>
      <c r="AZ104" s="284"/>
      <c r="BA104" s="282"/>
      <c r="BC104" s="407" t="str">
        <f t="shared" si="51"/>
        <v>►</v>
      </c>
      <c r="BD104" s="593"/>
      <c r="BF104" s="407" t="str">
        <f t="shared" si="52"/>
        <v>►</v>
      </c>
      <c r="BG104" s="593"/>
      <c r="BI104" s="9">
        <v>1</v>
      </c>
    </row>
    <row r="105" spans="1:61" ht="21">
      <c r="A105" s="407" t="str">
        <f t="shared" si="49"/>
        <v>►</v>
      </c>
      <c r="B105" s="147" t="str">
        <f t="shared" si="67"/>
        <v>►</v>
      </c>
      <c r="C105" s="685" t="str">
        <f t="shared" si="67"/>
        <v>►</v>
      </c>
      <c r="D105" s="147" t="str">
        <f t="shared" si="67"/>
        <v>►</v>
      </c>
      <c r="E105" s="147" t="str">
        <f t="shared" si="67"/>
        <v>►</v>
      </c>
      <c r="F105" s="147" t="str">
        <f t="shared" si="67"/>
        <v>►</v>
      </c>
      <c r="G105" s="147" t="str">
        <f t="shared" si="67"/>
        <v>►</v>
      </c>
      <c r="I105" s="146"/>
      <c r="J105" s="119"/>
      <c r="K105" s="119"/>
      <c r="L105" s="118"/>
      <c r="M105" s="117"/>
      <c r="N105" s="116"/>
      <c r="O105" s="285"/>
      <c r="P105" s="284"/>
      <c r="Q105" s="284"/>
      <c r="R105" s="284"/>
      <c r="S105" s="284"/>
      <c r="T105" s="284"/>
      <c r="U105" s="284"/>
      <c r="V105" s="284"/>
      <c r="W105" s="284"/>
      <c r="X105" s="284"/>
      <c r="Y105" s="284"/>
      <c r="Z105" s="282"/>
      <c r="AA105" s="686"/>
      <c r="AB105" s="407" t="str">
        <f t="shared" si="50"/>
        <v>►</v>
      </c>
      <c r="AC105" s="147" t="str">
        <f t="shared" si="68"/>
        <v>►</v>
      </c>
      <c r="AD105" s="685" t="str">
        <f t="shared" si="68"/>
        <v>►</v>
      </c>
      <c r="AE105" s="147" t="str">
        <f t="shared" si="68"/>
        <v>►</v>
      </c>
      <c r="AF105" s="147" t="str">
        <f t="shared" si="68"/>
        <v>►</v>
      </c>
      <c r="AG105" s="147" t="str">
        <f t="shared" si="68"/>
        <v>►</v>
      </c>
      <c r="AH105" s="147" t="str">
        <f t="shared" si="68"/>
        <v>►</v>
      </c>
      <c r="AI105" s="686"/>
      <c r="AJ105" s="146"/>
      <c r="AK105" s="119"/>
      <c r="AL105" s="119"/>
      <c r="AM105" s="118"/>
      <c r="AN105" s="117"/>
      <c r="AO105" s="116"/>
      <c r="AP105" s="285"/>
      <c r="AQ105" s="284"/>
      <c r="AR105" s="284"/>
      <c r="AS105" s="284"/>
      <c r="AT105" s="284"/>
      <c r="AU105" s="284"/>
      <c r="AV105" s="284"/>
      <c r="AW105" s="284"/>
      <c r="AX105" s="284"/>
      <c r="AY105" s="284"/>
      <c r="AZ105" s="284"/>
      <c r="BA105" s="282"/>
      <c r="BC105" s="407" t="str">
        <f t="shared" si="51"/>
        <v>►</v>
      </c>
      <c r="BD105" s="593"/>
      <c r="BF105" s="407" t="str">
        <f t="shared" si="52"/>
        <v>►</v>
      </c>
      <c r="BG105" s="593"/>
      <c r="BI105" s="9">
        <v>1</v>
      </c>
    </row>
    <row r="106" spans="1:61" ht="18.75">
      <c r="A106" s="407" t="str">
        <f t="shared" si="49"/>
        <v>►</v>
      </c>
      <c r="B106" s="147" t="str">
        <f t="shared" si="67"/>
        <v>►</v>
      </c>
      <c r="C106" s="685" t="str">
        <f t="shared" si="67"/>
        <v>►</v>
      </c>
      <c r="D106" s="147" t="str">
        <f t="shared" si="67"/>
        <v>►</v>
      </c>
      <c r="E106" s="147" t="str">
        <f t="shared" si="67"/>
        <v>►</v>
      </c>
      <c r="F106" s="147" t="str">
        <f t="shared" si="67"/>
        <v>►</v>
      </c>
      <c r="G106" s="147" t="str">
        <f t="shared" si="67"/>
        <v>►</v>
      </c>
      <c r="I106" s="146"/>
      <c r="J106" s="119"/>
      <c r="K106" s="119"/>
      <c r="L106" s="118"/>
      <c r="M106" s="117"/>
      <c r="N106" s="116"/>
      <c r="O106" s="687"/>
      <c r="P106" s="280"/>
      <c r="Q106" s="280"/>
      <c r="R106" s="280"/>
      <c r="S106" s="280"/>
      <c r="T106" s="280"/>
      <c r="U106" s="280"/>
      <c r="V106" s="280"/>
      <c r="W106" s="280"/>
      <c r="X106" s="280"/>
      <c r="Y106" s="280"/>
      <c r="Z106" s="279"/>
      <c r="AA106" s="686"/>
      <c r="AB106" s="407" t="str">
        <f t="shared" si="50"/>
        <v>►</v>
      </c>
      <c r="AC106" s="147" t="str">
        <f t="shared" si="68"/>
        <v>►</v>
      </c>
      <c r="AD106" s="685" t="str">
        <f t="shared" si="68"/>
        <v>►</v>
      </c>
      <c r="AE106" s="147" t="str">
        <f t="shared" si="68"/>
        <v>►</v>
      </c>
      <c r="AF106" s="147" t="str">
        <f t="shared" si="68"/>
        <v>►</v>
      </c>
      <c r="AG106" s="147" t="str">
        <f t="shared" si="68"/>
        <v>►</v>
      </c>
      <c r="AH106" s="147" t="str">
        <f t="shared" si="68"/>
        <v>►</v>
      </c>
      <c r="AI106" s="686"/>
      <c r="AJ106" s="146"/>
      <c r="AK106" s="119"/>
      <c r="AL106" s="119"/>
      <c r="AM106" s="118"/>
      <c r="AN106" s="117"/>
      <c r="AO106" s="116"/>
      <c r="AP106" s="687"/>
      <c r="AQ106" s="280"/>
      <c r="AR106" s="280"/>
      <c r="AS106" s="280"/>
      <c r="AT106" s="280"/>
      <c r="AU106" s="280"/>
      <c r="AV106" s="280"/>
      <c r="AW106" s="280"/>
      <c r="AX106" s="280"/>
      <c r="AY106" s="280"/>
      <c r="AZ106" s="280"/>
      <c r="BA106" s="279"/>
      <c r="BC106" s="407" t="str">
        <f t="shared" si="51"/>
        <v>►</v>
      </c>
      <c r="BD106" s="593"/>
      <c r="BF106" s="407" t="str">
        <f t="shared" si="52"/>
        <v>►</v>
      </c>
      <c r="BG106" s="593"/>
      <c r="BI106" s="9">
        <v>1</v>
      </c>
    </row>
    <row r="107" spans="1:61" ht="18.75">
      <c r="A107" s="407" t="str">
        <f t="shared" si="49"/>
        <v>►</v>
      </c>
      <c r="B107" s="147" t="str">
        <f t="shared" si="67"/>
        <v>►</v>
      </c>
      <c r="C107" s="685" t="str">
        <f t="shared" si="67"/>
        <v>►</v>
      </c>
      <c r="D107" s="147" t="str">
        <f t="shared" si="67"/>
        <v>►</v>
      </c>
      <c r="E107" s="147" t="str">
        <f t="shared" si="67"/>
        <v>►</v>
      </c>
      <c r="F107" s="147" t="str">
        <f t="shared" si="67"/>
        <v>►</v>
      </c>
      <c r="G107" s="147" t="str">
        <f t="shared" si="67"/>
        <v>►</v>
      </c>
      <c r="I107" s="146"/>
      <c r="J107" s="119"/>
      <c r="K107" s="119"/>
      <c r="L107" s="118"/>
      <c r="M107" s="117"/>
      <c r="N107" s="116"/>
      <c r="O107" s="687"/>
      <c r="P107" s="280"/>
      <c r="Q107" s="280"/>
      <c r="R107" s="280"/>
      <c r="S107" s="280"/>
      <c r="T107" s="280"/>
      <c r="U107" s="280"/>
      <c r="V107" s="280"/>
      <c r="W107" s="280"/>
      <c r="X107" s="280"/>
      <c r="Y107" s="280"/>
      <c r="Z107" s="279"/>
      <c r="AA107" s="686"/>
      <c r="AB107" s="407" t="str">
        <f t="shared" si="50"/>
        <v>►</v>
      </c>
      <c r="AC107" s="147" t="str">
        <f t="shared" si="68"/>
        <v>►</v>
      </c>
      <c r="AD107" s="685" t="str">
        <f t="shared" si="68"/>
        <v>►</v>
      </c>
      <c r="AE107" s="147" t="str">
        <f t="shared" si="68"/>
        <v>►</v>
      </c>
      <c r="AF107" s="147" t="str">
        <f t="shared" si="68"/>
        <v>►</v>
      </c>
      <c r="AG107" s="147" t="str">
        <f t="shared" si="68"/>
        <v>►</v>
      </c>
      <c r="AH107" s="147" t="str">
        <f t="shared" si="68"/>
        <v>►</v>
      </c>
      <c r="AI107" s="686"/>
      <c r="AJ107" s="146"/>
      <c r="AK107" s="119"/>
      <c r="AL107" s="119"/>
      <c r="AM107" s="118"/>
      <c r="AN107" s="117"/>
      <c r="AO107" s="116"/>
      <c r="AP107" s="687"/>
      <c r="AQ107" s="280"/>
      <c r="AR107" s="280"/>
      <c r="AS107" s="280"/>
      <c r="AT107" s="280"/>
      <c r="AU107" s="280"/>
      <c r="AV107" s="280"/>
      <c r="AW107" s="280"/>
      <c r="AX107" s="280"/>
      <c r="AY107" s="280"/>
      <c r="AZ107" s="280"/>
      <c r="BA107" s="279"/>
      <c r="BC107" s="407" t="str">
        <f t="shared" si="51"/>
        <v>►</v>
      </c>
      <c r="BD107" s="593"/>
      <c r="BF107" s="407" t="str">
        <f t="shared" si="52"/>
        <v>►</v>
      </c>
      <c r="BG107" s="593"/>
      <c r="BI107" s="9">
        <v>1</v>
      </c>
    </row>
    <row r="108" spans="1:61" ht="15.75">
      <c r="A108" s="407" t="str">
        <f t="shared" si="49"/>
        <v>►</v>
      </c>
      <c r="B108" s="147" t="str">
        <f t="shared" si="67"/>
        <v>►</v>
      </c>
      <c r="C108" s="685" t="str">
        <f t="shared" si="67"/>
        <v>►</v>
      </c>
      <c r="D108" s="147" t="str">
        <f t="shared" si="67"/>
        <v>►</v>
      </c>
      <c r="E108" s="147" t="str">
        <f t="shared" si="67"/>
        <v>►</v>
      </c>
      <c r="F108" s="147" t="str">
        <f t="shared" si="67"/>
        <v>►</v>
      </c>
      <c r="G108" s="147" t="str">
        <f t="shared" si="67"/>
        <v>►</v>
      </c>
      <c r="I108" s="274"/>
      <c r="J108" s="119"/>
      <c r="K108" s="119"/>
      <c r="L108" s="118"/>
      <c r="M108" s="117"/>
      <c r="N108" s="116"/>
      <c r="O108" s="277"/>
      <c r="P108" s="122"/>
      <c r="Q108" s="122"/>
      <c r="R108" s="122"/>
      <c r="S108" s="122"/>
      <c r="T108" s="122"/>
      <c r="U108" s="122"/>
      <c r="V108" s="122"/>
      <c r="W108" s="122"/>
      <c r="X108" s="122"/>
      <c r="Y108" s="122"/>
      <c r="Z108" s="121"/>
      <c r="AA108" s="686"/>
      <c r="AB108" s="407" t="str">
        <f t="shared" si="50"/>
        <v>►</v>
      </c>
      <c r="AC108" s="147" t="str">
        <f t="shared" si="68"/>
        <v>►</v>
      </c>
      <c r="AD108" s="685" t="str">
        <f t="shared" si="68"/>
        <v>►</v>
      </c>
      <c r="AE108" s="147" t="str">
        <f t="shared" si="68"/>
        <v>►</v>
      </c>
      <c r="AF108" s="147" t="str">
        <f t="shared" si="68"/>
        <v>►</v>
      </c>
      <c r="AG108" s="147" t="str">
        <f t="shared" si="68"/>
        <v>►</v>
      </c>
      <c r="AH108" s="147" t="str">
        <f t="shared" si="68"/>
        <v>►</v>
      </c>
      <c r="AI108" s="686"/>
      <c r="AJ108" s="274"/>
      <c r="AK108" s="119"/>
      <c r="AL108" s="119"/>
      <c r="AM108" s="118"/>
      <c r="AN108" s="117"/>
      <c r="AO108" s="116"/>
      <c r="AP108" s="277"/>
      <c r="AQ108" s="122"/>
      <c r="AR108" s="122"/>
      <c r="AS108" s="122"/>
      <c r="AT108" s="122"/>
      <c r="AU108" s="122"/>
      <c r="AV108" s="122"/>
      <c r="AW108" s="122"/>
      <c r="AX108" s="122"/>
      <c r="AY108" s="122"/>
      <c r="AZ108" s="122"/>
      <c r="BA108" s="121"/>
      <c r="BC108" s="407" t="str">
        <f t="shared" si="51"/>
        <v>►</v>
      </c>
      <c r="BD108" s="593"/>
      <c r="BF108" s="407" t="str">
        <f t="shared" si="52"/>
        <v>►</v>
      </c>
      <c r="BG108" s="593"/>
      <c r="BI108" s="9">
        <v>1</v>
      </c>
    </row>
    <row r="109" spans="1:61" ht="15.75">
      <c r="A109" s="407" t="str">
        <f t="shared" si="49"/>
        <v>►</v>
      </c>
      <c r="B109" s="147" t="str">
        <f t="shared" si="67"/>
        <v>►</v>
      </c>
      <c r="C109" s="685" t="str">
        <f t="shared" si="67"/>
        <v>►</v>
      </c>
      <c r="D109" s="147" t="str">
        <f t="shared" si="67"/>
        <v>►</v>
      </c>
      <c r="E109" s="147" t="str">
        <f t="shared" si="67"/>
        <v>►</v>
      </c>
      <c r="F109" s="147" t="str">
        <f t="shared" si="67"/>
        <v>►</v>
      </c>
      <c r="G109" s="147" t="str">
        <f t="shared" si="67"/>
        <v>►</v>
      </c>
      <c r="I109" s="274"/>
      <c r="J109" s="113"/>
      <c r="K109" s="113"/>
      <c r="L109" s="113"/>
      <c r="M109" s="113"/>
      <c r="N109" s="113"/>
      <c r="O109" s="113"/>
      <c r="P109" s="113"/>
      <c r="Q109" s="113"/>
      <c r="R109" s="113"/>
      <c r="S109" s="113"/>
      <c r="T109" s="113"/>
      <c r="U109" s="113"/>
      <c r="V109" s="113"/>
      <c r="W109" s="113"/>
      <c r="X109" s="113"/>
      <c r="Y109" s="113"/>
      <c r="Z109" s="115"/>
      <c r="AA109" s="686"/>
      <c r="AB109" s="407" t="str">
        <f t="shared" si="50"/>
        <v>►</v>
      </c>
      <c r="AC109" s="147" t="str">
        <f t="shared" si="68"/>
        <v>►</v>
      </c>
      <c r="AD109" s="685" t="str">
        <f t="shared" si="68"/>
        <v>►</v>
      </c>
      <c r="AE109" s="147" t="str">
        <f t="shared" si="68"/>
        <v>►</v>
      </c>
      <c r="AF109" s="147" t="str">
        <f t="shared" si="68"/>
        <v>►</v>
      </c>
      <c r="AG109" s="147" t="str">
        <f t="shared" si="68"/>
        <v>►</v>
      </c>
      <c r="AH109" s="147" t="str">
        <f t="shared" si="68"/>
        <v>►</v>
      </c>
      <c r="AI109" s="686"/>
      <c r="AJ109" s="274"/>
      <c r="AK109" s="113"/>
      <c r="AL109" s="113"/>
      <c r="AM109" s="113"/>
      <c r="AN109" s="113"/>
      <c r="AO109" s="113"/>
      <c r="AP109" s="113"/>
      <c r="AQ109" s="113"/>
      <c r="AR109" s="113"/>
      <c r="AS109" s="113"/>
      <c r="AT109" s="113"/>
      <c r="AU109" s="113"/>
      <c r="AV109" s="113"/>
      <c r="AW109" s="113"/>
      <c r="AX109" s="113"/>
      <c r="AY109" s="113"/>
      <c r="AZ109" s="113"/>
      <c r="BA109" s="115"/>
      <c r="BC109" s="407" t="str">
        <f t="shared" si="51"/>
        <v>►</v>
      </c>
      <c r="BD109" s="593"/>
      <c r="BF109" s="407" t="str">
        <f t="shared" si="52"/>
        <v>►</v>
      </c>
      <c r="BG109" s="593"/>
      <c r="BI109" s="9">
        <v>1</v>
      </c>
    </row>
    <row r="110" spans="1:61" ht="16.5" thickBot="1">
      <c r="A110" s="407" t="str">
        <f t="shared" si="49"/>
        <v>►</v>
      </c>
      <c r="B110" s="147" t="str">
        <f t="shared" si="67"/>
        <v>►</v>
      </c>
      <c r="C110" s="685" t="str">
        <f t="shared" si="67"/>
        <v>►</v>
      </c>
      <c r="D110" s="147" t="str">
        <f t="shared" si="67"/>
        <v>►</v>
      </c>
      <c r="E110" s="147" t="str">
        <f t="shared" si="67"/>
        <v>►</v>
      </c>
      <c r="F110" s="147" t="str">
        <f t="shared" si="67"/>
        <v>►</v>
      </c>
      <c r="G110" s="147" t="str">
        <f t="shared" si="67"/>
        <v>►</v>
      </c>
      <c r="I110" s="273"/>
      <c r="J110" s="272"/>
      <c r="K110" s="272"/>
      <c r="L110" s="272"/>
      <c r="M110" s="272"/>
      <c r="N110" s="272"/>
      <c r="O110" s="272"/>
      <c r="P110" s="272"/>
      <c r="Q110" s="272"/>
      <c r="R110" s="272"/>
      <c r="S110" s="272"/>
      <c r="T110" s="272"/>
      <c r="U110" s="272"/>
      <c r="V110" s="272"/>
      <c r="W110" s="272"/>
      <c r="X110" s="272"/>
      <c r="Y110" s="272"/>
      <c r="Z110" s="271"/>
      <c r="AA110" s="686"/>
      <c r="AB110" s="407" t="str">
        <f t="shared" si="50"/>
        <v>►</v>
      </c>
      <c r="AC110" s="147" t="str">
        <f t="shared" si="68"/>
        <v>►</v>
      </c>
      <c r="AD110" s="685" t="str">
        <f t="shared" si="68"/>
        <v>►</v>
      </c>
      <c r="AE110" s="147" t="str">
        <f t="shared" si="68"/>
        <v>►</v>
      </c>
      <c r="AF110" s="147" t="str">
        <f t="shared" si="68"/>
        <v>►</v>
      </c>
      <c r="AG110" s="147" t="str">
        <f t="shared" si="68"/>
        <v>►</v>
      </c>
      <c r="AH110" s="147" t="str">
        <f t="shared" si="68"/>
        <v>►</v>
      </c>
      <c r="AI110" s="686"/>
      <c r="AJ110" s="273"/>
      <c r="AK110" s="272"/>
      <c r="AL110" s="272"/>
      <c r="AM110" s="272"/>
      <c r="AN110" s="272"/>
      <c r="AO110" s="272"/>
      <c r="AP110" s="272"/>
      <c r="AQ110" s="272"/>
      <c r="AR110" s="272"/>
      <c r="AS110" s="272"/>
      <c r="AT110" s="272"/>
      <c r="AU110" s="272"/>
      <c r="AV110" s="272"/>
      <c r="AW110" s="272"/>
      <c r="AX110" s="272"/>
      <c r="AY110" s="272"/>
      <c r="AZ110" s="272"/>
      <c r="BA110" s="271"/>
      <c r="BC110" s="407" t="str">
        <f t="shared" si="51"/>
        <v>►</v>
      </c>
      <c r="BD110" s="593"/>
      <c r="BF110" s="407" t="str">
        <f t="shared" si="52"/>
        <v>►</v>
      </c>
      <c r="BG110" s="593"/>
      <c r="BI110" s="9">
        <v>1</v>
      </c>
    </row>
    <row r="111" spans="1:61" ht="16.5" thickBot="1">
      <c r="A111" s="407" t="str">
        <f t="shared" si="49"/>
        <v>A</v>
      </c>
      <c r="B111" s="681" t="s">
        <v>956</v>
      </c>
      <c r="C111" s="681" t="s">
        <v>956</v>
      </c>
      <c r="D111" s="681" t="s">
        <v>956</v>
      </c>
      <c r="E111" s="681" t="s">
        <v>956</v>
      </c>
      <c r="F111" s="681" t="s">
        <v>956</v>
      </c>
      <c r="G111" s="681" t="s">
        <v>956</v>
      </c>
      <c r="I111" s="684" t="s">
        <v>338</v>
      </c>
      <c r="J111" s="683" t="s">
        <v>956</v>
      </c>
      <c r="K111" s="683" t="s">
        <v>956</v>
      </c>
      <c r="L111" s="683" t="s">
        <v>956</v>
      </c>
      <c r="M111" s="683" t="s">
        <v>956</v>
      </c>
      <c r="N111" s="683" t="s">
        <v>956</v>
      </c>
      <c r="O111" s="683" t="s">
        <v>956</v>
      </c>
      <c r="P111" s="683" t="s">
        <v>956</v>
      </c>
      <c r="Q111" s="683" t="s">
        <v>956</v>
      </c>
      <c r="R111" s="683" t="s">
        <v>956</v>
      </c>
      <c r="S111" s="683" t="s">
        <v>956</v>
      </c>
      <c r="T111" s="683" t="s">
        <v>956</v>
      </c>
      <c r="U111" s="683" t="s">
        <v>956</v>
      </c>
      <c r="V111" s="683" t="s">
        <v>956</v>
      </c>
      <c r="W111" s="683" t="s">
        <v>956</v>
      </c>
      <c r="X111" s="683" t="s">
        <v>956</v>
      </c>
      <c r="Y111" s="683" t="s">
        <v>956</v>
      </c>
      <c r="Z111" s="683" t="s">
        <v>956</v>
      </c>
      <c r="AA111" s="686"/>
      <c r="AB111" s="407" t="str">
        <f t="shared" si="50"/>
        <v>A</v>
      </c>
      <c r="AC111" s="681" t="s">
        <v>956</v>
      </c>
      <c r="AD111" s="681" t="s">
        <v>956</v>
      </c>
      <c r="AE111" s="681" t="s">
        <v>956</v>
      </c>
      <c r="AF111" s="681" t="s">
        <v>956</v>
      </c>
      <c r="AG111" s="681" t="s">
        <v>956</v>
      </c>
      <c r="AH111" s="681" t="s">
        <v>956</v>
      </c>
      <c r="AI111" s="686"/>
      <c r="AJ111" s="684" t="s">
        <v>338</v>
      </c>
      <c r="AK111" s="683" t="s">
        <v>956</v>
      </c>
      <c r="AL111" s="683" t="s">
        <v>956</v>
      </c>
      <c r="AM111" s="683" t="s">
        <v>956</v>
      </c>
      <c r="AN111" s="683" t="s">
        <v>956</v>
      </c>
      <c r="AO111" s="683" t="s">
        <v>956</v>
      </c>
      <c r="AP111" s="683" t="s">
        <v>956</v>
      </c>
      <c r="AQ111" s="683" t="s">
        <v>956</v>
      </c>
      <c r="AR111" s="683" t="s">
        <v>956</v>
      </c>
      <c r="AS111" s="683" t="s">
        <v>956</v>
      </c>
      <c r="AT111" s="683" t="s">
        <v>956</v>
      </c>
      <c r="AU111" s="683" t="s">
        <v>956</v>
      </c>
      <c r="AV111" s="683" t="s">
        <v>956</v>
      </c>
      <c r="AW111" s="683" t="s">
        <v>956</v>
      </c>
      <c r="AX111" s="683" t="s">
        <v>956</v>
      </c>
      <c r="AY111" s="683" t="s">
        <v>956</v>
      </c>
      <c r="AZ111" s="683" t="s">
        <v>956</v>
      </c>
      <c r="BA111" s="683" t="s">
        <v>956</v>
      </c>
      <c r="BC111" s="407" t="str">
        <f t="shared" si="51"/>
        <v>A</v>
      </c>
      <c r="BD111" s="593"/>
      <c r="BF111" s="407" t="str">
        <f t="shared" si="52"/>
        <v>A</v>
      </c>
      <c r="BG111" s="593"/>
      <c r="BI111" s="9">
        <v>1</v>
      </c>
    </row>
    <row r="112" spans="1:61" ht="28.5">
      <c r="A112" s="407" t="str">
        <f t="shared" si="49"/>
        <v>►</v>
      </c>
      <c r="B112" s="408" t="str">
        <f t="shared" ref="B112:B130" si="69">IF(A112="►","►",IF(A112="A",IF(AND(ISTEXT(J112),ISTEXT(J112)),J112,IF(ISTEXT(J112),J112,IF(ISBLANK(J112),J112,J112)))))</f>
        <v>►</v>
      </c>
      <c r="C112" s="715" t="str">
        <f t="shared" ref="C112:C130" si="70">IF(B112="►","►",IFERROR(LEFT(B112,SEARCH(".",B112)-1),0))</f>
        <v>►</v>
      </c>
      <c r="D112" s="408" t="str">
        <f t="shared" ref="D112:D130" si="71">IF(B112="►","►",IFERROR(MID(B112,SEARCH(".",B112)+1,SEARCH(".",B112,SEARCH(".",B112)+1)-SEARCH(".",B112)-1),0))</f>
        <v>►</v>
      </c>
      <c r="E112" s="408" t="str">
        <f t="shared" ref="E112:E130" si="72">IF(B112="►","►",IFERROR(MID(B112,SEARCH(".",B112,SEARCH(".",B112)+1)+1,SEARCH(".",B112,SEARCH(".",B112,SEARCH(".",B112)+1)+1)-SEARCH(".",B112,SEARCH(".",B112)+1)-1),0))</f>
        <v>►</v>
      </c>
      <c r="F112" s="408" t="str">
        <f t="shared" ref="F112:F130" si="73">IF(B112="►","►",IFERROR(MID(J112,SEARCH(".",B112,SEARCH(".",B112,SEARCH(".",B112)+1)+1)+1,SEARCH(".",B112,SEARCH(".",B112,SEARCH(".",B112,SEARCH(".",B112)+1)+1)+1)-SEARCH(".",B112,SEARCH(".",B112,SEARCH(".",B112)+1)+1)-1),0))</f>
        <v>►</v>
      </c>
      <c r="G112" s="408" t="str">
        <f t="shared" ref="G112:G130" si="74">IF(B112="►","►",IFERROR(MID(B112,SEARCH("♦",SUBSTITUTE(B112,".","♦",LEN(B112)-LEN(SUBSTITUTE(B112,".",""))))+1,999),""))</f>
        <v>►</v>
      </c>
      <c r="I112" s="259"/>
      <c r="J112" s="258"/>
      <c r="K112" s="258"/>
      <c r="L112" s="257"/>
      <c r="M112" s="256"/>
      <c r="N112" s="255"/>
      <c r="O112" s="714"/>
      <c r="P112" s="713"/>
      <c r="Q112" s="712"/>
      <c r="R112" s="712"/>
      <c r="S112" s="712"/>
      <c r="T112" s="712"/>
      <c r="U112" s="712"/>
      <c r="V112" s="712"/>
      <c r="W112" s="712"/>
      <c r="X112" s="712"/>
      <c r="Y112" s="712"/>
      <c r="Z112" s="711"/>
      <c r="AA112" s="686"/>
      <c r="AB112" s="407" t="str">
        <f t="shared" si="50"/>
        <v>►</v>
      </c>
      <c r="AC112" s="408" t="str">
        <f t="shared" ref="AC112:AC130" si="75">IF(AB112="►","►",IF(AB112="A",IF(AND(ISTEXT(AK112),ISTEXT(AK112)),AK112,IF(ISTEXT(AK112),AK112,IF(ISBLANK(AK112),AK112,AK112)))))</f>
        <v>►</v>
      </c>
      <c r="AD112" s="715" t="str">
        <f t="shared" ref="AD112:AD130" si="76">IF(AC112="►","►",IFERROR(LEFT(AC112,SEARCH(".",AC112)-1),0))</f>
        <v>►</v>
      </c>
      <c r="AE112" s="408" t="str">
        <f t="shared" ref="AE112:AE130" si="77">IF(AC112="►","►",IFERROR(MID(AC112,SEARCH(".",AC112)+1,SEARCH(".",AC112,SEARCH(".",AC112)+1)-SEARCH(".",AC112)-1),0))</f>
        <v>►</v>
      </c>
      <c r="AF112" s="408" t="str">
        <f t="shared" ref="AF112:AF130" si="78">IF(AC112="►","►",IFERROR(MID(AC112,SEARCH(".",AC112,SEARCH(".",AC112)+1)+1,SEARCH(".",AC112,SEARCH(".",AC112,SEARCH(".",AC112)+1)+1)-SEARCH(".",AC112,SEARCH(".",AC112)+1)-1),0))</f>
        <v>►</v>
      </c>
      <c r="AG112" s="408" t="str">
        <f t="shared" ref="AG112:AG130" si="79">IF(AC112="►","►",IFERROR(MID(AK112,SEARCH(".",AC112,SEARCH(".",AC112,SEARCH(".",AC112)+1)+1)+1,SEARCH(".",AC112,SEARCH(".",AC112,SEARCH(".",AC112,SEARCH(".",AC112)+1)+1)+1)-SEARCH(".",AC112,SEARCH(".",AC112,SEARCH(".",AC112)+1)+1)-1),0))</f>
        <v>►</v>
      </c>
      <c r="AH112" s="408" t="str">
        <f t="shared" ref="AH112:AH130" si="80">IF(AC112="►","►",IFERROR(MID(AC112,SEARCH("♦",SUBSTITUTE(AC112,".","♦",LEN(AC112)-LEN(SUBSTITUTE(AC112,".",""))))+1,999),""))</f>
        <v>►</v>
      </c>
      <c r="AI112" s="686"/>
      <c r="AJ112" s="259"/>
      <c r="AK112" s="258"/>
      <c r="AL112" s="258"/>
      <c r="AM112" s="257"/>
      <c r="AN112" s="256"/>
      <c r="AO112" s="255"/>
      <c r="AP112" s="714"/>
      <c r="AQ112" s="713"/>
      <c r="AR112" s="712"/>
      <c r="AS112" s="712"/>
      <c r="AT112" s="712"/>
      <c r="AU112" s="712"/>
      <c r="AV112" s="712"/>
      <c r="AW112" s="712"/>
      <c r="AX112" s="712"/>
      <c r="AY112" s="712"/>
      <c r="AZ112" s="712"/>
      <c r="BA112" s="711"/>
      <c r="BC112" s="407" t="str">
        <f t="shared" si="51"/>
        <v>►</v>
      </c>
      <c r="BD112" s="593"/>
      <c r="BF112" s="407" t="str">
        <f t="shared" si="52"/>
        <v>►</v>
      </c>
      <c r="BG112" s="593"/>
      <c r="BI112" s="9">
        <v>1</v>
      </c>
    </row>
    <row r="113" spans="1:61" ht="28.5">
      <c r="A113" s="407" t="str">
        <f t="shared" si="49"/>
        <v>►</v>
      </c>
      <c r="B113" s="147" t="str">
        <f t="shared" si="69"/>
        <v>►</v>
      </c>
      <c r="C113" s="685" t="str">
        <f t="shared" si="70"/>
        <v>►</v>
      </c>
      <c r="D113" s="147" t="str">
        <f t="shared" si="71"/>
        <v>►</v>
      </c>
      <c r="E113" s="147" t="str">
        <f t="shared" si="72"/>
        <v>►</v>
      </c>
      <c r="F113" s="147" t="str">
        <f t="shared" si="73"/>
        <v>►</v>
      </c>
      <c r="G113" s="147" t="str">
        <f t="shared" si="74"/>
        <v>►</v>
      </c>
      <c r="I113" s="342"/>
      <c r="J113" s="204"/>
      <c r="K113" s="204"/>
      <c r="L113" s="203"/>
      <c r="M113" s="202"/>
      <c r="N113" s="201"/>
      <c r="O113" s="710"/>
      <c r="P113" s="709"/>
      <c r="Q113" s="708"/>
      <c r="R113" s="708"/>
      <c r="S113" s="708"/>
      <c r="T113" s="708"/>
      <c r="U113" s="708"/>
      <c r="V113" s="708"/>
      <c r="W113" s="708"/>
      <c r="X113" s="708"/>
      <c r="Y113" s="708"/>
      <c r="Z113" s="707"/>
      <c r="AA113" s="686"/>
      <c r="AB113" s="407" t="str">
        <f t="shared" si="50"/>
        <v>►</v>
      </c>
      <c r="AC113" s="147" t="str">
        <f t="shared" si="75"/>
        <v>►</v>
      </c>
      <c r="AD113" s="685" t="str">
        <f t="shared" si="76"/>
        <v>►</v>
      </c>
      <c r="AE113" s="147" t="str">
        <f t="shared" si="77"/>
        <v>►</v>
      </c>
      <c r="AF113" s="147" t="str">
        <f t="shared" si="78"/>
        <v>►</v>
      </c>
      <c r="AG113" s="147" t="str">
        <f t="shared" si="79"/>
        <v>►</v>
      </c>
      <c r="AH113" s="147" t="str">
        <f t="shared" si="80"/>
        <v>►</v>
      </c>
      <c r="AI113" s="686"/>
      <c r="AJ113" s="342"/>
      <c r="AK113" s="204"/>
      <c r="AL113" s="204"/>
      <c r="AM113" s="203"/>
      <c r="AN113" s="202"/>
      <c r="AO113" s="201"/>
      <c r="AP113" s="710"/>
      <c r="AQ113" s="709"/>
      <c r="AR113" s="708"/>
      <c r="AS113" s="708"/>
      <c r="AT113" s="708"/>
      <c r="AU113" s="708"/>
      <c r="AV113" s="708"/>
      <c r="AW113" s="708"/>
      <c r="AX113" s="708"/>
      <c r="AY113" s="708"/>
      <c r="AZ113" s="708"/>
      <c r="BA113" s="707"/>
      <c r="BC113" s="407" t="str">
        <f t="shared" si="51"/>
        <v>►</v>
      </c>
      <c r="BD113" s="593"/>
      <c r="BF113" s="407" t="str">
        <f t="shared" si="52"/>
        <v>►</v>
      </c>
      <c r="BG113" s="593"/>
      <c r="BI113" s="9">
        <v>1</v>
      </c>
    </row>
    <row r="114" spans="1:61" ht="15.75">
      <c r="A114" s="407" t="str">
        <f t="shared" si="49"/>
        <v>►</v>
      </c>
      <c r="B114" s="147" t="str">
        <f t="shared" si="69"/>
        <v>►</v>
      </c>
      <c r="C114" s="685" t="str">
        <f t="shared" si="70"/>
        <v>►</v>
      </c>
      <c r="D114" s="147" t="str">
        <f t="shared" si="71"/>
        <v>►</v>
      </c>
      <c r="E114" s="147" t="str">
        <f t="shared" si="72"/>
        <v>►</v>
      </c>
      <c r="F114" s="147" t="str">
        <f t="shared" si="73"/>
        <v>►</v>
      </c>
      <c r="G114" s="147" t="str">
        <f t="shared" si="74"/>
        <v>►</v>
      </c>
      <c r="I114" s="134"/>
      <c r="J114" s="204"/>
      <c r="K114" s="204"/>
      <c r="L114" s="203"/>
      <c r="M114" s="202"/>
      <c r="N114" s="201"/>
      <c r="O114" s="706"/>
      <c r="P114" s="706"/>
      <c r="Q114" s="337"/>
      <c r="R114" s="336"/>
      <c r="S114" s="232"/>
      <c r="T114" s="232"/>
      <c r="U114" s="232"/>
      <c r="V114" s="232"/>
      <c r="W114" s="232"/>
      <c r="X114" s="232"/>
      <c r="Y114" s="232"/>
      <c r="Z114" s="231"/>
      <c r="AA114" s="686"/>
      <c r="AB114" s="407" t="str">
        <f t="shared" si="50"/>
        <v>►</v>
      </c>
      <c r="AC114" s="147" t="str">
        <f t="shared" si="75"/>
        <v>►</v>
      </c>
      <c r="AD114" s="685" t="str">
        <f t="shared" si="76"/>
        <v>►</v>
      </c>
      <c r="AE114" s="147" t="str">
        <f t="shared" si="77"/>
        <v>►</v>
      </c>
      <c r="AF114" s="147" t="str">
        <f t="shared" si="78"/>
        <v>►</v>
      </c>
      <c r="AG114" s="147" t="str">
        <f t="shared" si="79"/>
        <v>►</v>
      </c>
      <c r="AH114" s="147" t="str">
        <f t="shared" si="80"/>
        <v>►</v>
      </c>
      <c r="AI114" s="686"/>
      <c r="AJ114" s="134"/>
      <c r="AK114" s="204"/>
      <c r="AL114" s="204"/>
      <c r="AM114" s="203"/>
      <c r="AN114" s="202"/>
      <c r="AO114" s="201"/>
      <c r="AP114" s="706"/>
      <c r="AQ114" s="706"/>
      <c r="AR114" s="337"/>
      <c r="AS114" s="336"/>
      <c r="AT114" s="232"/>
      <c r="AU114" s="232"/>
      <c r="AV114" s="232"/>
      <c r="AW114" s="232"/>
      <c r="AX114" s="232"/>
      <c r="AY114" s="232"/>
      <c r="AZ114" s="232"/>
      <c r="BA114" s="231"/>
      <c r="BC114" s="407" t="str">
        <f t="shared" si="51"/>
        <v>►</v>
      </c>
      <c r="BD114" s="593"/>
      <c r="BF114" s="407" t="str">
        <f t="shared" si="52"/>
        <v>►</v>
      </c>
      <c r="BG114" s="593"/>
      <c r="BI114" s="9">
        <v>1</v>
      </c>
    </row>
    <row r="115" spans="1:61" ht="18.75">
      <c r="A115" s="407" t="str">
        <f t="shared" si="49"/>
        <v>►</v>
      </c>
      <c r="B115" s="147" t="str">
        <f t="shared" si="69"/>
        <v>►</v>
      </c>
      <c r="C115" s="685" t="str">
        <f t="shared" si="70"/>
        <v>►</v>
      </c>
      <c r="D115" s="147" t="str">
        <f t="shared" si="71"/>
        <v>►</v>
      </c>
      <c r="E115" s="147" t="str">
        <f t="shared" si="72"/>
        <v>►</v>
      </c>
      <c r="F115" s="147" t="str">
        <f t="shared" si="73"/>
        <v>►</v>
      </c>
      <c r="G115" s="147" t="str">
        <f t="shared" si="74"/>
        <v>►</v>
      </c>
      <c r="I115" s="134"/>
      <c r="J115" s="204"/>
      <c r="K115" s="204"/>
      <c r="L115" s="203"/>
      <c r="M115" s="202"/>
      <c r="N115" s="201"/>
      <c r="O115" s="224"/>
      <c r="P115" s="334"/>
      <c r="Q115" s="323"/>
      <c r="R115" s="323"/>
      <c r="S115" s="323"/>
      <c r="T115" s="323"/>
      <c r="U115" s="211"/>
      <c r="V115" s="223"/>
      <c r="W115" s="705"/>
      <c r="X115" s="705"/>
      <c r="Y115" s="705"/>
      <c r="Z115" s="704"/>
      <c r="AA115" s="686"/>
      <c r="AB115" s="407" t="str">
        <f t="shared" si="50"/>
        <v>►</v>
      </c>
      <c r="AC115" s="147" t="str">
        <f t="shared" si="75"/>
        <v>►</v>
      </c>
      <c r="AD115" s="685" t="str">
        <f t="shared" si="76"/>
        <v>►</v>
      </c>
      <c r="AE115" s="147" t="str">
        <f t="shared" si="77"/>
        <v>►</v>
      </c>
      <c r="AF115" s="147" t="str">
        <f t="shared" si="78"/>
        <v>►</v>
      </c>
      <c r="AG115" s="147" t="str">
        <f t="shared" si="79"/>
        <v>►</v>
      </c>
      <c r="AH115" s="147" t="str">
        <f t="shared" si="80"/>
        <v>►</v>
      </c>
      <c r="AI115" s="686"/>
      <c r="AJ115" s="134"/>
      <c r="AK115" s="204"/>
      <c r="AL115" s="204"/>
      <c r="AM115" s="203"/>
      <c r="AN115" s="202"/>
      <c r="AO115" s="201"/>
      <c r="AP115" s="224"/>
      <c r="AQ115" s="334"/>
      <c r="AR115" s="323"/>
      <c r="AS115" s="323"/>
      <c r="AT115" s="323"/>
      <c r="AU115" s="323"/>
      <c r="AV115" s="211"/>
      <c r="AW115" s="223"/>
      <c r="AX115" s="705"/>
      <c r="AY115" s="705"/>
      <c r="AZ115" s="705"/>
      <c r="BA115" s="704"/>
      <c r="BC115" s="407" t="str">
        <f t="shared" si="51"/>
        <v>►</v>
      </c>
      <c r="BD115" s="593"/>
      <c r="BF115" s="407" t="str">
        <f t="shared" si="52"/>
        <v>►</v>
      </c>
      <c r="BG115" s="593"/>
      <c r="BI115" s="9">
        <v>1</v>
      </c>
    </row>
    <row r="116" spans="1:61" ht="18.75">
      <c r="A116" s="407" t="str">
        <f t="shared" si="49"/>
        <v>►</v>
      </c>
      <c r="B116" s="147" t="str">
        <f t="shared" si="69"/>
        <v>►</v>
      </c>
      <c r="C116" s="685" t="str">
        <f t="shared" si="70"/>
        <v>►</v>
      </c>
      <c r="D116" s="147" t="str">
        <f t="shared" si="71"/>
        <v>►</v>
      </c>
      <c r="E116" s="147" t="str">
        <f t="shared" si="72"/>
        <v>►</v>
      </c>
      <c r="F116" s="147" t="str">
        <f t="shared" si="73"/>
        <v>►</v>
      </c>
      <c r="G116" s="147" t="str">
        <f t="shared" si="74"/>
        <v>►</v>
      </c>
      <c r="I116" s="134"/>
      <c r="J116" s="204"/>
      <c r="K116" s="204"/>
      <c r="L116" s="203"/>
      <c r="M116" s="202"/>
      <c r="N116" s="201"/>
      <c r="O116" s="216"/>
      <c r="P116" s="327"/>
      <c r="Q116" s="324"/>
      <c r="R116" s="324"/>
      <c r="S116" s="324"/>
      <c r="T116" s="324"/>
      <c r="U116" s="215"/>
      <c r="V116" s="28"/>
      <c r="W116" s="705"/>
      <c r="X116" s="705"/>
      <c r="Y116" s="705"/>
      <c r="Z116" s="704"/>
      <c r="AA116" s="686"/>
      <c r="AB116" s="407" t="str">
        <f t="shared" si="50"/>
        <v>►</v>
      </c>
      <c r="AC116" s="147" t="str">
        <f t="shared" si="75"/>
        <v>►</v>
      </c>
      <c r="AD116" s="685" t="str">
        <f t="shared" si="76"/>
        <v>►</v>
      </c>
      <c r="AE116" s="147" t="str">
        <f t="shared" si="77"/>
        <v>►</v>
      </c>
      <c r="AF116" s="147" t="str">
        <f t="shared" si="78"/>
        <v>►</v>
      </c>
      <c r="AG116" s="147" t="str">
        <f t="shared" si="79"/>
        <v>►</v>
      </c>
      <c r="AH116" s="147" t="str">
        <f t="shared" si="80"/>
        <v>►</v>
      </c>
      <c r="AI116" s="686"/>
      <c r="AJ116" s="134"/>
      <c r="AK116" s="204"/>
      <c r="AL116" s="204"/>
      <c r="AM116" s="203"/>
      <c r="AN116" s="202"/>
      <c r="AO116" s="201"/>
      <c r="AP116" s="216"/>
      <c r="AQ116" s="327"/>
      <c r="AR116" s="324"/>
      <c r="AS116" s="324"/>
      <c r="AT116" s="324"/>
      <c r="AU116" s="324"/>
      <c r="AV116" s="215"/>
      <c r="AW116" s="28"/>
      <c r="AX116" s="705"/>
      <c r="AY116" s="705"/>
      <c r="AZ116" s="705"/>
      <c r="BA116" s="704"/>
      <c r="BC116" s="407" t="str">
        <f t="shared" si="51"/>
        <v>►</v>
      </c>
      <c r="BD116" s="593"/>
      <c r="BF116" s="407" t="str">
        <f t="shared" si="52"/>
        <v>►</v>
      </c>
      <c r="BG116" s="593"/>
      <c r="BI116" s="9">
        <v>1</v>
      </c>
    </row>
    <row r="117" spans="1:61" ht="15.75">
      <c r="A117" s="407" t="str">
        <f t="shared" si="49"/>
        <v>►</v>
      </c>
      <c r="B117" s="147" t="str">
        <f t="shared" si="69"/>
        <v>►</v>
      </c>
      <c r="C117" s="685" t="str">
        <f t="shared" si="70"/>
        <v>►</v>
      </c>
      <c r="D117" s="147" t="str">
        <f t="shared" si="71"/>
        <v>►</v>
      </c>
      <c r="E117" s="147" t="str">
        <f t="shared" si="72"/>
        <v>►</v>
      </c>
      <c r="F117" s="147" t="str">
        <f t="shared" si="73"/>
        <v>►</v>
      </c>
      <c r="G117" s="147" t="str">
        <f t="shared" si="74"/>
        <v>►</v>
      </c>
      <c r="I117" s="134"/>
      <c r="J117" s="204"/>
      <c r="K117" s="204"/>
      <c r="L117" s="203"/>
      <c r="M117" s="202"/>
      <c r="N117" s="201"/>
      <c r="O117" s="325"/>
      <c r="P117" s="324"/>
      <c r="Q117" s="323"/>
      <c r="R117" s="320"/>
      <c r="S117" s="199"/>
      <c r="T117" s="319"/>
      <c r="U117" s="198"/>
      <c r="V117" s="197"/>
      <c r="W117" s="703"/>
      <c r="X117" s="703"/>
      <c r="Y117" s="703"/>
      <c r="Z117" s="702"/>
      <c r="AA117" s="686"/>
      <c r="AB117" s="407" t="str">
        <f t="shared" si="50"/>
        <v>►</v>
      </c>
      <c r="AC117" s="147" t="str">
        <f t="shared" si="75"/>
        <v>►</v>
      </c>
      <c r="AD117" s="685" t="str">
        <f t="shared" si="76"/>
        <v>►</v>
      </c>
      <c r="AE117" s="147" t="str">
        <f t="shared" si="77"/>
        <v>►</v>
      </c>
      <c r="AF117" s="147" t="str">
        <f t="shared" si="78"/>
        <v>►</v>
      </c>
      <c r="AG117" s="147" t="str">
        <f t="shared" si="79"/>
        <v>►</v>
      </c>
      <c r="AH117" s="147" t="str">
        <f t="shared" si="80"/>
        <v>►</v>
      </c>
      <c r="AI117" s="686"/>
      <c r="AJ117" s="134"/>
      <c r="AK117" s="204"/>
      <c r="AL117" s="204"/>
      <c r="AM117" s="203"/>
      <c r="AN117" s="202"/>
      <c r="AO117" s="201"/>
      <c r="AP117" s="325"/>
      <c r="AQ117" s="324"/>
      <c r="AR117" s="323"/>
      <c r="AS117" s="320"/>
      <c r="AT117" s="199"/>
      <c r="AU117" s="319"/>
      <c r="AV117" s="198"/>
      <c r="AW117" s="197"/>
      <c r="AX117" s="703"/>
      <c r="AY117" s="703"/>
      <c r="AZ117" s="703"/>
      <c r="BA117" s="702"/>
      <c r="BC117" s="407" t="str">
        <f t="shared" si="51"/>
        <v>►</v>
      </c>
      <c r="BD117" s="593"/>
      <c r="BF117" s="407" t="str">
        <f t="shared" si="52"/>
        <v>►</v>
      </c>
      <c r="BG117" s="593"/>
      <c r="BI117" s="9">
        <v>1</v>
      </c>
    </row>
    <row r="118" spans="1:61" ht="15.75">
      <c r="A118" s="407" t="str">
        <f t="shared" si="49"/>
        <v>►</v>
      </c>
      <c r="B118" s="147" t="str">
        <f t="shared" si="69"/>
        <v>►</v>
      </c>
      <c r="C118" s="685" t="str">
        <f t="shared" si="70"/>
        <v>►</v>
      </c>
      <c r="D118" s="147" t="str">
        <f t="shared" si="71"/>
        <v>►</v>
      </c>
      <c r="E118" s="147" t="str">
        <f t="shared" si="72"/>
        <v>►</v>
      </c>
      <c r="F118" s="147" t="str">
        <f t="shared" si="73"/>
        <v>►</v>
      </c>
      <c r="G118" s="147" t="str">
        <f t="shared" si="74"/>
        <v>►</v>
      </c>
      <c r="I118" s="134"/>
      <c r="J118" s="204"/>
      <c r="K118" s="204"/>
      <c r="L118" s="203"/>
      <c r="M118" s="202"/>
      <c r="N118" s="201"/>
      <c r="O118" s="200"/>
      <c r="P118" s="104"/>
      <c r="Q118" s="320"/>
      <c r="R118" s="320"/>
      <c r="S118" s="199"/>
      <c r="T118" s="319"/>
      <c r="U118" s="198"/>
      <c r="V118" s="197"/>
      <c r="W118" s="703"/>
      <c r="X118" s="703"/>
      <c r="Y118" s="703"/>
      <c r="Z118" s="702"/>
      <c r="AA118" s="686"/>
      <c r="AB118" s="407" t="str">
        <f t="shared" si="50"/>
        <v>►</v>
      </c>
      <c r="AC118" s="147" t="str">
        <f t="shared" si="75"/>
        <v>►</v>
      </c>
      <c r="AD118" s="685" t="str">
        <f t="shared" si="76"/>
        <v>►</v>
      </c>
      <c r="AE118" s="147" t="str">
        <f t="shared" si="77"/>
        <v>►</v>
      </c>
      <c r="AF118" s="147" t="str">
        <f t="shared" si="78"/>
        <v>►</v>
      </c>
      <c r="AG118" s="147" t="str">
        <f t="shared" si="79"/>
        <v>►</v>
      </c>
      <c r="AH118" s="147" t="str">
        <f t="shared" si="80"/>
        <v>►</v>
      </c>
      <c r="AI118" s="686"/>
      <c r="AJ118" s="134"/>
      <c r="AK118" s="204"/>
      <c r="AL118" s="204"/>
      <c r="AM118" s="203"/>
      <c r="AN118" s="202"/>
      <c r="AO118" s="201"/>
      <c r="AP118" s="200"/>
      <c r="AQ118" s="104"/>
      <c r="AR118" s="320"/>
      <c r="AS118" s="320"/>
      <c r="AT118" s="199"/>
      <c r="AU118" s="319"/>
      <c r="AV118" s="198"/>
      <c r="AW118" s="197"/>
      <c r="AX118" s="703"/>
      <c r="AY118" s="703"/>
      <c r="AZ118" s="703"/>
      <c r="BA118" s="702"/>
      <c r="BC118" s="407" t="str">
        <f t="shared" si="51"/>
        <v>►</v>
      </c>
      <c r="BD118" s="593"/>
      <c r="BF118" s="407" t="str">
        <f t="shared" si="52"/>
        <v>►</v>
      </c>
      <c r="BG118" s="593"/>
      <c r="BI118" s="9">
        <v>1</v>
      </c>
    </row>
    <row r="119" spans="1:61" ht="15.75">
      <c r="A119" s="407" t="str">
        <f t="shared" si="49"/>
        <v>►</v>
      </c>
      <c r="B119" s="147" t="str">
        <f t="shared" si="69"/>
        <v>►</v>
      </c>
      <c r="C119" s="685" t="str">
        <f t="shared" si="70"/>
        <v>►</v>
      </c>
      <c r="D119" s="147" t="str">
        <f t="shared" si="71"/>
        <v>►</v>
      </c>
      <c r="E119" s="147" t="str">
        <f t="shared" si="72"/>
        <v>►</v>
      </c>
      <c r="F119" s="147" t="str">
        <f t="shared" si="73"/>
        <v>►</v>
      </c>
      <c r="G119" s="147" t="str">
        <f t="shared" si="74"/>
        <v>►</v>
      </c>
      <c r="I119" s="134"/>
      <c r="J119" s="190"/>
      <c r="K119" s="189"/>
      <c r="L119" s="188"/>
      <c r="M119" s="187"/>
      <c r="N119" s="186"/>
      <c r="O119" s="185"/>
      <c r="P119" s="184"/>
      <c r="Q119" s="184"/>
      <c r="R119" s="183"/>
      <c r="S119" s="183"/>
      <c r="T119" s="183"/>
      <c r="U119" s="183"/>
      <c r="V119" s="183"/>
      <c r="W119" s="183"/>
      <c r="X119" s="183"/>
      <c r="Y119" s="183"/>
      <c r="Z119" s="182"/>
      <c r="AA119" s="686"/>
      <c r="AB119" s="407" t="str">
        <f t="shared" si="50"/>
        <v>►</v>
      </c>
      <c r="AC119" s="147" t="str">
        <f t="shared" si="75"/>
        <v>►</v>
      </c>
      <c r="AD119" s="685" t="str">
        <f t="shared" si="76"/>
        <v>►</v>
      </c>
      <c r="AE119" s="147" t="str">
        <f t="shared" si="77"/>
        <v>►</v>
      </c>
      <c r="AF119" s="147" t="str">
        <f t="shared" si="78"/>
        <v>►</v>
      </c>
      <c r="AG119" s="147" t="str">
        <f t="shared" si="79"/>
        <v>►</v>
      </c>
      <c r="AH119" s="147" t="str">
        <f t="shared" si="80"/>
        <v>►</v>
      </c>
      <c r="AI119" s="686"/>
      <c r="AJ119" s="134"/>
      <c r="AK119" s="190"/>
      <c r="AL119" s="189"/>
      <c r="AM119" s="188"/>
      <c r="AN119" s="187"/>
      <c r="AO119" s="186"/>
      <c r="AP119" s="185"/>
      <c r="AQ119" s="184"/>
      <c r="AR119" s="184"/>
      <c r="AS119" s="183"/>
      <c r="AT119" s="183"/>
      <c r="AU119" s="183"/>
      <c r="AV119" s="183"/>
      <c r="AW119" s="183"/>
      <c r="AX119" s="183"/>
      <c r="AY119" s="183"/>
      <c r="AZ119" s="183"/>
      <c r="BA119" s="182"/>
      <c r="BC119" s="407" t="str">
        <f t="shared" si="51"/>
        <v>►</v>
      </c>
      <c r="BD119" s="593"/>
      <c r="BF119" s="407" t="str">
        <f t="shared" si="52"/>
        <v>►</v>
      </c>
      <c r="BG119" s="593"/>
      <c r="BI119" s="9">
        <v>1</v>
      </c>
    </row>
    <row r="120" spans="1:61" ht="27" customHeight="1">
      <c r="A120" s="407" t="str">
        <f t="shared" si="49"/>
        <v>►</v>
      </c>
      <c r="B120" s="147" t="str">
        <f t="shared" si="69"/>
        <v>►</v>
      </c>
      <c r="C120" s="685" t="str">
        <f t="shared" si="70"/>
        <v>►</v>
      </c>
      <c r="D120" s="147" t="str">
        <f t="shared" si="71"/>
        <v>►</v>
      </c>
      <c r="E120" s="147" t="str">
        <f t="shared" si="72"/>
        <v>►</v>
      </c>
      <c r="F120" s="147" t="str">
        <f t="shared" si="73"/>
        <v>►</v>
      </c>
      <c r="G120" s="147" t="str">
        <f t="shared" si="74"/>
        <v>►</v>
      </c>
      <c r="I120" s="134"/>
      <c r="J120" s="119"/>
      <c r="K120" s="119"/>
      <c r="L120" s="118"/>
      <c r="M120" s="117"/>
      <c r="N120" s="116"/>
      <c r="O120" s="701"/>
      <c r="P120" s="701"/>
      <c r="Q120" s="700"/>
      <c r="R120" s="177"/>
      <c r="S120" s="176"/>
      <c r="T120" s="699"/>
      <c r="U120" s="175"/>
      <c r="V120" s="698"/>
      <c r="W120" s="697"/>
      <c r="X120" s="696"/>
      <c r="Y120" s="695"/>
      <c r="Z120" s="174"/>
      <c r="AA120" s="686"/>
      <c r="AB120" s="407" t="str">
        <f t="shared" si="50"/>
        <v>►</v>
      </c>
      <c r="AC120" s="147" t="str">
        <f t="shared" si="75"/>
        <v>►</v>
      </c>
      <c r="AD120" s="685" t="str">
        <f t="shared" si="76"/>
        <v>►</v>
      </c>
      <c r="AE120" s="147" t="str">
        <f t="shared" si="77"/>
        <v>►</v>
      </c>
      <c r="AF120" s="147" t="str">
        <f t="shared" si="78"/>
        <v>►</v>
      </c>
      <c r="AG120" s="147" t="str">
        <f t="shared" si="79"/>
        <v>►</v>
      </c>
      <c r="AH120" s="147" t="str">
        <f t="shared" si="80"/>
        <v>►</v>
      </c>
      <c r="AI120" s="686"/>
      <c r="AJ120" s="134"/>
      <c r="AK120" s="119"/>
      <c r="AL120" s="119"/>
      <c r="AM120" s="118"/>
      <c r="AN120" s="117"/>
      <c r="AO120" s="116"/>
      <c r="AP120" s="701"/>
      <c r="AQ120" s="701"/>
      <c r="AR120" s="700"/>
      <c r="AS120" s="177"/>
      <c r="AT120" s="176"/>
      <c r="AU120" s="699"/>
      <c r="AV120" s="175"/>
      <c r="AW120" s="698"/>
      <c r="AX120" s="697"/>
      <c r="AY120" s="696"/>
      <c r="AZ120" s="695"/>
      <c r="BA120" s="174"/>
      <c r="BC120" s="407" t="str">
        <f t="shared" si="51"/>
        <v>►</v>
      </c>
      <c r="BD120" s="593"/>
      <c r="BF120" s="407" t="str">
        <f t="shared" si="52"/>
        <v>►</v>
      </c>
      <c r="BG120" s="593"/>
      <c r="BI120" s="9">
        <v>1</v>
      </c>
    </row>
    <row r="121" spans="1:61" ht="15.75">
      <c r="A121" s="407" t="str">
        <f t="shared" si="49"/>
        <v>►</v>
      </c>
      <c r="B121" s="147" t="str">
        <f t="shared" si="69"/>
        <v>►</v>
      </c>
      <c r="C121" s="685" t="str">
        <f t="shared" si="70"/>
        <v>►</v>
      </c>
      <c r="D121" s="147" t="str">
        <f t="shared" si="71"/>
        <v>►</v>
      </c>
      <c r="E121" s="147" t="str">
        <f t="shared" si="72"/>
        <v>►</v>
      </c>
      <c r="F121" s="147" t="str">
        <f t="shared" si="73"/>
        <v>►</v>
      </c>
      <c r="G121" s="147" t="str">
        <f t="shared" si="74"/>
        <v>►</v>
      </c>
      <c r="I121" s="134"/>
      <c r="J121" s="119"/>
      <c r="K121" s="119"/>
      <c r="L121" s="118"/>
      <c r="M121" s="117"/>
      <c r="N121" s="116"/>
      <c r="O121" s="689"/>
      <c r="P121" s="689"/>
      <c r="Q121" s="688"/>
      <c r="R121" s="165"/>
      <c r="S121" s="164"/>
      <c r="T121" s="694"/>
      <c r="U121" s="163"/>
      <c r="V121" s="693"/>
      <c r="W121" s="692"/>
      <c r="X121" s="691"/>
      <c r="Y121" s="690"/>
      <c r="Z121" s="162"/>
      <c r="AA121" s="686"/>
      <c r="AB121" s="407" t="str">
        <f t="shared" si="50"/>
        <v>►</v>
      </c>
      <c r="AC121" s="147" t="str">
        <f t="shared" si="75"/>
        <v>►</v>
      </c>
      <c r="AD121" s="685" t="str">
        <f t="shared" si="76"/>
        <v>►</v>
      </c>
      <c r="AE121" s="147" t="str">
        <f t="shared" si="77"/>
        <v>►</v>
      </c>
      <c r="AF121" s="147" t="str">
        <f t="shared" si="78"/>
        <v>►</v>
      </c>
      <c r="AG121" s="147" t="str">
        <f t="shared" si="79"/>
        <v>►</v>
      </c>
      <c r="AH121" s="147" t="str">
        <f t="shared" si="80"/>
        <v>►</v>
      </c>
      <c r="AI121" s="686"/>
      <c r="AJ121" s="134"/>
      <c r="AK121" s="119"/>
      <c r="AL121" s="119"/>
      <c r="AM121" s="118"/>
      <c r="AN121" s="117"/>
      <c r="AO121" s="116"/>
      <c r="AP121" s="689"/>
      <c r="AQ121" s="689"/>
      <c r="AR121" s="688"/>
      <c r="AS121" s="165"/>
      <c r="AT121" s="164"/>
      <c r="AU121" s="694"/>
      <c r="AV121" s="163"/>
      <c r="AW121" s="693"/>
      <c r="AX121" s="692"/>
      <c r="AY121" s="691"/>
      <c r="AZ121" s="690"/>
      <c r="BA121" s="162"/>
      <c r="BC121" s="407" t="str">
        <f t="shared" si="51"/>
        <v>►</v>
      </c>
      <c r="BD121" s="593"/>
      <c r="BF121" s="407" t="str">
        <f t="shared" si="52"/>
        <v>►</v>
      </c>
      <c r="BG121" s="593"/>
      <c r="BI121" s="9">
        <v>1</v>
      </c>
    </row>
    <row r="122" spans="1:61" ht="21">
      <c r="A122" s="407" t="str">
        <f t="shared" si="49"/>
        <v>►</v>
      </c>
      <c r="B122" s="147" t="str">
        <f t="shared" si="69"/>
        <v>►</v>
      </c>
      <c r="C122" s="685" t="str">
        <f t="shared" si="70"/>
        <v>►</v>
      </c>
      <c r="D122" s="147" t="str">
        <f t="shared" si="71"/>
        <v>►</v>
      </c>
      <c r="E122" s="147" t="str">
        <f t="shared" si="72"/>
        <v>►</v>
      </c>
      <c r="F122" s="147" t="str">
        <f t="shared" si="73"/>
        <v>►</v>
      </c>
      <c r="G122" s="147" t="str">
        <f t="shared" si="74"/>
        <v>►</v>
      </c>
      <c r="I122" s="134"/>
      <c r="J122" s="119"/>
      <c r="K122" s="119"/>
      <c r="L122" s="118"/>
      <c r="M122" s="117"/>
      <c r="N122" s="116"/>
      <c r="O122" s="689"/>
      <c r="P122" s="689"/>
      <c r="Q122" s="688"/>
      <c r="R122" s="145"/>
      <c r="S122" s="296"/>
      <c r="T122" s="295"/>
      <c r="U122" s="144"/>
      <c r="V122" s="294"/>
      <c r="W122" s="293"/>
      <c r="X122" s="292"/>
      <c r="Y122" s="291"/>
      <c r="Z122" s="290"/>
      <c r="AA122" s="686"/>
      <c r="AB122" s="407" t="str">
        <f t="shared" si="50"/>
        <v>►</v>
      </c>
      <c r="AC122" s="147" t="str">
        <f t="shared" si="75"/>
        <v>►</v>
      </c>
      <c r="AD122" s="685" t="str">
        <f t="shared" si="76"/>
        <v>►</v>
      </c>
      <c r="AE122" s="147" t="str">
        <f t="shared" si="77"/>
        <v>►</v>
      </c>
      <c r="AF122" s="147" t="str">
        <f t="shared" si="78"/>
        <v>►</v>
      </c>
      <c r="AG122" s="147" t="str">
        <f t="shared" si="79"/>
        <v>►</v>
      </c>
      <c r="AH122" s="147" t="str">
        <f t="shared" si="80"/>
        <v>►</v>
      </c>
      <c r="AI122" s="686"/>
      <c r="AJ122" s="134"/>
      <c r="AK122" s="119"/>
      <c r="AL122" s="119"/>
      <c r="AM122" s="118"/>
      <c r="AN122" s="117"/>
      <c r="AO122" s="116"/>
      <c r="AP122" s="689"/>
      <c r="AQ122" s="689"/>
      <c r="AR122" s="688"/>
      <c r="AS122" s="145"/>
      <c r="AT122" s="296"/>
      <c r="AU122" s="295"/>
      <c r="AV122" s="144"/>
      <c r="AW122" s="294"/>
      <c r="AX122" s="293"/>
      <c r="AY122" s="292"/>
      <c r="AZ122" s="291"/>
      <c r="BA122" s="290"/>
      <c r="BC122" s="407" t="str">
        <f t="shared" si="51"/>
        <v>►</v>
      </c>
      <c r="BD122" s="593"/>
      <c r="BF122" s="407" t="str">
        <f t="shared" si="52"/>
        <v>►</v>
      </c>
      <c r="BG122" s="593"/>
      <c r="BI122" s="9">
        <v>1</v>
      </c>
    </row>
    <row r="123" spans="1:61" ht="21">
      <c r="A123" s="407" t="str">
        <f t="shared" si="49"/>
        <v>►</v>
      </c>
      <c r="B123" s="147" t="str">
        <f t="shared" si="69"/>
        <v>►</v>
      </c>
      <c r="C123" s="685" t="str">
        <f t="shared" si="70"/>
        <v>►</v>
      </c>
      <c r="D123" s="147" t="str">
        <f t="shared" si="71"/>
        <v>►</v>
      </c>
      <c r="E123" s="147" t="str">
        <f t="shared" si="72"/>
        <v>►</v>
      </c>
      <c r="F123" s="147" t="str">
        <f t="shared" si="73"/>
        <v>►</v>
      </c>
      <c r="G123" s="147" t="str">
        <f t="shared" si="74"/>
        <v>►</v>
      </c>
      <c r="I123" s="146"/>
      <c r="J123" s="119"/>
      <c r="K123" s="119"/>
      <c r="L123" s="118"/>
      <c r="M123" s="117"/>
      <c r="N123" s="116"/>
      <c r="O123" s="689"/>
      <c r="P123" s="689"/>
      <c r="Q123" s="688"/>
      <c r="R123" s="150"/>
      <c r="S123" s="296"/>
      <c r="T123" s="295"/>
      <c r="U123" s="144"/>
      <c r="V123" s="294"/>
      <c r="W123" s="293"/>
      <c r="X123" s="292"/>
      <c r="Y123" s="291"/>
      <c r="Z123" s="290"/>
      <c r="AA123" s="686"/>
      <c r="AB123" s="407" t="str">
        <f t="shared" si="50"/>
        <v>►</v>
      </c>
      <c r="AC123" s="147" t="str">
        <f t="shared" si="75"/>
        <v>►</v>
      </c>
      <c r="AD123" s="685" t="str">
        <f t="shared" si="76"/>
        <v>►</v>
      </c>
      <c r="AE123" s="147" t="str">
        <f t="shared" si="77"/>
        <v>►</v>
      </c>
      <c r="AF123" s="147" t="str">
        <f t="shared" si="78"/>
        <v>►</v>
      </c>
      <c r="AG123" s="147" t="str">
        <f t="shared" si="79"/>
        <v>►</v>
      </c>
      <c r="AH123" s="147" t="str">
        <f t="shared" si="80"/>
        <v>►</v>
      </c>
      <c r="AI123" s="686"/>
      <c r="AJ123" s="146"/>
      <c r="AK123" s="119"/>
      <c r="AL123" s="119"/>
      <c r="AM123" s="118"/>
      <c r="AN123" s="117"/>
      <c r="AO123" s="116"/>
      <c r="AP123" s="689"/>
      <c r="AQ123" s="689"/>
      <c r="AR123" s="688"/>
      <c r="AS123" s="150"/>
      <c r="AT123" s="296"/>
      <c r="AU123" s="295"/>
      <c r="AV123" s="144"/>
      <c r="AW123" s="294"/>
      <c r="AX123" s="293"/>
      <c r="AY123" s="292"/>
      <c r="AZ123" s="291"/>
      <c r="BA123" s="290"/>
      <c r="BC123" s="407" t="str">
        <f t="shared" si="51"/>
        <v>►</v>
      </c>
      <c r="BD123" s="593"/>
      <c r="BF123" s="407" t="str">
        <f t="shared" si="52"/>
        <v>►</v>
      </c>
      <c r="BG123" s="593"/>
      <c r="BI123" s="9">
        <v>1</v>
      </c>
    </row>
    <row r="124" spans="1:61" ht="21">
      <c r="A124" s="407" t="str">
        <f t="shared" si="49"/>
        <v>►</v>
      </c>
      <c r="B124" s="147" t="str">
        <f t="shared" si="69"/>
        <v>►</v>
      </c>
      <c r="C124" s="685" t="str">
        <f t="shared" si="70"/>
        <v>►</v>
      </c>
      <c r="D124" s="147" t="str">
        <f t="shared" si="71"/>
        <v>►</v>
      </c>
      <c r="E124" s="147" t="str">
        <f t="shared" si="72"/>
        <v>►</v>
      </c>
      <c r="F124" s="147" t="str">
        <f t="shared" si="73"/>
        <v>►</v>
      </c>
      <c r="G124" s="147" t="str">
        <f t="shared" si="74"/>
        <v>►</v>
      </c>
      <c r="I124" s="146"/>
      <c r="J124" s="119"/>
      <c r="K124" s="119"/>
      <c r="L124" s="118"/>
      <c r="M124" s="117"/>
      <c r="N124" s="116"/>
      <c r="O124" s="689"/>
      <c r="P124" s="689"/>
      <c r="Q124" s="688"/>
      <c r="R124" s="145"/>
      <c r="S124" s="296"/>
      <c r="T124" s="295"/>
      <c r="U124" s="144"/>
      <c r="V124" s="294"/>
      <c r="W124" s="293"/>
      <c r="X124" s="292"/>
      <c r="Y124" s="291"/>
      <c r="Z124" s="298"/>
      <c r="AA124" s="686"/>
      <c r="AB124" s="407" t="str">
        <f t="shared" si="50"/>
        <v>►</v>
      </c>
      <c r="AC124" s="147" t="str">
        <f t="shared" si="75"/>
        <v>►</v>
      </c>
      <c r="AD124" s="685" t="str">
        <f t="shared" si="76"/>
        <v>►</v>
      </c>
      <c r="AE124" s="147" t="str">
        <f t="shared" si="77"/>
        <v>►</v>
      </c>
      <c r="AF124" s="147" t="str">
        <f t="shared" si="78"/>
        <v>►</v>
      </c>
      <c r="AG124" s="147" t="str">
        <f t="shared" si="79"/>
        <v>►</v>
      </c>
      <c r="AH124" s="147" t="str">
        <f t="shared" si="80"/>
        <v>►</v>
      </c>
      <c r="AI124" s="686"/>
      <c r="AJ124" s="146"/>
      <c r="AK124" s="119"/>
      <c r="AL124" s="119"/>
      <c r="AM124" s="118"/>
      <c r="AN124" s="117"/>
      <c r="AO124" s="116"/>
      <c r="AP124" s="689"/>
      <c r="AQ124" s="689"/>
      <c r="AR124" s="688"/>
      <c r="AS124" s="145"/>
      <c r="AT124" s="296"/>
      <c r="AU124" s="295"/>
      <c r="AV124" s="144"/>
      <c r="AW124" s="294"/>
      <c r="AX124" s="293"/>
      <c r="AY124" s="292"/>
      <c r="AZ124" s="291"/>
      <c r="BA124" s="298"/>
      <c r="BC124" s="407" t="str">
        <f t="shared" si="51"/>
        <v>►</v>
      </c>
      <c r="BD124" s="593"/>
      <c r="BF124" s="407" t="str">
        <f t="shared" si="52"/>
        <v>►</v>
      </c>
      <c r="BG124" s="593"/>
      <c r="BI124" s="9">
        <v>1</v>
      </c>
    </row>
    <row r="125" spans="1:61" ht="21">
      <c r="A125" s="407" t="str">
        <f t="shared" si="49"/>
        <v>►</v>
      </c>
      <c r="B125" s="147" t="str">
        <f t="shared" si="69"/>
        <v>►</v>
      </c>
      <c r="C125" s="685" t="str">
        <f t="shared" si="70"/>
        <v>►</v>
      </c>
      <c r="D125" s="147" t="str">
        <f t="shared" si="71"/>
        <v>►</v>
      </c>
      <c r="E125" s="147" t="str">
        <f t="shared" si="72"/>
        <v>►</v>
      </c>
      <c r="F125" s="147" t="str">
        <f t="shared" si="73"/>
        <v>►</v>
      </c>
      <c r="G125" s="147" t="str">
        <f t="shared" si="74"/>
        <v>►</v>
      </c>
      <c r="I125" s="146"/>
      <c r="J125" s="119"/>
      <c r="K125" s="119"/>
      <c r="L125" s="118"/>
      <c r="M125" s="117"/>
      <c r="N125" s="116"/>
      <c r="O125" s="689"/>
      <c r="P125" s="689"/>
      <c r="Q125" s="688"/>
      <c r="R125" s="150"/>
      <c r="S125" s="296"/>
      <c r="T125" s="295"/>
      <c r="U125" s="144"/>
      <c r="V125" s="294"/>
      <c r="W125" s="293"/>
      <c r="X125" s="292"/>
      <c r="Y125" s="291"/>
      <c r="Z125" s="298"/>
      <c r="AA125" s="686"/>
      <c r="AB125" s="407" t="str">
        <f t="shared" si="50"/>
        <v>►</v>
      </c>
      <c r="AC125" s="147" t="str">
        <f t="shared" si="75"/>
        <v>►</v>
      </c>
      <c r="AD125" s="685" t="str">
        <f t="shared" si="76"/>
        <v>►</v>
      </c>
      <c r="AE125" s="147" t="str">
        <f t="shared" si="77"/>
        <v>►</v>
      </c>
      <c r="AF125" s="147" t="str">
        <f t="shared" si="78"/>
        <v>►</v>
      </c>
      <c r="AG125" s="147" t="str">
        <f t="shared" si="79"/>
        <v>►</v>
      </c>
      <c r="AH125" s="147" t="str">
        <f t="shared" si="80"/>
        <v>►</v>
      </c>
      <c r="AI125" s="686"/>
      <c r="AJ125" s="146"/>
      <c r="AK125" s="119"/>
      <c r="AL125" s="119"/>
      <c r="AM125" s="118"/>
      <c r="AN125" s="117"/>
      <c r="AO125" s="116"/>
      <c r="AP125" s="689"/>
      <c r="AQ125" s="689"/>
      <c r="AR125" s="688"/>
      <c r="AS125" s="150"/>
      <c r="AT125" s="296"/>
      <c r="AU125" s="295"/>
      <c r="AV125" s="144"/>
      <c r="AW125" s="294"/>
      <c r="AX125" s="293"/>
      <c r="AY125" s="292"/>
      <c r="AZ125" s="291"/>
      <c r="BA125" s="298"/>
      <c r="BC125" s="407" t="str">
        <f t="shared" si="51"/>
        <v>►</v>
      </c>
      <c r="BD125" s="593"/>
      <c r="BF125" s="407" t="str">
        <f t="shared" si="52"/>
        <v>►</v>
      </c>
      <c r="BG125" s="593"/>
      <c r="BI125" s="9">
        <v>1</v>
      </c>
    </row>
    <row r="126" spans="1:61" ht="15.75" customHeight="1">
      <c r="A126" s="407" t="str">
        <f t="shared" si="49"/>
        <v>►</v>
      </c>
      <c r="B126" s="147" t="str">
        <f t="shared" si="69"/>
        <v>►</v>
      </c>
      <c r="C126" s="685" t="str">
        <f t="shared" si="70"/>
        <v>►</v>
      </c>
      <c r="D126" s="147" t="str">
        <f t="shared" si="71"/>
        <v>►</v>
      </c>
      <c r="E126" s="147" t="str">
        <f t="shared" si="72"/>
        <v>►</v>
      </c>
      <c r="F126" s="147" t="str">
        <f t="shared" si="73"/>
        <v>►</v>
      </c>
      <c r="G126" s="147" t="str">
        <f t="shared" si="74"/>
        <v>►</v>
      </c>
      <c r="I126" s="146"/>
      <c r="J126" s="119"/>
      <c r="K126" s="119"/>
      <c r="L126" s="118"/>
      <c r="M126" s="117"/>
      <c r="N126" s="116"/>
      <c r="O126" s="689"/>
      <c r="P126" s="689"/>
      <c r="Q126" s="688"/>
      <c r="R126" s="145"/>
      <c r="S126" s="296"/>
      <c r="T126" s="295"/>
      <c r="U126" s="144"/>
      <c r="V126" s="294"/>
      <c r="W126" s="293"/>
      <c r="X126" s="292"/>
      <c r="Y126" s="291"/>
      <c r="Z126" s="290"/>
      <c r="AA126" s="686"/>
      <c r="AB126" s="407" t="str">
        <f t="shared" si="50"/>
        <v>►</v>
      </c>
      <c r="AC126" s="147" t="str">
        <f t="shared" si="75"/>
        <v>►</v>
      </c>
      <c r="AD126" s="685" t="str">
        <f t="shared" si="76"/>
        <v>►</v>
      </c>
      <c r="AE126" s="147" t="str">
        <f t="shared" si="77"/>
        <v>►</v>
      </c>
      <c r="AF126" s="147" t="str">
        <f t="shared" si="78"/>
        <v>►</v>
      </c>
      <c r="AG126" s="147" t="str">
        <f t="shared" si="79"/>
        <v>►</v>
      </c>
      <c r="AH126" s="147" t="str">
        <f t="shared" si="80"/>
        <v>►</v>
      </c>
      <c r="AI126" s="686"/>
      <c r="AJ126" s="146"/>
      <c r="AK126" s="119"/>
      <c r="AL126" s="119"/>
      <c r="AM126" s="118"/>
      <c r="AN126" s="117"/>
      <c r="AO126" s="116"/>
      <c r="AP126" s="689"/>
      <c r="AQ126" s="689"/>
      <c r="AR126" s="688"/>
      <c r="AS126" s="145"/>
      <c r="AT126" s="296"/>
      <c r="AU126" s="295"/>
      <c r="AV126" s="144"/>
      <c r="AW126" s="294"/>
      <c r="AX126" s="293"/>
      <c r="AY126" s="292"/>
      <c r="AZ126" s="291"/>
      <c r="BA126" s="290"/>
      <c r="BC126" s="407" t="str">
        <f t="shared" si="51"/>
        <v>►</v>
      </c>
      <c r="BD126" s="593"/>
      <c r="BF126" s="407" t="str">
        <f t="shared" si="52"/>
        <v>►</v>
      </c>
      <c r="BG126" s="593"/>
      <c r="BI126" s="9">
        <v>1</v>
      </c>
    </row>
    <row r="127" spans="1:61" ht="21">
      <c r="A127" s="407" t="str">
        <f t="shared" si="49"/>
        <v>►</v>
      </c>
      <c r="B127" s="147" t="str">
        <f t="shared" si="69"/>
        <v>►</v>
      </c>
      <c r="C127" s="685" t="str">
        <f t="shared" si="70"/>
        <v>►</v>
      </c>
      <c r="D127" s="147" t="str">
        <f t="shared" si="71"/>
        <v>►</v>
      </c>
      <c r="E127" s="147" t="str">
        <f t="shared" si="72"/>
        <v>►</v>
      </c>
      <c r="F127" s="147" t="str">
        <f t="shared" si="73"/>
        <v>►</v>
      </c>
      <c r="G127" s="147" t="str">
        <f t="shared" si="74"/>
        <v>►</v>
      </c>
      <c r="I127" s="146"/>
      <c r="J127" s="119"/>
      <c r="K127" s="119"/>
      <c r="L127" s="118"/>
      <c r="M127" s="117"/>
      <c r="N127" s="116"/>
      <c r="O127" s="689"/>
      <c r="P127" s="689"/>
      <c r="Q127" s="688"/>
      <c r="R127" s="150"/>
      <c r="S127" s="296"/>
      <c r="T127" s="295"/>
      <c r="U127" s="144"/>
      <c r="V127" s="294"/>
      <c r="W127" s="293"/>
      <c r="X127" s="292"/>
      <c r="Y127" s="291"/>
      <c r="Z127" s="290"/>
      <c r="AA127" s="686"/>
      <c r="AB127" s="407" t="str">
        <f t="shared" si="50"/>
        <v>►</v>
      </c>
      <c r="AC127" s="147" t="str">
        <f t="shared" si="75"/>
        <v>►</v>
      </c>
      <c r="AD127" s="685" t="str">
        <f t="shared" si="76"/>
        <v>►</v>
      </c>
      <c r="AE127" s="147" t="str">
        <f t="shared" si="77"/>
        <v>►</v>
      </c>
      <c r="AF127" s="147" t="str">
        <f t="shared" si="78"/>
        <v>►</v>
      </c>
      <c r="AG127" s="147" t="str">
        <f t="shared" si="79"/>
        <v>►</v>
      </c>
      <c r="AH127" s="147" t="str">
        <f t="shared" si="80"/>
        <v>►</v>
      </c>
      <c r="AI127" s="686"/>
      <c r="AJ127" s="146"/>
      <c r="AK127" s="119"/>
      <c r="AL127" s="119"/>
      <c r="AM127" s="118"/>
      <c r="AN127" s="117"/>
      <c r="AO127" s="116"/>
      <c r="AP127" s="689"/>
      <c r="AQ127" s="689"/>
      <c r="AR127" s="688"/>
      <c r="AS127" s="150"/>
      <c r="AT127" s="296"/>
      <c r="AU127" s="295"/>
      <c r="AV127" s="144"/>
      <c r="AW127" s="294"/>
      <c r="AX127" s="293"/>
      <c r="AY127" s="292"/>
      <c r="AZ127" s="291"/>
      <c r="BA127" s="290"/>
      <c r="BC127" s="407" t="str">
        <f t="shared" si="51"/>
        <v>►</v>
      </c>
      <c r="BD127" s="593"/>
      <c r="BF127" s="407" t="str">
        <f t="shared" si="52"/>
        <v>►</v>
      </c>
      <c r="BG127" s="593"/>
      <c r="BI127" s="9">
        <v>1</v>
      </c>
    </row>
    <row r="128" spans="1:61" ht="21">
      <c r="A128" s="407" t="str">
        <f t="shared" si="49"/>
        <v>►</v>
      </c>
      <c r="B128" s="147" t="str">
        <f t="shared" si="69"/>
        <v>►</v>
      </c>
      <c r="C128" s="685" t="str">
        <f t="shared" si="70"/>
        <v>►</v>
      </c>
      <c r="D128" s="147" t="str">
        <f t="shared" si="71"/>
        <v>►</v>
      </c>
      <c r="E128" s="147" t="str">
        <f t="shared" si="72"/>
        <v>►</v>
      </c>
      <c r="F128" s="147" t="str">
        <f t="shared" si="73"/>
        <v>►</v>
      </c>
      <c r="G128" s="147" t="str">
        <f t="shared" si="74"/>
        <v>►</v>
      </c>
      <c r="I128" s="146"/>
      <c r="J128" s="119"/>
      <c r="K128" s="119"/>
      <c r="L128" s="118"/>
      <c r="M128" s="117"/>
      <c r="N128" s="116"/>
      <c r="O128" s="689"/>
      <c r="P128" s="689"/>
      <c r="Q128" s="688"/>
      <c r="R128" s="145"/>
      <c r="S128" s="296"/>
      <c r="T128" s="295"/>
      <c r="U128" s="144"/>
      <c r="V128" s="294"/>
      <c r="W128" s="293"/>
      <c r="X128" s="292"/>
      <c r="Y128" s="291"/>
      <c r="Z128" s="290"/>
      <c r="AA128" s="686"/>
      <c r="AB128" s="407" t="str">
        <f t="shared" si="50"/>
        <v>►</v>
      </c>
      <c r="AC128" s="147" t="str">
        <f t="shared" si="75"/>
        <v>►</v>
      </c>
      <c r="AD128" s="685" t="str">
        <f t="shared" si="76"/>
        <v>►</v>
      </c>
      <c r="AE128" s="147" t="str">
        <f t="shared" si="77"/>
        <v>►</v>
      </c>
      <c r="AF128" s="147" t="str">
        <f t="shared" si="78"/>
        <v>►</v>
      </c>
      <c r="AG128" s="147" t="str">
        <f t="shared" si="79"/>
        <v>►</v>
      </c>
      <c r="AH128" s="147" t="str">
        <f t="shared" si="80"/>
        <v>►</v>
      </c>
      <c r="AI128" s="686"/>
      <c r="AJ128" s="146"/>
      <c r="AK128" s="119"/>
      <c r="AL128" s="119"/>
      <c r="AM128" s="118"/>
      <c r="AN128" s="117"/>
      <c r="AO128" s="116"/>
      <c r="AP128" s="689"/>
      <c r="AQ128" s="689"/>
      <c r="AR128" s="688"/>
      <c r="AS128" s="145"/>
      <c r="AT128" s="296"/>
      <c r="AU128" s="295"/>
      <c r="AV128" s="144"/>
      <c r="AW128" s="294"/>
      <c r="AX128" s="293"/>
      <c r="AY128" s="292"/>
      <c r="AZ128" s="291"/>
      <c r="BA128" s="290"/>
      <c r="BC128" s="407" t="str">
        <f t="shared" si="51"/>
        <v>►</v>
      </c>
      <c r="BD128" s="593"/>
      <c r="BF128" s="407" t="str">
        <f t="shared" si="52"/>
        <v>►</v>
      </c>
      <c r="BG128" s="593"/>
      <c r="BI128" s="9">
        <v>1</v>
      </c>
    </row>
    <row r="129" spans="1:61" ht="15.75">
      <c r="A129" s="407" t="str">
        <f t="shared" si="49"/>
        <v>►</v>
      </c>
      <c r="B129" s="147" t="str">
        <f t="shared" si="69"/>
        <v>►</v>
      </c>
      <c r="C129" s="685" t="str">
        <f t="shared" si="70"/>
        <v>►</v>
      </c>
      <c r="D129" s="147" t="str">
        <f t="shared" si="71"/>
        <v>►</v>
      </c>
      <c r="E129" s="147" t="str">
        <f t="shared" si="72"/>
        <v>►</v>
      </c>
      <c r="F129" s="147" t="str">
        <f t="shared" si="73"/>
        <v>►</v>
      </c>
      <c r="G129" s="147" t="str">
        <f t="shared" si="74"/>
        <v>►</v>
      </c>
      <c r="I129" s="134"/>
      <c r="J129" s="119"/>
      <c r="K129" s="119"/>
      <c r="L129" s="118"/>
      <c r="M129" s="117"/>
      <c r="N129" s="116"/>
      <c r="O129" s="132"/>
      <c r="P129" s="132"/>
      <c r="Q129" s="132"/>
      <c r="R129" s="132"/>
      <c r="S129" s="132"/>
      <c r="T129" s="132"/>
      <c r="U129" s="132"/>
      <c r="V129" s="132"/>
      <c r="W129" s="132"/>
      <c r="X129" s="133"/>
      <c r="Y129" s="132"/>
      <c r="Z129" s="131"/>
      <c r="AA129" s="686"/>
      <c r="AB129" s="407" t="str">
        <f t="shared" si="50"/>
        <v>►</v>
      </c>
      <c r="AC129" s="147" t="str">
        <f t="shared" si="75"/>
        <v>►</v>
      </c>
      <c r="AD129" s="685" t="str">
        <f t="shared" si="76"/>
        <v>►</v>
      </c>
      <c r="AE129" s="147" t="str">
        <f t="shared" si="77"/>
        <v>►</v>
      </c>
      <c r="AF129" s="147" t="str">
        <f t="shared" si="78"/>
        <v>►</v>
      </c>
      <c r="AG129" s="147" t="str">
        <f t="shared" si="79"/>
        <v>►</v>
      </c>
      <c r="AH129" s="147" t="str">
        <f t="shared" si="80"/>
        <v>►</v>
      </c>
      <c r="AI129" s="686"/>
      <c r="AJ129" s="134"/>
      <c r="AK129" s="119"/>
      <c r="AL129" s="119"/>
      <c r="AM129" s="118"/>
      <c r="AN129" s="117"/>
      <c r="AO129" s="116"/>
      <c r="AP129" s="132"/>
      <c r="AQ129" s="132"/>
      <c r="AR129" s="132"/>
      <c r="AS129" s="132"/>
      <c r="AT129" s="132"/>
      <c r="AU129" s="132"/>
      <c r="AV129" s="132"/>
      <c r="AW129" s="132"/>
      <c r="AX129" s="132"/>
      <c r="AY129" s="133"/>
      <c r="AZ129" s="132"/>
      <c r="BA129" s="131"/>
      <c r="BC129" s="407" t="str">
        <f t="shared" si="51"/>
        <v>►</v>
      </c>
      <c r="BD129" s="593"/>
      <c r="BF129" s="407" t="str">
        <f t="shared" si="52"/>
        <v>►</v>
      </c>
      <c r="BG129" s="593"/>
      <c r="BI129" s="9">
        <v>1</v>
      </c>
    </row>
    <row r="130" spans="1:61" ht="21">
      <c r="A130" s="407" t="str">
        <f t="shared" si="49"/>
        <v>►</v>
      </c>
      <c r="B130" s="147" t="str">
        <f t="shared" si="69"/>
        <v>►</v>
      </c>
      <c r="C130" s="685" t="str">
        <f t="shared" si="70"/>
        <v>►</v>
      </c>
      <c r="D130" s="147" t="str">
        <f t="shared" si="71"/>
        <v>►</v>
      </c>
      <c r="E130" s="147" t="str">
        <f t="shared" si="72"/>
        <v>►</v>
      </c>
      <c r="F130" s="147" t="str">
        <f t="shared" si="73"/>
        <v>►</v>
      </c>
      <c r="G130" s="147" t="str">
        <f t="shared" si="74"/>
        <v>►</v>
      </c>
      <c r="I130" s="146"/>
      <c r="J130" s="119"/>
      <c r="K130" s="119"/>
      <c r="L130" s="118"/>
      <c r="M130" s="117"/>
      <c r="N130" s="116"/>
      <c r="O130" s="288"/>
      <c r="P130" s="267"/>
      <c r="Q130" s="270"/>
      <c r="R130" s="270"/>
      <c r="S130" s="270"/>
      <c r="T130" s="270"/>
      <c r="U130" s="270"/>
      <c r="V130" s="270"/>
      <c r="W130" s="270"/>
      <c r="X130" s="270"/>
      <c r="Y130" s="270"/>
      <c r="Z130" s="287"/>
      <c r="AA130" s="686"/>
      <c r="AB130" s="407" t="str">
        <f t="shared" si="50"/>
        <v>►</v>
      </c>
      <c r="AC130" s="147" t="str">
        <f t="shared" si="75"/>
        <v>►</v>
      </c>
      <c r="AD130" s="685" t="str">
        <f t="shared" si="76"/>
        <v>►</v>
      </c>
      <c r="AE130" s="147" t="str">
        <f t="shared" si="77"/>
        <v>►</v>
      </c>
      <c r="AF130" s="147" t="str">
        <f t="shared" si="78"/>
        <v>►</v>
      </c>
      <c r="AG130" s="147" t="str">
        <f t="shared" si="79"/>
        <v>►</v>
      </c>
      <c r="AH130" s="147" t="str">
        <f t="shared" si="80"/>
        <v>►</v>
      </c>
      <c r="AI130" s="686"/>
      <c r="AJ130" s="146"/>
      <c r="AK130" s="119"/>
      <c r="AL130" s="119"/>
      <c r="AM130" s="118"/>
      <c r="AN130" s="117"/>
      <c r="AO130" s="116"/>
      <c r="AP130" s="288"/>
      <c r="AQ130" s="267"/>
      <c r="AR130" s="270"/>
      <c r="AS130" s="270"/>
      <c r="AT130" s="270"/>
      <c r="AU130" s="270"/>
      <c r="AV130" s="270"/>
      <c r="AW130" s="270"/>
      <c r="AX130" s="270"/>
      <c r="AY130" s="270"/>
      <c r="AZ130" s="270"/>
      <c r="BA130" s="287"/>
      <c r="BC130" s="407" t="str">
        <f t="shared" si="51"/>
        <v>►</v>
      </c>
      <c r="BD130" s="593"/>
      <c r="BF130" s="407" t="str">
        <f t="shared" si="52"/>
        <v>►</v>
      </c>
      <c r="BG130" s="593"/>
      <c r="BI130" s="9">
        <v>1</v>
      </c>
    </row>
    <row r="131" spans="1:61" ht="21.75" thickBot="1">
      <c r="A131" s="407" t="str">
        <f t="shared" si="49"/>
        <v>►</v>
      </c>
      <c r="B131" s="147" t="str">
        <f t="shared" ref="B131:G131" si="81">B130</f>
        <v>►</v>
      </c>
      <c r="C131" s="685" t="str">
        <f t="shared" si="81"/>
        <v>►</v>
      </c>
      <c r="D131" s="147" t="str">
        <f t="shared" si="81"/>
        <v>►</v>
      </c>
      <c r="E131" s="147" t="str">
        <f t="shared" si="81"/>
        <v>►</v>
      </c>
      <c r="F131" s="147" t="str">
        <f t="shared" si="81"/>
        <v>►</v>
      </c>
      <c r="G131" s="147" t="str">
        <f t="shared" si="81"/>
        <v>►</v>
      </c>
      <c r="I131" s="146"/>
      <c r="J131" s="119"/>
      <c r="K131" s="119"/>
      <c r="L131" s="118"/>
      <c r="M131" s="117"/>
      <c r="N131" s="116"/>
      <c r="O131" s="285"/>
      <c r="P131" s="284"/>
      <c r="Q131" s="284"/>
      <c r="R131" s="284"/>
      <c r="S131" s="284"/>
      <c r="T131" s="284"/>
      <c r="U131" s="284"/>
      <c r="V131" s="284"/>
      <c r="W131" s="284"/>
      <c r="X131" s="284"/>
      <c r="Y131" s="284"/>
      <c r="Z131" s="282"/>
      <c r="AA131" s="686"/>
      <c r="AB131" s="407" t="str">
        <f t="shared" si="50"/>
        <v>►</v>
      </c>
      <c r="AC131" s="147" t="str">
        <f t="shared" ref="AC131:AH131" si="82">AC130</f>
        <v>►</v>
      </c>
      <c r="AD131" s="685" t="str">
        <f t="shared" si="82"/>
        <v>►</v>
      </c>
      <c r="AE131" s="147" t="str">
        <f t="shared" si="82"/>
        <v>►</v>
      </c>
      <c r="AF131" s="147" t="str">
        <f t="shared" si="82"/>
        <v>►</v>
      </c>
      <c r="AG131" s="147" t="str">
        <f t="shared" si="82"/>
        <v>►</v>
      </c>
      <c r="AH131" s="147" t="str">
        <f t="shared" si="82"/>
        <v>►</v>
      </c>
      <c r="AI131" s="686"/>
      <c r="AJ131" s="146"/>
      <c r="AK131" s="119"/>
      <c r="AL131" s="119"/>
      <c r="AM131" s="118"/>
      <c r="AN131" s="117"/>
      <c r="AO131" s="116"/>
      <c r="AP131" s="285"/>
      <c r="AQ131" s="284"/>
      <c r="AR131" s="284"/>
      <c r="AS131" s="284"/>
      <c r="AT131" s="284"/>
      <c r="AU131" s="284"/>
      <c r="AV131" s="284"/>
      <c r="AW131" s="284"/>
      <c r="AX131" s="284"/>
      <c r="AY131" s="284"/>
      <c r="AZ131" s="284"/>
      <c r="BA131" s="282"/>
      <c r="BC131" s="407" t="str">
        <f t="shared" si="51"/>
        <v>►</v>
      </c>
      <c r="BD131" s="598"/>
      <c r="BF131" s="407" t="str">
        <f t="shared" si="52"/>
        <v>►</v>
      </c>
      <c r="BG131" s="598"/>
      <c r="BI131" s="9">
        <v>1</v>
      </c>
    </row>
    <row r="132" spans="1:61" ht="21">
      <c r="A132" s="407" t="str">
        <f t="shared" si="49"/>
        <v>►</v>
      </c>
      <c r="B132" s="147" t="str">
        <f t="shared" ref="B132:G144" si="83">B130</f>
        <v>►</v>
      </c>
      <c r="C132" s="685" t="str">
        <f t="shared" si="83"/>
        <v>►</v>
      </c>
      <c r="D132" s="147" t="str">
        <f t="shared" si="83"/>
        <v>►</v>
      </c>
      <c r="E132" s="147" t="str">
        <f t="shared" si="83"/>
        <v>►</v>
      </c>
      <c r="F132" s="147" t="str">
        <f t="shared" si="83"/>
        <v>►</v>
      </c>
      <c r="G132" s="147" t="str">
        <f t="shared" si="83"/>
        <v>►</v>
      </c>
      <c r="I132" s="146"/>
      <c r="J132" s="119"/>
      <c r="K132" s="119"/>
      <c r="L132" s="118"/>
      <c r="M132" s="117"/>
      <c r="N132" s="116"/>
      <c r="O132" s="285"/>
      <c r="P132" s="284"/>
      <c r="Q132" s="284"/>
      <c r="R132" s="284"/>
      <c r="S132" s="284"/>
      <c r="T132" s="284"/>
      <c r="U132" s="284"/>
      <c r="V132" s="284"/>
      <c r="W132" s="284"/>
      <c r="X132" s="284"/>
      <c r="Y132" s="284"/>
      <c r="Z132" s="282"/>
      <c r="AA132" s="686"/>
      <c r="AB132" s="407" t="str">
        <f t="shared" si="50"/>
        <v>►</v>
      </c>
      <c r="AC132" s="147" t="str">
        <f t="shared" ref="AC132:AH144" si="84">AC130</f>
        <v>►</v>
      </c>
      <c r="AD132" s="685" t="str">
        <f t="shared" si="84"/>
        <v>►</v>
      </c>
      <c r="AE132" s="147" t="str">
        <f t="shared" si="84"/>
        <v>►</v>
      </c>
      <c r="AF132" s="147" t="str">
        <f t="shared" si="84"/>
        <v>►</v>
      </c>
      <c r="AG132" s="147" t="str">
        <f t="shared" si="84"/>
        <v>►</v>
      </c>
      <c r="AH132" s="147" t="str">
        <f t="shared" si="84"/>
        <v>►</v>
      </c>
      <c r="AI132" s="686"/>
      <c r="AJ132" s="146"/>
      <c r="AK132" s="119"/>
      <c r="AL132" s="119"/>
      <c r="AM132" s="118"/>
      <c r="AN132" s="117"/>
      <c r="AO132" s="116"/>
      <c r="AP132" s="285"/>
      <c r="AQ132" s="284"/>
      <c r="AR132" s="284"/>
      <c r="AS132" s="284"/>
      <c r="AT132" s="284"/>
      <c r="AU132" s="284"/>
      <c r="AV132" s="284"/>
      <c r="AW132" s="284"/>
      <c r="AX132" s="284"/>
      <c r="AY132" s="284"/>
      <c r="AZ132" s="284"/>
      <c r="BA132" s="282"/>
      <c r="BC132" s="407" t="str">
        <f t="shared" si="51"/>
        <v>►</v>
      </c>
      <c r="BD132" s="362"/>
      <c r="BF132" s="407" t="str">
        <f t="shared" si="52"/>
        <v>►</v>
      </c>
      <c r="BG132" s="362"/>
      <c r="BI132" s="9">
        <v>1</v>
      </c>
    </row>
    <row r="133" spans="1:61" ht="21">
      <c r="A133" s="407" t="str">
        <f t="shared" si="49"/>
        <v>►</v>
      </c>
      <c r="B133" s="147" t="str">
        <f t="shared" si="83"/>
        <v>►</v>
      </c>
      <c r="C133" s="685" t="str">
        <f t="shared" si="83"/>
        <v>►</v>
      </c>
      <c r="D133" s="147" t="str">
        <f t="shared" si="83"/>
        <v>►</v>
      </c>
      <c r="E133" s="147" t="str">
        <f t="shared" si="83"/>
        <v>►</v>
      </c>
      <c r="F133" s="147" t="str">
        <f t="shared" si="83"/>
        <v>►</v>
      </c>
      <c r="G133" s="147" t="str">
        <f t="shared" si="83"/>
        <v>►</v>
      </c>
      <c r="I133" s="146"/>
      <c r="J133" s="119"/>
      <c r="K133" s="119"/>
      <c r="L133" s="118"/>
      <c r="M133" s="117"/>
      <c r="N133" s="116"/>
      <c r="O133" s="285"/>
      <c r="P133" s="284"/>
      <c r="Q133" s="284"/>
      <c r="R133" s="284"/>
      <c r="S133" s="284"/>
      <c r="T133" s="284"/>
      <c r="U133" s="284"/>
      <c r="V133" s="284"/>
      <c r="W133" s="284"/>
      <c r="X133" s="284"/>
      <c r="Y133" s="284"/>
      <c r="Z133" s="282"/>
      <c r="AA133" s="686"/>
      <c r="AB133" s="407" t="str">
        <f t="shared" si="50"/>
        <v>►</v>
      </c>
      <c r="AC133" s="147" t="str">
        <f t="shared" si="84"/>
        <v>►</v>
      </c>
      <c r="AD133" s="685" t="str">
        <f t="shared" si="84"/>
        <v>►</v>
      </c>
      <c r="AE133" s="147" t="str">
        <f t="shared" si="84"/>
        <v>►</v>
      </c>
      <c r="AF133" s="147" t="str">
        <f t="shared" si="84"/>
        <v>►</v>
      </c>
      <c r="AG133" s="147" t="str">
        <f t="shared" si="84"/>
        <v>►</v>
      </c>
      <c r="AH133" s="147" t="str">
        <f t="shared" si="84"/>
        <v>►</v>
      </c>
      <c r="AI133" s="686"/>
      <c r="AJ133" s="146"/>
      <c r="AK133" s="119"/>
      <c r="AL133" s="119"/>
      <c r="AM133" s="118"/>
      <c r="AN133" s="117"/>
      <c r="AO133" s="116"/>
      <c r="AP133" s="285"/>
      <c r="AQ133" s="284"/>
      <c r="AR133" s="284"/>
      <c r="AS133" s="284"/>
      <c r="AT133" s="284"/>
      <c r="AU133" s="284"/>
      <c r="AV133" s="284"/>
      <c r="AW133" s="284"/>
      <c r="AX133" s="284"/>
      <c r="AY133" s="284"/>
      <c r="AZ133" s="284"/>
      <c r="BA133" s="282"/>
      <c r="BC133" s="407" t="str">
        <f t="shared" si="51"/>
        <v>►</v>
      </c>
      <c r="BD133" s="599"/>
      <c r="BF133" s="407" t="str">
        <f t="shared" si="52"/>
        <v>►</v>
      </c>
      <c r="BG133" s="599"/>
      <c r="BI133" s="9">
        <v>1</v>
      </c>
    </row>
    <row r="134" spans="1:61" ht="21">
      <c r="A134" s="407" t="str">
        <f t="shared" si="49"/>
        <v>►</v>
      </c>
      <c r="B134" s="147" t="str">
        <f t="shared" si="83"/>
        <v>►</v>
      </c>
      <c r="C134" s="685" t="str">
        <f t="shared" si="83"/>
        <v>►</v>
      </c>
      <c r="D134" s="147" t="str">
        <f t="shared" si="83"/>
        <v>►</v>
      </c>
      <c r="E134" s="147" t="str">
        <f t="shared" si="83"/>
        <v>►</v>
      </c>
      <c r="F134" s="147" t="str">
        <f t="shared" si="83"/>
        <v>►</v>
      </c>
      <c r="G134" s="147" t="str">
        <f t="shared" si="83"/>
        <v>►</v>
      </c>
      <c r="I134" s="146"/>
      <c r="J134" s="119"/>
      <c r="K134" s="119"/>
      <c r="L134" s="118"/>
      <c r="M134" s="117"/>
      <c r="N134" s="116"/>
      <c r="O134" s="285"/>
      <c r="P134" s="284"/>
      <c r="Q134" s="284"/>
      <c r="R134" s="284"/>
      <c r="S134" s="284"/>
      <c r="T134" s="284"/>
      <c r="U134" s="284"/>
      <c r="V134" s="284"/>
      <c r="W134" s="284"/>
      <c r="X134" s="284"/>
      <c r="Y134" s="284"/>
      <c r="Z134" s="282"/>
      <c r="AA134" s="686"/>
      <c r="AB134" s="407" t="str">
        <f t="shared" si="50"/>
        <v>►</v>
      </c>
      <c r="AC134" s="147" t="str">
        <f t="shared" si="84"/>
        <v>►</v>
      </c>
      <c r="AD134" s="685" t="str">
        <f t="shared" si="84"/>
        <v>►</v>
      </c>
      <c r="AE134" s="147" t="str">
        <f t="shared" si="84"/>
        <v>►</v>
      </c>
      <c r="AF134" s="147" t="str">
        <f t="shared" si="84"/>
        <v>►</v>
      </c>
      <c r="AG134" s="147" t="str">
        <f t="shared" si="84"/>
        <v>►</v>
      </c>
      <c r="AH134" s="147" t="str">
        <f t="shared" si="84"/>
        <v>►</v>
      </c>
      <c r="AI134" s="686"/>
      <c r="AJ134" s="146"/>
      <c r="AK134" s="119"/>
      <c r="AL134" s="119"/>
      <c r="AM134" s="118"/>
      <c r="AN134" s="117"/>
      <c r="AO134" s="116"/>
      <c r="AP134" s="285"/>
      <c r="AQ134" s="284"/>
      <c r="AR134" s="284"/>
      <c r="AS134" s="284"/>
      <c r="AT134" s="284"/>
      <c r="AU134" s="284"/>
      <c r="AV134" s="284"/>
      <c r="AW134" s="284"/>
      <c r="AX134" s="284"/>
      <c r="AY134" s="284"/>
      <c r="AZ134" s="284"/>
      <c r="BA134" s="282"/>
      <c r="BC134" s="407" t="str">
        <f t="shared" si="51"/>
        <v>►</v>
      </c>
      <c r="BD134" s="600"/>
      <c r="BF134" s="407" t="str">
        <f t="shared" si="52"/>
        <v>►</v>
      </c>
      <c r="BG134" s="600"/>
      <c r="BI134" s="9">
        <v>1</v>
      </c>
    </row>
    <row r="135" spans="1:61" ht="21">
      <c r="A135" s="407" t="str">
        <f t="shared" si="49"/>
        <v>►</v>
      </c>
      <c r="B135" s="147" t="str">
        <f t="shared" si="83"/>
        <v>►</v>
      </c>
      <c r="C135" s="685" t="str">
        <f t="shared" si="83"/>
        <v>►</v>
      </c>
      <c r="D135" s="147" t="str">
        <f t="shared" si="83"/>
        <v>►</v>
      </c>
      <c r="E135" s="147" t="str">
        <f t="shared" si="83"/>
        <v>►</v>
      </c>
      <c r="F135" s="147" t="str">
        <f t="shared" si="83"/>
        <v>►</v>
      </c>
      <c r="G135" s="147" t="str">
        <f t="shared" si="83"/>
        <v>►</v>
      </c>
      <c r="I135" s="146"/>
      <c r="J135" s="119"/>
      <c r="K135" s="119"/>
      <c r="L135" s="118"/>
      <c r="M135" s="117"/>
      <c r="N135" s="116"/>
      <c r="O135" s="285"/>
      <c r="P135" s="284"/>
      <c r="Q135" s="284"/>
      <c r="R135" s="284"/>
      <c r="S135" s="284"/>
      <c r="T135" s="284"/>
      <c r="U135" s="284"/>
      <c r="V135" s="284"/>
      <c r="W135" s="284"/>
      <c r="X135" s="284"/>
      <c r="Y135" s="284"/>
      <c r="Z135" s="282"/>
      <c r="AA135" s="686"/>
      <c r="AB135" s="407" t="str">
        <f t="shared" si="50"/>
        <v>►</v>
      </c>
      <c r="AC135" s="147" t="str">
        <f t="shared" si="84"/>
        <v>►</v>
      </c>
      <c r="AD135" s="685" t="str">
        <f t="shared" si="84"/>
        <v>►</v>
      </c>
      <c r="AE135" s="147" t="str">
        <f t="shared" si="84"/>
        <v>►</v>
      </c>
      <c r="AF135" s="147" t="str">
        <f t="shared" si="84"/>
        <v>►</v>
      </c>
      <c r="AG135" s="147" t="str">
        <f t="shared" si="84"/>
        <v>►</v>
      </c>
      <c r="AH135" s="147" t="str">
        <f t="shared" si="84"/>
        <v>►</v>
      </c>
      <c r="AI135" s="686"/>
      <c r="AJ135" s="146"/>
      <c r="AK135" s="119"/>
      <c r="AL135" s="119"/>
      <c r="AM135" s="118"/>
      <c r="AN135" s="117"/>
      <c r="AO135" s="116"/>
      <c r="AP135" s="285"/>
      <c r="AQ135" s="284"/>
      <c r="AR135" s="284"/>
      <c r="AS135" s="284"/>
      <c r="AT135" s="284"/>
      <c r="AU135" s="284"/>
      <c r="AV135" s="284"/>
      <c r="AW135" s="284"/>
      <c r="AX135" s="284"/>
      <c r="AY135" s="284"/>
      <c r="AZ135" s="284"/>
      <c r="BA135" s="282"/>
      <c r="BC135" s="407" t="str">
        <f t="shared" si="51"/>
        <v>►</v>
      </c>
      <c r="BD135" s="600"/>
      <c r="BF135" s="407" t="str">
        <f t="shared" si="52"/>
        <v>►</v>
      </c>
      <c r="BG135" s="600"/>
      <c r="BI135" s="9">
        <v>1</v>
      </c>
    </row>
    <row r="136" spans="1:61" ht="21">
      <c r="A136" s="407" t="str">
        <f t="shared" si="49"/>
        <v>►</v>
      </c>
      <c r="B136" s="147" t="str">
        <f t="shared" si="83"/>
        <v>►</v>
      </c>
      <c r="C136" s="685" t="str">
        <f t="shared" si="83"/>
        <v>►</v>
      </c>
      <c r="D136" s="147" t="str">
        <f t="shared" si="83"/>
        <v>►</v>
      </c>
      <c r="E136" s="147" t="str">
        <f t="shared" si="83"/>
        <v>►</v>
      </c>
      <c r="F136" s="147" t="str">
        <f t="shared" si="83"/>
        <v>►</v>
      </c>
      <c r="G136" s="147" t="str">
        <f t="shared" si="83"/>
        <v>►</v>
      </c>
      <c r="I136" s="146"/>
      <c r="J136" s="119"/>
      <c r="K136" s="119"/>
      <c r="L136" s="118"/>
      <c r="M136" s="117"/>
      <c r="N136" s="116"/>
      <c r="O136" s="285"/>
      <c r="P136" s="284"/>
      <c r="Q136" s="284"/>
      <c r="R136" s="284"/>
      <c r="S136" s="284"/>
      <c r="T136" s="284"/>
      <c r="U136" s="284"/>
      <c r="V136" s="284"/>
      <c r="W136" s="284"/>
      <c r="X136" s="284"/>
      <c r="Y136" s="284"/>
      <c r="Z136" s="282"/>
      <c r="AA136" s="686"/>
      <c r="AB136" s="407" t="str">
        <f t="shared" si="50"/>
        <v>►</v>
      </c>
      <c r="AC136" s="147" t="str">
        <f t="shared" si="84"/>
        <v>►</v>
      </c>
      <c r="AD136" s="685" t="str">
        <f t="shared" si="84"/>
        <v>►</v>
      </c>
      <c r="AE136" s="147" t="str">
        <f t="shared" si="84"/>
        <v>►</v>
      </c>
      <c r="AF136" s="147" t="str">
        <f t="shared" si="84"/>
        <v>►</v>
      </c>
      <c r="AG136" s="147" t="str">
        <f t="shared" si="84"/>
        <v>►</v>
      </c>
      <c r="AH136" s="147" t="str">
        <f t="shared" si="84"/>
        <v>►</v>
      </c>
      <c r="AI136" s="686"/>
      <c r="AJ136" s="146"/>
      <c r="AK136" s="119"/>
      <c r="AL136" s="119"/>
      <c r="AM136" s="118"/>
      <c r="AN136" s="117"/>
      <c r="AO136" s="116"/>
      <c r="AP136" s="285"/>
      <c r="AQ136" s="284"/>
      <c r="AR136" s="284"/>
      <c r="AS136" s="284"/>
      <c r="AT136" s="284"/>
      <c r="AU136" s="284"/>
      <c r="AV136" s="284"/>
      <c r="AW136" s="284"/>
      <c r="AX136" s="284"/>
      <c r="AY136" s="284"/>
      <c r="AZ136" s="284"/>
      <c r="BA136" s="282"/>
      <c r="BC136" s="407" t="str">
        <f t="shared" si="51"/>
        <v>►</v>
      </c>
      <c r="BD136" s="600"/>
      <c r="BF136" s="407" t="str">
        <f t="shared" si="52"/>
        <v>►</v>
      </c>
      <c r="BG136" s="600"/>
      <c r="BI136" s="9">
        <v>1</v>
      </c>
    </row>
    <row r="137" spans="1:61" ht="21">
      <c r="A137" s="407" t="str">
        <f t="shared" si="49"/>
        <v>►</v>
      </c>
      <c r="B137" s="147" t="str">
        <f t="shared" si="83"/>
        <v>►</v>
      </c>
      <c r="C137" s="685" t="str">
        <f t="shared" si="83"/>
        <v>►</v>
      </c>
      <c r="D137" s="147" t="str">
        <f t="shared" si="83"/>
        <v>►</v>
      </c>
      <c r="E137" s="147" t="str">
        <f t="shared" si="83"/>
        <v>►</v>
      </c>
      <c r="F137" s="147" t="str">
        <f t="shared" si="83"/>
        <v>►</v>
      </c>
      <c r="G137" s="147" t="str">
        <f t="shared" si="83"/>
        <v>►</v>
      </c>
      <c r="I137" s="146"/>
      <c r="J137" s="119"/>
      <c r="K137" s="119"/>
      <c r="L137" s="118"/>
      <c r="M137" s="117"/>
      <c r="N137" s="116"/>
      <c r="O137" s="285"/>
      <c r="P137" s="284"/>
      <c r="Q137" s="284"/>
      <c r="R137" s="284"/>
      <c r="S137" s="284"/>
      <c r="T137" s="284"/>
      <c r="U137" s="284"/>
      <c r="V137" s="284"/>
      <c r="W137" s="284"/>
      <c r="X137" s="284"/>
      <c r="Y137" s="284"/>
      <c r="Z137" s="282"/>
      <c r="AA137" s="686"/>
      <c r="AB137" s="407" t="str">
        <f t="shared" si="50"/>
        <v>►</v>
      </c>
      <c r="AC137" s="147" t="str">
        <f t="shared" si="84"/>
        <v>►</v>
      </c>
      <c r="AD137" s="685" t="str">
        <f t="shared" si="84"/>
        <v>►</v>
      </c>
      <c r="AE137" s="147" t="str">
        <f t="shared" si="84"/>
        <v>►</v>
      </c>
      <c r="AF137" s="147" t="str">
        <f t="shared" si="84"/>
        <v>►</v>
      </c>
      <c r="AG137" s="147" t="str">
        <f t="shared" si="84"/>
        <v>►</v>
      </c>
      <c r="AH137" s="147" t="str">
        <f t="shared" si="84"/>
        <v>►</v>
      </c>
      <c r="AI137" s="686"/>
      <c r="AJ137" s="146"/>
      <c r="AK137" s="119"/>
      <c r="AL137" s="119"/>
      <c r="AM137" s="118"/>
      <c r="AN137" s="117"/>
      <c r="AO137" s="116"/>
      <c r="AP137" s="285"/>
      <c r="AQ137" s="284"/>
      <c r="AR137" s="284"/>
      <c r="AS137" s="284"/>
      <c r="AT137" s="284"/>
      <c r="AU137" s="284"/>
      <c r="AV137" s="284"/>
      <c r="AW137" s="284"/>
      <c r="AX137" s="284"/>
      <c r="AY137" s="284"/>
      <c r="AZ137" s="284"/>
      <c r="BA137" s="282"/>
      <c r="BC137" s="407" t="str">
        <f t="shared" si="51"/>
        <v>►</v>
      </c>
      <c r="BD137" s="600"/>
      <c r="BF137" s="407" t="str">
        <f t="shared" si="52"/>
        <v>►</v>
      </c>
      <c r="BG137" s="600"/>
      <c r="BI137" s="9">
        <v>1</v>
      </c>
    </row>
    <row r="138" spans="1:61" ht="21">
      <c r="A138" s="407" t="str">
        <f t="shared" ref="A138:A201" si="85">IF(ISBLANK(I138),"►",I138)</f>
        <v>►</v>
      </c>
      <c r="B138" s="147" t="str">
        <f t="shared" si="83"/>
        <v>►</v>
      </c>
      <c r="C138" s="685" t="str">
        <f t="shared" si="83"/>
        <v>►</v>
      </c>
      <c r="D138" s="147" t="str">
        <f t="shared" si="83"/>
        <v>►</v>
      </c>
      <c r="E138" s="147" t="str">
        <f t="shared" si="83"/>
        <v>►</v>
      </c>
      <c r="F138" s="147" t="str">
        <f t="shared" si="83"/>
        <v>►</v>
      </c>
      <c r="G138" s="147" t="str">
        <f t="shared" si="83"/>
        <v>►</v>
      </c>
      <c r="I138" s="146"/>
      <c r="J138" s="119"/>
      <c r="K138" s="119"/>
      <c r="L138" s="118"/>
      <c r="M138" s="117"/>
      <c r="N138" s="116"/>
      <c r="O138" s="285"/>
      <c r="P138" s="284"/>
      <c r="Q138" s="284"/>
      <c r="R138" s="284"/>
      <c r="S138" s="284"/>
      <c r="T138" s="284"/>
      <c r="U138" s="284"/>
      <c r="V138" s="284"/>
      <c r="W138" s="284"/>
      <c r="X138" s="284"/>
      <c r="Y138" s="284"/>
      <c r="Z138" s="282"/>
      <c r="AA138" s="686"/>
      <c r="AB138" s="407" t="str">
        <f t="shared" ref="AB138:AB201" si="86">IF(ISBLANK(AJ138),"►",AJ138)</f>
        <v>►</v>
      </c>
      <c r="AC138" s="147" t="str">
        <f t="shared" si="84"/>
        <v>►</v>
      </c>
      <c r="AD138" s="685" t="str">
        <f t="shared" si="84"/>
        <v>►</v>
      </c>
      <c r="AE138" s="147" t="str">
        <f t="shared" si="84"/>
        <v>►</v>
      </c>
      <c r="AF138" s="147" t="str">
        <f t="shared" si="84"/>
        <v>►</v>
      </c>
      <c r="AG138" s="147" t="str">
        <f t="shared" si="84"/>
        <v>►</v>
      </c>
      <c r="AH138" s="147" t="str">
        <f t="shared" si="84"/>
        <v>►</v>
      </c>
      <c r="AI138" s="686"/>
      <c r="AJ138" s="146"/>
      <c r="AK138" s="119"/>
      <c r="AL138" s="119"/>
      <c r="AM138" s="118"/>
      <c r="AN138" s="117"/>
      <c r="AO138" s="116"/>
      <c r="AP138" s="285"/>
      <c r="AQ138" s="284"/>
      <c r="AR138" s="284"/>
      <c r="AS138" s="284"/>
      <c r="AT138" s="284"/>
      <c r="AU138" s="284"/>
      <c r="AV138" s="284"/>
      <c r="AW138" s="284"/>
      <c r="AX138" s="284"/>
      <c r="AY138" s="284"/>
      <c r="AZ138" s="284"/>
      <c r="BA138" s="282"/>
      <c r="BC138" s="407" t="str">
        <f t="shared" ref="BC138:BC201" si="87">A138</f>
        <v>►</v>
      </c>
      <c r="BD138" s="600"/>
      <c r="BF138" s="407" t="str">
        <f t="shared" ref="BF138:BF201" si="88">AB138</f>
        <v>►</v>
      </c>
      <c r="BG138" s="600"/>
      <c r="BI138" s="9">
        <v>1</v>
      </c>
    </row>
    <row r="139" spans="1:61" ht="21">
      <c r="A139" s="407" t="str">
        <f t="shared" si="85"/>
        <v>►</v>
      </c>
      <c r="B139" s="147" t="str">
        <f t="shared" si="83"/>
        <v>►</v>
      </c>
      <c r="C139" s="685" t="str">
        <f t="shared" si="83"/>
        <v>►</v>
      </c>
      <c r="D139" s="147" t="str">
        <f t="shared" si="83"/>
        <v>►</v>
      </c>
      <c r="E139" s="147" t="str">
        <f t="shared" si="83"/>
        <v>►</v>
      </c>
      <c r="F139" s="147" t="str">
        <f t="shared" si="83"/>
        <v>►</v>
      </c>
      <c r="G139" s="147" t="str">
        <f t="shared" si="83"/>
        <v>►</v>
      </c>
      <c r="I139" s="146"/>
      <c r="J139" s="119"/>
      <c r="K139" s="119"/>
      <c r="L139" s="118"/>
      <c r="M139" s="117"/>
      <c r="N139" s="116"/>
      <c r="O139" s="285"/>
      <c r="P139" s="284"/>
      <c r="Q139" s="284"/>
      <c r="R139" s="284"/>
      <c r="S139" s="284"/>
      <c r="T139" s="284"/>
      <c r="U139" s="284"/>
      <c r="V139" s="284"/>
      <c r="W139" s="284"/>
      <c r="X139" s="284"/>
      <c r="Y139" s="284"/>
      <c r="Z139" s="282"/>
      <c r="AA139" s="686"/>
      <c r="AB139" s="407" t="str">
        <f t="shared" si="86"/>
        <v>►</v>
      </c>
      <c r="AC139" s="147" t="str">
        <f t="shared" si="84"/>
        <v>►</v>
      </c>
      <c r="AD139" s="685" t="str">
        <f t="shared" si="84"/>
        <v>►</v>
      </c>
      <c r="AE139" s="147" t="str">
        <f t="shared" si="84"/>
        <v>►</v>
      </c>
      <c r="AF139" s="147" t="str">
        <f t="shared" si="84"/>
        <v>►</v>
      </c>
      <c r="AG139" s="147" t="str">
        <f t="shared" si="84"/>
        <v>►</v>
      </c>
      <c r="AH139" s="147" t="str">
        <f t="shared" si="84"/>
        <v>►</v>
      </c>
      <c r="AI139" s="686"/>
      <c r="AJ139" s="146"/>
      <c r="AK139" s="119"/>
      <c r="AL139" s="119"/>
      <c r="AM139" s="118"/>
      <c r="AN139" s="117"/>
      <c r="AO139" s="116"/>
      <c r="AP139" s="285"/>
      <c r="AQ139" s="284"/>
      <c r="AR139" s="284"/>
      <c r="AS139" s="284"/>
      <c r="AT139" s="284"/>
      <c r="AU139" s="284"/>
      <c r="AV139" s="284"/>
      <c r="AW139" s="284"/>
      <c r="AX139" s="284"/>
      <c r="AY139" s="284"/>
      <c r="AZ139" s="284"/>
      <c r="BA139" s="282"/>
      <c r="BC139" s="407" t="str">
        <f t="shared" si="87"/>
        <v>►</v>
      </c>
      <c r="BD139" s="600"/>
      <c r="BF139" s="407" t="str">
        <f t="shared" si="88"/>
        <v>►</v>
      </c>
      <c r="BG139" s="600"/>
      <c r="BI139" s="9">
        <v>1</v>
      </c>
    </row>
    <row r="140" spans="1:61" ht="18.75">
      <c r="A140" s="407" t="str">
        <f t="shared" si="85"/>
        <v>►</v>
      </c>
      <c r="B140" s="147" t="str">
        <f t="shared" si="83"/>
        <v>►</v>
      </c>
      <c r="C140" s="685" t="str">
        <f t="shared" si="83"/>
        <v>►</v>
      </c>
      <c r="D140" s="147" t="str">
        <f t="shared" si="83"/>
        <v>►</v>
      </c>
      <c r="E140" s="147" t="str">
        <f t="shared" si="83"/>
        <v>►</v>
      </c>
      <c r="F140" s="147" t="str">
        <f t="shared" si="83"/>
        <v>►</v>
      </c>
      <c r="G140" s="147" t="str">
        <f t="shared" si="83"/>
        <v>►</v>
      </c>
      <c r="I140" s="146"/>
      <c r="J140" s="119"/>
      <c r="K140" s="119"/>
      <c r="L140" s="118"/>
      <c r="M140" s="117"/>
      <c r="N140" s="116"/>
      <c r="O140" s="687"/>
      <c r="P140" s="280"/>
      <c r="Q140" s="280"/>
      <c r="R140" s="280"/>
      <c r="S140" s="280"/>
      <c r="T140" s="280"/>
      <c r="U140" s="280"/>
      <c r="V140" s="280"/>
      <c r="W140" s="280"/>
      <c r="X140" s="280"/>
      <c r="Y140" s="280"/>
      <c r="Z140" s="279"/>
      <c r="AA140" s="686"/>
      <c r="AB140" s="407" t="str">
        <f t="shared" si="86"/>
        <v>►</v>
      </c>
      <c r="AC140" s="147" t="str">
        <f t="shared" si="84"/>
        <v>►</v>
      </c>
      <c r="AD140" s="685" t="str">
        <f t="shared" si="84"/>
        <v>►</v>
      </c>
      <c r="AE140" s="147" t="str">
        <f t="shared" si="84"/>
        <v>►</v>
      </c>
      <c r="AF140" s="147" t="str">
        <f t="shared" si="84"/>
        <v>►</v>
      </c>
      <c r="AG140" s="147" t="str">
        <f t="shared" si="84"/>
        <v>►</v>
      </c>
      <c r="AH140" s="147" t="str">
        <f t="shared" si="84"/>
        <v>►</v>
      </c>
      <c r="AI140" s="686"/>
      <c r="AJ140" s="146"/>
      <c r="AK140" s="119"/>
      <c r="AL140" s="119"/>
      <c r="AM140" s="118"/>
      <c r="AN140" s="117"/>
      <c r="AO140" s="116"/>
      <c r="AP140" s="687"/>
      <c r="AQ140" s="280"/>
      <c r="AR140" s="280"/>
      <c r="AS140" s="280"/>
      <c r="AT140" s="280"/>
      <c r="AU140" s="280"/>
      <c r="AV140" s="280"/>
      <c r="AW140" s="280"/>
      <c r="AX140" s="280"/>
      <c r="AY140" s="280"/>
      <c r="AZ140" s="280"/>
      <c r="BA140" s="279"/>
      <c r="BC140" s="407" t="str">
        <f t="shared" si="87"/>
        <v>►</v>
      </c>
      <c r="BD140" s="599"/>
      <c r="BF140" s="407" t="str">
        <f t="shared" si="88"/>
        <v>►</v>
      </c>
      <c r="BG140" s="599"/>
      <c r="BI140" s="9">
        <v>1</v>
      </c>
    </row>
    <row r="141" spans="1:61" ht="18.75">
      <c r="A141" s="407" t="str">
        <f t="shared" si="85"/>
        <v>►</v>
      </c>
      <c r="B141" s="147" t="str">
        <f t="shared" si="83"/>
        <v>►</v>
      </c>
      <c r="C141" s="685" t="str">
        <f t="shared" si="83"/>
        <v>►</v>
      </c>
      <c r="D141" s="147" t="str">
        <f t="shared" si="83"/>
        <v>►</v>
      </c>
      <c r="E141" s="147" t="str">
        <f t="shared" si="83"/>
        <v>►</v>
      </c>
      <c r="F141" s="147" t="str">
        <f t="shared" si="83"/>
        <v>►</v>
      </c>
      <c r="G141" s="147" t="str">
        <f t="shared" si="83"/>
        <v>►</v>
      </c>
      <c r="I141" s="146"/>
      <c r="J141" s="119"/>
      <c r="K141" s="119"/>
      <c r="L141" s="118"/>
      <c r="M141" s="117"/>
      <c r="N141" s="116"/>
      <c r="O141" s="687"/>
      <c r="P141" s="280"/>
      <c r="Q141" s="280"/>
      <c r="R141" s="280"/>
      <c r="S141" s="280"/>
      <c r="T141" s="280"/>
      <c r="U141" s="280"/>
      <c r="V141" s="280"/>
      <c r="W141" s="280"/>
      <c r="X141" s="280"/>
      <c r="Y141" s="280"/>
      <c r="Z141" s="279"/>
      <c r="AA141" s="686"/>
      <c r="AB141" s="407" t="str">
        <f t="shared" si="86"/>
        <v>►</v>
      </c>
      <c r="AC141" s="147" t="str">
        <f t="shared" si="84"/>
        <v>►</v>
      </c>
      <c r="AD141" s="685" t="str">
        <f t="shared" si="84"/>
        <v>►</v>
      </c>
      <c r="AE141" s="147" t="str">
        <f t="shared" si="84"/>
        <v>►</v>
      </c>
      <c r="AF141" s="147" t="str">
        <f t="shared" si="84"/>
        <v>►</v>
      </c>
      <c r="AG141" s="147" t="str">
        <f t="shared" si="84"/>
        <v>►</v>
      </c>
      <c r="AH141" s="147" t="str">
        <f t="shared" si="84"/>
        <v>►</v>
      </c>
      <c r="AI141" s="686"/>
      <c r="AJ141" s="146"/>
      <c r="AK141" s="119"/>
      <c r="AL141" s="119"/>
      <c r="AM141" s="118"/>
      <c r="AN141" s="117"/>
      <c r="AO141" s="116"/>
      <c r="AP141" s="687"/>
      <c r="AQ141" s="280"/>
      <c r="AR141" s="280"/>
      <c r="AS141" s="280"/>
      <c r="AT141" s="280"/>
      <c r="AU141" s="280"/>
      <c r="AV141" s="280"/>
      <c r="AW141" s="280"/>
      <c r="AX141" s="280"/>
      <c r="AY141" s="280"/>
      <c r="AZ141" s="280"/>
      <c r="BA141" s="279"/>
      <c r="BC141" s="407" t="str">
        <f t="shared" si="87"/>
        <v>►</v>
      </c>
      <c r="BD141" s="599"/>
      <c r="BF141" s="407" t="str">
        <f t="shared" si="88"/>
        <v>►</v>
      </c>
      <c r="BG141" s="599"/>
      <c r="BI141" s="9">
        <v>1</v>
      </c>
    </row>
    <row r="142" spans="1:61" ht="15.75">
      <c r="A142" s="407" t="str">
        <f t="shared" si="85"/>
        <v>►</v>
      </c>
      <c r="B142" s="147" t="str">
        <f t="shared" si="83"/>
        <v>►</v>
      </c>
      <c r="C142" s="685" t="str">
        <f t="shared" si="83"/>
        <v>►</v>
      </c>
      <c r="D142" s="147" t="str">
        <f t="shared" si="83"/>
        <v>►</v>
      </c>
      <c r="E142" s="147" t="str">
        <f t="shared" si="83"/>
        <v>►</v>
      </c>
      <c r="F142" s="147" t="str">
        <f t="shared" si="83"/>
        <v>►</v>
      </c>
      <c r="G142" s="147" t="str">
        <f t="shared" si="83"/>
        <v>►</v>
      </c>
      <c r="I142" s="274"/>
      <c r="J142" s="119"/>
      <c r="K142" s="119"/>
      <c r="L142" s="118"/>
      <c r="M142" s="117"/>
      <c r="N142" s="116"/>
      <c r="O142" s="277"/>
      <c r="P142" s="122"/>
      <c r="Q142" s="122"/>
      <c r="R142" s="122"/>
      <c r="S142" s="122"/>
      <c r="T142" s="122"/>
      <c r="U142" s="122"/>
      <c r="V142" s="122"/>
      <c r="W142" s="122"/>
      <c r="X142" s="122"/>
      <c r="Y142" s="122"/>
      <c r="Z142" s="121"/>
      <c r="AA142" s="686"/>
      <c r="AB142" s="407" t="str">
        <f t="shared" si="86"/>
        <v>►</v>
      </c>
      <c r="AC142" s="147" t="str">
        <f t="shared" si="84"/>
        <v>►</v>
      </c>
      <c r="AD142" s="685" t="str">
        <f t="shared" si="84"/>
        <v>►</v>
      </c>
      <c r="AE142" s="147" t="str">
        <f t="shared" si="84"/>
        <v>►</v>
      </c>
      <c r="AF142" s="147" t="str">
        <f t="shared" si="84"/>
        <v>►</v>
      </c>
      <c r="AG142" s="147" t="str">
        <f t="shared" si="84"/>
        <v>►</v>
      </c>
      <c r="AH142" s="147" t="str">
        <f t="shared" si="84"/>
        <v>►</v>
      </c>
      <c r="AI142" s="686"/>
      <c r="AJ142" s="274"/>
      <c r="AK142" s="119"/>
      <c r="AL142" s="119"/>
      <c r="AM142" s="118"/>
      <c r="AN142" s="117"/>
      <c r="AO142" s="116"/>
      <c r="AP142" s="277"/>
      <c r="AQ142" s="122"/>
      <c r="AR142" s="122"/>
      <c r="AS142" s="122"/>
      <c r="AT142" s="122"/>
      <c r="AU142" s="122"/>
      <c r="AV142" s="122"/>
      <c r="AW142" s="122"/>
      <c r="AX142" s="122"/>
      <c r="AY142" s="122"/>
      <c r="AZ142" s="122"/>
      <c r="BA142" s="121"/>
      <c r="BC142" s="407" t="str">
        <f t="shared" si="87"/>
        <v>►</v>
      </c>
      <c r="BD142" s="599"/>
      <c r="BF142" s="407" t="str">
        <f t="shared" si="88"/>
        <v>►</v>
      </c>
      <c r="BG142" s="599"/>
      <c r="BI142" s="9">
        <v>1</v>
      </c>
    </row>
    <row r="143" spans="1:61" ht="15.75">
      <c r="A143" s="407" t="str">
        <f t="shared" si="85"/>
        <v>►</v>
      </c>
      <c r="B143" s="147" t="str">
        <f t="shared" si="83"/>
        <v>►</v>
      </c>
      <c r="C143" s="685" t="str">
        <f t="shared" si="83"/>
        <v>►</v>
      </c>
      <c r="D143" s="147" t="str">
        <f t="shared" si="83"/>
        <v>►</v>
      </c>
      <c r="E143" s="147" t="str">
        <f t="shared" si="83"/>
        <v>►</v>
      </c>
      <c r="F143" s="147" t="str">
        <f t="shared" si="83"/>
        <v>►</v>
      </c>
      <c r="G143" s="147" t="str">
        <f t="shared" si="83"/>
        <v>►</v>
      </c>
      <c r="I143" s="274"/>
      <c r="J143" s="113"/>
      <c r="K143" s="113"/>
      <c r="L143" s="113"/>
      <c r="M143" s="113"/>
      <c r="N143" s="113"/>
      <c r="O143" s="113"/>
      <c r="P143" s="113"/>
      <c r="Q143" s="113"/>
      <c r="R143" s="113"/>
      <c r="S143" s="113"/>
      <c r="T143" s="113"/>
      <c r="U143" s="113"/>
      <c r="V143" s="113"/>
      <c r="W143" s="113"/>
      <c r="X143" s="113"/>
      <c r="Y143" s="113"/>
      <c r="Z143" s="115"/>
      <c r="AA143" s="686"/>
      <c r="AB143" s="407" t="str">
        <f t="shared" si="86"/>
        <v>►</v>
      </c>
      <c r="AC143" s="147" t="str">
        <f t="shared" si="84"/>
        <v>►</v>
      </c>
      <c r="AD143" s="685" t="str">
        <f t="shared" si="84"/>
        <v>►</v>
      </c>
      <c r="AE143" s="147" t="str">
        <f t="shared" si="84"/>
        <v>►</v>
      </c>
      <c r="AF143" s="147" t="str">
        <f t="shared" si="84"/>
        <v>►</v>
      </c>
      <c r="AG143" s="147" t="str">
        <f t="shared" si="84"/>
        <v>►</v>
      </c>
      <c r="AH143" s="147" t="str">
        <f t="shared" si="84"/>
        <v>►</v>
      </c>
      <c r="AI143" s="686"/>
      <c r="AJ143" s="274"/>
      <c r="AK143" s="113"/>
      <c r="AL143" s="113"/>
      <c r="AM143" s="113"/>
      <c r="AN143" s="113"/>
      <c r="AO143" s="113"/>
      <c r="AP143" s="113"/>
      <c r="AQ143" s="113"/>
      <c r="AR143" s="113"/>
      <c r="AS143" s="113"/>
      <c r="AT143" s="113"/>
      <c r="AU143" s="113"/>
      <c r="AV143" s="113"/>
      <c r="AW143" s="113"/>
      <c r="AX143" s="113"/>
      <c r="AY143" s="113"/>
      <c r="AZ143" s="113"/>
      <c r="BA143" s="115"/>
      <c r="BC143" s="407" t="str">
        <f t="shared" si="87"/>
        <v>►</v>
      </c>
      <c r="BD143" s="599"/>
      <c r="BF143" s="407" t="str">
        <f t="shared" si="88"/>
        <v>►</v>
      </c>
      <c r="BG143" s="599"/>
      <c r="BI143" s="9">
        <v>1</v>
      </c>
    </row>
    <row r="144" spans="1:61" ht="16.5" thickBot="1">
      <c r="A144" s="407" t="str">
        <f t="shared" si="85"/>
        <v>►</v>
      </c>
      <c r="B144" s="147" t="str">
        <f t="shared" si="83"/>
        <v>►</v>
      </c>
      <c r="C144" s="685" t="str">
        <f t="shared" si="83"/>
        <v>►</v>
      </c>
      <c r="D144" s="147" t="str">
        <f t="shared" si="83"/>
        <v>►</v>
      </c>
      <c r="E144" s="147" t="str">
        <f t="shared" si="83"/>
        <v>►</v>
      </c>
      <c r="F144" s="147" t="str">
        <f t="shared" si="83"/>
        <v>►</v>
      </c>
      <c r="G144" s="147" t="str">
        <f t="shared" si="83"/>
        <v>►</v>
      </c>
      <c r="I144" s="273"/>
      <c r="J144" s="272"/>
      <c r="K144" s="272"/>
      <c r="L144" s="272"/>
      <c r="M144" s="272"/>
      <c r="N144" s="272"/>
      <c r="O144" s="272"/>
      <c r="P144" s="272"/>
      <c r="Q144" s="272"/>
      <c r="R144" s="272"/>
      <c r="S144" s="272"/>
      <c r="T144" s="272"/>
      <c r="U144" s="272"/>
      <c r="V144" s="272"/>
      <c r="W144" s="272"/>
      <c r="X144" s="272"/>
      <c r="Y144" s="272"/>
      <c r="Z144" s="271"/>
      <c r="AA144" s="686"/>
      <c r="AB144" s="407" t="str">
        <f t="shared" si="86"/>
        <v>►</v>
      </c>
      <c r="AC144" s="147" t="str">
        <f t="shared" si="84"/>
        <v>►</v>
      </c>
      <c r="AD144" s="685" t="str">
        <f t="shared" si="84"/>
        <v>►</v>
      </c>
      <c r="AE144" s="147" t="str">
        <f t="shared" si="84"/>
        <v>►</v>
      </c>
      <c r="AF144" s="147" t="str">
        <f t="shared" si="84"/>
        <v>►</v>
      </c>
      <c r="AG144" s="147" t="str">
        <f t="shared" si="84"/>
        <v>►</v>
      </c>
      <c r="AH144" s="147" t="str">
        <f t="shared" si="84"/>
        <v>►</v>
      </c>
      <c r="AI144" s="686"/>
      <c r="AJ144" s="273"/>
      <c r="AK144" s="272"/>
      <c r="AL144" s="272"/>
      <c r="AM144" s="272"/>
      <c r="AN144" s="272"/>
      <c r="AO144" s="272"/>
      <c r="AP144" s="272"/>
      <c r="AQ144" s="272"/>
      <c r="AR144" s="272"/>
      <c r="AS144" s="272"/>
      <c r="AT144" s="272"/>
      <c r="AU144" s="272"/>
      <c r="AV144" s="272"/>
      <c r="AW144" s="272"/>
      <c r="AX144" s="272"/>
      <c r="AY144" s="272"/>
      <c r="AZ144" s="272"/>
      <c r="BA144" s="271"/>
      <c r="BC144" s="407" t="str">
        <f t="shared" si="87"/>
        <v>►</v>
      </c>
      <c r="BD144" s="599"/>
      <c r="BF144" s="407" t="str">
        <f t="shared" si="88"/>
        <v>►</v>
      </c>
      <c r="BG144" s="599"/>
      <c r="BI144" s="9">
        <v>1</v>
      </c>
    </row>
    <row r="145" spans="1:61" ht="16.5" thickBot="1">
      <c r="A145" s="407" t="str">
        <f t="shared" si="85"/>
        <v>A</v>
      </c>
      <c r="B145" s="681" t="s">
        <v>956</v>
      </c>
      <c r="C145" s="681" t="s">
        <v>956</v>
      </c>
      <c r="D145" s="681" t="s">
        <v>956</v>
      </c>
      <c r="E145" s="681" t="s">
        <v>956</v>
      </c>
      <c r="F145" s="681" t="s">
        <v>956</v>
      </c>
      <c r="G145" s="681" t="s">
        <v>956</v>
      </c>
      <c r="I145" s="684" t="s">
        <v>338</v>
      </c>
      <c r="J145" s="683" t="s">
        <v>956</v>
      </c>
      <c r="K145" s="683" t="s">
        <v>956</v>
      </c>
      <c r="L145" s="683" t="s">
        <v>956</v>
      </c>
      <c r="M145" s="683" t="s">
        <v>956</v>
      </c>
      <c r="N145" s="683" t="s">
        <v>956</v>
      </c>
      <c r="O145" s="683" t="s">
        <v>956</v>
      </c>
      <c r="P145" s="683" t="s">
        <v>956</v>
      </c>
      <c r="Q145" s="683" t="s">
        <v>956</v>
      </c>
      <c r="R145" s="683" t="s">
        <v>956</v>
      </c>
      <c r="S145" s="683" t="s">
        <v>956</v>
      </c>
      <c r="T145" s="683" t="s">
        <v>956</v>
      </c>
      <c r="U145" s="683" t="s">
        <v>956</v>
      </c>
      <c r="V145" s="683" t="s">
        <v>956</v>
      </c>
      <c r="W145" s="683" t="s">
        <v>956</v>
      </c>
      <c r="X145" s="683" t="s">
        <v>956</v>
      </c>
      <c r="Y145" s="683" t="s">
        <v>956</v>
      </c>
      <c r="Z145" s="683" t="s">
        <v>956</v>
      </c>
      <c r="AA145" s="686"/>
      <c r="AB145" s="407" t="str">
        <f t="shared" si="86"/>
        <v>A</v>
      </c>
      <c r="AC145" s="681" t="s">
        <v>956</v>
      </c>
      <c r="AD145" s="681" t="s">
        <v>956</v>
      </c>
      <c r="AE145" s="681" t="s">
        <v>956</v>
      </c>
      <c r="AF145" s="681" t="s">
        <v>956</v>
      </c>
      <c r="AG145" s="681" t="s">
        <v>956</v>
      </c>
      <c r="AH145" s="681" t="s">
        <v>956</v>
      </c>
      <c r="AI145" s="686"/>
      <c r="AJ145" s="684" t="s">
        <v>338</v>
      </c>
      <c r="AK145" s="683" t="s">
        <v>956</v>
      </c>
      <c r="AL145" s="683" t="s">
        <v>956</v>
      </c>
      <c r="AM145" s="683" t="s">
        <v>956</v>
      </c>
      <c r="AN145" s="683" t="s">
        <v>956</v>
      </c>
      <c r="AO145" s="683" t="s">
        <v>956</v>
      </c>
      <c r="AP145" s="683" t="s">
        <v>956</v>
      </c>
      <c r="AQ145" s="683" t="s">
        <v>956</v>
      </c>
      <c r="AR145" s="683" t="s">
        <v>956</v>
      </c>
      <c r="AS145" s="683" t="s">
        <v>956</v>
      </c>
      <c r="AT145" s="683" t="s">
        <v>956</v>
      </c>
      <c r="AU145" s="683" t="s">
        <v>956</v>
      </c>
      <c r="AV145" s="683" t="s">
        <v>956</v>
      </c>
      <c r="AW145" s="683" t="s">
        <v>956</v>
      </c>
      <c r="AX145" s="683" t="s">
        <v>956</v>
      </c>
      <c r="AY145" s="683" t="s">
        <v>956</v>
      </c>
      <c r="AZ145" s="683" t="s">
        <v>956</v>
      </c>
      <c r="BA145" s="683" t="s">
        <v>956</v>
      </c>
      <c r="BC145" s="407" t="str">
        <f t="shared" si="87"/>
        <v>A</v>
      </c>
      <c r="BD145" s="599"/>
      <c r="BF145" s="407" t="str">
        <f t="shared" si="88"/>
        <v>A</v>
      </c>
      <c r="BG145" s="599"/>
      <c r="BI145" s="9">
        <v>1</v>
      </c>
    </row>
    <row r="146" spans="1:61" ht="28.5">
      <c r="A146" s="407" t="str">
        <f t="shared" si="85"/>
        <v>►</v>
      </c>
      <c r="B146" s="408" t="str">
        <f t="shared" ref="B146:B164" si="89">IF(A146="►","►",IF(A146="A",IF(AND(ISTEXT(J146),ISTEXT(J146)),J146,IF(ISTEXT(J146),J146,IF(ISBLANK(J146),J146,J146)))))</f>
        <v>►</v>
      </c>
      <c r="C146" s="715" t="str">
        <f t="shared" ref="C146:C164" si="90">IF(B146="►","►",IFERROR(LEFT(B146,SEARCH(".",B146)-1),0))</f>
        <v>►</v>
      </c>
      <c r="D146" s="408" t="str">
        <f t="shared" ref="D146:D164" si="91">IF(B146="►","►",IFERROR(MID(B146,SEARCH(".",B146)+1,SEARCH(".",B146,SEARCH(".",B146)+1)-SEARCH(".",B146)-1),0))</f>
        <v>►</v>
      </c>
      <c r="E146" s="408" t="str">
        <f t="shared" ref="E146:E164" si="92">IF(B146="►","►",IFERROR(MID(B146,SEARCH(".",B146,SEARCH(".",B146)+1)+1,SEARCH(".",B146,SEARCH(".",B146,SEARCH(".",B146)+1)+1)-SEARCH(".",B146,SEARCH(".",B146)+1)-1),0))</f>
        <v>►</v>
      </c>
      <c r="F146" s="408" t="str">
        <f t="shared" ref="F146:F164" si="93">IF(B146="►","►",IFERROR(MID(J146,SEARCH(".",B146,SEARCH(".",B146,SEARCH(".",B146)+1)+1)+1,SEARCH(".",B146,SEARCH(".",B146,SEARCH(".",B146,SEARCH(".",B146)+1)+1)+1)-SEARCH(".",B146,SEARCH(".",B146,SEARCH(".",B146)+1)+1)-1),0))</f>
        <v>►</v>
      </c>
      <c r="G146" s="408" t="str">
        <f t="shared" ref="G146:G164" si="94">IF(B146="►","►",IFERROR(MID(B146,SEARCH("♦",SUBSTITUTE(B146,".","♦",LEN(B146)-LEN(SUBSTITUTE(B146,".",""))))+1,999),""))</f>
        <v>►</v>
      </c>
      <c r="I146" s="259"/>
      <c r="J146" s="258"/>
      <c r="K146" s="258"/>
      <c r="L146" s="257"/>
      <c r="M146" s="256"/>
      <c r="N146" s="255"/>
      <c r="O146" s="714"/>
      <c r="P146" s="713"/>
      <c r="Q146" s="712"/>
      <c r="R146" s="712"/>
      <c r="S146" s="712"/>
      <c r="T146" s="712"/>
      <c r="U146" s="712"/>
      <c r="V146" s="712"/>
      <c r="W146" s="712"/>
      <c r="X146" s="712"/>
      <c r="Y146" s="712"/>
      <c r="Z146" s="711"/>
      <c r="AA146" s="686"/>
      <c r="AB146" s="407" t="str">
        <f t="shared" si="86"/>
        <v>►</v>
      </c>
      <c r="AC146" s="408" t="str">
        <f t="shared" ref="AC146:AC164" si="95">IF(AB146="►","►",IF(AB146="A",IF(AND(ISTEXT(AK146),ISTEXT(AK146)),AK146,IF(ISTEXT(AK146),AK146,IF(ISBLANK(AK146),AK146,AK146)))))</f>
        <v>►</v>
      </c>
      <c r="AD146" s="715" t="str">
        <f t="shared" ref="AD146:AD164" si="96">IF(AC146="►","►",IFERROR(LEFT(AC146,SEARCH(".",AC146)-1),0))</f>
        <v>►</v>
      </c>
      <c r="AE146" s="408" t="str">
        <f t="shared" ref="AE146:AE164" si="97">IF(AC146="►","►",IFERROR(MID(AC146,SEARCH(".",AC146)+1,SEARCH(".",AC146,SEARCH(".",AC146)+1)-SEARCH(".",AC146)-1),0))</f>
        <v>►</v>
      </c>
      <c r="AF146" s="408" t="str">
        <f t="shared" ref="AF146:AF164" si="98">IF(AC146="►","►",IFERROR(MID(AC146,SEARCH(".",AC146,SEARCH(".",AC146)+1)+1,SEARCH(".",AC146,SEARCH(".",AC146,SEARCH(".",AC146)+1)+1)-SEARCH(".",AC146,SEARCH(".",AC146)+1)-1),0))</f>
        <v>►</v>
      </c>
      <c r="AG146" s="408" t="str">
        <f t="shared" ref="AG146:AG164" si="99">IF(AC146="►","►",IFERROR(MID(AK146,SEARCH(".",AC146,SEARCH(".",AC146,SEARCH(".",AC146)+1)+1)+1,SEARCH(".",AC146,SEARCH(".",AC146,SEARCH(".",AC146,SEARCH(".",AC146)+1)+1)+1)-SEARCH(".",AC146,SEARCH(".",AC146,SEARCH(".",AC146)+1)+1)-1),0))</f>
        <v>►</v>
      </c>
      <c r="AH146" s="408" t="str">
        <f t="shared" ref="AH146:AH164" si="100">IF(AC146="►","►",IFERROR(MID(AC146,SEARCH("♦",SUBSTITUTE(AC146,".","♦",LEN(AC146)-LEN(SUBSTITUTE(AC146,".",""))))+1,999),""))</f>
        <v>►</v>
      </c>
      <c r="AI146" s="686"/>
      <c r="AJ146" s="259"/>
      <c r="AK146" s="258"/>
      <c r="AL146" s="258"/>
      <c r="AM146" s="257"/>
      <c r="AN146" s="256"/>
      <c r="AO146" s="255"/>
      <c r="AP146" s="714"/>
      <c r="AQ146" s="713"/>
      <c r="AR146" s="712"/>
      <c r="AS146" s="712"/>
      <c r="AT146" s="712"/>
      <c r="AU146" s="712"/>
      <c r="AV146" s="712"/>
      <c r="AW146" s="712"/>
      <c r="AX146" s="712"/>
      <c r="AY146" s="712"/>
      <c r="AZ146" s="712"/>
      <c r="BA146" s="711"/>
      <c r="BC146" s="407" t="str">
        <f t="shared" si="87"/>
        <v>►</v>
      </c>
      <c r="BD146" s="599"/>
      <c r="BF146" s="407" t="str">
        <f t="shared" si="88"/>
        <v>►</v>
      </c>
      <c r="BG146" s="599"/>
      <c r="BI146" s="9">
        <v>1</v>
      </c>
    </row>
    <row r="147" spans="1:61" ht="28.5">
      <c r="A147" s="407" t="str">
        <f t="shared" si="85"/>
        <v>►</v>
      </c>
      <c r="B147" s="147" t="str">
        <f t="shared" si="89"/>
        <v>►</v>
      </c>
      <c r="C147" s="685" t="str">
        <f t="shared" si="90"/>
        <v>►</v>
      </c>
      <c r="D147" s="147" t="str">
        <f t="shared" si="91"/>
        <v>►</v>
      </c>
      <c r="E147" s="147" t="str">
        <f t="shared" si="92"/>
        <v>►</v>
      </c>
      <c r="F147" s="147" t="str">
        <f t="shared" si="93"/>
        <v>►</v>
      </c>
      <c r="G147" s="147" t="str">
        <f t="shared" si="94"/>
        <v>►</v>
      </c>
      <c r="I147" s="342"/>
      <c r="J147" s="204"/>
      <c r="K147" s="204"/>
      <c r="L147" s="203"/>
      <c r="M147" s="202"/>
      <c r="N147" s="201"/>
      <c r="O147" s="710"/>
      <c r="P147" s="709"/>
      <c r="Q147" s="708"/>
      <c r="R147" s="708"/>
      <c r="S147" s="708"/>
      <c r="T147" s="708"/>
      <c r="U147" s="708"/>
      <c r="V147" s="708"/>
      <c r="W147" s="708"/>
      <c r="X147" s="708"/>
      <c r="Y147" s="708"/>
      <c r="Z147" s="707"/>
      <c r="AA147" s="686"/>
      <c r="AB147" s="407" t="str">
        <f t="shared" si="86"/>
        <v>►</v>
      </c>
      <c r="AC147" s="147" t="str">
        <f t="shared" si="95"/>
        <v>►</v>
      </c>
      <c r="AD147" s="685" t="str">
        <f t="shared" si="96"/>
        <v>►</v>
      </c>
      <c r="AE147" s="147" t="str">
        <f t="shared" si="97"/>
        <v>►</v>
      </c>
      <c r="AF147" s="147" t="str">
        <f t="shared" si="98"/>
        <v>►</v>
      </c>
      <c r="AG147" s="147" t="str">
        <f t="shared" si="99"/>
        <v>►</v>
      </c>
      <c r="AH147" s="147" t="str">
        <f t="shared" si="100"/>
        <v>►</v>
      </c>
      <c r="AI147" s="686"/>
      <c r="AJ147" s="342"/>
      <c r="AK147" s="204"/>
      <c r="AL147" s="204"/>
      <c r="AM147" s="203"/>
      <c r="AN147" s="202"/>
      <c r="AO147" s="201"/>
      <c r="AP147" s="710"/>
      <c r="AQ147" s="709"/>
      <c r="AR147" s="708"/>
      <c r="AS147" s="708"/>
      <c r="AT147" s="708"/>
      <c r="AU147" s="708"/>
      <c r="AV147" s="708"/>
      <c r="AW147" s="708"/>
      <c r="AX147" s="708"/>
      <c r="AY147" s="708"/>
      <c r="AZ147" s="708"/>
      <c r="BA147" s="707"/>
      <c r="BC147" s="407" t="str">
        <f t="shared" si="87"/>
        <v>►</v>
      </c>
      <c r="BD147" s="599"/>
      <c r="BF147" s="407" t="str">
        <f t="shared" si="88"/>
        <v>►</v>
      </c>
      <c r="BG147" s="599"/>
      <c r="BI147" s="9">
        <v>1</v>
      </c>
    </row>
    <row r="148" spans="1:61" ht="15.75">
      <c r="A148" s="407" t="str">
        <f t="shared" si="85"/>
        <v>►</v>
      </c>
      <c r="B148" s="147" t="str">
        <f t="shared" si="89"/>
        <v>►</v>
      </c>
      <c r="C148" s="685" t="str">
        <f t="shared" si="90"/>
        <v>►</v>
      </c>
      <c r="D148" s="147" t="str">
        <f t="shared" si="91"/>
        <v>►</v>
      </c>
      <c r="E148" s="147" t="str">
        <f t="shared" si="92"/>
        <v>►</v>
      </c>
      <c r="F148" s="147" t="str">
        <f t="shared" si="93"/>
        <v>►</v>
      </c>
      <c r="G148" s="147" t="str">
        <f t="shared" si="94"/>
        <v>►</v>
      </c>
      <c r="I148" s="134"/>
      <c r="J148" s="204"/>
      <c r="K148" s="204"/>
      <c r="L148" s="203"/>
      <c r="M148" s="202"/>
      <c r="N148" s="201"/>
      <c r="O148" s="706"/>
      <c r="P148" s="706"/>
      <c r="Q148" s="337"/>
      <c r="R148" s="336"/>
      <c r="S148" s="232"/>
      <c r="T148" s="232"/>
      <c r="U148" s="232"/>
      <c r="V148" s="232"/>
      <c r="W148" s="232"/>
      <c r="X148" s="232"/>
      <c r="Y148" s="232"/>
      <c r="Z148" s="231"/>
      <c r="AA148" s="686"/>
      <c r="AB148" s="407" t="str">
        <f t="shared" si="86"/>
        <v>►</v>
      </c>
      <c r="AC148" s="147" t="str">
        <f t="shared" si="95"/>
        <v>►</v>
      </c>
      <c r="AD148" s="685" t="str">
        <f t="shared" si="96"/>
        <v>►</v>
      </c>
      <c r="AE148" s="147" t="str">
        <f t="shared" si="97"/>
        <v>►</v>
      </c>
      <c r="AF148" s="147" t="str">
        <f t="shared" si="98"/>
        <v>►</v>
      </c>
      <c r="AG148" s="147" t="str">
        <f t="shared" si="99"/>
        <v>►</v>
      </c>
      <c r="AH148" s="147" t="str">
        <f t="shared" si="100"/>
        <v>►</v>
      </c>
      <c r="AI148" s="686"/>
      <c r="AJ148" s="134"/>
      <c r="AK148" s="204"/>
      <c r="AL148" s="204"/>
      <c r="AM148" s="203"/>
      <c r="AN148" s="202"/>
      <c r="AO148" s="201"/>
      <c r="AP148" s="706"/>
      <c r="AQ148" s="706"/>
      <c r="AR148" s="337"/>
      <c r="AS148" s="336"/>
      <c r="AT148" s="232"/>
      <c r="AU148" s="232"/>
      <c r="AV148" s="232"/>
      <c r="AW148" s="232"/>
      <c r="AX148" s="232"/>
      <c r="AY148" s="232"/>
      <c r="AZ148" s="232"/>
      <c r="BA148" s="231"/>
      <c r="BC148" s="407" t="str">
        <f t="shared" si="87"/>
        <v>►</v>
      </c>
      <c r="BD148" s="599">
        <v>1</v>
      </c>
      <c r="BF148" s="407" t="str">
        <f t="shared" si="88"/>
        <v>►</v>
      </c>
      <c r="BG148" s="599">
        <v>1</v>
      </c>
      <c r="BI148" s="9">
        <v>1</v>
      </c>
    </row>
    <row r="149" spans="1:61" ht="18.75">
      <c r="A149" s="407" t="str">
        <f t="shared" si="85"/>
        <v>►</v>
      </c>
      <c r="B149" s="147" t="str">
        <f t="shared" si="89"/>
        <v>►</v>
      </c>
      <c r="C149" s="685" t="str">
        <f t="shared" si="90"/>
        <v>►</v>
      </c>
      <c r="D149" s="147" t="str">
        <f t="shared" si="91"/>
        <v>►</v>
      </c>
      <c r="E149" s="147" t="str">
        <f t="shared" si="92"/>
        <v>►</v>
      </c>
      <c r="F149" s="147" t="str">
        <f t="shared" si="93"/>
        <v>►</v>
      </c>
      <c r="G149" s="147" t="str">
        <f t="shared" si="94"/>
        <v>►</v>
      </c>
      <c r="I149" s="134"/>
      <c r="J149" s="204"/>
      <c r="K149" s="204"/>
      <c r="L149" s="203"/>
      <c r="M149" s="202"/>
      <c r="N149" s="201"/>
      <c r="O149" s="224"/>
      <c r="P149" s="334"/>
      <c r="Q149" s="323"/>
      <c r="R149" s="323"/>
      <c r="S149" s="323"/>
      <c r="T149" s="323"/>
      <c r="U149" s="211"/>
      <c r="V149" s="223"/>
      <c r="W149" s="705"/>
      <c r="X149" s="705"/>
      <c r="Y149" s="705"/>
      <c r="Z149" s="704"/>
      <c r="AA149" s="686"/>
      <c r="AB149" s="407" t="str">
        <f t="shared" si="86"/>
        <v>►</v>
      </c>
      <c r="AC149" s="147" t="str">
        <f t="shared" si="95"/>
        <v>►</v>
      </c>
      <c r="AD149" s="685" t="str">
        <f t="shared" si="96"/>
        <v>►</v>
      </c>
      <c r="AE149" s="147" t="str">
        <f t="shared" si="97"/>
        <v>►</v>
      </c>
      <c r="AF149" s="147" t="str">
        <f t="shared" si="98"/>
        <v>►</v>
      </c>
      <c r="AG149" s="147" t="str">
        <f t="shared" si="99"/>
        <v>►</v>
      </c>
      <c r="AH149" s="147" t="str">
        <f t="shared" si="100"/>
        <v>►</v>
      </c>
      <c r="AI149" s="686"/>
      <c r="AJ149" s="134"/>
      <c r="AK149" s="204"/>
      <c r="AL149" s="204"/>
      <c r="AM149" s="203"/>
      <c r="AN149" s="202"/>
      <c r="AO149" s="201"/>
      <c r="AP149" s="224"/>
      <c r="AQ149" s="334"/>
      <c r="AR149" s="323"/>
      <c r="AS149" s="323"/>
      <c r="AT149" s="323"/>
      <c r="AU149" s="323"/>
      <c r="AV149" s="211"/>
      <c r="AW149" s="223"/>
      <c r="AX149" s="705"/>
      <c r="AY149" s="705"/>
      <c r="AZ149" s="705"/>
      <c r="BA149" s="704"/>
      <c r="BC149" s="407" t="str">
        <f t="shared" si="87"/>
        <v>►</v>
      </c>
      <c r="BD149" s="599">
        <v>1</v>
      </c>
      <c r="BF149" s="407" t="str">
        <f t="shared" si="88"/>
        <v>►</v>
      </c>
      <c r="BG149" s="599">
        <v>1</v>
      </c>
      <c r="BI149" s="9">
        <v>1</v>
      </c>
    </row>
    <row r="150" spans="1:61" ht="18.75">
      <c r="A150" s="407" t="str">
        <f t="shared" si="85"/>
        <v>►</v>
      </c>
      <c r="B150" s="147" t="str">
        <f t="shared" si="89"/>
        <v>►</v>
      </c>
      <c r="C150" s="685" t="str">
        <f t="shared" si="90"/>
        <v>►</v>
      </c>
      <c r="D150" s="147" t="str">
        <f t="shared" si="91"/>
        <v>►</v>
      </c>
      <c r="E150" s="147" t="str">
        <f t="shared" si="92"/>
        <v>►</v>
      </c>
      <c r="F150" s="147" t="str">
        <f t="shared" si="93"/>
        <v>►</v>
      </c>
      <c r="G150" s="147" t="str">
        <f t="shared" si="94"/>
        <v>►</v>
      </c>
      <c r="I150" s="134"/>
      <c r="J150" s="204"/>
      <c r="K150" s="204"/>
      <c r="L150" s="203"/>
      <c r="M150" s="202"/>
      <c r="N150" s="201"/>
      <c r="O150" s="216"/>
      <c r="P150" s="327"/>
      <c r="Q150" s="324"/>
      <c r="R150" s="324"/>
      <c r="S150" s="324"/>
      <c r="T150" s="324"/>
      <c r="U150" s="215"/>
      <c r="V150" s="28"/>
      <c r="W150" s="705"/>
      <c r="X150" s="705"/>
      <c r="Y150" s="705"/>
      <c r="Z150" s="704"/>
      <c r="AA150" s="686"/>
      <c r="AB150" s="407" t="str">
        <f t="shared" si="86"/>
        <v>►</v>
      </c>
      <c r="AC150" s="147" t="str">
        <f t="shared" si="95"/>
        <v>►</v>
      </c>
      <c r="AD150" s="685" t="str">
        <f t="shared" si="96"/>
        <v>►</v>
      </c>
      <c r="AE150" s="147" t="str">
        <f t="shared" si="97"/>
        <v>►</v>
      </c>
      <c r="AF150" s="147" t="str">
        <f t="shared" si="98"/>
        <v>►</v>
      </c>
      <c r="AG150" s="147" t="str">
        <f t="shared" si="99"/>
        <v>►</v>
      </c>
      <c r="AH150" s="147" t="str">
        <f t="shared" si="100"/>
        <v>►</v>
      </c>
      <c r="AI150" s="686"/>
      <c r="AJ150" s="134"/>
      <c r="AK150" s="204"/>
      <c r="AL150" s="204"/>
      <c r="AM150" s="203"/>
      <c r="AN150" s="202"/>
      <c r="AO150" s="201"/>
      <c r="AP150" s="216"/>
      <c r="AQ150" s="327"/>
      <c r="AR150" s="324"/>
      <c r="AS150" s="324"/>
      <c r="AT150" s="324"/>
      <c r="AU150" s="324"/>
      <c r="AV150" s="215"/>
      <c r="AW150" s="28"/>
      <c r="AX150" s="705"/>
      <c r="AY150" s="705"/>
      <c r="AZ150" s="705"/>
      <c r="BA150" s="704"/>
      <c r="BC150" s="407" t="str">
        <f t="shared" si="87"/>
        <v>►</v>
      </c>
      <c r="BD150" s="599">
        <v>1</v>
      </c>
      <c r="BF150" s="407" t="str">
        <f t="shared" si="88"/>
        <v>►</v>
      </c>
      <c r="BG150" s="599">
        <v>1</v>
      </c>
      <c r="BI150" s="9">
        <v>1</v>
      </c>
    </row>
    <row r="151" spans="1:61" ht="15.75">
      <c r="A151" s="407" t="str">
        <f t="shared" si="85"/>
        <v>►</v>
      </c>
      <c r="B151" s="147" t="str">
        <f t="shared" si="89"/>
        <v>►</v>
      </c>
      <c r="C151" s="685" t="str">
        <f t="shared" si="90"/>
        <v>►</v>
      </c>
      <c r="D151" s="147" t="str">
        <f t="shared" si="91"/>
        <v>►</v>
      </c>
      <c r="E151" s="147" t="str">
        <f t="shared" si="92"/>
        <v>►</v>
      </c>
      <c r="F151" s="147" t="str">
        <f t="shared" si="93"/>
        <v>►</v>
      </c>
      <c r="G151" s="147" t="str">
        <f t="shared" si="94"/>
        <v>►</v>
      </c>
      <c r="I151" s="134"/>
      <c r="J151" s="204"/>
      <c r="K151" s="204"/>
      <c r="L151" s="203"/>
      <c r="M151" s="202"/>
      <c r="N151" s="201"/>
      <c r="O151" s="325"/>
      <c r="P151" s="324"/>
      <c r="Q151" s="323"/>
      <c r="R151" s="320"/>
      <c r="S151" s="199"/>
      <c r="T151" s="319"/>
      <c r="U151" s="198"/>
      <c r="V151" s="197"/>
      <c r="W151" s="703"/>
      <c r="X151" s="703"/>
      <c r="Y151" s="703"/>
      <c r="Z151" s="702"/>
      <c r="AA151" s="686"/>
      <c r="AB151" s="407" t="str">
        <f t="shared" si="86"/>
        <v>►</v>
      </c>
      <c r="AC151" s="147" t="str">
        <f t="shared" si="95"/>
        <v>►</v>
      </c>
      <c r="AD151" s="685" t="str">
        <f t="shared" si="96"/>
        <v>►</v>
      </c>
      <c r="AE151" s="147" t="str">
        <f t="shared" si="97"/>
        <v>►</v>
      </c>
      <c r="AF151" s="147" t="str">
        <f t="shared" si="98"/>
        <v>►</v>
      </c>
      <c r="AG151" s="147" t="str">
        <f t="shared" si="99"/>
        <v>►</v>
      </c>
      <c r="AH151" s="147" t="str">
        <f t="shared" si="100"/>
        <v>►</v>
      </c>
      <c r="AI151" s="686"/>
      <c r="AJ151" s="134"/>
      <c r="AK151" s="204"/>
      <c r="AL151" s="204"/>
      <c r="AM151" s="203"/>
      <c r="AN151" s="202"/>
      <c r="AO151" s="201"/>
      <c r="AP151" s="325"/>
      <c r="AQ151" s="324"/>
      <c r="AR151" s="323"/>
      <c r="AS151" s="320"/>
      <c r="AT151" s="199"/>
      <c r="AU151" s="319"/>
      <c r="AV151" s="198"/>
      <c r="AW151" s="197"/>
      <c r="AX151" s="703"/>
      <c r="AY151" s="703"/>
      <c r="AZ151" s="703"/>
      <c r="BA151" s="702"/>
      <c r="BC151" s="407" t="str">
        <f t="shared" si="87"/>
        <v>►</v>
      </c>
      <c r="BD151" s="599">
        <v>1</v>
      </c>
      <c r="BF151" s="407" t="str">
        <f t="shared" si="88"/>
        <v>►</v>
      </c>
      <c r="BG151" s="599">
        <v>1</v>
      </c>
      <c r="BI151" s="9">
        <v>1</v>
      </c>
    </row>
    <row r="152" spans="1:61" ht="15.75">
      <c r="A152" s="407" t="str">
        <f t="shared" si="85"/>
        <v>►</v>
      </c>
      <c r="B152" s="147" t="str">
        <f t="shared" si="89"/>
        <v>►</v>
      </c>
      <c r="C152" s="685" t="str">
        <f t="shared" si="90"/>
        <v>►</v>
      </c>
      <c r="D152" s="147" t="str">
        <f t="shared" si="91"/>
        <v>►</v>
      </c>
      <c r="E152" s="147" t="str">
        <f t="shared" si="92"/>
        <v>►</v>
      </c>
      <c r="F152" s="147" t="str">
        <f t="shared" si="93"/>
        <v>►</v>
      </c>
      <c r="G152" s="147" t="str">
        <f t="shared" si="94"/>
        <v>►</v>
      </c>
      <c r="I152" s="134"/>
      <c r="J152" s="204"/>
      <c r="K152" s="204"/>
      <c r="L152" s="203"/>
      <c r="M152" s="202"/>
      <c r="N152" s="201"/>
      <c r="O152" s="200"/>
      <c r="P152" s="104"/>
      <c r="Q152" s="320"/>
      <c r="R152" s="320"/>
      <c r="S152" s="199"/>
      <c r="T152" s="319"/>
      <c r="U152" s="198"/>
      <c r="V152" s="197"/>
      <c r="W152" s="703"/>
      <c r="X152" s="703"/>
      <c r="Y152" s="703"/>
      <c r="Z152" s="702"/>
      <c r="AA152" s="686"/>
      <c r="AB152" s="407" t="str">
        <f t="shared" si="86"/>
        <v>►</v>
      </c>
      <c r="AC152" s="147" t="str">
        <f t="shared" si="95"/>
        <v>►</v>
      </c>
      <c r="AD152" s="685" t="str">
        <f t="shared" si="96"/>
        <v>►</v>
      </c>
      <c r="AE152" s="147" t="str">
        <f t="shared" si="97"/>
        <v>►</v>
      </c>
      <c r="AF152" s="147" t="str">
        <f t="shared" si="98"/>
        <v>►</v>
      </c>
      <c r="AG152" s="147" t="str">
        <f t="shared" si="99"/>
        <v>►</v>
      </c>
      <c r="AH152" s="147" t="str">
        <f t="shared" si="100"/>
        <v>►</v>
      </c>
      <c r="AI152" s="686"/>
      <c r="AJ152" s="134"/>
      <c r="AK152" s="204"/>
      <c r="AL152" s="204"/>
      <c r="AM152" s="203"/>
      <c r="AN152" s="202"/>
      <c r="AO152" s="201"/>
      <c r="AP152" s="200"/>
      <c r="AQ152" s="104"/>
      <c r="AR152" s="320"/>
      <c r="AS152" s="320"/>
      <c r="AT152" s="199"/>
      <c r="AU152" s="319"/>
      <c r="AV152" s="198"/>
      <c r="AW152" s="197"/>
      <c r="AX152" s="703"/>
      <c r="AY152" s="703"/>
      <c r="AZ152" s="703"/>
      <c r="BA152" s="702"/>
      <c r="BC152" s="407" t="str">
        <f t="shared" si="87"/>
        <v>►</v>
      </c>
      <c r="BF152" s="407" t="str">
        <f t="shared" si="88"/>
        <v>►</v>
      </c>
      <c r="BI152" s="9">
        <v>1</v>
      </c>
    </row>
    <row r="153" spans="1:61" ht="15.75">
      <c r="A153" s="407" t="str">
        <f t="shared" si="85"/>
        <v>►</v>
      </c>
      <c r="B153" s="147" t="str">
        <f t="shared" si="89"/>
        <v>►</v>
      </c>
      <c r="C153" s="685" t="str">
        <f t="shared" si="90"/>
        <v>►</v>
      </c>
      <c r="D153" s="147" t="str">
        <f t="shared" si="91"/>
        <v>►</v>
      </c>
      <c r="E153" s="147" t="str">
        <f t="shared" si="92"/>
        <v>►</v>
      </c>
      <c r="F153" s="147" t="str">
        <f t="shared" si="93"/>
        <v>►</v>
      </c>
      <c r="G153" s="147" t="str">
        <f t="shared" si="94"/>
        <v>►</v>
      </c>
      <c r="I153" s="134"/>
      <c r="J153" s="190"/>
      <c r="K153" s="189"/>
      <c r="L153" s="188"/>
      <c r="M153" s="187"/>
      <c r="N153" s="186"/>
      <c r="O153" s="185"/>
      <c r="P153" s="184"/>
      <c r="Q153" s="184"/>
      <c r="R153" s="183"/>
      <c r="S153" s="183"/>
      <c r="T153" s="183"/>
      <c r="U153" s="183"/>
      <c r="V153" s="183"/>
      <c r="W153" s="183"/>
      <c r="X153" s="183"/>
      <c r="Y153" s="183"/>
      <c r="Z153" s="182"/>
      <c r="AA153" s="686"/>
      <c r="AB153" s="407" t="str">
        <f t="shared" si="86"/>
        <v>►</v>
      </c>
      <c r="AC153" s="147" t="str">
        <f t="shared" si="95"/>
        <v>►</v>
      </c>
      <c r="AD153" s="685" t="str">
        <f t="shared" si="96"/>
        <v>►</v>
      </c>
      <c r="AE153" s="147" t="str">
        <f t="shared" si="97"/>
        <v>►</v>
      </c>
      <c r="AF153" s="147" t="str">
        <f t="shared" si="98"/>
        <v>►</v>
      </c>
      <c r="AG153" s="147" t="str">
        <f t="shared" si="99"/>
        <v>►</v>
      </c>
      <c r="AH153" s="147" t="str">
        <f t="shared" si="100"/>
        <v>►</v>
      </c>
      <c r="AI153" s="686"/>
      <c r="AJ153" s="134"/>
      <c r="AK153" s="190"/>
      <c r="AL153" s="189"/>
      <c r="AM153" s="188"/>
      <c r="AN153" s="187"/>
      <c r="AO153" s="186"/>
      <c r="AP153" s="185"/>
      <c r="AQ153" s="184"/>
      <c r="AR153" s="184"/>
      <c r="AS153" s="183"/>
      <c r="AT153" s="183"/>
      <c r="AU153" s="183"/>
      <c r="AV153" s="183"/>
      <c r="AW153" s="183"/>
      <c r="AX153" s="183"/>
      <c r="AY153" s="183"/>
      <c r="AZ153" s="183"/>
      <c r="BA153" s="182"/>
      <c r="BC153" s="407" t="str">
        <f t="shared" si="87"/>
        <v>►</v>
      </c>
      <c r="BF153" s="407" t="str">
        <f t="shared" si="88"/>
        <v>►</v>
      </c>
      <c r="BI153" s="9">
        <v>1</v>
      </c>
    </row>
    <row r="154" spans="1:61" ht="15.75">
      <c r="A154" s="407" t="str">
        <f t="shared" si="85"/>
        <v>►</v>
      </c>
      <c r="B154" s="147" t="str">
        <f t="shared" si="89"/>
        <v>►</v>
      </c>
      <c r="C154" s="685" t="str">
        <f t="shared" si="90"/>
        <v>►</v>
      </c>
      <c r="D154" s="147" t="str">
        <f t="shared" si="91"/>
        <v>►</v>
      </c>
      <c r="E154" s="147" t="str">
        <f t="shared" si="92"/>
        <v>►</v>
      </c>
      <c r="F154" s="147" t="str">
        <f t="shared" si="93"/>
        <v>►</v>
      </c>
      <c r="G154" s="147" t="str">
        <f t="shared" si="94"/>
        <v>►</v>
      </c>
      <c r="I154" s="134"/>
      <c r="J154" s="119"/>
      <c r="K154" s="119"/>
      <c r="L154" s="118"/>
      <c r="M154" s="117"/>
      <c r="N154" s="116"/>
      <c r="O154" s="701"/>
      <c r="P154" s="701"/>
      <c r="Q154" s="700"/>
      <c r="R154" s="177"/>
      <c r="S154" s="176"/>
      <c r="T154" s="699"/>
      <c r="U154" s="175"/>
      <c r="V154" s="698"/>
      <c r="W154" s="697"/>
      <c r="X154" s="696"/>
      <c r="Y154" s="695"/>
      <c r="Z154" s="174"/>
      <c r="AA154" s="686"/>
      <c r="AB154" s="407" t="str">
        <f t="shared" si="86"/>
        <v>►</v>
      </c>
      <c r="AC154" s="147" t="str">
        <f t="shared" si="95"/>
        <v>►</v>
      </c>
      <c r="AD154" s="685" t="str">
        <f t="shared" si="96"/>
        <v>►</v>
      </c>
      <c r="AE154" s="147" t="str">
        <f t="shared" si="97"/>
        <v>►</v>
      </c>
      <c r="AF154" s="147" t="str">
        <f t="shared" si="98"/>
        <v>►</v>
      </c>
      <c r="AG154" s="147" t="str">
        <f t="shared" si="99"/>
        <v>►</v>
      </c>
      <c r="AH154" s="147" t="str">
        <f t="shared" si="100"/>
        <v>►</v>
      </c>
      <c r="AI154" s="686"/>
      <c r="AJ154" s="134"/>
      <c r="AK154" s="119"/>
      <c r="AL154" s="119"/>
      <c r="AM154" s="118"/>
      <c r="AN154" s="117"/>
      <c r="AO154" s="116"/>
      <c r="AP154" s="701"/>
      <c r="AQ154" s="701"/>
      <c r="AR154" s="700"/>
      <c r="AS154" s="177"/>
      <c r="AT154" s="176"/>
      <c r="AU154" s="699"/>
      <c r="AV154" s="175"/>
      <c r="AW154" s="698"/>
      <c r="AX154" s="697"/>
      <c r="AY154" s="696"/>
      <c r="AZ154" s="695"/>
      <c r="BA154" s="174"/>
      <c r="BC154" s="407" t="str">
        <f t="shared" si="87"/>
        <v>►</v>
      </c>
      <c r="BF154" s="407" t="str">
        <f t="shared" si="88"/>
        <v>►</v>
      </c>
      <c r="BI154" s="9">
        <v>1</v>
      </c>
    </row>
    <row r="155" spans="1:61" ht="15.75">
      <c r="A155" s="407" t="str">
        <f t="shared" si="85"/>
        <v>►</v>
      </c>
      <c r="B155" s="147" t="str">
        <f t="shared" si="89"/>
        <v>►</v>
      </c>
      <c r="C155" s="685" t="str">
        <f t="shared" si="90"/>
        <v>►</v>
      </c>
      <c r="D155" s="147" t="str">
        <f t="shared" si="91"/>
        <v>►</v>
      </c>
      <c r="E155" s="147" t="str">
        <f t="shared" si="92"/>
        <v>►</v>
      </c>
      <c r="F155" s="147" t="str">
        <f t="shared" si="93"/>
        <v>►</v>
      </c>
      <c r="G155" s="147" t="str">
        <f t="shared" si="94"/>
        <v>►</v>
      </c>
      <c r="I155" s="134"/>
      <c r="J155" s="119"/>
      <c r="K155" s="119"/>
      <c r="L155" s="118"/>
      <c r="M155" s="117"/>
      <c r="N155" s="116"/>
      <c r="O155" s="689"/>
      <c r="P155" s="689"/>
      <c r="Q155" s="688"/>
      <c r="R155" s="165"/>
      <c r="S155" s="164"/>
      <c r="T155" s="694"/>
      <c r="U155" s="163"/>
      <c r="V155" s="693"/>
      <c r="W155" s="692"/>
      <c r="X155" s="691"/>
      <c r="Y155" s="690"/>
      <c r="Z155" s="162"/>
      <c r="AA155" s="686"/>
      <c r="AB155" s="407" t="str">
        <f t="shared" si="86"/>
        <v>►</v>
      </c>
      <c r="AC155" s="147" t="str">
        <f t="shared" si="95"/>
        <v>►</v>
      </c>
      <c r="AD155" s="685" t="str">
        <f t="shared" si="96"/>
        <v>►</v>
      </c>
      <c r="AE155" s="147" t="str">
        <f t="shared" si="97"/>
        <v>►</v>
      </c>
      <c r="AF155" s="147" t="str">
        <f t="shared" si="98"/>
        <v>►</v>
      </c>
      <c r="AG155" s="147" t="str">
        <f t="shared" si="99"/>
        <v>►</v>
      </c>
      <c r="AH155" s="147" t="str">
        <f t="shared" si="100"/>
        <v>►</v>
      </c>
      <c r="AI155" s="686"/>
      <c r="AJ155" s="134"/>
      <c r="AK155" s="119"/>
      <c r="AL155" s="119"/>
      <c r="AM155" s="118"/>
      <c r="AN155" s="117"/>
      <c r="AO155" s="116"/>
      <c r="AP155" s="689"/>
      <c r="AQ155" s="689"/>
      <c r="AR155" s="688"/>
      <c r="AS155" s="165"/>
      <c r="AT155" s="164"/>
      <c r="AU155" s="694"/>
      <c r="AV155" s="163"/>
      <c r="AW155" s="693"/>
      <c r="AX155" s="692"/>
      <c r="AY155" s="691"/>
      <c r="AZ155" s="690"/>
      <c r="BA155" s="162"/>
      <c r="BC155" s="407" t="str">
        <f t="shared" si="87"/>
        <v>►</v>
      </c>
      <c r="BF155" s="407" t="str">
        <f t="shared" si="88"/>
        <v>►</v>
      </c>
      <c r="BI155" s="9">
        <v>1</v>
      </c>
    </row>
    <row r="156" spans="1:61" ht="21">
      <c r="A156" s="407" t="str">
        <f t="shared" si="85"/>
        <v>►</v>
      </c>
      <c r="B156" s="147" t="str">
        <f t="shared" si="89"/>
        <v>►</v>
      </c>
      <c r="C156" s="685" t="str">
        <f t="shared" si="90"/>
        <v>►</v>
      </c>
      <c r="D156" s="147" t="str">
        <f t="shared" si="91"/>
        <v>►</v>
      </c>
      <c r="E156" s="147" t="str">
        <f t="shared" si="92"/>
        <v>►</v>
      </c>
      <c r="F156" s="147" t="str">
        <f t="shared" si="93"/>
        <v>►</v>
      </c>
      <c r="G156" s="147" t="str">
        <f t="shared" si="94"/>
        <v>►</v>
      </c>
      <c r="I156" s="134"/>
      <c r="J156" s="119"/>
      <c r="K156" s="119"/>
      <c r="L156" s="118"/>
      <c r="M156" s="117"/>
      <c r="N156" s="116"/>
      <c r="O156" s="689"/>
      <c r="P156" s="689"/>
      <c r="Q156" s="688"/>
      <c r="R156" s="145"/>
      <c r="S156" s="296"/>
      <c r="T156" s="295"/>
      <c r="U156" s="144"/>
      <c r="V156" s="294"/>
      <c r="W156" s="293"/>
      <c r="X156" s="292"/>
      <c r="Y156" s="291"/>
      <c r="Z156" s="290"/>
      <c r="AA156" s="686"/>
      <c r="AB156" s="407" t="str">
        <f t="shared" si="86"/>
        <v>►</v>
      </c>
      <c r="AC156" s="147" t="str">
        <f t="shared" si="95"/>
        <v>►</v>
      </c>
      <c r="AD156" s="685" t="str">
        <f t="shared" si="96"/>
        <v>►</v>
      </c>
      <c r="AE156" s="147" t="str">
        <f t="shared" si="97"/>
        <v>►</v>
      </c>
      <c r="AF156" s="147" t="str">
        <f t="shared" si="98"/>
        <v>►</v>
      </c>
      <c r="AG156" s="147" t="str">
        <f t="shared" si="99"/>
        <v>►</v>
      </c>
      <c r="AH156" s="147" t="str">
        <f t="shared" si="100"/>
        <v>►</v>
      </c>
      <c r="AI156" s="686"/>
      <c r="AJ156" s="134"/>
      <c r="AK156" s="119"/>
      <c r="AL156" s="119"/>
      <c r="AM156" s="118"/>
      <c r="AN156" s="117"/>
      <c r="AO156" s="116"/>
      <c r="AP156" s="689"/>
      <c r="AQ156" s="689"/>
      <c r="AR156" s="688"/>
      <c r="AS156" s="145"/>
      <c r="AT156" s="296"/>
      <c r="AU156" s="295"/>
      <c r="AV156" s="144"/>
      <c r="AW156" s="294"/>
      <c r="AX156" s="293"/>
      <c r="AY156" s="292"/>
      <c r="AZ156" s="291"/>
      <c r="BA156" s="290"/>
      <c r="BC156" s="407" t="str">
        <f t="shared" si="87"/>
        <v>►</v>
      </c>
      <c r="BF156" s="407" t="str">
        <f t="shared" si="88"/>
        <v>►</v>
      </c>
      <c r="BI156" s="9">
        <v>1</v>
      </c>
    </row>
    <row r="157" spans="1:61" ht="21">
      <c r="A157" s="407" t="str">
        <f t="shared" si="85"/>
        <v>►</v>
      </c>
      <c r="B157" s="147" t="str">
        <f t="shared" si="89"/>
        <v>►</v>
      </c>
      <c r="C157" s="685" t="str">
        <f t="shared" si="90"/>
        <v>►</v>
      </c>
      <c r="D157" s="147" t="str">
        <f t="shared" si="91"/>
        <v>►</v>
      </c>
      <c r="E157" s="147" t="str">
        <f t="shared" si="92"/>
        <v>►</v>
      </c>
      <c r="F157" s="147" t="str">
        <f t="shared" si="93"/>
        <v>►</v>
      </c>
      <c r="G157" s="147" t="str">
        <f t="shared" si="94"/>
        <v>►</v>
      </c>
      <c r="I157" s="146"/>
      <c r="J157" s="119"/>
      <c r="K157" s="119"/>
      <c r="L157" s="118"/>
      <c r="M157" s="117"/>
      <c r="N157" s="116"/>
      <c r="O157" s="689"/>
      <c r="P157" s="689"/>
      <c r="Q157" s="688"/>
      <c r="R157" s="150"/>
      <c r="S157" s="296"/>
      <c r="T157" s="295"/>
      <c r="U157" s="144"/>
      <c r="V157" s="294"/>
      <c r="W157" s="293"/>
      <c r="X157" s="292"/>
      <c r="Y157" s="291"/>
      <c r="Z157" s="290"/>
      <c r="AA157" s="686"/>
      <c r="AB157" s="407" t="str">
        <f t="shared" si="86"/>
        <v>►</v>
      </c>
      <c r="AC157" s="147" t="str">
        <f t="shared" si="95"/>
        <v>►</v>
      </c>
      <c r="AD157" s="685" t="str">
        <f t="shared" si="96"/>
        <v>►</v>
      </c>
      <c r="AE157" s="147" t="str">
        <f t="shared" si="97"/>
        <v>►</v>
      </c>
      <c r="AF157" s="147" t="str">
        <f t="shared" si="98"/>
        <v>►</v>
      </c>
      <c r="AG157" s="147" t="str">
        <f t="shared" si="99"/>
        <v>►</v>
      </c>
      <c r="AH157" s="147" t="str">
        <f t="shared" si="100"/>
        <v>►</v>
      </c>
      <c r="AI157" s="686"/>
      <c r="AJ157" s="146"/>
      <c r="AK157" s="119"/>
      <c r="AL157" s="119"/>
      <c r="AM157" s="118"/>
      <c r="AN157" s="117"/>
      <c r="AO157" s="116"/>
      <c r="AP157" s="689"/>
      <c r="AQ157" s="689"/>
      <c r="AR157" s="688"/>
      <c r="AS157" s="150"/>
      <c r="AT157" s="296"/>
      <c r="AU157" s="295"/>
      <c r="AV157" s="144"/>
      <c r="AW157" s="294"/>
      <c r="AX157" s="293"/>
      <c r="AY157" s="292"/>
      <c r="AZ157" s="291"/>
      <c r="BA157" s="290"/>
      <c r="BC157" s="407" t="str">
        <f t="shared" si="87"/>
        <v>►</v>
      </c>
      <c r="BF157" s="407" t="str">
        <f t="shared" si="88"/>
        <v>►</v>
      </c>
      <c r="BI157" s="9">
        <v>1</v>
      </c>
    </row>
    <row r="158" spans="1:61" ht="21">
      <c r="A158" s="407" t="str">
        <f t="shared" si="85"/>
        <v>►</v>
      </c>
      <c r="B158" s="147" t="str">
        <f t="shared" si="89"/>
        <v>►</v>
      </c>
      <c r="C158" s="685" t="str">
        <f t="shared" si="90"/>
        <v>►</v>
      </c>
      <c r="D158" s="147" t="str">
        <f t="shared" si="91"/>
        <v>►</v>
      </c>
      <c r="E158" s="147" t="str">
        <f t="shared" si="92"/>
        <v>►</v>
      </c>
      <c r="F158" s="147" t="str">
        <f t="shared" si="93"/>
        <v>►</v>
      </c>
      <c r="G158" s="147" t="str">
        <f t="shared" si="94"/>
        <v>►</v>
      </c>
      <c r="I158" s="146"/>
      <c r="J158" s="119"/>
      <c r="K158" s="119"/>
      <c r="L158" s="118"/>
      <c r="M158" s="117"/>
      <c r="N158" s="116"/>
      <c r="O158" s="689"/>
      <c r="P158" s="689"/>
      <c r="Q158" s="688"/>
      <c r="R158" s="145"/>
      <c r="S158" s="296"/>
      <c r="T158" s="295"/>
      <c r="U158" s="144"/>
      <c r="V158" s="294"/>
      <c r="W158" s="293"/>
      <c r="X158" s="292"/>
      <c r="Y158" s="291"/>
      <c r="Z158" s="298"/>
      <c r="AA158" s="686"/>
      <c r="AB158" s="407" t="str">
        <f t="shared" si="86"/>
        <v>►</v>
      </c>
      <c r="AC158" s="147" t="str">
        <f t="shared" si="95"/>
        <v>►</v>
      </c>
      <c r="AD158" s="685" t="str">
        <f t="shared" si="96"/>
        <v>►</v>
      </c>
      <c r="AE158" s="147" t="str">
        <f t="shared" si="97"/>
        <v>►</v>
      </c>
      <c r="AF158" s="147" t="str">
        <f t="shared" si="98"/>
        <v>►</v>
      </c>
      <c r="AG158" s="147" t="str">
        <f t="shared" si="99"/>
        <v>►</v>
      </c>
      <c r="AH158" s="147" t="str">
        <f t="shared" si="100"/>
        <v>►</v>
      </c>
      <c r="AI158" s="686"/>
      <c r="AJ158" s="146"/>
      <c r="AK158" s="119"/>
      <c r="AL158" s="119"/>
      <c r="AM158" s="118"/>
      <c r="AN158" s="117"/>
      <c r="AO158" s="116"/>
      <c r="AP158" s="689"/>
      <c r="AQ158" s="689"/>
      <c r="AR158" s="688"/>
      <c r="AS158" s="145"/>
      <c r="AT158" s="296"/>
      <c r="AU158" s="295"/>
      <c r="AV158" s="144"/>
      <c r="AW158" s="294"/>
      <c r="AX158" s="293"/>
      <c r="AY158" s="292"/>
      <c r="AZ158" s="291"/>
      <c r="BA158" s="298"/>
      <c r="BC158" s="407" t="str">
        <f t="shared" si="87"/>
        <v>►</v>
      </c>
      <c r="BF158" s="407" t="str">
        <f t="shared" si="88"/>
        <v>►</v>
      </c>
      <c r="BI158" s="9">
        <v>1</v>
      </c>
    </row>
    <row r="159" spans="1:61" ht="21">
      <c r="A159" s="407" t="str">
        <f t="shared" si="85"/>
        <v>►</v>
      </c>
      <c r="B159" s="147" t="str">
        <f t="shared" si="89"/>
        <v>►</v>
      </c>
      <c r="C159" s="685" t="str">
        <f t="shared" si="90"/>
        <v>►</v>
      </c>
      <c r="D159" s="147" t="str">
        <f t="shared" si="91"/>
        <v>►</v>
      </c>
      <c r="E159" s="147" t="str">
        <f t="shared" si="92"/>
        <v>►</v>
      </c>
      <c r="F159" s="147" t="str">
        <f t="shared" si="93"/>
        <v>►</v>
      </c>
      <c r="G159" s="147" t="str">
        <f t="shared" si="94"/>
        <v>►</v>
      </c>
      <c r="I159" s="146"/>
      <c r="J159" s="119"/>
      <c r="K159" s="119"/>
      <c r="L159" s="118"/>
      <c r="M159" s="117"/>
      <c r="N159" s="116"/>
      <c r="O159" s="689"/>
      <c r="P159" s="689"/>
      <c r="Q159" s="688"/>
      <c r="R159" s="150"/>
      <c r="S159" s="296"/>
      <c r="T159" s="295"/>
      <c r="U159" s="144"/>
      <c r="V159" s="294"/>
      <c r="W159" s="293"/>
      <c r="X159" s="292"/>
      <c r="Y159" s="291"/>
      <c r="Z159" s="298"/>
      <c r="AA159" s="686"/>
      <c r="AB159" s="407" t="str">
        <f t="shared" si="86"/>
        <v>►</v>
      </c>
      <c r="AC159" s="147" t="str">
        <f t="shared" si="95"/>
        <v>►</v>
      </c>
      <c r="AD159" s="685" t="str">
        <f t="shared" si="96"/>
        <v>►</v>
      </c>
      <c r="AE159" s="147" t="str">
        <f t="shared" si="97"/>
        <v>►</v>
      </c>
      <c r="AF159" s="147" t="str">
        <f t="shared" si="98"/>
        <v>►</v>
      </c>
      <c r="AG159" s="147" t="str">
        <f t="shared" si="99"/>
        <v>►</v>
      </c>
      <c r="AH159" s="147" t="str">
        <f t="shared" si="100"/>
        <v>►</v>
      </c>
      <c r="AI159" s="686"/>
      <c r="AJ159" s="146"/>
      <c r="AK159" s="119"/>
      <c r="AL159" s="119"/>
      <c r="AM159" s="118"/>
      <c r="AN159" s="117"/>
      <c r="AO159" s="116"/>
      <c r="AP159" s="689"/>
      <c r="AQ159" s="689"/>
      <c r="AR159" s="688"/>
      <c r="AS159" s="150"/>
      <c r="AT159" s="296"/>
      <c r="AU159" s="295"/>
      <c r="AV159" s="144"/>
      <c r="AW159" s="294"/>
      <c r="AX159" s="293"/>
      <c r="AY159" s="292"/>
      <c r="AZ159" s="291"/>
      <c r="BA159" s="298"/>
      <c r="BC159" s="407" t="str">
        <f t="shared" si="87"/>
        <v>►</v>
      </c>
      <c r="BF159" s="407" t="str">
        <f t="shared" si="88"/>
        <v>►</v>
      </c>
      <c r="BI159" s="9">
        <v>1</v>
      </c>
    </row>
    <row r="160" spans="1:61" ht="21">
      <c r="A160" s="407" t="str">
        <f t="shared" si="85"/>
        <v>►</v>
      </c>
      <c r="B160" s="147" t="str">
        <f t="shared" si="89"/>
        <v>►</v>
      </c>
      <c r="C160" s="685" t="str">
        <f t="shared" si="90"/>
        <v>►</v>
      </c>
      <c r="D160" s="147" t="str">
        <f t="shared" si="91"/>
        <v>►</v>
      </c>
      <c r="E160" s="147" t="str">
        <f t="shared" si="92"/>
        <v>►</v>
      </c>
      <c r="F160" s="147" t="str">
        <f t="shared" si="93"/>
        <v>►</v>
      </c>
      <c r="G160" s="147" t="str">
        <f t="shared" si="94"/>
        <v>►</v>
      </c>
      <c r="I160" s="146"/>
      <c r="J160" s="119"/>
      <c r="K160" s="119"/>
      <c r="L160" s="118"/>
      <c r="M160" s="117"/>
      <c r="N160" s="116"/>
      <c r="O160" s="689"/>
      <c r="P160" s="689"/>
      <c r="Q160" s="688"/>
      <c r="R160" s="145"/>
      <c r="S160" s="296"/>
      <c r="T160" s="295"/>
      <c r="U160" s="144"/>
      <c r="V160" s="294"/>
      <c r="W160" s="293"/>
      <c r="X160" s="292"/>
      <c r="Y160" s="291"/>
      <c r="Z160" s="290"/>
      <c r="AA160" s="686"/>
      <c r="AB160" s="407" t="str">
        <f t="shared" si="86"/>
        <v>►</v>
      </c>
      <c r="AC160" s="147" t="str">
        <f t="shared" si="95"/>
        <v>►</v>
      </c>
      <c r="AD160" s="685" t="str">
        <f t="shared" si="96"/>
        <v>►</v>
      </c>
      <c r="AE160" s="147" t="str">
        <f t="shared" si="97"/>
        <v>►</v>
      </c>
      <c r="AF160" s="147" t="str">
        <f t="shared" si="98"/>
        <v>►</v>
      </c>
      <c r="AG160" s="147" t="str">
        <f t="shared" si="99"/>
        <v>►</v>
      </c>
      <c r="AH160" s="147" t="str">
        <f t="shared" si="100"/>
        <v>►</v>
      </c>
      <c r="AI160" s="686"/>
      <c r="AJ160" s="146"/>
      <c r="AK160" s="119"/>
      <c r="AL160" s="119"/>
      <c r="AM160" s="118"/>
      <c r="AN160" s="117"/>
      <c r="AO160" s="116"/>
      <c r="AP160" s="689"/>
      <c r="AQ160" s="689"/>
      <c r="AR160" s="688"/>
      <c r="AS160" s="145"/>
      <c r="AT160" s="296"/>
      <c r="AU160" s="295"/>
      <c r="AV160" s="144"/>
      <c r="AW160" s="294"/>
      <c r="AX160" s="293"/>
      <c r="AY160" s="292"/>
      <c r="AZ160" s="291"/>
      <c r="BA160" s="290"/>
      <c r="BC160" s="407" t="str">
        <f t="shared" si="87"/>
        <v>►</v>
      </c>
      <c r="BF160" s="407" t="str">
        <f t="shared" si="88"/>
        <v>►</v>
      </c>
      <c r="BI160" s="9">
        <v>1</v>
      </c>
    </row>
    <row r="161" spans="1:63" s="583" customFormat="1" ht="21">
      <c r="A161" s="407" t="str">
        <f t="shared" si="85"/>
        <v>►</v>
      </c>
      <c r="B161" s="147" t="str">
        <f t="shared" si="89"/>
        <v>►</v>
      </c>
      <c r="C161" s="685" t="str">
        <f t="shared" si="90"/>
        <v>►</v>
      </c>
      <c r="D161" s="147" t="str">
        <f t="shared" si="91"/>
        <v>►</v>
      </c>
      <c r="E161" s="147" t="str">
        <f t="shared" si="92"/>
        <v>►</v>
      </c>
      <c r="F161" s="147" t="str">
        <f t="shared" si="93"/>
        <v>►</v>
      </c>
      <c r="G161" s="147" t="str">
        <f t="shared" si="94"/>
        <v>►</v>
      </c>
      <c r="H161"/>
      <c r="I161" s="146"/>
      <c r="J161" s="119"/>
      <c r="K161" s="119"/>
      <c r="L161" s="118"/>
      <c r="M161" s="117"/>
      <c r="N161" s="116"/>
      <c r="O161" s="689"/>
      <c r="P161" s="689"/>
      <c r="Q161" s="688"/>
      <c r="R161" s="150"/>
      <c r="S161" s="296"/>
      <c r="T161" s="295"/>
      <c r="U161" s="144"/>
      <c r="V161" s="294"/>
      <c r="W161" s="293"/>
      <c r="X161" s="292"/>
      <c r="Y161" s="291"/>
      <c r="Z161" s="290"/>
      <c r="AA161" s="686"/>
      <c r="AB161" s="407" t="str">
        <f t="shared" si="86"/>
        <v>►</v>
      </c>
      <c r="AC161" s="147" t="str">
        <f t="shared" si="95"/>
        <v>►</v>
      </c>
      <c r="AD161" s="685" t="str">
        <f t="shared" si="96"/>
        <v>►</v>
      </c>
      <c r="AE161" s="147" t="str">
        <f t="shared" si="97"/>
        <v>►</v>
      </c>
      <c r="AF161" s="147" t="str">
        <f t="shared" si="98"/>
        <v>►</v>
      </c>
      <c r="AG161" s="147" t="str">
        <f t="shared" si="99"/>
        <v>►</v>
      </c>
      <c r="AH161" s="147" t="str">
        <f t="shared" si="100"/>
        <v>►</v>
      </c>
      <c r="AI161" s="686"/>
      <c r="AJ161" s="146"/>
      <c r="AK161" s="119"/>
      <c r="AL161" s="119"/>
      <c r="AM161" s="118"/>
      <c r="AN161" s="117"/>
      <c r="AO161" s="116"/>
      <c r="AP161" s="689"/>
      <c r="AQ161" s="689"/>
      <c r="AR161" s="688"/>
      <c r="AS161" s="150"/>
      <c r="AT161" s="296"/>
      <c r="AU161" s="295"/>
      <c r="AV161" s="144"/>
      <c r="AW161" s="294"/>
      <c r="AX161" s="293"/>
      <c r="AY161" s="292"/>
      <c r="AZ161" s="291"/>
      <c r="BA161" s="290"/>
      <c r="BB161"/>
      <c r="BC161" s="407" t="str">
        <f t="shared" si="87"/>
        <v>►</v>
      </c>
      <c r="BF161" s="407" t="str">
        <f t="shared" si="88"/>
        <v>►</v>
      </c>
      <c r="BI161" s="9">
        <v>1</v>
      </c>
      <c r="BJ161" s="1"/>
      <c r="BK161" s="1"/>
    </row>
    <row r="162" spans="1:63" s="583" customFormat="1" ht="21">
      <c r="A162" s="407" t="str">
        <f t="shared" si="85"/>
        <v>►</v>
      </c>
      <c r="B162" s="147" t="str">
        <f t="shared" si="89"/>
        <v>►</v>
      </c>
      <c r="C162" s="685" t="str">
        <f t="shared" si="90"/>
        <v>►</v>
      </c>
      <c r="D162" s="147" t="str">
        <f t="shared" si="91"/>
        <v>►</v>
      </c>
      <c r="E162" s="147" t="str">
        <f t="shared" si="92"/>
        <v>►</v>
      </c>
      <c r="F162" s="147" t="str">
        <f t="shared" si="93"/>
        <v>►</v>
      </c>
      <c r="G162" s="147" t="str">
        <f t="shared" si="94"/>
        <v>►</v>
      </c>
      <c r="H162"/>
      <c r="I162" s="146"/>
      <c r="J162" s="119"/>
      <c r="K162" s="119"/>
      <c r="L162" s="118"/>
      <c r="M162" s="117"/>
      <c r="N162" s="116"/>
      <c r="O162" s="689"/>
      <c r="P162" s="689"/>
      <c r="Q162" s="688"/>
      <c r="R162" s="145"/>
      <c r="S162" s="296"/>
      <c r="T162" s="295"/>
      <c r="U162" s="144"/>
      <c r="V162" s="294"/>
      <c r="W162" s="293"/>
      <c r="X162" s="292"/>
      <c r="Y162" s="291"/>
      <c r="Z162" s="290"/>
      <c r="AA162" s="686"/>
      <c r="AB162" s="407" t="str">
        <f t="shared" si="86"/>
        <v>►</v>
      </c>
      <c r="AC162" s="147" t="str">
        <f t="shared" si="95"/>
        <v>►</v>
      </c>
      <c r="AD162" s="685" t="str">
        <f t="shared" si="96"/>
        <v>►</v>
      </c>
      <c r="AE162" s="147" t="str">
        <f t="shared" si="97"/>
        <v>►</v>
      </c>
      <c r="AF162" s="147" t="str">
        <f t="shared" si="98"/>
        <v>►</v>
      </c>
      <c r="AG162" s="147" t="str">
        <f t="shared" si="99"/>
        <v>►</v>
      </c>
      <c r="AH162" s="147" t="str">
        <f t="shared" si="100"/>
        <v>►</v>
      </c>
      <c r="AI162" s="686"/>
      <c r="AJ162" s="146"/>
      <c r="AK162" s="119"/>
      <c r="AL162" s="119"/>
      <c r="AM162" s="118"/>
      <c r="AN162" s="117"/>
      <c r="AO162" s="116"/>
      <c r="AP162" s="689"/>
      <c r="AQ162" s="689"/>
      <c r="AR162" s="688"/>
      <c r="AS162" s="145"/>
      <c r="AT162" s="296"/>
      <c r="AU162" s="295"/>
      <c r="AV162" s="144"/>
      <c r="AW162" s="294"/>
      <c r="AX162" s="293"/>
      <c r="AY162" s="292"/>
      <c r="AZ162" s="291"/>
      <c r="BA162" s="290"/>
      <c r="BB162"/>
      <c r="BC162" s="407" t="str">
        <f t="shared" si="87"/>
        <v>►</v>
      </c>
      <c r="BF162" s="407" t="str">
        <f t="shared" si="88"/>
        <v>►</v>
      </c>
      <c r="BI162" s="9">
        <v>1</v>
      </c>
      <c r="BJ162" s="1"/>
      <c r="BK162" s="1"/>
    </row>
    <row r="163" spans="1:63" s="583" customFormat="1" ht="15.75">
      <c r="A163" s="407" t="str">
        <f t="shared" si="85"/>
        <v>►</v>
      </c>
      <c r="B163" s="147" t="str">
        <f t="shared" si="89"/>
        <v>►</v>
      </c>
      <c r="C163" s="685" t="str">
        <f t="shared" si="90"/>
        <v>►</v>
      </c>
      <c r="D163" s="147" t="str">
        <f t="shared" si="91"/>
        <v>►</v>
      </c>
      <c r="E163" s="147" t="str">
        <f t="shared" si="92"/>
        <v>►</v>
      </c>
      <c r="F163" s="147" t="str">
        <f t="shared" si="93"/>
        <v>►</v>
      </c>
      <c r="G163" s="147" t="str">
        <f t="shared" si="94"/>
        <v>►</v>
      </c>
      <c r="H163"/>
      <c r="I163" s="134"/>
      <c r="J163" s="119"/>
      <c r="K163" s="119"/>
      <c r="L163" s="118"/>
      <c r="M163" s="117"/>
      <c r="N163" s="116"/>
      <c r="O163" s="132"/>
      <c r="P163" s="132"/>
      <c r="Q163" s="132"/>
      <c r="R163" s="132"/>
      <c r="S163" s="132"/>
      <c r="T163" s="132"/>
      <c r="U163" s="132"/>
      <c r="V163" s="132"/>
      <c r="W163" s="132"/>
      <c r="X163" s="133"/>
      <c r="Y163" s="132"/>
      <c r="Z163" s="131"/>
      <c r="AA163" s="686"/>
      <c r="AB163" s="407" t="str">
        <f t="shared" si="86"/>
        <v>►</v>
      </c>
      <c r="AC163" s="147" t="str">
        <f t="shared" si="95"/>
        <v>►</v>
      </c>
      <c r="AD163" s="685" t="str">
        <f t="shared" si="96"/>
        <v>►</v>
      </c>
      <c r="AE163" s="147" t="str">
        <f t="shared" si="97"/>
        <v>►</v>
      </c>
      <c r="AF163" s="147" t="str">
        <f t="shared" si="98"/>
        <v>►</v>
      </c>
      <c r="AG163" s="147" t="str">
        <f t="shared" si="99"/>
        <v>►</v>
      </c>
      <c r="AH163" s="147" t="str">
        <f t="shared" si="100"/>
        <v>►</v>
      </c>
      <c r="AI163" s="686"/>
      <c r="AJ163" s="134"/>
      <c r="AK163" s="119"/>
      <c r="AL163" s="119"/>
      <c r="AM163" s="118"/>
      <c r="AN163" s="117"/>
      <c r="AO163" s="116"/>
      <c r="AP163" s="132"/>
      <c r="AQ163" s="132"/>
      <c r="AR163" s="132"/>
      <c r="AS163" s="132"/>
      <c r="AT163" s="132"/>
      <c r="AU163" s="132"/>
      <c r="AV163" s="132"/>
      <c r="AW163" s="132"/>
      <c r="AX163" s="132"/>
      <c r="AY163" s="133"/>
      <c r="AZ163" s="132"/>
      <c r="BA163" s="131"/>
      <c r="BB163"/>
      <c r="BC163" s="407" t="str">
        <f t="shared" si="87"/>
        <v>►</v>
      </c>
      <c r="BF163" s="407" t="str">
        <f t="shared" si="88"/>
        <v>►</v>
      </c>
      <c r="BI163" s="9">
        <v>1</v>
      </c>
      <c r="BJ163" s="1"/>
      <c r="BK163" s="1"/>
    </row>
    <row r="164" spans="1:63" s="583" customFormat="1" ht="21">
      <c r="A164" s="407" t="str">
        <f t="shared" si="85"/>
        <v>►</v>
      </c>
      <c r="B164" s="147" t="str">
        <f t="shared" si="89"/>
        <v>►</v>
      </c>
      <c r="C164" s="685" t="str">
        <f t="shared" si="90"/>
        <v>►</v>
      </c>
      <c r="D164" s="147" t="str">
        <f t="shared" si="91"/>
        <v>►</v>
      </c>
      <c r="E164" s="147" t="str">
        <f t="shared" si="92"/>
        <v>►</v>
      </c>
      <c r="F164" s="147" t="str">
        <f t="shared" si="93"/>
        <v>►</v>
      </c>
      <c r="G164" s="147" t="str">
        <f t="shared" si="94"/>
        <v>►</v>
      </c>
      <c r="H164"/>
      <c r="I164" s="146"/>
      <c r="J164" s="119"/>
      <c r="K164" s="119"/>
      <c r="L164" s="118"/>
      <c r="M164" s="117"/>
      <c r="N164" s="116"/>
      <c r="O164" s="288"/>
      <c r="P164" s="267"/>
      <c r="Q164" s="270"/>
      <c r="R164" s="270"/>
      <c r="S164" s="270"/>
      <c r="T164" s="270"/>
      <c r="U164" s="270"/>
      <c r="V164" s="270"/>
      <c r="W164" s="270"/>
      <c r="X164" s="270"/>
      <c r="Y164" s="270"/>
      <c r="Z164" s="287"/>
      <c r="AA164" s="686"/>
      <c r="AB164" s="407" t="str">
        <f t="shared" si="86"/>
        <v>►</v>
      </c>
      <c r="AC164" s="147" t="str">
        <f t="shared" si="95"/>
        <v>►</v>
      </c>
      <c r="AD164" s="685" t="str">
        <f t="shared" si="96"/>
        <v>►</v>
      </c>
      <c r="AE164" s="147" t="str">
        <f t="shared" si="97"/>
        <v>►</v>
      </c>
      <c r="AF164" s="147" t="str">
        <f t="shared" si="98"/>
        <v>►</v>
      </c>
      <c r="AG164" s="147" t="str">
        <f t="shared" si="99"/>
        <v>►</v>
      </c>
      <c r="AH164" s="147" t="str">
        <f t="shared" si="100"/>
        <v>►</v>
      </c>
      <c r="AI164" s="686"/>
      <c r="AJ164" s="146"/>
      <c r="AK164" s="119"/>
      <c r="AL164" s="119"/>
      <c r="AM164" s="118"/>
      <c r="AN164" s="117"/>
      <c r="AO164" s="116"/>
      <c r="AP164" s="288"/>
      <c r="AQ164" s="267"/>
      <c r="AR164" s="270"/>
      <c r="AS164" s="270"/>
      <c r="AT164" s="270"/>
      <c r="AU164" s="270"/>
      <c r="AV164" s="270"/>
      <c r="AW164" s="270"/>
      <c r="AX164" s="270"/>
      <c r="AY164" s="270"/>
      <c r="AZ164" s="270"/>
      <c r="BA164" s="287"/>
      <c r="BB164"/>
      <c r="BC164" s="407" t="str">
        <f t="shared" si="87"/>
        <v>►</v>
      </c>
      <c r="BF164" s="407" t="str">
        <f t="shared" si="88"/>
        <v>►</v>
      </c>
      <c r="BI164" s="9">
        <v>1</v>
      </c>
      <c r="BJ164" s="1"/>
      <c r="BK164" s="1"/>
    </row>
    <row r="165" spans="1:63" s="583" customFormat="1" ht="21">
      <c r="A165" s="407" t="str">
        <f t="shared" si="85"/>
        <v>►</v>
      </c>
      <c r="B165" s="147" t="str">
        <f t="shared" ref="B165:G165" si="101">B164</f>
        <v>►</v>
      </c>
      <c r="C165" s="685" t="str">
        <f t="shared" si="101"/>
        <v>►</v>
      </c>
      <c r="D165" s="147" t="str">
        <f t="shared" si="101"/>
        <v>►</v>
      </c>
      <c r="E165" s="147" t="str">
        <f t="shared" si="101"/>
        <v>►</v>
      </c>
      <c r="F165" s="147" t="str">
        <f t="shared" si="101"/>
        <v>►</v>
      </c>
      <c r="G165" s="147" t="str">
        <f t="shared" si="101"/>
        <v>►</v>
      </c>
      <c r="H165"/>
      <c r="I165" s="146"/>
      <c r="J165" s="119"/>
      <c r="K165" s="119"/>
      <c r="L165" s="118"/>
      <c r="M165" s="117"/>
      <c r="N165" s="116"/>
      <c r="O165" s="285"/>
      <c r="P165" s="284"/>
      <c r="Q165" s="284"/>
      <c r="R165" s="284"/>
      <c r="S165" s="284"/>
      <c r="T165" s="284"/>
      <c r="U165" s="284"/>
      <c r="V165" s="284"/>
      <c r="W165" s="284"/>
      <c r="X165" s="284"/>
      <c r="Y165" s="284"/>
      <c r="Z165" s="282"/>
      <c r="AA165" s="686"/>
      <c r="AB165" s="407" t="str">
        <f t="shared" si="86"/>
        <v>►</v>
      </c>
      <c r="AC165" s="147" t="str">
        <f t="shared" ref="AC165:AH165" si="102">AC164</f>
        <v>►</v>
      </c>
      <c r="AD165" s="685" t="str">
        <f t="shared" si="102"/>
        <v>►</v>
      </c>
      <c r="AE165" s="147" t="str">
        <f t="shared" si="102"/>
        <v>►</v>
      </c>
      <c r="AF165" s="147" t="str">
        <f t="shared" si="102"/>
        <v>►</v>
      </c>
      <c r="AG165" s="147" t="str">
        <f t="shared" si="102"/>
        <v>►</v>
      </c>
      <c r="AH165" s="147" t="str">
        <f t="shared" si="102"/>
        <v>►</v>
      </c>
      <c r="AI165" s="686"/>
      <c r="AJ165" s="146"/>
      <c r="AK165" s="119"/>
      <c r="AL165" s="119"/>
      <c r="AM165" s="118"/>
      <c r="AN165" s="117"/>
      <c r="AO165" s="116"/>
      <c r="AP165" s="285"/>
      <c r="AQ165" s="284"/>
      <c r="AR165" s="284"/>
      <c r="AS165" s="284"/>
      <c r="AT165" s="284"/>
      <c r="AU165" s="284"/>
      <c r="AV165" s="284"/>
      <c r="AW165" s="284"/>
      <c r="AX165" s="284"/>
      <c r="AY165" s="284"/>
      <c r="AZ165" s="284"/>
      <c r="BA165" s="282"/>
      <c r="BB165"/>
      <c r="BC165" s="407" t="str">
        <f t="shared" si="87"/>
        <v>►</v>
      </c>
      <c r="BF165" s="407" t="str">
        <f t="shared" si="88"/>
        <v>►</v>
      </c>
      <c r="BI165" s="9">
        <v>1</v>
      </c>
      <c r="BJ165" s="1"/>
      <c r="BK165" s="1"/>
    </row>
    <row r="166" spans="1:63" s="583" customFormat="1" ht="21">
      <c r="A166" s="407" t="str">
        <f t="shared" si="85"/>
        <v>►</v>
      </c>
      <c r="B166" s="147" t="str">
        <f t="shared" ref="B166:G178" si="103">B164</f>
        <v>►</v>
      </c>
      <c r="C166" s="685" t="str">
        <f t="shared" si="103"/>
        <v>►</v>
      </c>
      <c r="D166" s="147" t="str">
        <f t="shared" si="103"/>
        <v>►</v>
      </c>
      <c r="E166" s="147" t="str">
        <f t="shared" si="103"/>
        <v>►</v>
      </c>
      <c r="F166" s="147" t="str">
        <f t="shared" si="103"/>
        <v>►</v>
      </c>
      <c r="G166" s="147" t="str">
        <f t="shared" si="103"/>
        <v>►</v>
      </c>
      <c r="H166"/>
      <c r="I166" s="146"/>
      <c r="J166" s="119"/>
      <c r="K166" s="119"/>
      <c r="L166" s="118"/>
      <c r="M166" s="117"/>
      <c r="N166" s="116"/>
      <c r="O166" s="285"/>
      <c r="P166" s="284"/>
      <c r="Q166" s="284"/>
      <c r="R166" s="284"/>
      <c r="S166" s="284"/>
      <c r="T166" s="284"/>
      <c r="U166" s="284"/>
      <c r="V166" s="284"/>
      <c r="W166" s="284"/>
      <c r="X166" s="284"/>
      <c r="Y166" s="284"/>
      <c r="Z166" s="282"/>
      <c r="AA166" s="686"/>
      <c r="AB166" s="407" t="str">
        <f t="shared" si="86"/>
        <v>►</v>
      </c>
      <c r="AC166" s="147" t="str">
        <f t="shared" ref="AC166:AH178" si="104">AC164</f>
        <v>►</v>
      </c>
      <c r="AD166" s="685" t="str">
        <f t="shared" si="104"/>
        <v>►</v>
      </c>
      <c r="AE166" s="147" t="str">
        <f t="shared" si="104"/>
        <v>►</v>
      </c>
      <c r="AF166" s="147" t="str">
        <f t="shared" si="104"/>
        <v>►</v>
      </c>
      <c r="AG166" s="147" t="str">
        <f t="shared" si="104"/>
        <v>►</v>
      </c>
      <c r="AH166" s="147" t="str">
        <f t="shared" si="104"/>
        <v>►</v>
      </c>
      <c r="AI166" s="686"/>
      <c r="AJ166" s="146"/>
      <c r="AK166" s="119"/>
      <c r="AL166" s="119"/>
      <c r="AM166" s="118"/>
      <c r="AN166" s="117"/>
      <c r="AO166" s="116"/>
      <c r="AP166" s="285"/>
      <c r="AQ166" s="284"/>
      <c r="AR166" s="284"/>
      <c r="AS166" s="284"/>
      <c r="AT166" s="284"/>
      <c r="AU166" s="284"/>
      <c r="AV166" s="284"/>
      <c r="AW166" s="284"/>
      <c r="AX166" s="284"/>
      <c r="AY166" s="284"/>
      <c r="AZ166" s="284"/>
      <c r="BA166" s="282"/>
      <c r="BB166"/>
      <c r="BC166" s="407" t="str">
        <f t="shared" si="87"/>
        <v>►</v>
      </c>
      <c r="BF166" s="407" t="str">
        <f t="shared" si="88"/>
        <v>►</v>
      </c>
      <c r="BI166" s="9">
        <v>1</v>
      </c>
      <c r="BJ166" s="1"/>
      <c r="BK166" s="1"/>
    </row>
    <row r="167" spans="1:63" s="583" customFormat="1" ht="21">
      <c r="A167" s="407" t="str">
        <f t="shared" si="85"/>
        <v>►</v>
      </c>
      <c r="B167" s="147" t="str">
        <f t="shared" si="103"/>
        <v>►</v>
      </c>
      <c r="C167" s="685" t="str">
        <f t="shared" si="103"/>
        <v>►</v>
      </c>
      <c r="D167" s="147" t="str">
        <f t="shared" si="103"/>
        <v>►</v>
      </c>
      <c r="E167" s="147" t="str">
        <f t="shared" si="103"/>
        <v>►</v>
      </c>
      <c r="F167" s="147" t="str">
        <f t="shared" si="103"/>
        <v>►</v>
      </c>
      <c r="G167" s="147" t="str">
        <f t="shared" si="103"/>
        <v>►</v>
      </c>
      <c r="H167"/>
      <c r="I167" s="146"/>
      <c r="J167" s="119"/>
      <c r="K167" s="119"/>
      <c r="L167" s="118"/>
      <c r="M167" s="117"/>
      <c r="N167" s="116"/>
      <c r="O167" s="285"/>
      <c r="P167" s="284"/>
      <c r="Q167" s="284"/>
      <c r="R167" s="284"/>
      <c r="S167" s="284"/>
      <c r="T167" s="284"/>
      <c r="U167" s="284"/>
      <c r="V167" s="284"/>
      <c r="W167" s="284"/>
      <c r="X167" s="284"/>
      <c r="Y167" s="284"/>
      <c r="Z167" s="282"/>
      <c r="AA167" s="686"/>
      <c r="AB167" s="407" t="str">
        <f t="shared" si="86"/>
        <v>►</v>
      </c>
      <c r="AC167" s="147" t="str">
        <f t="shared" si="104"/>
        <v>►</v>
      </c>
      <c r="AD167" s="685" t="str">
        <f t="shared" si="104"/>
        <v>►</v>
      </c>
      <c r="AE167" s="147" t="str">
        <f t="shared" si="104"/>
        <v>►</v>
      </c>
      <c r="AF167" s="147" t="str">
        <f t="shared" si="104"/>
        <v>►</v>
      </c>
      <c r="AG167" s="147" t="str">
        <f t="shared" si="104"/>
        <v>►</v>
      </c>
      <c r="AH167" s="147" t="str">
        <f t="shared" si="104"/>
        <v>►</v>
      </c>
      <c r="AI167" s="686"/>
      <c r="AJ167" s="146"/>
      <c r="AK167" s="119"/>
      <c r="AL167" s="119"/>
      <c r="AM167" s="118"/>
      <c r="AN167" s="117"/>
      <c r="AO167" s="116"/>
      <c r="AP167" s="285"/>
      <c r="AQ167" s="284"/>
      <c r="AR167" s="284"/>
      <c r="AS167" s="284"/>
      <c r="AT167" s="284"/>
      <c r="AU167" s="284"/>
      <c r="AV167" s="284"/>
      <c r="AW167" s="284"/>
      <c r="AX167" s="284"/>
      <c r="AY167" s="284"/>
      <c r="AZ167" s="284"/>
      <c r="BA167" s="282"/>
      <c r="BB167"/>
      <c r="BC167" s="407" t="str">
        <f t="shared" si="87"/>
        <v>►</v>
      </c>
      <c r="BF167" s="407" t="str">
        <f t="shared" si="88"/>
        <v>►</v>
      </c>
      <c r="BI167" s="9">
        <v>1</v>
      </c>
      <c r="BJ167" s="1"/>
      <c r="BK167" s="1"/>
    </row>
    <row r="168" spans="1:63" s="583" customFormat="1" ht="21">
      <c r="A168" s="407" t="str">
        <f t="shared" si="85"/>
        <v>►</v>
      </c>
      <c r="B168" s="147" t="str">
        <f t="shared" si="103"/>
        <v>►</v>
      </c>
      <c r="C168" s="685" t="str">
        <f t="shared" si="103"/>
        <v>►</v>
      </c>
      <c r="D168" s="147" t="str">
        <f t="shared" si="103"/>
        <v>►</v>
      </c>
      <c r="E168" s="147" t="str">
        <f t="shared" si="103"/>
        <v>►</v>
      </c>
      <c r="F168" s="147" t="str">
        <f t="shared" si="103"/>
        <v>►</v>
      </c>
      <c r="G168" s="147" t="str">
        <f t="shared" si="103"/>
        <v>►</v>
      </c>
      <c r="H168"/>
      <c r="I168" s="146"/>
      <c r="J168" s="119"/>
      <c r="K168" s="119"/>
      <c r="L168" s="118"/>
      <c r="M168" s="117"/>
      <c r="N168" s="116"/>
      <c r="O168" s="285"/>
      <c r="P168" s="284"/>
      <c r="Q168" s="284"/>
      <c r="R168" s="284"/>
      <c r="S168" s="284"/>
      <c r="T168" s="284"/>
      <c r="U168" s="284"/>
      <c r="V168" s="284"/>
      <c r="W168" s="284"/>
      <c r="X168" s="284"/>
      <c r="Y168" s="284"/>
      <c r="Z168" s="282"/>
      <c r="AA168" s="686"/>
      <c r="AB168" s="407" t="str">
        <f t="shared" si="86"/>
        <v>►</v>
      </c>
      <c r="AC168" s="147" t="str">
        <f t="shared" si="104"/>
        <v>►</v>
      </c>
      <c r="AD168" s="685" t="str">
        <f t="shared" si="104"/>
        <v>►</v>
      </c>
      <c r="AE168" s="147" t="str">
        <f t="shared" si="104"/>
        <v>►</v>
      </c>
      <c r="AF168" s="147" t="str">
        <f t="shared" si="104"/>
        <v>►</v>
      </c>
      <c r="AG168" s="147" t="str">
        <f t="shared" si="104"/>
        <v>►</v>
      </c>
      <c r="AH168" s="147" t="str">
        <f t="shared" si="104"/>
        <v>►</v>
      </c>
      <c r="AI168" s="686"/>
      <c r="AJ168" s="146"/>
      <c r="AK168" s="119"/>
      <c r="AL168" s="119"/>
      <c r="AM168" s="118"/>
      <c r="AN168" s="117"/>
      <c r="AO168" s="116"/>
      <c r="AP168" s="285"/>
      <c r="AQ168" s="284"/>
      <c r="AR168" s="284"/>
      <c r="AS168" s="284"/>
      <c r="AT168" s="284"/>
      <c r="AU168" s="284"/>
      <c r="AV168" s="284"/>
      <c r="AW168" s="284"/>
      <c r="AX168" s="284"/>
      <c r="AY168" s="284"/>
      <c r="AZ168" s="284"/>
      <c r="BA168" s="282"/>
      <c r="BB168"/>
      <c r="BC168" s="407" t="str">
        <f t="shared" si="87"/>
        <v>►</v>
      </c>
      <c r="BF168" s="407" t="str">
        <f t="shared" si="88"/>
        <v>►</v>
      </c>
      <c r="BI168" s="9">
        <v>1</v>
      </c>
      <c r="BJ168" s="1"/>
      <c r="BK168" s="1"/>
    </row>
    <row r="169" spans="1:63" s="583" customFormat="1" ht="21">
      <c r="A169" s="407" t="str">
        <f t="shared" si="85"/>
        <v>►</v>
      </c>
      <c r="B169" s="147" t="str">
        <f t="shared" si="103"/>
        <v>►</v>
      </c>
      <c r="C169" s="685" t="str">
        <f t="shared" si="103"/>
        <v>►</v>
      </c>
      <c r="D169" s="147" t="str">
        <f t="shared" si="103"/>
        <v>►</v>
      </c>
      <c r="E169" s="147" t="str">
        <f t="shared" si="103"/>
        <v>►</v>
      </c>
      <c r="F169" s="147" t="str">
        <f t="shared" si="103"/>
        <v>►</v>
      </c>
      <c r="G169" s="147" t="str">
        <f t="shared" si="103"/>
        <v>►</v>
      </c>
      <c r="H169"/>
      <c r="I169" s="146"/>
      <c r="J169" s="119"/>
      <c r="K169" s="119"/>
      <c r="L169" s="118"/>
      <c r="M169" s="117"/>
      <c r="N169" s="116"/>
      <c r="O169" s="285"/>
      <c r="P169" s="284"/>
      <c r="Q169" s="284"/>
      <c r="R169" s="284"/>
      <c r="S169" s="284"/>
      <c r="T169" s="284"/>
      <c r="U169" s="284"/>
      <c r="V169" s="284"/>
      <c r="W169" s="284"/>
      <c r="X169" s="284"/>
      <c r="Y169" s="284"/>
      <c r="Z169" s="282"/>
      <c r="AA169" s="686"/>
      <c r="AB169" s="407" t="str">
        <f t="shared" si="86"/>
        <v>►</v>
      </c>
      <c r="AC169" s="147" t="str">
        <f t="shared" si="104"/>
        <v>►</v>
      </c>
      <c r="AD169" s="685" t="str">
        <f t="shared" si="104"/>
        <v>►</v>
      </c>
      <c r="AE169" s="147" t="str">
        <f t="shared" si="104"/>
        <v>►</v>
      </c>
      <c r="AF169" s="147" t="str">
        <f t="shared" si="104"/>
        <v>►</v>
      </c>
      <c r="AG169" s="147" t="str">
        <f t="shared" si="104"/>
        <v>►</v>
      </c>
      <c r="AH169" s="147" t="str">
        <f t="shared" si="104"/>
        <v>►</v>
      </c>
      <c r="AI169" s="686"/>
      <c r="AJ169" s="146"/>
      <c r="AK169" s="119"/>
      <c r="AL169" s="119"/>
      <c r="AM169" s="118"/>
      <c r="AN169" s="117"/>
      <c r="AO169" s="116"/>
      <c r="AP169" s="285"/>
      <c r="AQ169" s="284"/>
      <c r="AR169" s="284"/>
      <c r="AS169" s="284"/>
      <c r="AT169" s="284"/>
      <c r="AU169" s="284"/>
      <c r="AV169" s="284"/>
      <c r="AW169" s="284"/>
      <c r="AX169" s="284"/>
      <c r="AY169" s="284"/>
      <c r="AZ169" s="284"/>
      <c r="BA169" s="282"/>
      <c r="BB169"/>
      <c r="BC169" s="407" t="str">
        <f t="shared" si="87"/>
        <v>►</v>
      </c>
      <c r="BF169" s="407" t="str">
        <f t="shared" si="88"/>
        <v>►</v>
      </c>
      <c r="BI169" s="9">
        <v>1</v>
      </c>
      <c r="BJ169" s="1"/>
      <c r="BK169" s="1"/>
    </row>
    <row r="170" spans="1:63" s="583" customFormat="1" ht="21">
      <c r="A170" s="407" t="str">
        <f t="shared" si="85"/>
        <v>►</v>
      </c>
      <c r="B170" s="147" t="str">
        <f t="shared" si="103"/>
        <v>►</v>
      </c>
      <c r="C170" s="685" t="str">
        <f t="shared" si="103"/>
        <v>►</v>
      </c>
      <c r="D170" s="147" t="str">
        <f t="shared" si="103"/>
        <v>►</v>
      </c>
      <c r="E170" s="147" t="str">
        <f t="shared" si="103"/>
        <v>►</v>
      </c>
      <c r="F170" s="147" t="str">
        <f t="shared" si="103"/>
        <v>►</v>
      </c>
      <c r="G170" s="147" t="str">
        <f t="shared" si="103"/>
        <v>►</v>
      </c>
      <c r="H170"/>
      <c r="I170" s="146"/>
      <c r="J170" s="119"/>
      <c r="K170" s="119"/>
      <c r="L170" s="118"/>
      <c r="M170" s="117"/>
      <c r="N170" s="116"/>
      <c r="O170" s="285"/>
      <c r="P170" s="284"/>
      <c r="Q170" s="284"/>
      <c r="R170" s="284"/>
      <c r="S170" s="284"/>
      <c r="T170" s="284"/>
      <c r="U170" s="284"/>
      <c r="V170" s="284"/>
      <c r="W170" s="284"/>
      <c r="X170" s="284"/>
      <c r="Y170" s="284"/>
      <c r="Z170" s="282"/>
      <c r="AA170" s="686"/>
      <c r="AB170" s="407" t="str">
        <f t="shared" si="86"/>
        <v>►</v>
      </c>
      <c r="AC170" s="147" t="str">
        <f t="shared" si="104"/>
        <v>►</v>
      </c>
      <c r="AD170" s="685" t="str">
        <f t="shared" si="104"/>
        <v>►</v>
      </c>
      <c r="AE170" s="147" t="str">
        <f t="shared" si="104"/>
        <v>►</v>
      </c>
      <c r="AF170" s="147" t="str">
        <f t="shared" si="104"/>
        <v>►</v>
      </c>
      <c r="AG170" s="147" t="str">
        <f t="shared" si="104"/>
        <v>►</v>
      </c>
      <c r="AH170" s="147" t="str">
        <f t="shared" si="104"/>
        <v>►</v>
      </c>
      <c r="AI170" s="686"/>
      <c r="AJ170" s="146"/>
      <c r="AK170" s="119"/>
      <c r="AL170" s="119"/>
      <c r="AM170" s="118"/>
      <c r="AN170" s="117"/>
      <c r="AO170" s="116"/>
      <c r="AP170" s="285"/>
      <c r="AQ170" s="284"/>
      <c r="AR170" s="284"/>
      <c r="AS170" s="284"/>
      <c r="AT170" s="284"/>
      <c r="AU170" s="284"/>
      <c r="AV170" s="284"/>
      <c r="AW170" s="284"/>
      <c r="AX170" s="284"/>
      <c r="AY170" s="284"/>
      <c r="AZ170" s="284"/>
      <c r="BA170" s="282"/>
      <c r="BB170"/>
      <c r="BC170" s="407" t="str">
        <f t="shared" si="87"/>
        <v>►</v>
      </c>
      <c r="BF170" s="407" t="str">
        <f t="shared" si="88"/>
        <v>►</v>
      </c>
      <c r="BI170" s="9">
        <v>1</v>
      </c>
      <c r="BJ170" s="1"/>
      <c r="BK170" s="1"/>
    </row>
    <row r="171" spans="1:63" s="583" customFormat="1" ht="21">
      <c r="A171" s="407" t="str">
        <f t="shared" si="85"/>
        <v>►</v>
      </c>
      <c r="B171" s="147" t="str">
        <f t="shared" si="103"/>
        <v>►</v>
      </c>
      <c r="C171" s="685" t="str">
        <f t="shared" si="103"/>
        <v>►</v>
      </c>
      <c r="D171" s="147" t="str">
        <f t="shared" si="103"/>
        <v>►</v>
      </c>
      <c r="E171" s="147" t="str">
        <f t="shared" si="103"/>
        <v>►</v>
      </c>
      <c r="F171" s="147" t="str">
        <f t="shared" si="103"/>
        <v>►</v>
      </c>
      <c r="G171" s="147" t="str">
        <f t="shared" si="103"/>
        <v>►</v>
      </c>
      <c r="H171"/>
      <c r="I171" s="146"/>
      <c r="J171" s="119"/>
      <c r="K171" s="119"/>
      <c r="L171" s="118"/>
      <c r="M171" s="117"/>
      <c r="N171" s="116"/>
      <c r="O171" s="285"/>
      <c r="P171" s="284"/>
      <c r="Q171" s="284"/>
      <c r="R171" s="284"/>
      <c r="S171" s="284"/>
      <c r="T171" s="284"/>
      <c r="U171" s="284"/>
      <c r="V171" s="284"/>
      <c r="W171" s="284"/>
      <c r="X171" s="284"/>
      <c r="Y171" s="284"/>
      <c r="Z171" s="282"/>
      <c r="AA171" s="686"/>
      <c r="AB171" s="407" t="str">
        <f t="shared" si="86"/>
        <v>►</v>
      </c>
      <c r="AC171" s="147" t="str">
        <f t="shared" si="104"/>
        <v>►</v>
      </c>
      <c r="AD171" s="685" t="str">
        <f t="shared" si="104"/>
        <v>►</v>
      </c>
      <c r="AE171" s="147" t="str">
        <f t="shared" si="104"/>
        <v>►</v>
      </c>
      <c r="AF171" s="147" t="str">
        <f t="shared" si="104"/>
        <v>►</v>
      </c>
      <c r="AG171" s="147" t="str">
        <f t="shared" si="104"/>
        <v>►</v>
      </c>
      <c r="AH171" s="147" t="str">
        <f t="shared" si="104"/>
        <v>►</v>
      </c>
      <c r="AI171" s="686"/>
      <c r="AJ171" s="146"/>
      <c r="AK171" s="119"/>
      <c r="AL171" s="119"/>
      <c r="AM171" s="118"/>
      <c r="AN171" s="117"/>
      <c r="AO171" s="116"/>
      <c r="AP171" s="285"/>
      <c r="AQ171" s="284"/>
      <c r="AR171" s="284"/>
      <c r="AS171" s="284"/>
      <c r="AT171" s="284"/>
      <c r="AU171" s="284"/>
      <c r="AV171" s="284"/>
      <c r="AW171" s="284"/>
      <c r="AX171" s="284"/>
      <c r="AY171" s="284"/>
      <c r="AZ171" s="284"/>
      <c r="BA171" s="282"/>
      <c r="BB171"/>
      <c r="BC171" s="407" t="str">
        <f t="shared" si="87"/>
        <v>►</v>
      </c>
      <c r="BF171" s="407" t="str">
        <f t="shared" si="88"/>
        <v>►</v>
      </c>
      <c r="BI171" s="9">
        <v>1</v>
      </c>
      <c r="BJ171" s="1"/>
      <c r="BK171" s="1"/>
    </row>
    <row r="172" spans="1:63" s="583" customFormat="1" ht="21">
      <c r="A172" s="407" t="str">
        <f t="shared" si="85"/>
        <v>►</v>
      </c>
      <c r="B172" s="147" t="str">
        <f t="shared" si="103"/>
        <v>►</v>
      </c>
      <c r="C172" s="685" t="str">
        <f t="shared" si="103"/>
        <v>►</v>
      </c>
      <c r="D172" s="147" t="str">
        <f t="shared" si="103"/>
        <v>►</v>
      </c>
      <c r="E172" s="147" t="str">
        <f t="shared" si="103"/>
        <v>►</v>
      </c>
      <c r="F172" s="147" t="str">
        <f t="shared" si="103"/>
        <v>►</v>
      </c>
      <c r="G172" s="147" t="str">
        <f t="shared" si="103"/>
        <v>►</v>
      </c>
      <c r="H172"/>
      <c r="I172" s="146"/>
      <c r="J172" s="119"/>
      <c r="K172" s="119"/>
      <c r="L172" s="118"/>
      <c r="M172" s="117"/>
      <c r="N172" s="116"/>
      <c r="O172" s="285"/>
      <c r="P172" s="284"/>
      <c r="Q172" s="284"/>
      <c r="R172" s="284"/>
      <c r="S172" s="284"/>
      <c r="T172" s="284"/>
      <c r="U172" s="284"/>
      <c r="V172" s="284"/>
      <c r="W172" s="284"/>
      <c r="X172" s="284"/>
      <c r="Y172" s="284"/>
      <c r="Z172" s="282"/>
      <c r="AA172" s="686"/>
      <c r="AB172" s="407" t="str">
        <f t="shared" si="86"/>
        <v>►</v>
      </c>
      <c r="AC172" s="147" t="str">
        <f t="shared" si="104"/>
        <v>►</v>
      </c>
      <c r="AD172" s="685" t="str">
        <f t="shared" si="104"/>
        <v>►</v>
      </c>
      <c r="AE172" s="147" t="str">
        <f t="shared" si="104"/>
        <v>►</v>
      </c>
      <c r="AF172" s="147" t="str">
        <f t="shared" si="104"/>
        <v>►</v>
      </c>
      <c r="AG172" s="147" t="str">
        <f t="shared" si="104"/>
        <v>►</v>
      </c>
      <c r="AH172" s="147" t="str">
        <f t="shared" si="104"/>
        <v>►</v>
      </c>
      <c r="AI172" s="686"/>
      <c r="AJ172" s="146"/>
      <c r="AK172" s="119"/>
      <c r="AL172" s="119"/>
      <c r="AM172" s="118"/>
      <c r="AN172" s="117"/>
      <c r="AO172" s="116"/>
      <c r="AP172" s="285"/>
      <c r="AQ172" s="284"/>
      <c r="AR172" s="284"/>
      <c r="AS172" s="284"/>
      <c r="AT172" s="284"/>
      <c r="AU172" s="284"/>
      <c r="AV172" s="284"/>
      <c r="AW172" s="284"/>
      <c r="AX172" s="284"/>
      <c r="AY172" s="284"/>
      <c r="AZ172" s="284"/>
      <c r="BA172" s="282"/>
      <c r="BB172"/>
      <c r="BC172" s="407" t="str">
        <f t="shared" si="87"/>
        <v>►</v>
      </c>
      <c r="BF172" s="407" t="str">
        <f t="shared" si="88"/>
        <v>►</v>
      </c>
      <c r="BI172" s="9">
        <v>1</v>
      </c>
      <c r="BJ172" s="1"/>
      <c r="BK172" s="1"/>
    </row>
    <row r="173" spans="1:63" s="583" customFormat="1" ht="21">
      <c r="A173" s="407" t="str">
        <f t="shared" si="85"/>
        <v>►</v>
      </c>
      <c r="B173" s="147" t="str">
        <f t="shared" si="103"/>
        <v>►</v>
      </c>
      <c r="C173" s="685" t="str">
        <f t="shared" si="103"/>
        <v>►</v>
      </c>
      <c r="D173" s="147" t="str">
        <f t="shared" si="103"/>
        <v>►</v>
      </c>
      <c r="E173" s="147" t="str">
        <f t="shared" si="103"/>
        <v>►</v>
      </c>
      <c r="F173" s="147" t="str">
        <f t="shared" si="103"/>
        <v>►</v>
      </c>
      <c r="G173" s="147" t="str">
        <f t="shared" si="103"/>
        <v>►</v>
      </c>
      <c r="H173"/>
      <c r="I173" s="146"/>
      <c r="J173" s="119"/>
      <c r="K173" s="119"/>
      <c r="L173" s="118"/>
      <c r="M173" s="117"/>
      <c r="N173" s="116"/>
      <c r="O173" s="285"/>
      <c r="P173" s="284"/>
      <c r="Q173" s="284"/>
      <c r="R173" s="284"/>
      <c r="S173" s="284"/>
      <c r="T173" s="284"/>
      <c r="U173" s="284"/>
      <c r="V173" s="284"/>
      <c r="W173" s="284"/>
      <c r="X173" s="284"/>
      <c r="Y173" s="284"/>
      <c r="Z173" s="282"/>
      <c r="AA173" s="686"/>
      <c r="AB173" s="407" t="str">
        <f t="shared" si="86"/>
        <v>►</v>
      </c>
      <c r="AC173" s="147" t="str">
        <f t="shared" si="104"/>
        <v>►</v>
      </c>
      <c r="AD173" s="685" t="str">
        <f t="shared" si="104"/>
        <v>►</v>
      </c>
      <c r="AE173" s="147" t="str">
        <f t="shared" si="104"/>
        <v>►</v>
      </c>
      <c r="AF173" s="147" t="str">
        <f t="shared" si="104"/>
        <v>►</v>
      </c>
      <c r="AG173" s="147" t="str">
        <f t="shared" si="104"/>
        <v>►</v>
      </c>
      <c r="AH173" s="147" t="str">
        <f t="shared" si="104"/>
        <v>►</v>
      </c>
      <c r="AI173" s="686"/>
      <c r="AJ173" s="146"/>
      <c r="AK173" s="119"/>
      <c r="AL173" s="119"/>
      <c r="AM173" s="118"/>
      <c r="AN173" s="117"/>
      <c r="AO173" s="116"/>
      <c r="AP173" s="285"/>
      <c r="AQ173" s="284"/>
      <c r="AR173" s="284"/>
      <c r="AS173" s="284"/>
      <c r="AT173" s="284"/>
      <c r="AU173" s="284"/>
      <c r="AV173" s="284"/>
      <c r="AW173" s="284"/>
      <c r="AX173" s="284"/>
      <c r="AY173" s="284"/>
      <c r="AZ173" s="284"/>
      <c r="BA173" s="282"/>
      <c r="BB173"/>
      <c r="BC173" s="407" t="str">
        <f t="shared" si="87"/>
        <v>►</v>
      </c>
      <c r="BF173" s="407" t="str">
        <f t="shared" si="88"/>
        <v>►</v>
      </c>
      <c r="BI173" s="9">
        <v>1</v>
      </c>
      <c r="BJ173" s="1"/>
      <c r="BK173" s="1"/>
    </row>
    <row r="174" spans="1:63" s="583" customFormat="1" ht="18.75">
      <c r="A174" s="407" t="str">
        <f t="shared" si="85"/>
        <v>►</v>
      </c>
      <c r="B174" s="147" t="str">
        <f t="shared" si="103"/>
        <v>►</v>
      </c>
      <c r="C174" s="685" t="str">
        <f t="shared" si="103"/>
        <v>►</v>
      </c>
      <c r="D174" s="147" t="str">
        <f t="shared" si="103"/>
        <v>►</v>
      </c>
      <c r="E174" s="147" t="str">
        <f t="shared" si="103"/>
        <v>►</v>
      </c>
      <c r="F174" s="147" t="str">
        <f t="shared" si="103"/>
        <v>►</v>
      </c>
      <c r="G174" s="147" t="str">
        <f t="shared" si="103"/>
        <v>►</v>
      </c>
      <c r="H174"/>
      <c r="I174" s="146"/>
      <c r="J174" s="119"/>
      <c r="K174" s="119"/>
      <c r="L174" s="118"/>
      <c r="M174" s="117"/>
      <c r="N174" s="116"/>
      <c r="O174" s="687"/>
      <c r="P174" s="280"/>
      <c r="Q174" s="280"/>
      <c r="R174" s="280"/>
      <c r="S174" s="280"/>
      <c r="T174" s="280"/>
      <c r="U174" s="280"/>
      <c r="V174" s="280"/>
      <c r="W174" s="280"/>
      <c r="X174" s="280"/>
      <c r="Y174" s="280"/>
      <c r="Z174" s="279"/>
      <c r="AA174" s="686"/>
      <c r="AB174" s="407" t="str">
        <f t="shared" si="86"/>
        <v>►</v>
      </c>
      <c r="AC174" s="147" t="str">
        <f t="shared" si="104"/>
        <v>►</v>
      </c>
      <c r="AD174" s="685" t="str">
        <f t="shared" si="104"/>
        <v>►</v>
      </c>
      <c r="AE174" s="147" t="str">
        <f t="shared" si="104"/>
        <v>►</v>
      </c>
      <c r="AF174" s="147" t="str">
        <f t="shared" si="104"/>
        <v>►</v>
      </c>
      <c r="AG174" s="147" t="str">
        <f t="shared" si="104"/>
        <v>►</v>
      </c>
      <c r="AH174" s="147" t="str">
        <f t="shared" si="104"/>
        <v>►</v>
      </c>
      <c r="AI174" s="686"/>
      <c r="AJ174" s="146"/>
      <c r="AK174" s="119"/>
      <c r="AL174" s="119"/>
      <c r="AM174" s="118"/>
      <c r="AN174" s="117"/>
      <c r="AO174" s="116"/>
      <c r="AP174" s="687"/>
      <c r="AQ174" s="280"/>
      <c r="AR174" s="280"/>
      <c r="AS174" s="280"/>
      <c r="AT174" s="280"/>
      <c r="AU174" s="280"/>
      <c r="AV174" s="280"/>
      <c r="AW174" s="280"/>
      <c r="AX174" s="280"/>
      <c r="AY174" s="280"/>
      <c r="AZ174" s="280"/>
      <c r="BA174" s="279"/>
      <c r="BB174"/>
      <c r="BC174" s="407" t="str">
        <f t="shared" si="87"/>
        <v>►</v>
      </c>
      <c r="BF174" s="407" t="str">
        <f t="shared" si="88"/>
        <v>►</v>
      </c>
      <c r="BI174" s="9">
        <v>1</v>
      </c>
      <c r="BJ174" s="1"/>
      <c r="BK174" s="1"/>
    </row>
    <row r="175" spans="1:63" s="583" customFormat="1" ht="27" customHeight="1">
      <c r="A175" s="407" t="str">
        <f t="shared" si="85"/>
        <v>►</v>
      </c>
      <c r="B175" s="147" t="str">
        <f t="shared" si="103"/>
        <v>►</v>
      </c>
      <c r="C175" s="685" t="str">
        <f t="shared" si="103"/>
        <v>►</v>
      </c>
      <c r="D175" s="147" t="str">
        <f t="shared" si="103"/>
        <v>►</v>
      </c>
      <c r="E175" s="147" t="str">
        <f t="shared" si="103"/>
        <v>►</v>
      </c>
      <c r="F175" s="147" t="str">
        <f t="shared" si="103"/>
        <v>►</v>
      </c>
      <c r="G175" s="147" t="str">
        <f t="shared" si="103"/>
        <v>►</v>
      </c>
      <c r="H175"/>
      <c r="I175" s="146"/>
      <c r="J175" s="119"/>
      <c r="K175" s="119"/>
      <c r="L175" s="118"/>
      <c r="M175" s="117"/>
      <c r="N175" s="116"/>
      <c r="O175" s="687"/>
      <c r="P175" s="280"/>
      <c r="Q175" s="280"/>
      <c r="R175" s="280"/>
      <c r="S175" s="280"/>
      <c r="T175" s="280"/>
      <c r="U175" s="280"/>
      <c r="V175" s="280"/>
      <c r="W175" s="280"/>
      <c r="X175" s="280"/>
      <c r="Y175" s="280"/>
      <c r="Z175" s="279"/>
      <c r="AA175" s="686"/>
      <c r="AB175" s="407" t="str">
        <f t="shared" si="86"/>
        <v>►</v>
      </c>
      <c r="AC175" s="147" t="str">
        <f t="shared" si="104"/>
        <v>►</v>
      </c>
      <c r="AD175" s="685" t="str">
        <f t="shared" si="104"/>
        <v>►</v>
      </c>
      <c r="AE175" s="147" t="str">
        <f t="shared" si="104"/>
        <v>►</v>
      </c>
      <c r="AF175" s="147" t="str">
        <f t="shared" si="104"/>
        <v>►</v>
      </c>
      <c r="AG175" s="147" t="str">
        <f t="shared" si="104"/>
        <v>►</v>
      </c>
      <c r="AH175" s="147" t="str">
        <f t="shared" si="104"/>
        <v>►</v>
      </c>
      <c r="AI175" s="686"/>
      <c r="AJ175" s="146"/>
      <c r="AK175" s="119"/>
      <c r="AL175" s="119"/>
      <c r="AM175" s="118"/>
      <c r="AN175" s="117"/>
      <c r="AO175" s="116"/>
      <c r="AP175" s="687"/>
      <c r="AQ175" s="280"/>
      <c r="AR175" s="280"/>
      <c r="AS175" s="280"/>
      <c r="AT175" s="280"/>
      <c r="AU175" s="280"/>
      <c r="AV175" s="280"/>
      <c r="AW175" s="280"/>
      <c r="AX175" s="280"/>
      <c r="AY175" s="280"/>
      <c r="AZ175" s="280"/>
      <c r="BA175" s="279"/>
      <c r="BB175"/>
      <c r="BC175" s="407" t="str">
        <f t="shared" si="87"/>
        <v>►</v>
      </c>
      <c r="BF175" s="407" t="str">
        <f t="shared" si="88"/>
        <v>►</v>
      </c>
      <c r="BI175" s="9">
        <v>1</v>
      </c>
      <c r="BJ175" s="1"/>
      <c r="BK175" s="1"/>
    </row>
    <row r="176" spans="1:63" s="583" customFormat="1" ht="15.75">
      <c r="A176" s="407" t="str">
        <f t="shared" si="85"/>
        <v>►</v>
      </c>
      <c r="B176" s="147" t="str">
        <f t="shared" si="103"/>
        <v>►</v>
      </c>
      <c r="C176" s="685" t="str">
        <f t="shared" si="103"/>
        <v>►</v>
      </c>
      <c r="D176" s="147" t="str">
        <f t="shared" si="103"/>
        <v>►</v>
      </c>
      <c r="E176" s="147" t="str">
        <f t="shared" si="103"/>
        <v>►</v>
      </c>
      <c r="F176" s="147" t="str">
        <f t="shared" si="103"/>
        <v>►</v>
      </c>
      <c r="G176" s="147" t="str">
        <f t="shared" si="103"/>
        <v>►</v>
      </c>
      <c r="H176"/>
      <c r="I176" s="274"/>
      <c r="J176" s="119"/>
      <c r="K176" s="119"/>
      <c r="L176" s="118"/>
      <c r="M176" s="117"/>
      <c r="N176" s="116"/>
      <c r="O176" s="277"/>
      <c r="P176" s="122"/>
      <c r="Q176" s="122"/>
      <c r="R176" s="122"/>
      <c r="S176" s="122"/>
      <c r="T176" s="122"/>
      <c r="U176" s="122"/>
      <c r="V176" s="122"/>
      <c r="W176" s="122"/>
      <c r="X176" s="122"/>
      <c r="Y176" s="122"/>
      <c r="Z176" s="121"/>
      <c r="AA176" s="686"/>
      <c r="AB176" s="407" t="str">
        <f t="shared" si="86"/>
        <v>►</v>
      </c>
      <c r="AC176" s="147" t="str">
        <f t="shared" si="104"/>
        <v>►</v>
      </c>
      <c r="AD176" s="685" t="str">
        <f t="shared" si="104"/>
        <v>►</v>
      </c>
      <c r="AE176" s="147" t="str">
        <f t="shared" si="104"/>
        <v>►</v>
      </c>
      <c r="AF176" s="147" t="str">
        <f t="shared" si="104"/>
        <v>►</v>
      </c>
      <c r="AG176" s="147" t="str">
        <f t="shared" si="104"/>
        <v>►</v>
      </c>
      <c r="AH176" s="147" t="str">
        <f t="shared" si="104"/>
        <v>►</v>
      </c>
      <c r="AI176" s="686"/>
      <c r="AJ176" s="274"/>
      <c r="AK176" s="119"/>
      <c r="AL176" s="119"/>
      <c r="AM176" s="118"/>
      <c r="AN176" s="117"/>
      <c r="AO176" s="116"/>
      <c r="AP176" s="277"/>
      <c r="AQ176" s="122"/>
      <c r="AR176" s="122"/>
      <c r="AS176" s="122"/>
      <c r="AT176" s="122"/>
      <c r="AU176" s="122"/>
      <c r="AV176" s="122"/>
      <c r="AW176" s="122"/>
      <c r="AX176" s="122"/>
      <c r="AY176" s="122"/>
      <c r="AZ176" s="122"/>
      <c r="BA176" s="121"/>
      <c r="BB176"/>
      <c r="BC176" s="407" t="str">
        <f t="shared" si="87"/>
        <v>►</v>
      </c>
      <c r="BF176" s="407" t="str">
        <f t="shared" si="88"/>
        <v>►</v>
      </c>
      <c r="BI176" s="9">
        <v>1</v>
      </c>
      <c r="BJ176" s="1"/>
      <c r="BK176" s="1"/>
    </row>
    <row r="177" spans="1:63" s="583" customFormat="1" ht="15.75">
      <c r="A177" s="407" t="str">
        <f t="shared" si="85"/>
        <v>►</v>
      </c>
      <c r="B177" s="147" t="str">
        <f t="shared" si="103"/>
        <v>►</v>
      </c>
      <c r="C177" s="685" t="str">
        <f t="shared" si="103"/>
        <v>►</v>
      </c>
      <c r="D177" s="147" t="str">
        <f t="shared" si="103"/>
        <v>►</v>
      </c>
      <c r="E177" s="147" t="str">
        <f t="shared" si="103"/>
        <v>►</v>
      </c>
      <c r="F177" s="147" t="str">
        <f t="shared" si="103"/>
        <v>►</v>
      </c>
      <c r="G177" s="147" t="str">
        <f t="shared" si="103"/>
        <v>►</v>
      </c>
      <c r="H177"/>
      <c r="I177" s="274"/>
      <c r="J177" s="113"/>
      <c r="K177" s="113"/>
      <c r="L177" s="113"/>
      <c r="M177" s="113"/>
      <c r="N177" s="113"/>
      <c r="O177" s="113"/>
      <c r="P177" s="113"/>
      <c r="Q177" s="113"/>
      <c r="R177" s="113"/>
      <c r="S177" s="113"/>
      <c r="T177" s="113"/>
      <c r="U177" s="113"/>
      <c r="V177" s="113"/>
      <c r="W177" s="113"/>
      <c r="X177" s="113"/>
      <c r="Y177" s="113"/>
      <c r="Z177" s="115"/>
      <c r="AA177" s="686"/>
      <c r="AB177" s="407" t="str">
        <f t="shared" si="86"/>
        <v>►</v>
      </c>
      <c r="AC177" s="147" t="str">
        <f t="shared" si="104"/>
        <v>►</v>
      </c>
      <c r="AD177" s="685" t="str">
        <f t="shared" si="104"/>
        <v>►</v>
      </c>
      <c r="AE177" s="147" t="str">
        <f t="shared" si="104"/>
        <v>►</v>
      </c>
      <c r="AF177" s="147" t="str">
        <f t="shared" si="104"/>
        <v>►</v>
      </c>
      <c r="AG177" s="147" t="str">
        <f t="shared" si="104"/>
        <v>►</v>
      </c>
      <c r="AH177" s="147" t="str">
        <f t="shared" si="104"/>
        <v>►</v>
      </c>
      <c r="AI177" s="686"/>
      <c r="AJ177" s="274"/>
      <c r="AK177" s="113"/>
      <c r="AL177" s="113"/>
      <c r="AM177" s="113"/>
      <c r="AN177" s="113"/>
      <c r="AO177" s="113"/>
      <c r="AP177" s="113"/>
      <c r="AQ177" s="113"/>
      <c r="AR177" s="113"/>
      <c r="AS177" s="113"/>
      <c r="AT177" s="113"/>
      <c r="AU177" s="113"/>
      <c r="AV177" s="113"/>
      <c r="AW177" s="113"/>
      <c r="AX177" s="113"/>
      <c r="AY177" s="113"/>
      <c r="AZ177" s="113"/>
      <c r="BA177" s="115"/>
      <c r="BB177"/>
      <c r="BC177" s="407" t="str">
        <f t="shared" si="87"/>
        <v>►</v>
      </c>
      <c r="BF177" s="407" t="str">
        <f t="shared" si="88"/>
        <v>►</v>
      </c>
      <c r="BI177" s="9">
        <v>1</v>
      </c>
      <c r="BJ177" s="1"/>
      <c r="BK177" s="1"/>
    </row>
    <row r="178" spans="1:63" s="583" customFormat="1" ht="16.5" thickBot="1">
      <c r="A178" s="407" t="str">
        <f t="shared" si="85"/>
        <v>►</v>
      </c>
      <c r="B178" s="147" t="str">
        <f t="shared" si="103"/>
        <v>►</v>
      </c>
      <c r="C178" s="685" t="str">
        <f t="shared" si="103"/>
        <v>►</v>
      </c>
      <c r="D178" s="147" t="str">
        <f t="shared" si="103"/>
        <v>►</v>
      </c>
      <c r="E178" s="147" t="str">
        <f t="shared" si="103"/>
        <v>►</v>
      </c>
      <c r="F178" s="147" t="str">
        <f t="shared" si="103"/>
        <v>►</v>
      </c>
      <c r="G178" s="147" t="str">
        <f t="shared" si="103"/>
        <v>►</v>
      </c>
      <c r="H178"/>
      <c r="I178" s="273"/>
      <c r="J178" s="272"/>
      <c r="K178" s="272"/>
      <c r="L178" s="272"/>
      <c r="M178" s="272"/>
      <c r="N178" s="272"/>
      <c r="O178" s="272"/>
      <c r="P178" s="272"/>
      <c r="Q178" s="272"/>
      <c r="R178" s="272"/>
      <c r="S178" s="272"/>
      <c r="T178" s="272"/>
      <c r="U178" s="272"/>
      <c r="V178" s="272"/>
      <c r="W178" s="272"/>
      <c r="X178" s="272"/>
      <c r="Y178" s="272"/>
      <c r="Z178" s="271"/>
      <c r="AA178" s="686"/>
      <c r="AB178" s="407" t="str">
        <f t="shared" si="86"/>
        <v>►</v>
      </c>
      <c r="AC178" s="147" t="str">
        <f t="shared" si="104"/>
        <v>►</v>
      </c>
      <c r="AD178" s="685" t="str">
        <f t="shared" si="104"/>
        <v>►</v>
      </c>
      <c r="AE178" s="147" t="str">
        <f t="shared" si="104"/>
        <v>►</v>
      </c>
      <c r="AF178" s="147" t="str">
        <f t="shared" si="104"/>
        <v>►</v>
      </c>
      <c r="AG178" s="147" t="str">
        <f t="shared" si="104"/>
        <v>►</v>
      </c>
      <c r="AH178" s="147" t="str">
        <f t="shared" si="104"/>
        <v>►</v>
      </c>
      <c r="AI178" s="686"/>
      <c r="AJ178" s="273"/>
      <c r="AK178" s="272"/>
      <c r="AL178" s="272"/>
      <c r="AM178" s="272"/>
      <c r="AN178" s="272"/>
      <c r="AO178" s="272"/>
      <c r="AP178" s="272"/>
      <c r="AQ178" s="272"/>
      <c r="AR178" s="272"/>
      <c r="AS178" s="272"/>
      <c r="AT178" s="272"/>
      <c r="AU178" s="272"/>
      <c r="AV178" s="272"/>
      <c r="AW178" s="272"/>
      <c r="AX178" s="272"/>
      <c r="AY178" s="272"/>
      <c r="AZ178" s="272"/>
      <c r="BA178" s="271"/>
      <c r="BB178"/>
      <c r="BC178" s="407" t="str">
        <f t="shared" si="87"/>
        <v>►</v>
      </c>
      <c r="BF178" s="407" t="str">
        <f t="shared" si="88"/>
        <v>►</v>
      </c>
      <c r="BI178" s="9">
        <v>1</v>
      </c>
      <c r="BJ178" s="1"/>
      <c r="BK178" s="1"/>
    </row>
    <row r="179" spans="1:63" s="583" customFormat="1" ht="16.5" thickBot="1">
      <c r="A179" s="407" t="str">
        <f t="shared" si="85"/>
        <v>A</v>
      </c>
      <c r="B179" s="681" t="s">
        <v>956</v>
      </c>
      <c r="C179" s="681" t="s">
        <v>956</v>
      </c>
      <c r="D179" s="681" t="s">
        <v>956</v>
      </c>
      <c r="E179" s="681" t="s">
        <v>956</v>
      </c>
      <c r="F179" s="681" t="s">
        <v>956</v>
      </c>
      <c r="G179" s="681" t="s">
        <v>956</v>
      </c>
      <c r="H179"/>
      <c r="I179" s="684" t="s">
        <v>338</v>
      </c>
      <c r="J179" s="683" t="s">
        <v>956</v>
      </c>
      <c r="K179" s="683" t="s">
        <v>956</v>
      </c>
      <c r="L179" s="683" t="s">
        <v>956</v>
      </c>
      <c r="M179" s="683" t="s">
        <v>956</v>
      </c>
      <c r="N179" s="683" t="s">
        <v>956</v>
      </c>
      <c r="O179" s="683" t="s">
        <v>956</v>
      </c>
      <c r="P179" s="683" t="s">
        <v>956</v>
      </c>
      <c r="Q179" s="683" t="s">
        <v>956</v>
      </c>
      <c r="R179" s="683" t="s">
        <v>956</v>
      </c>
      <c r="S179" s="683" t="s">
        <v>956</v>
      </c>
      <c r="T179" s="683" t="s">
        <v>956</v>
      </c>
      <c r="U179" s="683" t="s">
        <v>956</v>
      </c>
      <c r="V179" s="683" t="s">
        <v>956</v>
      </c>
      <c r="W179" s="683" t="s">
        <v>956</v>
      </c>
      <c r="X179" s="683" t="s">
        <v>956</v>
      </c>
      <c r="Y179" s="683" t="s">
        <v>956</v>
      </c>
      <c r="Z179" s="683" t="s">
        <v>956</v>
      </c>
      <c r="AA179" s="686"/>
      <c r="AB179" s="407" t="str">
        <f t="shared" si="86"/>
        <v>A</v>
      </c>
      <c r="AC179" s="681" t="s">
        <v>956</v>
      </c>
      <c r="AD179" s="681" t="s">
        <v>956</v>
      </c>
      <c r="AE179" s="681" t="s">
        <v>956</v>
      </c>
      <c r="AF179" s="681" t="s">
        <v>956</v>
      </c>
      <c r="AG179" s="681" t="s">
        <v>956</v>
      </c>
      <c r="AH179" s="681" t="s">
        <v>956</v>
      </c>
      <c r="AI179" s="686"/>
      <c r="AJ179" s="684" t="s">
        <v>338</v>
      </c>
      <c r="AK179" s="683" t="s">
        <v>956</v>
      </c>
      <c r="AL179" s="683" t="s">
        <v>956</v>
      </c>
      <c r="AM179" s="683" t="s">
        <v>956</v>
      </c>
      <c r="AN179" s="683" t="s">
        <v>956</v>
      </c>
      <c r="AO179" s="683" t="s">
        <v>956</v>
      </c>
      <c r="AP179" s="683" t="s">
        <v>956</v>
      </c>
      <c r="AQ179" s="683" t="s">
        <v>956</v>
      </c>
      <c r="AR179" s="683" t="s">
        <v>956</v>
      </c>
      <c r="AS179" s="683" t="s">
        <v>956</v>
      </c>
      <c r="AT179" s="683" t="s">
        <v>956</v>
      </c>
      <c r="AU179" s="683" t="s">
        <v>956</v>
      </c>
      <c r="AV179" s="683" t="s">
        <v>956</v>
      </c>
      <c r="AW179" s="683" t="s">
        <v>956</v>
      </c>
      <c r="AX179" s="683" t="s">
        <v>956</v>
      </c>
      <c r="AY179" s="683" t="s">
        <v>956</v>
      </c>
      <c r="AZ179" s="683" t="s">
        <v>956</v>
      </c>
      <c r="BA179" s="683" t="s">
        <v>956</v>
      </c>
      <c r="BB179"/>
      <c r="BC179" s="407" t="str">
        <f t="shared" si="87"/>
        <v>A</v>
      </c>
      <c r="BF179" s="407" t="str">
        <f t="shared" si="88"/>
        <v>A</v>
      </c>
      <c r="BI179" s="9">
        <v>1</v>
      </c>
      <c r="BJ179" s="1"/>
      <c r="BK179" s="1"/>
    </row>
    <row r="180" spans="1:63" s="583" customFormat="1" ht="28.5">
      <c r="A180" s="407" t="str">
        <f t="shared" si="85"/>
        <v>►</v>
      </c>
      <c r="B180" s="408" t="str">
        <f t="shared" ref="B180:B198" si="105">IF(A180="►","►",IF(A180="A",IF(AND(ISTEXT(J180),ISTEXT(J180)),J180,IF(ISTEXT(J180),J180,IF(ISBLANK(J180),J180,J180)))))</f>
        <v>►</v>
      </c>
      <c r="C180" s="715" t="str">
        <f t="shared" ref="C180:C198" si="106">IF(B180="►","►",IFERROR(LEFT(B180,SEARCH(".",B180)-1),0))</f>
        <v>►</v>
      </c>
      <c r="D180" s="408" t="str">
        <f t="shared" ref="D180:D198" si="107">IF(B180="►","►",IFERROR(MID(B180,SEARCH(".",B180)+1,SEARCH(".",B180,SEARCH(".",B180)+1)-SEARCH(".",B180)-1),0))</f>
        <v>►</v>
      </c>
      <c r="E180" s="408" t="str">
        <f t="shared" ref="E180:E198" si="108">IF(B180="►","►",IFERROR(MID(B180,SEARCH(".",B180,SEARCH(".",B180)+1)+1,SEARCH(".",B180,SEARCH(".",B180,SEARCH(".",B180)+1)+1)-SEARCH(".",B180,SEARCH(".",B180)+1)-1),0))</f>
        <v>►</v>
      </c>
      <c r="F180" s="408" t="str">
        <f t="shared" ref="F180:F198" si="109">IF(B180="►","►",IFERROR(MID(J180,SEARCH(".",B180,SEARCH(".",B180,SEARCH(".",B180)+1)+1)+1,SEARCH(".",B180,SEARCH(".",B180,SEARCH(".",B180,SEARCH(".",B180)+1)+1)+1)-SEARCH(".",B180,SEARCH(".",B180,SEARCH(".",B180)+1)+1)-1),0))</f>
        <v>►</v>
      </c>
      <c r="G180" s="408" t="str">
        <f t="shared" ref="G180:G198" si="110">IF(B180="►","►",IFERROR(MID(B180,SEARCH("♦",SUBSTITUTE(B180,".","♦",LEN(B180)-LEN(SUBSTITUTE(B180,".",""))))+1,999),""))</f>
        <v>►</v>
      </c>
      <c r="H180"/>
      <c r="I180" s="259"/>
      <c r="J180" s="258"/>
      <c r="K180" s="258"/>
      <c r="L180" s="257"/>
      <c r="M180" s="256"/>
      <c r="N180" s="255"/>
      <c r="O180" s="714"/>
      <c r="P180" s="713"/>
      <c r="Q180" s="712"/>
      <c r="R180" s="712"/>
      <c r="S180" s="712"/>
      <c r="T180" s="712"/>
      <c r="U180" s="712"/>
      <c r="V180" s="712"/>
      <c r="W180" s="712"/>
      <c r="X180" s="712"/>
      <c r="Y180" s="712"/>
      <c r="Z180" s="711"/>
      <c r="AA180" s="686"/>
      <c r="AB180" s="407" t="str">
        <f t="shared" si="86"/>
        <v>►</v>
      </c>
      <c r="AC180" s="408" t="str">
        <f t="shared" ref="AC180:AC198" si="111">IF(AB180="►","►",IF(AB180="A",IF(AND(ISTEXT(AK180),ISTEXT(AK180)),AK180,IF(ISTEXT(AK180),AK180,IF(ISBLANK(AK180),AK180,AK180)))))</f>
        <v>►</v>
      </c>
      <c r="AD180" s="715" t="str">
        <f t="shared" ref="AD180:AD198" si="112">IF(AC180="►","►",IFERROR(LEFT(AC180,SEARCH(".",AC180)-1),0))</f>
        <v>►</v>
      </c>
      <c r="AE180" s="408" t="str">
        <f t="shared" ref="AE180:AE198" si="113">IF(AC180="►","►",IFERROR(MID(AC180,SEARCH(".",AC180)+1,SEARCH(".",AC180,SEARCH(".",AC180)+1)-SEARCH(".",AC180)-1),0))</f>
        <v>►</v>
      </c>
      <c r="AF180" s="408" t="str">
        <f t="shared" ref="AF180:AF198" si="114">IF(AC180="►","►",IFERROR(MID(AC180,SEARCH(".",AC180,SEARCH(".",AC180)+1)+1,SEARCH(".",AC180,SEARCH(".",AC180,SEARCH(".",AC180)+1)+1)-SEARCH(".",AC180,SEARCH(".",AC180)+1)-1),0))</f>
        <v>►</v>
      </c>
      <c r="AG180" s="408" t="str">
        <f t="shared" ref="AG180:AG198" si="115">IF(AC180="►","►",IFERROR(MID(AK180,SEARCH(".",AC180,SEARCH(".",AC180,SEARCH(".",AC180)+1)+1)+1,SEARCH(".",AC180,SEARCH(".",AC180,SEARCH(".",AC180,SEARCH(".",AC180)+1)+1)+1)-SEARCH(".",AC180,SEARCH(".",AC180,SEARCH(".",AC180)+1)+1)-1),0))</f>
        <v>►</v>
      </c>
      <c r="AH180" s="408" t="str">
        <f t="shared" ref="AH180:AH198" si="116">IF(AC180="►","►",IFERROR(MID(AC180,SEARCH("♦",SUBSTITUTE(AC180,".","♦",LEN(AC180)-LEN(SUBSTITUTE(AC180,".",""))))+1,999),""))</f>
        <v>►</v>
      </c>
      <c r="AI180" s="686"/>
      <c r="AJ180" s="259"/>
      <c r="AK180" s="258"/>
      <c r="AL180" s="258"/>
      <c r="AM180" s="257"/>
      <c r="AN180" s="256"/>
      <c r="AO180" s="255"/>
      <c r="AP180" s="714"/>
      <c r="AQ180" s="713"/>
      <c r="AR180" s="712"/>
      <c r="AS180" s="712"/>
      <c r="AT180" s="712"/>
      <c r="AU180" s="712"/>
      <c r="AV180" s="712"/>
      <c r="AW180" s="712"/>
      <c r="AX180" s="712"/>
      <c r="AY180" s="712"/>
      <c r="AZ180" s="712"/>
      <c r="BA180" s="711"/>
      <c r="BB180"/>
      <c r="BC180" s="407" t="str">
        <f t="shared" si="87"/>
        <v>►</v>
      </c>
      <c r="BF180" s="407" t="str">
        <f t="shared" si="88"/>
        <v>►</v>
      </c>
      <c r="BI180" s="9">
        <v>1</v>
      </c>
      <c r="BJ180" s="1"/>
      <c r="BK180" s="1"/>
    </row>
    <row r="181" spans="1:63" s="583" customFormat="1" ht="15.75" customHeight="1">
      <c r="A181" s="407" t="str">
        <f t="shared" si="85"/>
        <v>►</v>
      </c>
      <c r="B181" s="147" t="str">
        <f t="shared" si="105"/>
        <v>►</v>
      </c>
      <c r="C181" s="685" t="str">
        <f t="shared" si="106"/>
        <v>►</v>
      </c>
      <c r="D181" s="147" t="str">
        <f t="shared" si="107"/>
        <v>►</v>
      </c>
      <c r="E181" s="147" t="str">
        <f t="shared" si="108"/>
        <v>►</v>
      </c>
      <c r="F181" s="147" t="str">
        <f t="shared" si="109"/>
        <v>►</v>
      </c>
      <c r="G181" s="147" t="str">
        <f t="shared" si="110"/>
        <v>►</v>
      </c>
      <c r="H181"/>
      <c r="I181" s="342"/>
      <c r="J181" s="204"/>
      <c r="K181" s="204"/>
      <c r="L181" s="203"/>
      <c r="M181" s="202"/>
      <c r="N181" s="201"/>
      <c r="O181" s="710"/>
      <c r="P181" s="709"/>
      <c r="Q181" s="708"/>
      <c r="R181" s="708"/>
      <c r="S181" s="708"/>
      <c r="T181" s="708"/>
      <c r="U181" s="708"/>
      <c r="V181" s="708"/>
      <c r="W181" s="708"/>
      <c r="X181" s="708"/>
      <c r="Y181" s="708"/>
      <c r="Z181" s="707"/>
      <c r="AA181" s="686"/>
      <c r="AB181" s="407" t="str">
        <f t="shared" si="86"/>
        <v>►</v>
      </c>
      <c r="AC181" s="147" t="str">
        <f t="shared" si="111"/>
        <v>►</v>
      </c>
      <c r="AD181" s="685" t="str">
        <f t="shared" si="112"/>
        <v>►</v>
      </c>
      <c r="AE181" s="147" t="str">
        <f t="shared" si="113"/>
        <v>►</v>
      </c>
      <c r="AF181" s="147" t="str">
        <f t="shared" si="114"/>
        <v>►</v>
      </c>
      <c r="AG181" s="147" t="str">
        <f t="shared" si="115"/>
        <v>►</v>
      </c>
      <c r="AH181" s="147" t="str">
        <f t="shared" si="116"/>
        <v>►</v>
      </c>
      <c r="AI181" s="686"/>
      <c r="AJ181" s="342"/>
      <c r="AK181" s="204"/>
      <c r="AL181" s="204"/>
      <c r="AM181" s="203"/>
      <c r="AN181" s="202"/>
      <c r="AO181" s="201"/>
      <c r="AP181" s="710"/>
      <c r="AQ181" s="709"/>
      <c r="AR181" s="708"/>
      <c r="AS181" s="708"/>
      <c r="AT181" s="708"/>
      <c r="AU181" s="708"/>
      <c r="AV181" s="708"/>
      <c r="AW181" s="708"/>
      <c r="AX181" s="708"/>
      <c r="AY181" s="708"/>
      <c r="AZ181" s="708"/>
      <c r="BA181" s="707"/>
      <c r="BB181"/>
      <c r="BC181" s="407" t="str">
        <f t="shared" si="87"/>
        <v>►</v>
      </c>
      <c r="BF181" s="407" t="str">
        <f t="shared" si="88"/>
        <v>►</v>
      </c>
      <c r="BI181" s="9">
        <v>1</v>
      </c>
      <c r="BJ181" s="1"/>
      <c r="BK181" s="1"/>
    </row>
    <row r="182" spans="1:63" s="583" customFormat="1" ht="15.75">
      <c r="A182" s="407" t="str">
        <f t="shared" si="85"/>
        <v>►</v>
      </c>
      <c r="B182" s="147" t="str">
        <f t="shared" si="105"/>
        <v>►</v>
      </c>
      <c r="C182" s="685" t="str">
        <f t="shared" si="106"/>
        <v>►</v>
      </c>
      <c r="D182" s="147" t="str">
        <f t="shared" si="107"/>
        <v>►</v>
      </c>
      <c r="E182" s="147" t="str">
        <f t="shared" si="108"/>
        <v>►</v>
      </c>
      <c r="F182" s="147" t="str">
        <f t="shared" si="109"/>
        <v>►</v>
      </c>
      <c r="G182" s="147" t="str">
        <f t="shared" si="110"/>
        <v>►</v>
      </c>
      <c r="H182"/>
      <c r="I182" s="134"/>
      <c r="J182" s="204"/>
      <c r="K182" s="204"/>
      <c r="L182" s="203"/>
      <c r="M182" s="202"/>
      <c r="N182" s="201"/>
      <c r="O182" s="706"/>
      <c r="P182" s="706"/>
      <c r="Q182" s="337"/>
      <c r="R182" s="336"/>
      <c r="S182" s="232"/>
      <c r="T182" s="232"/>
      <c r="U182" s="232"/>
      <c r="V182" s="232"/>
      <c r="W182" s="232"/>
      <c r="X182" s="232"/>
      <c r="Y182" s="232"/>
      <c r="Z182" s="231"/>
      <c r="AA182" s="686"/>
      <c r="AB182" s="407" t="str">
        <f t="shared" si="86"/>
        <v>►</v>
      </c>
      <c r="AC182" s="147" t="str">
        <f t="shared" si="111"/>
        <v>►</v>
      </c>
      <c r="AD182" s="685" t="str">
        <f t="shared" si="112"/>
        <v>►</v>
      </c>
      <c r="AE182" s="147" t="str">
        <f t="shared" si="113"/>
        <v>►</v>
      </c>
      <c r="AF182" s="147" t="str">
        <f t="shared" si="114"/>
        <v>►</v>
      </c>
      <c r="AG182" s="147" t="str">
        <f t="shared" si="115"/>
        <v>►</v>
      </c>
      <c r="AH182" s="147" t="str">
        <f t="shared" si="116"/>
        <v>►</v>
      </c>
      <c r="AI182" s="686"/>
      <c r="AJ182" s="134"/>
      <c r="AK182" s="204"/>
      <c r="AL182" s="204"/>
      <c r="AM182" s="203"/>
      <c r="AN182" s="202"/>
      <c r="AO182" s="201"/>
      <c r="AP182" s="706"/>
      <c r="AQ182" s="706"/>
      <c r="AR182" s="337"/>
      <c r="AS182" s="336"/>
      <c r="AT182" s="232"/>
      <c r="AU182" s="232"/>
      <c r="AV182" s="232"/>
      <c r="AW182" s="232"/>
      <c r="AX182" s="232"/>
      <c r="AY182" s="232"/>
      <c r="AZ182" s="232"/>
      <c r="BA182" s="231"/>
      <c r="BB182"/>
      <c r="BC182" s="407" t="str">
        <f t="shared" si="87"/>
        <v>►</v>
      </c>
      <c r="BF182" s="407" t="str">
        <f t="shared" si="88"/>
        <v>►</v>
      </c>
      <c r="BI182" s="9">
        <v>1</v>
      </c>
      <c r="BJ182" s="1"/>
      <c r="BK182" s="1"/>
    </row>
    <row r="183" spans="1:63" s="583" customFormat="1" ht="18.75">
      <c r="A183" s="407" t="str">
        <f t="shared" si="85"/>
        <v>►</v>
      </c>
      <c r="B183" s="147" t="str">
        <f t="shared" si="105"/>
        <v>►</v>
      </c>
      <c r="C183" s="685" t="str">
        <f t="shared" si="106"/>
        <v>►</v>
      </c>
      <c r="D183" s="147" t="str">
        <f t="shared" si="107"/>
        <v>►</v>
      </c>
      <c r="E183" s="147" t="str">
        <f t="shared" si="108"/>
        <v>►</v>
      </c>
      <c r="F183" s="147" t="str">
        <f t="shared" si="109"/>
        <v>►</v>
      </c>
      <c r="G183" s="147" t="str">
        <f t="shared" si="110"/>
        <v>►</v>
      </c>
      <c r="H183"/>
      <c r="I183" s="134"/>
      <c r="J183" s="204"/>
      <c r="K183" s="204"/>
      <c r="L183" s="203"/>
      <c r="M183" s="202"/>
      <c r="N183" s="201"/>
      <c r="O183" s="224"/>
      <c r="P183" s="334"/>
      <c r="Q183" s="323"/>
      <c r="R183" s="323"/>
      <c r="S183" s="323"/>
      <c r="T183" s="323"/>
      <c r="U183" s="211"/>
      <c r="V183" s="223"/>
      <c r="W183" s="705"/>
      <c r="X183" s="705"/>
      <c r="Y183" s="705"/>
      <c r="Z183" s="704"/>
      <c r="AA183" s="686"/>
      <c r="AB183" s="407" t="str">
        <f t="shared" si="86"/>
        <v>►</v>
      </c>
      <c r="AC183" s="147" t="str">
        <f t="shared" si="111"/>
        <v>►</v>
      </c>
      <c r="AD183" s="685" t="str">
        <f t="shared" si="112"/>
        <v>►</v>
      </c>
      <c r="AE183" s="147" t="str">
        <f t="shared" si="113"/>
        <v>►</v>
      </c>
      <c r="AF183" s="147" t="str">
        <f t="shared" si="114"/>
        <v>►</v>
      </c>
      <c r="AG183" s="147" t="str">
        <f t="shared" si="115"/>
        <v>►</v>
      </c>
      <c r="AH183" s="147" t="str">
        <f t="shared" si="116"/>
        <v>►</v>
      </c>
      <c r="AI183" s="686"/>
      <c r="AJ183" s="134"/>
      <c r="AK183" s="204"/>
      <c r="AL183" s="204"/>
      <c r="AM183" s="203"/>
      <c r="AN183" s="202"/>
      <c r="AO183" s="201"/>
      <c r="AP183" s="224"/>
      <c r="AQ183" s="334"/>
      <c r="AR183" s="323"/>
      <c r="AS183" s="323"/>
      <c r="AT183" s="323"/>
      <c r="AU183" s="323"/>
      <c r="AV183" s="211"/>
      <c r="AW183" s="223"/>
      <c r="AX183" s="705"/>
      <c r="AY183" s="705"/>
      <c r="AZ183" s="705"/>
      <c r="BA183" s="704"/>
      <c r="BB183"/>
      <c r="BC183" s="407" t="str">
        <f t="shared" si="87"/>
        <v>►</v>
      </c>
      <c r="BF183" s="407" t="str">
        <f t="shared" si="88"/>
        <v>►</v>
      </c>
      <c r="BI183" s="9">
        <v>1</v>
      </c>
      <c r="BJ183" s="1"/>
      <c r="BK183" s="1"/>
    </row>
    <row r="184" spans="1:63" s="583" customFormat="1" ht="18.75">
      <c r="A184" s="407" t="str">
        <f t="shared" si="85"/>
        <v>►</v>
      </c>
      <c r="B184" s="147" t="str">
        <f t="shared" si="105"/>
        <v>►</v>
      </c>
      <c r="C184" s="685" t="str">
        <f t="shared" si="106"/>
        <v>►</v>
      </c>
      <c r="D184" s="147" t="str">
        <f t="shared" si="107"/>
        <v>►</v>
      </c>
      <c r="E184" s="147" t="str">
        <f t="shared" si="108"/>
        <v>►</v>
      </c>
      <c r="F184" s="147" t="str">
        <f t="shared" si="109"/>
        <v>►</v>
      </c>
      <c r="G184" s="147" t="str">
        <f t="shared" si="110"/>
        <v>►</v>
      </c>
      <c r="H184"/>
      <c r="I184" s="134"/>
      <c r="J184" s="204"/>
      <c r="K184" s="204"/>
      <c r="L184" s="203"/>
      <c r="M184" s="202"/>
      <c r="N184" s="201"/>
      <c r="O184" s="216"/>
      <c r="P184" s="327"/>
      <c r="Q184" s="324"/>
      <c r="R184" s="324"/>
      <c r="S184" s="324"/>
      <c r="T184" s="324"/>
      <c r="U184" s="215"/>
      <c r="V184" s="28"/>
      <c r="W184" s="705"/>
      <c r="X184" s="705"/>
      <c r="Y184" s="705"/>
      <c r="Z184" s="704"/>
      <c r="AA184" s="686"/>
      <c r="AB184" s="407" t="str">
        <f t="shared" si="86"/>
        <v>►</v>
      </c>
      <c r="AC184" s="147" t="str">
        <f t="shared" si="111"/>
        <v>►</v>
      </c>
      <c r="AD184" s="685" t="str">
        <f t="shared" si="112"/>
        <v>►</v>
      </c>
      <c r="AE184" s="147" t="str">
        <f t="shared" si="113"/>
        <v>►</v>
      </c>
      <c r="AF184" s="147" t="str">
        <f t="shared" si="114"/>
        <v>►</v>
      </c>
      <c r="AG184" s="147" t="str">
        <f t="shared" si="115"/>
        <v>►</v>
      </c>
      <c r="AH184" s="147" t="str">
        <f t="shared" si="116"/>
        <v>►</v>
      </c>
      <c r="AI184" s="686"/>
      <c r="AJ184" s="134"/>
      <c r="AK184" s="204"/>
      <c r="AL184" s="204"/>
      <c r="AM184" s="203"/>
      <c r="AN184" s="202"/>
      <c r="AO184" s="201"/>
      <c r="AP184" s="216"/>
      <c r="AQ184" s="327"/>
      <c r="AR184" s="324"/>
      <c r="AS184" s="324"/>
      <c r="AT184" s="324"/>
      <c r="AU184" s="324"/>
      <c r="AV184" s="215"/>
      <c r="AW184" s="28"/>
      <c r="AX184" s="705"/>
      <c r="AY184" s="705"/>
      <c r="AZ184" s="705"/>
      <c r="BA184" s="704"/>
      <c r="BB184"/>
      <c r="BC184" s="407" t="str">
        <f t="shared" si="87"/>
        <v>►</v>
      </c>
      <c r="BF184" s="407" t="str">
        <f t="shared" si="88"/>
        <v>►</v>
      </c>
      <c r="BI184" s="9">
        <v>1</v>
      </c>
      <c r="BJ184" s="1"/>
      <c r="BK184" s="1"/>
    </row>
    <row r="185" spans="1:63" s="583" customFormat="1" ht="15.75">
      <c r="A185" s="407" t="str">
        <f t="shared" si="85"/>
        <v>►</v>
      </c>
      <c r="B185" s="147" t="str">
        <f t="shared" si="105"/>
        <v>►</v>
      </c>
      <c r="C185" s="685" t="str">
        <f t="shared" si="106"/>
        <v>►</v>
      </c>
      <c r="D185" s="147" t="str">
        <f t="shared" si="107"/>
        <v>►</v>
      </c>
      <c r="E185" s="147" t="str">
        <f t="shared" si="108"/>
        <v>►</v>
      </c>
      <c r="F185" s="147" t="str">
        <f t="shared" si="109"/>
        <v>►</v>
      </c>
      <c r="G185" s="147" t="str">
        <f t="shared" si="110"/>
        <v>►</v>
      </c>
      <c r="H185"/>
      <c r="I185" s="134"/>
      <c r="J185" s="204"/>
      <c r="K185" s="204"/>
      <c r="L185" s="203"/>
      <c r="M185" s="202"/>
      <c r="N185" s="201"/>
      <c r="O185" s="325"/>
      <c r="P185" s="324"/>
      <c r="Q185" s="323"/>
      <c r="R185" s="320"/>
      <c r="S185" s="199"/>
      <c r="T185" s="319"/>
      <c r="U185" s="198"/>
      <c r="V185" s="197"/>
      <c r="W185" s="703"/>
      <c r="X185" s="703"/>
      <c r="Y185" s="703"/>
      <c r="Z185" s="702"/>
      <c r="AA185" s="686"/>
      <c r="AB185" s="407" t="str">
        <f t="shared" si="86"/>
        <v>►</v>
      </c>
      <c r="AC185" s="147" t="str">
        <f t="shared" si="111"/>
        <v>►</v>
      </c>
      <c r="AD185" s="685" t="str">
        <f t="shared" si="112"/>
        <v>►</v>
      </c>
      <c r="AE185" s="147" t="str">
        <f t="shared" si="113"/>
        <v>►</v>
      </c>
      <c r="AF185" s="147" t="str">
        <f t="shared" si="114"/>
        <v>►</v>
      </c>
      <c r="AG185" s="147" t="str">
        <f t="shared" si="115"/>
        <v>►</v>
      </c>
      <c r="AH185" s="147" t="str">
        <f t="shared" si="116"/>
        <v>►</v>
      </c>
      <c r="AI185" s="686"/>
      <c r="AJ185" s="134"/>
      <c r="AK185" s="204"/>
      <c r="AL185" s="204"/>
      <c r="AM185" s="203"/>
      <c r="AN185" s="202"/>
      <c r="AO185" s="201"/>
      <c r="AP185" s="325"/>
      <c r="AQ185" s="324"/>
      <c r="AR185" s="323"/>
      <c r="AS185" s="320"/>
      <c r="AT185" s="199"/>
      <c r="AU185" s="319"/>
      <c r="AV185" s="198"/>
      <c r="AW185" s="197"/>
      <c r="AX185" s="703"/>
      <c r="AY185" s="703"/>
      <c r="AZ185" s="703"/>
      <c r="BA185" s="702"/>
      <c r="BB185"/>
      <c r="BC185" s="407" t="str">
        <f t="shared" si="87"/>
        <v>►</v>
      </c>
      <c r="BF185" s="407" t="str">
        <f t="shared" si="88"/>
        <v>►</v>
      </c>
      <c r="BI185" s="9">
        <v>1</v>
      </c>
      <c r="BJ185" s="1"/>
      <c r="BK185" s="1"/>
    </row>
    <row r="186" spans="1:63" s="583" customFormat="1" ht="15.75">
      <c r="A186" s="407" t="str">
        <f t="shared" si="85"/>
        <v>►</v>
      </c>
      <c r="B186" s="147" t="str">
        <f t="shared" si="105"/>
        <v>►</v>
      </c>
      <c r="C186" s="685" t="str">
        <f t="shared" si="106"/>
        <v>►</v>
      </c>
      <c r="D186" s="147" t="str">
        <f t="shared" si="107"/>
        <v>►</v>
      </c>
      <c r="E186" s="147" t="str">
        <f t="shared" si="108"/>
        <v>►</v>
      </c>
      <c r="F186" s="147" t="str">
        <f t="shared" si="109"/>
        <v>►</v>
      </c>
      <c r="G186" s="147" t="str">
        <f t="shared" si="110"/>
        <v>►</v>
      </c>
      <c r="H186"/>
      <c r="I186" s="134"/>
      <c r="J186" s="204"/>
      <c r="K186" s="204"/>
      <c r="L186" s="203"/>
      <c r="M186" s="202"/>
      <c r="N186" s="201"/>
      <c r="O186" s="200"/>
      <c r="P186" s="104"/>
      <c r="Q186" s="320"/>
      <c r="R186" s="320"/>
      <c r="S186" s="199"/>
      <c r="T186" s="319"/>
      <c r="U186" s="198"/>
      <c r="V186" s="197"/>
      <c r="W186" s="703"/>
      <c r="X186" s="703"/>
      <c r="Y186" s="703"/>
      <c r="Z186" s="702"/>
      <c r="AA186" s="686"/>
      <c r="AB186" s="407" t="str">
        <f t="shared" si="86"/>
        <v>►</v>
      </c>
      <c r="AC186" s="147" t="str">
        <f t="shared" si="111"/>
        <v>►</v>
      </c>
      <c r="AD186" s="685" t="str">
        <f t="shared" si="112"/>
        <v>►</v>
      </c>
      <c r="AE186" s="147" t="str">
        <f t="shared" si="113"/>
        <v>►</v>
      </c>
      <c r="AF186" s="147" t="str">
        <f t="shared" si="114"/>
        <v>►</v>
      </c>
      <c r="AG186" s="147" t="str">
        <f t="shared" si="115"/>
        <v>►</v>
      </c>
      <c r="AH186" s="147" t="str">
        <f t="shared" si="116"/>
        <v>►</v>
      </c>
      <c r="AI186" s="686"/>
      <c r="AJ186" s="134"/>
      <c r="AK186" s="204"/>
      <c r="AL186" s="204"/>
      <c r="AM186" s="203"/>
      <c r="AN186" s="202"/>
      <c r="AO186" s="201"/>
      <c r="AP186" s="200"/>
      <c r="AQ186" s="104"/>
      <c r="AR186" s="320"/>
      <c r="AS186" s="320"/>
      <c r="AT186" s="199"/>
      <c r="AU186" s="319"/>
      <c r="AV186" s="198"/>
      <c r="AW186" s="197"/>
      <c r="AX186" s="703"/>
      <c r="AY186" s="703"/>
      <c r="AZ186" s="703"/>
      <c r="BA186" s="702"/>
      <c r="BB186"/>
      <c r="BC186" s="407" t="str">
        <f t="shared" si="87"/>
        <v>►</v>
      </c>
      <c r="BF186" s="407" t="str">
        <f t="shared" si="88"/>
        <v>►</v>
      </c>
      <c r="BI186" s="9">
        <v>1</v>
      </c>
      <c r="BJ186" s="1"/>
      <c r="BK186" s="1"/>
    </row>
    <row r="187" spans="1:63" s="583" customFormat="1" ht="15.75">
      <c r="A187" s="407" t="str">
        <f t="shared" si="85"/>
        <v>►</v>
      </c>
      <c r="B187" s="147" t="str">
        <f t="shared" si="105"/>
        <v>►</v>
      </c>
      <c r="C187" s="685" t="str">
        <f t="shared" si="106"/>
        <v>►</v>
      </c>
      <c r="D187" s="147" t="str">
        <f t="shared" si="107"/>
        <v>►</v>
      </c>
      <c r="E187" s="147" t="str">
        <f t="shared" si="108"/>
        <v>►</v>
      </c>
      <c r="F187" s="147" t="str">
        <f t="shared" si="109"/>
        <v>►</v>
      </c>
      <c r="G187" s="147" t="str">
        <f t="shared" si="110"/>
        <v>►</v>
      </c>
      <c r="H187"/>
      <c r="I187" s="134"/>
      <c r="J187" s="190"/>
      <c r="K187" s="189"/>
      <c r="L187" s="188"/>
      <c r="M187" s="187"/>
      <c r="N187" s="186"/>
      <c r="O187" s="185"/>
      <c r="P187" s="184"/>
      <c r="Q187" s="184"/>
      <c r="R187" s="183"/>
      <c r="S187" s="183"/>
      <c r="T187" s="183"/>
      <c r="U187" s="183"/>
      <c r="V187" s="183"/>
      <c r="W187" s="183"/>
      <c r="X187" s="183"/>
      <c r="Y187" s="183"/>
      <c r="Z187" s="182"/>
      <c r="AA187" s="686"/>
      <c r="AB187" s="407" t="str">
        <f t="shared" si="86"/>
        <v>►</v>
      </c>
      <c r="AC187" s="147" t="str">
        <f t="shared" si="111"/>
        <v>►</v>
      </c>
      <c r="AD187" s="685" t="str">
        <f t="shared" si="112"/>
        <v>►</v>
      </c>
      <c r="AE187" s="147" t="str">
        <f t="shared" si="113"/>
        <v>►</v>
      </c>
      <c r="AF187" s="147" t="str">
        <f t="shared" si="114"/>
        <v>►</v>
      </c>
      <c r="AG187" s="147" t="str">
        <f t="shared" si="115"/>
        <v>►</v>
      </c>
      <c r="AH187" s="147" t="str">
        <f t="shared" si="116"/>
        <v>►</v>
      </c>
      <c r="AI187" s="686"/>
      <c r="AJ187" s="134"/>
      <c r="AK187" s="190"/>
      <c r="AL187" s="189"/>
      <c r="AM187" s="188"/>
      <c r="AN187" s="187"/>
      <c r="AO187" s="186"/>
      <c r="AP187" s="185"/>
      <c r="AQ187" s="184"/>
      <c r="AR187" s="184"/>
      <c r="AS187" s="183"/>
      <c r="AT187" s="183"/>
      <c r="AU187" s="183"/>
      <c r="AV187" s="183"/>
      <c r="AW187" s="183"/>
      <c r="AX187" s="183"/>
      <c r="AY187" s="183"/>
      <c r="AZ187" s="183"/>
      <c r="BA187" s="182"/>
      <c r="BB187"/>
      <c r="BC187" s="407" t="str">
        <f t="shared" si="87"/>
        <v>►</v>
      </c>
      <c r="BF187" s="407" t="str">
        <f t="shared" si="88"/>
        <v>►</v>
      </c>
      <c r="BI187" s="9">
        <v>1</v>
      </c>
      <c r="BJ187" s="1"/>
      <c r="BK187" s="1"/>
    </row>
    <row r="188" spans="1:63" s="583" customFormat="1" ht="15.75">
      <c r="A188" s="407" t="str">
        <f t="shared" si="85"/>
        <v>►</v>
      </c>
      <c r="B188" s="147" t="str">
        <f t="shared" si="105"/>
        <v>►</v>
      </c>
      <c r="C188" s="685" t="str">
        <f t="shared" si="106"/>
        <v>►</v>
      </c>
      <c r="D188" s="147" t="str">
        <f t="shared" si="107"/>
        <v>►</v>
      </c>
      <c r="E188" s="147" t="str">
        <f t="shared" si="108"/>
        <v>►</v>
      </c>
      <c r="F188" s="147" t="str">
        <f t="shared" si="109"/>
        <v>►</v>
      </c>
      <c r="G188" s="147" t="str">
        <f t="shared" si="110"/>
        <v>►</v>
      </c>
      <c r="H188"/>
      <c r="I188" s="134"/>
      <c r="J188" s="119"/>
      <c r="K188" s="119"/>
      <c r="L188" s="118"/>
      <c r="M188" s="117"/>
      <c r="N188" s="116"/>
      <c r="O188" s="701"/>
      <c r="P188" s="701"/>
      <c r="Q188" s="700"/>
      <c r="R188" s="177"/>
      <c r="S188" s="176"/>
      <c r="T188" s="699"/>
      <c r="U188" s="175"/>
      <c r="V188" s="698"/>
      <c r="W188" s="697"/>
      <c r="X188" s="696"/>
      <c r="Y188" s="695"/>
      <c r="Z188" s="174"/>
      <c r="AA188" s="686"/>
      <c r="AB188" s="407" t="str">
        <f t="shared" si="86"/>
        <v>►</v>
      </c>
      <c r="AC188" s="147" t="str">
        <f t="shared" si="111"/>
        <v>►</v>
      </c>
      <c r="AD188" s="685" t="str">
        <f t="shared" si="112"/>
        <v>►</v>
      </c>
      <c r="AE188" s="147" t="str">
        <f t="shared" si="113"/>
        <v>►</v>
      </c>
      <c r="AF188" s="147" t="str">
        <f t="shared" si="114"/>
        <v>►</v>
      </c>
      <c r="AG188" s="147" t="str">
        <f t="shared" si="115"/>
        <v>►</v>
      </c>
      <c r="AH188" s="147" t="str">
        <f t="shared" si="116"/>
        <v>►</v>
      </c>
      <c r="AI188" s="686"/>
      <c r="AJ188" s="134"/>
      <c r="AK188" s="119"/>
      <c r="AL188" s="119"/>
      <c r="AM188" s="118"/>
      <c r="AN188" s="117"/>
      <c r="AO188" s="116"/>
      <c r="AP188" s="701"/>
      <c r="AQ188" s="701"/>
      <c r="AR188" s="700"/>
      <c r="AS188" s="177"/>
      <c r="AT188" s="176"/>
      <c r="AU188" s="699"/>
      <c r="AV188" s="175"/>
      <c r="AW188" s="698"/>
      <c r="AX188" s="697"/>
      <c r="AY188" s="696"/>
      <c r="AZ188" s="695"/>
      <c r="BA188" s="174"/>
      <c r="BB188"/>
      <c r="BC188" s="407" t="str">
        <f t="shared" si="87"/>
        <v>►</v>
      </c>
      <c r="BF188" s="407" t="str">
        <f t="shared" si="88"/>
        <v>►</v>
      </c>
      <c r="BI188" s="9">
        <v>1</v>
      </c>
      <c r="BJ188" s="1"/>
      <c r="BK188" s="1"/>
    </row>
    <row r="189" spans="1:63" s="583" customFormat="1" ht="15.75">
      <c r="A189" s="407" t="str">
        <f t="shared" si="85"/>
        <v>►</v>
      </c>
      <c r="B189" s="147" t="str">
        <f t="shared" si="105"/>
        <v>►</v>
      </c>
      <c r="C189" s="685" t="str">
        <f t="shared" si="106"/>
        <v>►</v>
      </c>
      <c r="D189" s="147" t="str">
        <f t="shared" si="107"/>
        <v>►</v>
      </c>
      <c r="E189" s="147" t="str">
        <f t="shared" si="108"/>
        <v>►</v>
      </c>
      <c r="F189" s="147" t="str">
        <f t="shared" si="109"/>
        <v>►</v>
      </c>
      <c r="G189" s="147" t="str">
        <f t="shared" si="110"/>
        <v>►</v>
      </c>
      <c r="H189"/>
      <c r="I189" s="134"/>
      <c r="J189" s="119"/>
      <c r="K189" s="119"/>
      <c r="L189" s="118"/>
      <c r="M189" s="117"/>
      <c r="N189" s="116"/>
      <c r="O189" s="689"/>
      <c r="P189" s="689"/>
      <c r="Q189" s="688"/>
      <c r="R189" s="165"/>
      <c r="S189" s="164"/>
      <c r="T189" s="694"/>
      <c r="U189" s="163"/>
      <c r="V189" s="693"/>
      <c r="W189" s="692"/>
      <c r="X189" s="691"/>
      <c r="Y189" s="690"/>
      <c r="Z189" s="162"/>
      <c r="AA189" s="686"/>
      <c r="AB189" s="407" t="str">
        <f t="shared" si="86"/>
        <v>►</v>
      </c>
      <c r="AC189" s="147" t="str">
        <f t="shared" si="111"/>
        <v>►</v>
      </c>
      <c r="AD189" s="685" t="str">
        <f t="shared" si="112"/>
        <v>►</v>
      </c>
      <c r="AE189" s="147" t="str">
        <f t="shared" si="113"/>
        <v>►</v>
      </c>
      <c r="AF189" s="147" t="str">
        <f t="shared" si="114"/>
        <v>►</v>
      </c>
      <c r="AG189" s="147" t="str">
        <f t="shared" si="115"/>
        <v>►</v>
      </c>
      <c r="AH189" s="147" t="str">
        <f t="shared" si="116"/>
        <v>►</v>
      </c>
      <c r="AI189" s="686"/>
      <c r="AJ189" s="134"/>
      <c r="AK189" s="119"/>
      <c r="AL189" s="119"/>
      <c r="AM189" s="118"/>
      <c r="AN189" s="117"/>
      <c r="AO189" s="116"/>
      <c r="AP189" s="689"/>
      <c r="AQ189" s="689"/>
      <c r="AR189" s="688"/>
      <c r="AS189" s="165"/>
      <c r="AT189" s="164"/>
      <c r="AU189" s="694"/>
      <c r="AV189" s="163"/>
      <c r="AW189" s="693"/>
      <c r="AX189" s="692"/>
      <c r="AY189" s="691"/>
      <c r="AZ189" s="690"/>
      <c r="BA189" s="162"/>
      <c r="BB189"/>
      <c r="BC189" s="407" t="str">
        <f t="shared" si="87"/>
        <v>►</v>
      </c>
      <c r="BF189" s="407" t="str">
        <f t="shared" si="88"/>
        <v>►</v>
      </c>
      <c r="BI189" s="9">
        <v>1</v>
      </c>
      <c r="BJ189" s="1"/>
      <c r="BK189" s="1"/>
    </row>
    <row r="190" spans="1:63" s="583" customFormat="1" ht="21">
      <c r="A190" s="407" t="str">
        <f t="shared" si="85"/>
        <v>►</v>
      </c>
      <c r="B190" s="147" t="str">
        <f t="shared" si="105"/>
        <v>►</v>
      </c>
      <c r="C190" s="685" t="str">
        <f t="shared" si="106"/>
        <v>►</v>
      </c>
      <c r="D190" s="147" t="str">
        <f t="shared" si="107"/>
        <v>►</v>
      </c>
      <c r="E190" s="147" t="str">
        <f t="shared" si="108"/>
        <v>►</v>
      </c>
      <c r="F190" s="147" t="str">
        <f t="shared" si="109"/>
        <v>►</v>
      </c>
      <c r="G190" s="147" t="str">
        <f t="shared" si="110"/>
        <v>►</v>
      </c>
      <c r="H190"/>
      <c r="I190" s="134"/>
      <c r="J190" s="119"/>
      <c r="K190" s="119"/>
      <c r="L190" s="118"/>
      <c r="M190" s="117"/>
      <c r="N190" s="116"/>
      <c r="O190" s="689"/>
      <c r="P190" s="689"/>
      <c r="Q190" s="688"/>
      <c r="R190" s="145"/>
      <c r="S190" s="296"/>
      <c r="T190" s="295"/>
      <c r="U190" s="144"/>
      <c r="V190" s="294"/>
      <c r="W190" s="293"/>
      <c r="X190" s="292"/>
      <c r="Y190" s="291"/>
      <c r="Z190" s="290"/>
      <c r="AA190" s="686"/>
      <c r="AB190" s="407" t="str">
        <f t="shared" si="86"/>
        <v>►</v>
      </c>
      <c r="AC190" s="147" t="str">
        <f t="shared" si="111"/>
        <v>►</v>
      </c>
      <c r="AD190" s="685" t="str">
        <f t="shared" si="112"/>
        <v>►</v>
      </c>
      <c r="AE190" s="147" t="str">
        <f t="shared" si="113"/>
        <v>►</v>
      </c>
      <c r="AF190" s="147" t="str">
        <f t="shared" si="114"/>
        <v>►</v>
      </c>
      <c r="AG190" s="147" t="str">
        <f t="shared" si="115"/>
        <v>►</v>
      </c>
      <c r="AH190" s="147" t="str">
        <f t="shared" si="116"/>
        <v>►</v>
      </c>
      <c r="AI190" s="686"/>
      <c r="AJ190" s="134"/>
      <c r="AK190" s="119"/>
      <c r="AL190" s="119"/>
      <c r="AM190" s="118"/>
      <c r="AN190" s="117"/>
      <c r="AO190" s="116"/>
      <c r="AP190" s="689"/>
      <c r="AQ190" s="689"/>
      <c r="AR190" s="688"/>
      <c r="AS190" s="145"/>
      <c r="AT190" s="296"/>
      <c r="AU190" s="295"/>
      <c r="AV190" s="144"/>
      <c r="AW190" s="294"/>
      <c r="AX190" s="293"/>
      <c r="AY190" s="292"/>
      <c r="AZ190" s="291"/>
      <c r="BA190" s="290"/>
      <c r="BB190"/>
      <c r="BC190" s="407" t="str">
        <f t="shared" si="87"/>
        <v>►</v>
      </c>
      <c r="BF190" s="407" t="str">
        <f t="shared" si="88"/>
        <v>►</v>
      </c>
      <c r="BI190" s="9">
        <v>1</v>
      </c>
      <c r="BJ190" s="1"/>
      <c r="BK190" s="1"/>
    </row>
    <row r="191" spans="1:63" s="583" customFormat="1" ht="21">
      <c r="A191" s="407" t="str">
        <f t="shared" si="85"/>
        <v>►</v>
      </c>
      <c r="B191" s="147" t="str">
        <f t="shared" si="105"/>
        <v>►</v>
      </c>
      <c r="C191" s="685" t="str">
        <f t="shared" si="106"/>
        <v>►</v>
      </c>
      <c r="D191" s="147" t="str">
        <f t="shared" si="107"/>
        <v>►</v>
      </c>
      <c r="E191" s="147" t="str">
        <f t="shared" si="108"/>
        <v>►</v>
      </c>
      <c r="F191" s="147" t="str">
        <f t="shared" si="109"/>
        <v>►</v>
      </c>
      <c r="G191" s="147" t="str">
        <f t="shared" si="110"/>
        <v>►</v>
      </c>
      <c r="H191"/>
      <c r="I191" s="146"/>
      <c r="J191" s="119"/>
      <c r="K191" s="119"/>
      <c r="L191" s="118"/>
      <c r="M191" s="117"/>
      <c r="N191" s="116"/>
      <c r="O191" s="689"/>
      <c r="P191" s="689"/>
      <c r="Q191" s="688"/>
      <c r="R191" s="150"/>
      <c r="S191" s="296"/>
      <c r="T191" s="295"/>
      <c r="U191" s="144"/>
      <c r="V191" s="294"/>
      <c r="W191" s="293"/>
      <c r="X191" s="292"/>
      <c r="Y191" s="291"/>
      <c r="Z191" s="290"/>
      <c r="AA191" s="686"/>
      <c r="AB191" s="407" t="str">
        <f t="shared" si="86"/>
        <v>►</v>
      </c>
      <c r="AC191" s="147" t="str">
        <f t="shared" si="111"/>
        <v>►</v>
      </c>
      <c r="AD191" s="685" t="str">
        <f t="shared" si="112"/>
        <v>►</v>
      </c>
      <c r="AE191" s="147" t="str">
        <f t="shared" si="113"/>
        <v>►</v>
      </c>
      <c r="AF191" s="147" t="str">
        <f t="shared" si="114"/>
        <v>►</v>
      </c>
      <c r="AG191" s="147" t="str">
        <f t="shared" si="115"/>
        <v>►</v>
      </c>
      <c r="AH191" s="147" t="str">
        <f t="shared" si="116"/>
        <v>►</v>
      </c>
      <c r="AI191" s="686"/>
      <c r="AJ191" s="146"/>
      <c r="AK191" s="119"/>
      <c r="AL191" s="119"/>
      <c r="AM191" s="118"/>
      <c r="AN191" s="117"/>
      <c r="AO191" s="116"/>
      <c r="AP191" s="689"/>
      <c r="AQ191" s="689"/>
      <c r="AR191" s="688"/>
      <c r="AS191" s="150"/>
      <c r="AT191" s="296"/>
      <c r="AU191" s="295"/>
      <c r="AV191" s="144"/>
      <c r="AW191" s="294"/>
      <c r="AX191" s="293"/>
      <c r="AY191" s="292"/>
      <c r="AZ191" s="291"/>
      <c r="BA191" s="290"/>
      <c r="BB191"/>
      <c r="BC191" s="407" t="str">
        <f t="shared" si="87"/>
        <v>►</v>
      </c>
      <c r="BF191" s="407" t="str">
        <f t="shared" si="88"/>
        <v>►</v>
      </c>
      <c r="BI191" s="9">
        <v>1</v>
      </c>
      <c r="BJ191" s="1"/>
      <c r="BK191" s="1"/>
    </row>
    <row r="192" spans="1:63" s="583" customFormat="1" ht="21">
      <c r="A192" s="407" t="str">
        <f t="shared" si="85"/>
        <v>►</v>
      </c>
      <c r="B192" s="147" t="str">
        <f t="shared" si="105"/>
        <v>►</v>
      </c>
      <c r="C192" s="685" t="str">
        <f t="shared" si="106"/>
        <v>►</v>
      </c>
      <c r="D192" s="147" t="str">
        <f t="shared" si="107"/>
        <v>►</v>
      </c>
      <c r="E192" s="147" t="str">
        <f t="shared" si="108"/>
        <v>►</v>
      </c>
      <c r="F192" s="147" t="str">
        <f t="shared" si="109"/>
        <v>►</v>
      </c>
      <c r="G192" s="147" t="str">
        <f t="shared" si="110"/>
        <v>►</v>
      </c>
      <c r="H192"/>
      <c r="I192" s="146"/>
      <c r="J192" s="119"/>
      <c r="K192" s="119"/>
      <c r="L192" s="118"/>
      <c r="M192" s="117"/>
      <c r="N192" s="116"/>
      <c r="O192" s="689"/>
      <c r="P192" s="689"/>
      <c r="Q192" s="688"/>
      <c r="R192" s="145"/>
      <c r="S192" s="296"/>
      <c r="T192" s="295"/>
      <c r="U192" s="144"/>
      <c r="V192" s="294"/>
      <c r="W192" s="293"/>
      <c r="X192" s="292"/>
      <c r="Y192" s="291"/>
      <c r="Z192" s="298"/>
      <c r="AA192" s="686"/>
      <c r="AB192" s="407" t="str">
        <f t="shared" si="86"/>
        <v>►</v>
      </c>
      <c r="AC192" s="147" t="str">
        <f t="shared" si="111"/>
        <v>►</v>
      </c>
      <c r="AD192" s="685" t="str">
        <f t="shared" si="112"/>
        <v>►</v>
      </c>
      <c r="AE192" s="147" t="str">
        <f t="shared" si="113"/>
        <v>►</v>
      </c>
      <c r="AF192" s="147" t="str">
        <f t="shared" si="114"/>
        <v>►</v>
      </c>
      <c r="AG192" s="147" t="str">
        <f t="shared" si="115"/>
        <v>►</v>
      </c>
      <c r="AH192" s="147" t="str">
        <f t="shared" si="116"/>
        <v>►</v>
      </c>
      <c r="AI192" s="686"/>
      <c r="AJ192" s="146"/>
      <c r="AK192" s="119"/>
      <c r="AL192" s="119"/>
      <c r="AM192" s="118"/>
      <c r="AN192" s="117"/>
      <c r="AO192" s="116"/>
      <c r="AP192" s="689"/>
      <c r="AQ192" s="689"/>
      <c r="AR192" s="688"/>
      <c r="AS192" s="145"/>
      <c r="AT192" s="296"/>
      <c r="AU192" s="295"/>
      <c r="AV192" s="144"/>
      <c r="AW192" s="294"/>
      <c r="AX192" s="293"/>
      <c r="AY192" s="292"/>
      <c r="AZ192" s="291"/>
      <c r="BA192" s="298"/>
      <c r="BB192"/>
      <c r="BC192" s="407" t="str">
        <f t="shared" si="87"/>
        <v>►</v>
      </c>
      <c r="BF192" s="407" t="str">
        <f t="shared" si="88"/>
        <v>►</v>
      </c>
      <c r="BI192" s="9">
        <v>1</v>
      </c>
      <c r="BJ192" s="1"/>
      <c r="BK192" s="1"/>
    </row>
    <row r="193" spans="1:63" s="583" customFormat="1" ht="21">
      <c r="A193" s="407" t="str">
        <f t="shared" si="85"/>
        <v>►</v>
      </c>
      <c r="B193" s="147" t="str">
        <f t="shared" si="105"/>
        <v>►</v>
      </c>
      <c r="C193" s="685" t="str">
        <f t="shared" si="106"/>
        <v>►</v>
      </c>
      <c r="D193" s="147" t="str">
        <f t="shared" si="107"/>
        <v>►</v>
      </c>
      <c r="E193" s="147" t="str">
        <f t="shared" si="108"/>
        <v>►</v>
      </c>
      <c r="F193" s="147" t="str">
        <f t="shared" si="109"/>
        <v>►</v>
      </c>
      <c r="G193" s="147" t="str">
        <f t="shared" si="110"/>
        <v>►</v>
      </c>
      <c r="H193"/>
      <c r="I193" s="146"/>
      <c r="J193" s="119"/>
      <c r="K193" s="119"/>
      <c r="L193" s="118"/>
      <c r="M193" s="117"/>
      <c r="N193" s="116"/>
      <c r="O193" s="689"/>
      <c r="P193" s="689"/>
      <c r="Q193" s="688"/>
      <c r="R193" s="150"/>
      <c r="S193" s="296"/>
      <c r="T193" s="295"/>
      <c r="U193" s="144"/>
      <c r="V193" s="294"/>
      <c r="W193" s="293"/>
      <c r="X193" s="292"/>
      <c r="Y193" s="291"/>
      <c r="Z193" s="298"/>
      <c r="AA193" s="686"/>
      <c r="AB193" s="407" t="str">
        <f t="shared" si="86"/>
        <v>►</v>
      </c>
      <c r="AC193" s="147" t="str">
        <f t="shared" si="111"/>
        <v>►</v>
      </c>
      <c r="AD193" s="685" t="str">
        <f t="shared" si="112"/>
        <v>►</v>
      </c>
      <c r="AE193" s="147" t="str">
        <f t="shared" si="113"/>
        <v>►</v>
      </c>
      <c r="AF193" s="147" t="str">
        <f t="shared" si="114"/>
        <v>►</v>
      </c>
      <c r="AG193" s="147" t="str">
        <f t="shared" si="115"/>
        <v>►</v>
      </c>
      <c r="AH193" s="147" t="str">
        <f t="shared" si="116"/>
        <v>►</v>
      </c>
      <c r="AI193" s="686"/>
      <c r="AJ193" s="146"/>
      <c r="AK193" s="119"/>
      <c r="AL193" s="119"/>
      <c r="AM193" s="118"/>
      <c r="AN193" s="117"/>
      <c r="AO193" s="116"/>
      <c r="AP193" s="689"/>
      <c r="AQ193" s="689"/>
      <c r="AR193" s="688"/>
      <c r="AS193" s="150"/>
      <c r="AT193" s="296"/>
      <c r="AU193" s="295"/>
      <c r="AV193" s="144"/>
      <c r="AW193" s="294"/>
      <c r="AX193" s="293"/>
      <c r="AY193" s="292"/>
      <c r="AZ193" s="291"/>
      <c r="BA193" s="298"/>
      <c r="BB193"/>
      <c r="BC193" s="407" t="str">
        <f t="shared" si="87"/>
        <v>►</v>
      </c>
      <c r="BF193" s="407" t="str">
        <f t="shared" si="88"/>
        <v>►</v>
      </c>
      <c r="BI193" s="9">
        <v>1</v>
      </c>
      <c r="BJ193" s="1"/>
      <c r="BK193" s="1"/>
    </row>
    <row r="194" spans="1:63" s="583" customFormat="1" ht="21">
      <c r="A194" s="407" t="str">
        <f t="shared" si="85"/>
        <v>►</v>
      </c>
      <c r="B194" s="147" t="str">
        <f t="shared" si="105"/>
        <v>►</v>
      </c>
      <c r="C194" s="685" t="str">
        <f t="shared" si="106"/>
        <v>►</v>
      </c>
      <c r="D194" s="147" t="str">
        <f t="shared" si="107"/>
        <v>►</v>
      </c>
      <c r="E194" s="147" t="str">
        <f t="shared" si="108"/>
        <v>►</v>
      </c>
      <c r="F194" s="147" t="str">
        <f t="shared" si="109"/>
        <v>►</v>
      </c>
      <c r="G194" s="147" t="str">
        <f t="shared" si="110"/>
        <v>►</v>
      </c>
      <c r="H194"/>
      <c r="I194" s="146"/>
      <c r="J194" s="119"/>
      <c r="K194" s="119"/>
      <c r="L194" s="118"/>
      <c r="M194" s="117"/>
      <c r="N194" s="116"/>
      <c r="O194" s="689"/>
      <c r="P194" s="689"/>
      <c r="Q194" s="688"/>
      <c r="R194" s="145"/>
      <c r="S194" s="296"/>
      <c r="T194" s="295"/>
      <c r="U194" s="144"/>
      <c r="V194" s="294"/>
      <c r="W194" s="293"/>
      <c r="X194" s="292"/>
      <c r="Y194" s="291"/>
      <c r="Z194" s="290"/>
      <c r="AA194" s="686"/>
      <c r="AB194" s="407" t="str">
        <f t="shared" si="86"/>
        <v>►</v>
      </c>
      <c r="AC194" s="147" t="str">
        <f t="shared" si="111"/>
        <v>►</v>
      </c>
      <c r="AD194" s="685" t="str">
        <f t="shared" si="112"/>
        <v>►</v>
      </c>
      <c r="AE194" s="147" t="str">
        <f t="shared" si="113"/>
        <v>►</v>
      </c>
      <c r="AF194" s="147" t="str">
        <f t="shared" si="114"/>
        <v>►</v>
      </c>
      <c r="AG194" s="147" t="str">
        <f t="shared" si="115"/>
        <v>►</v>
      </c>
      <c r="AH194" s="147" t="str">
        <f t="shared" si="116"/>
        <v>►</v>
      </c>
      <c r="AI194" s="686"/>
      <c r="AJ194" s="146"/>
      <c r="AK194" s="119"/>
      <c r="AL194" s="119"/>
      <c r="AM194" s="118"/>
      <c r="AN194" s="117"/>
      <c r="AO194" s="116"/>
      <c r="AP194" s="689"/>
      <c r="AQ194" s="689"/>
      <c r="AR194" s="688"/>
      <c r="AS194" s="145"/>
      <c r="AT194" s="296"/>
      <c r="AU194" s="295"/>
      <c r="AV194" s="144"/>
      <c r="AW194" s="294"/>
      <c r="AX194" s="293"/>
      <c r="AY194" s="292"/>
      <c r="AZ194" s="291"/>
      <c r="BA194" s="290"/>
      <c r="BB194"/>
      <c r="BC194" s="407" t="str">
        <f t="shared" si="87"/>
        <v>►</v>
      </c>
      <c r="BF194" s="407" t="str">
        <f t="shared" si="88"/>
        <v>►</v>
      </c>
      <c r="BI194" s="9">
        <v>1</v>
      </c>
      <c r="BJ194" s="1"/>
      <c r="BK194" s="1"/>
    </row>
    <row r="195" spans="1:63" s="583" customFormat="1" ht="21">
      <c r="A195" s="407" t="str">
        <f t="shared" si="85"/>
        <v>►</v>
      </c>
      <c r="B195" s="147" t="str">
        <f t="shared" si="105"/>
        <v>►</v>
      </c>
      <c r="C195" s="685" t="str">
        <f t="shared" si="106"/>
        <v>►</v>
      </c>
      <c r="D195" s="147" t="str">
        <f t="shared" si="107"/>
        <v>►</v>
      </c>
      <c r="E195" s="147" t="str">
        <f t="shared" si="108"/>
        <v>►</v>
      </c>
      <c r="F195" s="147" t="str">
        <f t="shared" si="109"/>
        <v>►</v>
      </c>
      <c r="G195" s="147" t="str">
        <f t="shared" si="110"/>
        <v>►</v>
      </c>
      <c r="H195"/>
      <c r="I195" s="146"/>
      <c r="J195" s="119"/>
      <c r="K195" s="119"/>
      <c r="L195" s="118"/>
      <c r="M195" s="117"/>
      <c r="N195" s="116"/>
      <c r="O195" s="689"/>
      <c r="P195" s="689"/>
      <c r="Q195" s="688"/>
      <c r="R195" s="150"/>
      <c r="S195" s="296"/>
      <c r="T195" s="295"/>
      <c r="U195" s="144"/>
      <c r="V195" s="294"/>
      <c r="W195" s="293"/>
      <c r="X195" s="292"/>
      <c r="Y195" s="291"/>
      <c r="Z195" s="290"/>
      <c r="AA195" s="686"/>
      <c r="AB195" s="407" t="str">
        <f t="shared" si="86"/>
        <v>►</v>
      </c>
      <c r="AC195" s="147" t="str">
        <f t="shared" si="111"/>
        <v>►</v>
      </c>
      <c r="AD195" s="685" t="str">
        <f t="shared" si="112"/>
        <v>►</v>
      </c>
      <c r="AE195" s="147" t="str">
        <f t="shared" si="113"/>
        <v>►</v>
      </c>
      <c r="AF195" s="147" t="str">
        <f t="shared" si="114"/>
        <v>►</v>
      </c>
      <c r="AG195" s="147" t="str">
        <f t="shared" si="115"/>
        <v>►</v>
      </c>
      <c r="AH195" s="147" t="str">
        <f t="shared" si="116"/>
        <v>►</v>
      </c>
      <c r="AI195" s="686"/>
      <c r="AJ195" s="146"/>
      <c r="AK195" s="119"/>
      <c r="AL195" s="119"/>
      <c r="AM195" s="118"/>
      <c r="AN195" s="117"/>
      <c r="AO195" s="116"/>
      <c r="AP195" s="689"/>
      <c r="AQ195" s="689"/>
      <c r="AR195" s="688"/>
      <c r="AS195" s="150"/>
      <c r="AT195" s="296"/>
      <c r="AU195" s="295"/>
      <c r="AV195" s="144"/>
      <c r="AW195" s="294"/>
      <c r="AX195" s="293"/>
      <c r="AY195" s="292"/>
      <c r="AZ195" s="291"/>
      <c r="BA195" s="290"/>
      <c r="BB195"/>
      <c r="BC195" s="407" t="str">
        <f t="shared" si="87"/>
        <v>►</v>
      </c>
      <c r="BF195" s="407" t="str">
        <f t="shared" si="88"/>
        <v>►</v>
      </c>
      <c r="BI195" s="9">
        <v>1</v>
      </c>
      <c r="BJ195" s="1"/>
      <c r="BK195" s="1"/>
    </row>
    <row r="196" spans="1:63" s="583" customFormat="1" ht="21">
      <c r="A196" s="407" t="str">
        <f t="shared" si="85"/>
        <v>►</v>
      </c>
      <c r="B196" s="147" t="str">
        <f t="shared" si="105"/>
        <v>►</v>
      </c>
      <c r="C196" s="685" t="str">
        <f t="shared" si="106"/>
        <v>►</v>
      </c>
      <c r="D196" s="147" t="str">
        <f t="shared" si="107"/>
        <v>►</v>
      </c>
      <c r="E196" s="147" t="str">
        <f t="shared" si="108"/>
        <v>►</v>
      </c>
      <c r="F196" s="147" t="str">
        <f t="shared" si="109"/>
        <v>►</v>
      </c>
      <c r="G196" s="147" t="str">
        <f t="shared" si="110"/>
        <v>►</v>
      </c>
      <c r="H196"/>
      <c r="I196" s="146"/>
      <c r="J196" s="119"/>
      <c r="K196" s="119"/>
      <c r="L196" s="118"/>
      <c r="M196" s="117"/>
      <c r="N196" s="116"/>
      <c r="O196" s="689"/>
      <c r="P196" s="689"/>
      <c r="Q196" s="688"/>
      <c r="R196" s="145"/>
      <c r="S196" s="296"/>
      <c r="T196" s="295"/>
      <c r="U196" s="144"/>
      <c r="V196" s="294"/>
      <c r="W196" s="293"/>
      <c r="X196" s="292"/>
      <c r="Y196" s="291"/>
      <c r="Z196" s="290"/>
      <c r="AA196" s="686"/>
      <c r="AB196" s="407" t="str">
        <f t="shared" si="86"/>
        <v>►</v>
      </c>
      <c r="AC196" s="147" t="str">
        <f t="shared" si="111"/>
        <v>►</v>
      </c>
      <c r="AD196" s="685" t="str">
        <f t="shared" si="112"/>
        <v>►</v>
      </c>
      <c r="AE196" s="147" t="str">
        <f t="shared" si="113"/>
        <v>►</v>
      </c>
      <c r="AF196" s="147" t="str">
        <f t="shared" si="114"/>
        <v>►</v>
      </c>
      <c r="AG196" s="147" t="str">
        <f t="shared" si="115"/>
        <v>►</v>
      </c>
      <c r="AH196" s="147" t="str">
        <f t="shared" si="116"/>
        <v>►</v>
      </c>
      <c r="AI196" s="686"/>
      <c r="AJ196" s="146"/>
      <c r="AK196" s="119"/>
      <c r="AL196" s="119"/>
      <c r="AM196" s="118"/>
      <c r="AN196" s="117"/>
      <c r="AO196" s="116"/>
      <c r="AP196" s="689"/>
      <c r="AQ196" s="689"/>
      <c r="AR196" s="688"/>
      <c r="AS196" s="145"/>
      <c r="AT196" s="296"/>
      <c r="AU196" s="295"/>
      <c r="AV196" s="144"/>
      <c r="AW196" s="294"/>
      <c r="AX196" s="293"/>
      <c r="AY196" s="292"/>
      <c r="AZ196" s="291"/>
      <c r="BA196" s="290"/>
      <c r="BB196"/>
      <c r="BC196" s="407" t="str">
        <f t="shared" si="87"/>
        <v>►</v>
      </c>
      <c r="BF196" s="407" t="str">
        <f t="shared" si="88"/>
        <v>►</v>
      </c>
      <c r="BI196" s="9">
        <v>1</v>
      </c>
      <c r="BJ196" s="1"/>
      <c r="BK196" s="1"/>
    </row>
    <row r="197" spans="1:63" s="583" customFormat="1" ht="15.75">
      <c r="A197" s="407" t="str">
        <f t="shared" si="85"/>
        <v>►</v>
      </c>
      <c r="B197" s="147" t="str">
        <f t="shared" si="105"/>
        <v>►</v>
      </c>
      <c r="C197" s="685" t="str">
        <f t="shared" si="106"/>
        <v>►</v>
      </c>
      <c r="D197" s="147" t="str">
        <f t="shared" si="107"/>
        <v>►</v>
      </c>
      <c r="E197" s="147" t="str">
        <f t="shared" si="108"/>
        <v>►</v>
      </c>
      <c r="F197" s="147" t="str">
        <f t="shared" si="109"/>
        <v>►</v>
      </c>
      <c r="G197" s="147" t="str">
        <f t="shared" si="110"/>
        <v>►</v>
      </c>
      <c r="H197"/>
      <c r="I197" s="134"/>
      <c r="J197" s="119"/>
      <c r="K197" s="119"/>
      <c r="L197" s="118"/>
      <c r="M197" s="117"/>
      <c r="N197" s="116"/>
      <c r="O197" s="132"/>
      <c r="P197" s="132"/>
      <c r="Q197" s="132"/>
      <c r="R197" s="132"/>
      <c r="S197" s="132"/>
      <c r="T197" s="132"/>
      <c r="U197" s="132"/>
      <c r="V197" s="132"/>
      <c r="W197" s="132"/>
      <c r="X197" s="133"/>
      <c r="Y197" s="132"/>
      <c r="Z197" s="131"/>
      <c r="AA197" s="686"/>
      <c r="AB197" s="407" t="str">
        <f t="shared" si="86"/>
        <v>►</v>
      </c>
      <c r="AC197" s="147" t="str">
        <f t="shared" si="111"/>
        <v>►</v>
      </c>
      <c r="AD197" s="685" t="str">
        <f t="shared" si="112"/>
        <v>►</v>
      </c>
      <c r="AE197" s="147" t="str">
        <f t="shared" si="113"/>
        <v>►</v>
      </c>
      <c r="AF197" s="147" t="str">
        <f t="shared" si="114"/>
        <v>►</v>
      </c>
      <c r="AG197" s="147" t="str">
        <f t="shared" si="115"/>
        <v>►</v>
      </c>
      <c r="AH197" s="147" t="str">
        <f t="shared" si="116"/>
        <v>►</v>
      </c>
      <c r="AI197" s="686"/>
      <c r="AJ197" s="134"/>
      <c r="AK197" s="119"/>
      <c r="AL197" s="119"/>
      <c r="AM197" s="118"/>
      <c r="AN197" s="117"/>
      <c r="AO197" s="116"/>
      <c r="AP197" s="132"/>
      <c r="AQ197" s="132"/>
      <c r="AR197" s="132"/>
      <c r="AS197" s="132"/>
      <c r="AT197" s="132"/>
      <c r="AU197" s="132"/>
      <c r="AV197" s="132"/>
      <c r="AW197" s="132"/>
      <c r="AX197" s="132"/>
      <c r="AY197" s="133"/>
      <c r="AZ197" s="132"/>
      <c r="BA197" s="131"/>
      <c r="BB197"/>
      <c r="BC197" s="407" t="str">
        <f t="shared" si="87"/>
        <v>►</v>
      </c>
      <c r="BF197" s="407" t="str">
        <f t="shared" si="88"/>
        <v>►</v>
      </c>
      <c r="BI197" s="9">
        <v>1</v>
      </c>
      <c r="BJ197" s="1"/>
      <c r="BK197" s="1"/>
    </row>
    <row r="198" spans="1:63" s="583" customFormat="1" ht="21">
      <c r="A198" s="407" t="str">
        <f t="shared" si="85"/>
        <v>►</v>
      </c>
      <c r="B198" s="147" t="str">
        <f t="shared" si="105"/>
        <v>►</v>
      </c>
      <c r="C198" s="685" t="str">
        <f t="shared" si="106"/>
        <v>►</v>
      </c>
      <c r="D198" s="147" t="str">
        <f t="shared" si="107"/>
        <v>►</v>
      </c>
      <c r="E198" s="147" t="str">
        <f t="shared" si="108"/>
        <v>►</v>
      </c>
      <c r="F198" s="147" t="str">
        <f t="shared" si="109"/>
        <v>►</v>
      </c>
      <c r="G198" s="147" t="str">
        <f t="shared" si="110"/>
        <v>►</v>
      </c>
      <c r="H198"/>
      <c r="I198" s="146"/>
      <c r="J198" s="119"/>
      <c r="K198" s="119"/>
      <c r="L198" s="118"/>
      <c r="M198" s="117"/>
      <c r="N198" s="116"/>
      <c r="O198" s="288"/>
      <c r="P198" s="267"/>
      <c r="Q198" s="270"/>
      <c r="R198" s="270"/>
      <c r="S198" s="270"/>
      <c r="T198" s="270"/>
      <c r="U198" s="270"/>
      <c r="V198" s="270"/>
      <c r="W198" s="270"/>
      <c r="X198" s="270"/>
      <c r="Y198" s="270"/>
      <c r="Z198" s="287"/>
      <c r="AA198" s="686"/>
      <c r="AB198" s="407" t="str">
        <f t="shared" si="86"/>
        <v>►</v>
      </c>
      <c r="AC198" s="147" t="str">
        <f t="shared" si="111"/>
        <v>►</v>
      </c>
      <c r="AD198" s="685" t="str">
        <f t="shared" si="112"/>
        <v>►</v>
      </c>
      <c r="AE198" s="147" t="str">
        <f t="shared" si="113"/>
        <v>►</v>
      </c>
      <c r="AF198" s="147" t="str">
        <f t="shared" si="114"/>
        <v>►</v>
      </c>
      <c r="AG198" s="147" t="str">
        <f t="shared" si="115"/>
        <v>►</v>
      </c>
      <c r="AH198" s="147" t="str">
        <f t="shared" si="116"/>
        <v>►</v>
      </c>
      <c r="AI198" s="686"/>
      <c r="AJ198" s="146"/>
      <c r="AK198" s="119"/>
      <c r="AL198" s="119"/>
      <c r="AM198" s="118"/>
      <c r="AN198" s="117"/>
      <c r="AO198" s="116"/>
      <c r="AP198" s="288"/>
      <c r="AQ198" s="267"/>
      <c r="AR198" s="270"/>
      <c r="AS198" s="270"/>
      <c r="AT198" s="270"/>
      <c r="AU198" s="270"/>
      <c r="AV198" s="270"/>
      <c r="AW198" s="270"/>
      <c r="AX198" s="270"/>
      <c r="AY198" s="270"/>
      <c r="AZ198" s="270"/>
      <c r="BA198" s="287"/>
      <c r="BB198"/>
      <c r="BC198" s="407" t="str">
        <f t="shared" si="87"/>
        <v>►</v>
      </c>
      <c r="BF198" s="407" t="str">
        <f t="shared" si="88"/>
        <v>►</v>
      </c>
      <c r="BI198" s="9">
        <v>1</v>
      </c>
      <c r="BJ198" s="1"/>
      <c r="BK198" s="1"/>
    </row>
    <row r="199" spans="1:63" s="583" customFormat="1" ht="21">
      <c r="A199" s="407" t="str">
        <f t="shared" si="85"/>
        <v>►</v>
      </c>
      <c r="B199" s="147" t="str">
        <f t="shared" ref="B199:G199" si="117">B198</f>
        <v>►</v>
      </c>
      <c r="C199" s="685" t="str">
        <f t="shared" si="117"/>
        <v>►</v>
      </c>
      <c r="D199" s="147" t="str">
        <f t="shared" si="117"/>
        <v>►</v>
      </c>
      <c r="E199" s="147" t="str">
        <f t="shared" si="117"/>
        <v>►</v>
      </c>
      <c r="F199" s="147" t="str">
        <f t="shared" si="117"/>
        <v>►</v>
      </c>
      <c r="G199" s="147" t="str">
        <f t="shared" si="117"/>
        <v>►</v>
      </c>
      <c r="H199"/>
      <c r="I199" s="146"/>
      <c r="J199" s="119"/>
      <c r="K199" s="119"/>
      <c r="L199" s="118"/>
      <c r="M199" s="117"/>
      <c r="N199" s="116"/>
      <c r="O199" s="285"/>
      <c r="P199" s="284"/>
      <c r="Q199" s="284"/>
      <c r="R199" s="284"/>
      <c r="S199" s="284"/>
      <c r="T199" s="284"/>
      <c r="U199" s="284"/>
      <c r="V199" s="284"/>
      <c r="W199" s="284"/>
      <c r="X199" s="284"/>
      <c r="Y199" s="284"/>
      <c r="Z199" s="282"/>
      <c r="AA199" s="686"/>
      <c r="AB199" s="407" t="str">
        <f t="shared" si="86"/>
        <v>►</v>
      </c>
      <c r="AC199" s="147" t="str">
        <f t="shared" ref="AC199:AH199" si="118">AC198</f>
        <v>►</v>
      </c>
      <c r="AD199" s="685" t="str">
        <f t="shared" si="118"/>
        <v>►</v>
      </c>
      <c r="AE199" s="147" t="str">
        <f t="shared" si="118"/>
        <v>►</v>
      </c>
      <c r="AF199" s="147" t="str">
        <f t="shared" si="118"/>
        <v>►</v>
      </c>
      <c r="AG199" s="147" t="str">
        <f t="shared" si="118"/>
        <v>►</v>
      </c>
      <c r="AH199" s="147" t="str">
        <f t="shared" si="118"/>
        <v>►</v>
      </c>
      <c r="AI199" s="686"/>
      <c r="AJ199" s="146"/>
      <c r="AK199" s="119"/>
      <c r="AL199" s="119"/>
      <c r="AM199" s="118"/>
      <c r="AN199" s="117"/>
      <c r="AO199" s="116"/>
      <c r="AP199" s="285"/>
      <c r="AQ199" s="284"/>
      <c r="AR199" s="284"/>
      <c r="AS199" s="284"/>
      <c r="AT199" s="284"/>
      <c r="AU199" s="284"/>
      <c r="AV199" s="284"/>
      <c r="AW199" s="284"/>
      <c r="AX199" s="284"/>
      <c r="AY199" s="284"/>
      <c r="AZ199" s="284"/>
      <c r="BA199" s="282"/>
      <c r="BB199"/>
      <c r="BC199" s="407" t="str">
        <f t="shared" si="87"/>
        <v>►</v>
      </c>
      <c r="BF199" s="407" t="str">
        <f t="shared" si="88"/>
        <v>►</v>
      </c>
      <c r="BI199" s="9">
        <v>1</v>
      </c>
      <c r="BJ199" s="1"/>
      <c r="BK199" s="1"/>
    </row>
    <row r="200" spans="1:63" s="583" customFormat="1" ht="21">
      <c r="A200" s="407" t="str">
        <f t="shared" si="85"/>
        <v>►</v>
      </c>
      <c r="B200" s="147" t="str">
        <f t="shared" ref="B200:G212" si="119">B198</f>
        <v>►</v>
      </c>
      <c r="C200" s="685" t="str">
        <f t="shared" si="119"/>
        <v>►</v>
      </c>
      <c r="D200" s="147" t="str">
        <f t="shared" si="119"/>
        <v>►</v>
      </c>
      <c r="E200" s="147" t="str">
        <f t="shared" si="119"/>
        <v>►</v>
      </c>
      <c r="F200" s="147" t="str">
        <f t="shared" si="119"/>
        <v>►</v>
      </c>
      <c r="G200" s="147" t="str">
        <f t="shared" si="119"/>
        <v>►</v>
      </c>
      <c r="H200"/>
      <c r="I200" s="146"/>
      <c r="J200" s="119"/>
      <c r="K200" s="119"/>
      <c r="L200" s="118"/>
      <c r="M200" s="117"/>
      <c r="N200" s="116"/>
      <c r="O200" s="285"/>
      <c r="P200" s="284"/>
      <c r="Q200" s="284"/>
      <c r="R200" s="284"/>
      <c r="S200" s="284"/>
      <c r="T200" s="284"/>
      <c r="U200" s="284"/>
      <c r="V200" s="284"/>
      <c r="W200" s="284"/>
      <c r="X200" s="284"/>
      <c r="Y200" s="284"/>
      <c r="Z200" s="282"/>
      <c r="AA200" s="686"/>
      <c r="AB200" s="407" t="str">
        <f t="shared" si="86"/>
        <v>►</v>
      </c>
      <c r="AC200" s="147" t="str">
        <f t="shared" ref="AC200:AH212" si="120">AC198</f>
        <v>►</v>
      </c>
      <c r="AD200" s="685" t="str">
        <f t="shared" si="120"/>
        <v>►</v>
      </c>
      <c r="AE200" s="147" t="str">
        <f t="shared" si="120"/>
        <v>►</v>
      </c>
      <c r="AF200" s="147" t="str">
        <f t="shared" si="120"/>
        <v>►</v>
      </c>
      <c r="AG200" s="147" t="str">
        <f t="shared" si="120"/>
        <v>►</v>
      </c>
      <c r="AH200" s="147" t="str">
        <f t="shared" si="120"/>
        <v>►</v>
      </c>
      <c r="AI200" s="686"/>
      <c r="AJ200" s="146"/>
      <c r="AK200" s="119"/>
      <c r="AL200" s="119"/>
      <c r="AM200" s="118"/>
      <c r="AN200" s="117"/>
      <c r="AO200" s="116"/>
      <c r="AP200" s="285"/>
      <c r="AQ200" s="284"/>
      <c r="AR200" s="284"/>
      <c r="AS200" s="284"/>
      <c r="AT200" s="284"/>
      <c r="AU200" s="284"/>
      <c r="AV200" s="284"/>
      <c r="AW200" s="284"/>
      <c r="AX200" s="284"/>
      <c r="AY200" s="284"/>
      <c r="AZ200" s="284"/>
      <c r="BA200" s="282"/>
      <c r="BB200"/>
      <c r="BC200" s="407" t="str">
        <f t="shared" si="87"/>
        <v>►</v>
      </c>
      <c r="BF200" s="407" t="str">
        <f t="shared" si="88"/>
        <v>►</v>
      </c>
      <c r="BI200" s="9">
        <v>1</v>
      </c>
      <c r="BJ200" s="1"/>
      <c r="BK200" s="1"/>
    </row>
    <row r="201" spans="1:63" s="583" customFormat="1" ht="21">
      <c r="A201" s="407" t="str">
        <f t="shared" si="85"/>
        <v>►</v>
      </c>
      <c r="B201" s="147" t="str">
        <f t="shared" si="119"/>
        <v>►</v>
      </c>
      <c r="C201" s="685" t="str">
        <f t="shared" si="119"/>
        <v>►</v>
      </c>
      <c r="D201" s="147" t="str">
        <f t="shared" si="119"/>
        <v>►</v>
      </c>
      <c r="E201" s="147" t="str">
        <f t="shared" si="119"/>
        <v>►</v>
      </c>
      <c r="F201" s="147" t="str">
        <f t="shared" si="119"/>
        <v>►</v>
      </c>
      <c r="G201" s="147" t="str">
        <f t="shared" si="119"/>
        <v>►</v>
      </c>
      <c r="H201"/>
      <c r="I201" s="146"/>
      <c r="J201" s="119"/>
      <c r="K201" s="119"/>
      <c r="L201" s="118"/>
      <c r="M201" s="117"/>
      <c r="N201" s="116"/>
      <c r="O201" s="285"/>
      <c r="P201" s="284"/>
      <c r="Q201" s="284"/>
      <c r="R201" s="284"/>
      <c r="S201" s="284"/>
      <c r="T201" s="284"/>
      <c r="U201" s="284"/>
      <c r="V201" s="284"/>
      <c r="W201" s="284"/>
      <c r="X201" s="284"/>
      <c r="Y201" s="284"/>
      <c r="Z201" s="282"/>
      <c r="AA201" s="686"/>
      <c r="AB201" s="407" t="str">
        <f t="shared" si="86"/>
        <v>►</v>
      </c>
      <c r="AC201" s="147" t="str">
        <f t="shared" si="120"/>
        <v>►</v>
      </c>
      <c r="AD201" s="685" t="str">
        <f t="shared" si="120"/>
        <v>►</v>
      </c>
      <c r="AE201" s="147" t="str">
        <f t="shared" si="120"/>
        <v>►</v>
      </c>
      <c r="AF201" s="147" t="str">
        <f t="shared" si="120"/>
        <v>►</v>
      </c>
      <c r="AG201" s="147" t="str">
        <f t="shared" si="120"/>
        <v>►</v>
      </c>
      <c r="AH201" s="147" t="str">
        <f t="shared" si="120"/>
        <v>►</v>
      </c>
      <c r="AI201" s="686"/>
      <c r="AJ201" s="146"/>
      <c r="AK201" s="119"/>
      <c r="AL201" s="119"/>
      <c r="AM201" s="118"/>
      <c r="AN201" s="117"/>
      <c r="AO201" s="116"/>
      <c r="AP201" s="285"/>
      <c r="AQ201" s="284"/>
      <c r="AR201" s="284"/>
      <c r="AS201" s="284"/>
      <c r="AT201" s="284"/>
      <c r="AU201" s="284"/>
      <c r="AV201" s="284"/>
      <c r="AW201" s="284"/>
      <c r="AX201" s="284"/>
      <c r="AY201" s="284"/>
      <c r="AZ201" s="284"/>
      <c r="BA201" s="282"/>
      <c r="BB201"/>
      <c r="BC201" s="407" t="str">
        <f t="shared" si="87"/>
        <v>►</v>
      </c>
      <c r="BF201" s="407" t="str">
        <f t="shared" si="88"/>
        <v>►</v>
      </c>
      <c r="BI201" s="9">
        <v>1</v>
      </c>
      <c r="BJ201" s="1"/>
      <c r="BK201" s="1"/>
    </row>
    <row r="202" spans="1:63" s="583" customFormat="1" ht="21">
      <c r="A202" s="407" t="str">
        <f t="shared" ref="A202:A265" si="121">IF(ISBLANK(I202),"►",I202)</f>
        <v>►</v>
      </c>
      <c r="B202" s="147" t="str">
        <f t="shared" si="119"/>
        <v>►</v>
      </c>
      <c r="C202" s="685" t="str">
        <f t="shared" si="119"/>
        <v>►</v>
      </c>
      <c r="D202" s="147" t="str">
        <f t="shared" si="119"/>
        <v>►</v>
      </c>
      <c r="E202" s="147" t="str">
        <f t="shared" si="119"/>
        <v>►</v>
      </c>
      <c r="F202" s="147" t="str">
        <f t="shared" si="119"/>
        <v>►</v>
      </c>
      <c r="G202" s="147" t="str">
        <f t="shared" si="119"/>
        <v>►</v>
      </c>
      <c r="H202"/>
      <c r="I202" s="146"/>
      <c r="J202" s="119"/>
      <c r="K202" s="119"/>
      <c r="L202" s="118"/>
      <c r="M202" s="117"/>
      <c r="N202" s="116"/>
      <c r="O202" s="285"/>
      <c r="P202" s="284"/>
      <c r="Q202" s="284"/>
      <c r="R202" s="284"/>
      <c r="S202" s="284"/>
      <c r="T202" s="284"/>
      <c r="U202" s="284"/>
      <c r="V202" s="284"/>
      <c r="W202" s="284"/>
      <c r="X202" s="284"/>
      <c r="Y202" s="284"/>
      <c r="Z202" s="282"/>
      <c r="AA202" s="686"/>
      <c r="AB202" s="407" t="str">
        <f t="shared" ref="AB202:AB265" si="122">IF(ISBLANK(AJ202),"►",AJ202)</f>
        <v>►</v>
      </c>
      <c r="AC202" s="147" t="str">
        <f t="shared" si="120"/>
        <v>►</v>
      </c>
      <c r="AD202" s="685" t="str">
        <f t="shared" si="120"/>
        <v>►</v>
      </c>
      <c r="AE202" s="147" t="str">
        <f t="shared" si="120"/>
        <v>►</v>
      </c>
      <c r="AF202" s="147" t="str">
        <f t="shared" si="120"/>
        <v>►</v>
      </c>
      <c r="AG202" s="147" t="str">
        <f t="shared" si="120"/>
        <v>►</v>
      </c>
      <c r="AH202" s="147" t="str">
        <f t="shared" si="120"/>
        <v>►</v>
      </c>
      <c r="AI202" s="686"/>
      <c r="AJ202" s="146"/>
      <c r="AK202" s="119"/>
      <c r="AL202" s="119"/>
      <c r="AM202" s="118"/>
      <c r="AN202" s="117"/>
      <c r="AO202" s="116"/>
      <c r="AP202" s="285"/>
      <c r="AQ202" s="284"/>
      <c r="AR202" s="284"/>
      <c r="AS202" s="284"/>
      <c r="AT202" s="284"/>
      <c r="AU202" s="284"/>
      <c r="AV202" s="284"/>
      <c r="AW202" s="284"/>
      <c r="AX202" s="284"/>
      <c r="AY202" s="284"/>
      <c r="AZ202" s="284"/>
      <c r="BA202" s="282"/>
      <c r="BB202"/>
      <c r="BC202" s="407" t="str">
        <f t="shared" ref="BC202:BC265" si="123">A202</f>
        <v>►</v>
      </c>
      <c r="BF202" s="407" t="str">
        <f t="shared" ref="BF202:BF265" si="124">AB202</f>
        <v>►</v>
      </c>
      <c r="BI202" s="9">
        <v>1</v>
      </c>
      <c r="BJ202" s="1"/>
      <c r="BK202" s="1"/>
    </row>
    <row r="203" spans="1:63" s="583" customFormat="1" ht="21">
      <c r="A203" s="407" t="str">
        <f t="shared" si="121"/>
        <v>►</v>
      </c>
      <c r="B203" s="147" t="str">
        <f t="shared" si="119"/>
        <v>►</v>
      </c>
      <c r="C203" s="685" t="str">
        <f t="shared" si="119"/>
        <v>►</v>
      </c>
      <c r="D203" s="147" t="str">
        <f t="shared" si="119"/>
        <v>►</v>
      </c>
      <c r="E203" s="147" t="str">
        <f t="shared" si="119"/>
        <v>►</v>
      </c>
      <c r="F203" s="147" t="str">
        <f t="shared" si="119"/>
        <v>►</v>
      </c>
      <c r="G203" s="147" t="str">
        <f t="shared" si="119"/>
        <v>►</v>
      </c>
      <c r="H203"/>
      <c r="I203" s="146"/>
      <c r="J203" s="119"/>
      <c r="K203" s="119"/>
      <c r="L203" s="118"/>
      <c r="M203" s="117"/>
      <c r="N203" s="116"/>
      <c r="O203" s="285"/>
      <c r="P203" s="284"/>
      <c r="Q203" s="284"/>
      <c r="R203" s="284"/>
      <c r="S203" s="284"/>
      <c r="T203" s="284"/>
      <c r="U203" s="284"/>
      <c r="V203" s="284"/>
      <c r="W203" s="284"/>
      <c r="X203" s="284"/>
      <c r="Y203" s="284"/>
      <c r="Z203" s="282"/>
      <c r="AA203" s="686"/>
      <c r="AB203" s="407" t="str">
        <f t="shared" si="122"/>
        <v>►</v>
      </c>
      <c r="AC203" s="147" t="str">
        <f t="shared" si="120"/>
        <v>►</v>
      </c>
      <c r="AD203" s="685" t="str">
        <f t="shared" si="120"/>
        <v>►</v>
      </c>
      <c r="AE203" s="147" t="str">
        <f t="shared" si="120"/>
        <v>►</v>
      </c>
      <c r="AF203" s="147" t="str">
        <f t="shared" si="120"/>
        <v>►</v>
      </c>
      <c r="AG203" s="147" t="str">
        <f t="shared" si="120"/>
        <v>►</v>
      </c>
      <c r="AH203" s="147" t="str">
        <f t="shared" si="120"/>
        <v>►</v>
      </c>
      <c r="AI203" s="686"/>
      <c r="AJ203" s="146"/>
      <c r="AK203" s="119"/>
      <c r="AL203" s="119"/>
      <c r="AM203" s="118"/>
      <c r="AN203" s="117"/>
      <c r="AO203" s="116"/>
      <c r="AP203" s="285"/>
      <c r="AQ203" s="284"/>
      <c r="AR203" s="284"/>
      <c r="AS203" s="284"/>
      <c r="AT203" s="284"/>
      <c r="AU203" s="284"/>
      <c r="AV203" s="284"/>
      <c r="AW203" s="284"/>
      <c r="AX203" s="284"/>
      <c r="AY203" s="284"/>
      <c r="AZ203" s="284"/>
      <c r="BA203" s="282"/>
      <c r="BB203"/>
      <c r="BC203" s="407" t="str">
        <f t="shared" si="123"/>
        <v>►</v>
      </c>
      <c r="BF203" s="407" t="str">
        <f t="shared" si="124"/>
        <v>►</v>
      </c>
      <c r="BI203" s="9">
        <v>1</v>
      </c>
      <c r="BJ203" s="1"/>
      <c r="BK203" s="1"/>
    </row>
    <row r="204" spans="1:63" s="583" customFormat="1" ht="21">
      <c r="A204" s="407" t="str">
        <f t="shared" si="121"/>
        <v>►</v>
      </c>
      <c r="B204" s="147" t="str">
        <f t="shared" si="119"/>
        <v>►</v>
      </c>
      <c r="C204" s="685" t="str">
        <f t="shared" si="119"/>
        <v>►</v>
      </c>
      <c r="D204" s="147" t="str">
        <f t="shared" si="119"/>
        <v>►</v>
      </c>
      <c r="E204" s="147" t="str">
        <f t="shared" si="119"/>
        <v>►</v>
      </c>
      <c r="F204" s="147" t="str">
        <f t="shared" si="119"/>
        <v>►</v>
      </c>
      <c r="G204" s="147" t="str">
        <f t="shared" si="119"/>
        <v>►</v>
      </c>
      <c r="H204"/>
      <c r="I204" s="146"/>
      <c r="J204" s="119"/>
      <c r="K204" s="119"/>
      <c r="L204" s="118"/>
      <c r="M204" s="117"/>
      <c r="N204" s="116"/>
      <c r="O204" s="285"/>
      <c r="P204" s="284"/>
      <c r="Q204" s="284"/>
      <c r="R204" s="284"/>
      <c r="S204" s="284"/>
      <c r="T204" s="284"/>
      <c r="U204" s="284"/>
      <c r="V204" s="284"/>
      <c r="W204" s="284"/>
      <c r="X204" s="284"/>
      <c r="Y204" s="284"/>
      <c r="Z204" s="282"/>
      <c r="AA204" s="686"/>
      <c r="AB204" s="407" t="str">
        <f t="shared" si="122"/>
        <v>►</v>
      </c>
      <c r="AC204" s="147" t="str">
        <f t="shared" si="120"/>
        <v>►</v>
      </c>
      <c r="AD204" s="685" t="str">
        <f t="shared" si="120"/>
        <v>►</v>
      </c>
      <c r="AE204" s="147" t="str">
        <f t="shared" si="120"/>
        <v>►</v>
      </c>
      <c r="AF204" s="147" t="str">
        <f t="shared" si="120"/>
        <v>►</v>
      </c>
      <c r="AG204" s="147" t="str">
        <f t="shared" si="120"/>
        <v>►</v>
      </c>
      <c r="AH204" s="147" t="str">
        <f t="shared" si="120"/>
        <v>►</v>
      </c>
      <c r="AI204" s="686"/>
      <c r="AJ204" s="146"/>
      <c r="AK204" s="119"/>
      <c r="AL204" s="119"/>
      <c r="AM204" s="118"/>
      <c r="AN204" s="117"/>
      <c r="AO204" s="116"/>
      <c r="AP204" s="285"/>
      <c r="AQ204" s="284"/>
      <c r="AR204" s="284"/>
      <c r="AS204" s="284"/>
      <c r="AT204" s="284"/>
      <c r="AU204" s="284"/>
      <c r="AV204" s="284"/>
      <c r="AW204" s="284"/>
      <c r="AX204" s="284"/>
      <c r="AY204" s="284"/>
      <c r="AZ204" s="284"/>
      <c r="BA204" s="282"/>
      <c r="BB204"/>
      <c r="BC204" s="407" t="str">
        <f t="shared" si="123"/>
        <v>►</v>
      </c>
      <c r="BF204" s="407" t="str">
        <f t="shared" si="124"/>
        <v>►</v>
      </c>
      <c r="BI204" s="9">
        <v>1</v>
      </c>
      <c r="BJ204" s="1"/>
      <c r="BK204" s="1"/>
    </row>
    <row r="205" spans="1:63" s="583" customFormat="1" ht="21">
      <c r="A205" s="407" t="str">
        <f t="shared" si="121"/>
        <v>►</v>
      </c>
      <c r="B205" s="147" t="str">
        <f t="shared" si="119"/>
        <v>►</v>
      </c>
      <c r="C205" s="685" t="str">
        <f t="shared" si="119"/>
        <v>►</v>
      </c>
      <c r="D205" s="147" t="str">
        <f t="shared" si="119"/>
        <v>►</v>
      </c>
      <c r="E205" s="147" t="str">
        <f t="shared" si="119"/>
        <v>►</v>
      </c>
      <c r="F205" s="147" t="str">
        <f t="shared" si="119"/>
        <v>►</v>
      </c>
      <c r="G205" s="147" t="str">
        <f t="shared" si="119"/>
        <v>►</v>
      </c>
      <c r="H205"/>
      <c r="I205" s="146"/>
      <c r="J205" s="119"/>
      <c r="K205" s="119"/>
      <c r="L205" s="118"/>
      <c r="M205" s="117"/>
      <c r="N205" s="116"/>
      <c r="O205" s="285"/>
      <c r="P205" s="284"/>
      <c r="Q205" s="284"/>
      <c r="R205" s="284"/>
      <c r="S205" s="284"/>
      <c r="T205" s="284"/>
      <c r="U205" s="284"/>
      <c r="V205" s="284"/>
      <c r="W205" s="284"/>
      <c r="X205" s="284"/>
      <c r="Y205" s="284"/>
      <c r="Z205" s="282"/>
      <c r="AA205" s="686"/>
      <c r="AB205" s="407" t="str">
        <f t="shared" si="122"/>
        <v>►</v>
      </c>
      <c r="AC205" s="147" t="str">
        <f t="shared" si="120"/>
        <v>►</v>
      </c>
      <c r="AD205" s="685" t="str">
        <f t="shared" si="120"/>
        <v>►</v>
      </c>
      <c r="AE205" s="147" t="str">
        <f t="shared" si="120"/>
        <v>►</v>
      </c>
      <c r="AF205" s="147" t="str">
        <f t="shared" si="120"/>
        <v>►</v>
      </c>
      <c r="AG205" s="147" t="str">
        <f t="shared" si="120"/>
        <v>►</v>
      </c>
      <c r="AH205" s="147" t="str">
        <f t="shared" si="120"/>
        <v>►</v>
      </c>
      <c r="AI205" s="686"/>
      <c r="AJ205" s="146"/>
      <c r="AK205" s="119"/>
      <c r="AL205" s="119"/>
      <c r="AM205" s="118"/>
      <c r="AN205" s="117"/>
      <c r="AO205" s="116"/>
      <c r="AP205" s="285"/>
      <c r="AQ205" s="284"/>
      <c r="AR205" s="284"/>
      <c r="AS205" s="284"/>
      <c r="AT205" s="284"/>
      <c r="AU205" s="284"/>
      <c r="AV205" s="284"/>
      <c r="AW205" s="284"/>
      <c r="AX205" s="284"/>
      <c r="AY205" s="284"/>
      <c r="AZ205" s="284"/>
      <c r="BA205" s="282"/>
      <c r="BB205"/>
      <c r="BC205" s="407" t="str">
        <f t="shared" si="123"/>
        <v>►</v>
      </c>
      <c r="BF205" s="407" t="str">
        <f t="shared" si="124"/>
        <v>►</v>
      </c>
      <c r="BI205" s="9">
        <v>1</v>
      </c>
      <c r="BJ205" s="1"/>
      <c r="BK205" s="1"/>
    </row>
    <row r="206" spans="1:63" s="583" customFormat="1" ht="21">
      <c r="A206" s="407" t="str">
        <f t="shared" si="121"/>
        <v>►</v>
      </c>
      <c r="B206" s="147" t="str">
        <f t="shared" si="119"/>
        <v>►</v>
      </c>
      <c r="C206" s="685" t="str">
        <f t="shared" si="119"/>
        <v>►</v>
      </c>
      <c r="D206" s="147" t="str">
        <f t="shared" si="119"/>
        <v>►</v>
      </c>
      <c r="E206" s="147" t="str">
        <f t="shared" si="119"/>
        <v>►</v>
      </c>
      <c r="F206" s="147" t="str">
        <f t="shared" si="119"/>
        <v>►</v>
      </c>
      <c r="G206" s="147" t="str">
        <f t="shared" si="119"/>
        <v>►</v>
      </c>
      <c r="H206"/>
      <c r="I206" s="146"/>
      <c r="J206" s="119"/>
      <c r="K206" s="119"/>
      <c r="L206" s="118"/>
      <c r="M206" s="117"/>
      <c r="N206" s="116"/>
      <c r="O206" s="285"/>
      <c r="P206" s="284"/>
      <c r="Q206" s="284"/>
      <c r="R206" s="284"/>
      <c r="S206" s="284"/>
      <c r="T206" s="284"/>
      <c r="U206" s="284"/>
      <c r="V206" s="284"/>
      <c r="W206" s="284"/>
      <c r="X206" s="284"/>
      <c r="Y206" s="284"/>
      <c r="Z206" s="282"/>
      <c r="AA206" s="686"/>
      <c r="AB206" s="407" t="str">
        <f t="shared" si="122"/>
        <v>►</v>
      </c>
      <c r="AC206" s="147" t="str">
        <f t="shared" si="120"/>
        <v>►</v>
      </c>
      <c r="AD206" s="685" t="str">
        <f t="shared" si="120"/>
        <v>►</v>
      </c>
      <c r="AE206" s="147" t="str">
        <f t="shared" si="120"/>
        <v>►</v>
      </c>
      <c r="AF206" s="147" t="str">
        <f t="shared" si="120"/>
        <v>►</v>
      </c>
      <c r="AG206" s="147" t="str">
        <f t="shared" si="120"/>
        <v>►</v>
      </c>
      <c r="AH206" s="147" t="str">
        <f t="shared" si="120"/>
        <v>►</v>
      </c>
      <c r="AI206" s="686"/>
      <c r="AJ206" s="146"/>
      <c r="AK206" s="119"/>
      <c r="AL206" s="119"/>
      <c r="AM206" s="118"/>
      <c r="AN206" s="117"/>
      <c r="AO206" s="116"/>
      <c r="AP206" s="285"/>
      <c r="AQ206" s="284"/>
      <c r="AR206" s="284"/>
      <c r="AS206" s="284"/>
      <c r="AT206" s="284"/>
      <c r="AU206" s="284"/>
      <c r="AV206" s="284"/>
      <c r="AW206" s="284"/>
      <c r="AX206" s="284"/>
      <c r="AY206" s="284"/>
      <c r="AZ206" s="284"/>
      <c r="BA206" s="282"/>
      <c r="BB206"/>
      <c r="BC206" s="407" t="str">
        <f t="shared" si="123"/>
        <v>►</v>
      </c>
      <c r="BF206" s="407" t="str">
        <f t="shared" si="124"/>
        <v>►</v>
      </c>
      <c r="BI206" s="9">
        <v>1</v>
      </c>
      <c r="BJ206" s="1"/>
      <c r="BK206" s="1"/>
    </row>
    <row r="207" spans="1:63" s="583" customFormat="1" ht="21">
      <c r="A207" s="407" t="str">
        <f t="shared" si="121"/>
        <v>►</v>
      </c>
      <c r="B207" s="147" t="str">
        <f t="shared" si="119"/>
        <v>►</v>
      </c>
      <c r="C207" s="685" t="str">
        <f t="shared" si="119"/>
        <v>►</v>
      </c>
      <c r="D207" s="147" t="str">
        <f t="shared" si="119"/>
        <v>►</v>
      </c>
      <c r="E207" s="147" t="str">
        <f t="shared" si="119"/>
        <v>►</v>
      </c>
      <c r="F207" s="147" t="str">
        <f t="shared" si="119"/>
        <v>►</v>
      </c>
      <c r="G207" s="147" t="str">
        <f t="shared" si="119"/>
        <v>►</v>
      </c>
      <c r="H207"/>
      <c r="I207" s="146"/>
      <c r="J207" s="119"/>
      <c r="K207" s="119"/>
      <c r="L207" s="118"/>
      <c r="M207" s="117"/>
      <c r="N207" s="116"/>
      <c r="O207" s="285"/>
      <c r="P207" s="284"/>
      <c r="Q207" s="284"/>
      <c r="R207" s="284"/>
      <c r="S207" s="284"/>
      <c r="T207" s="284"/>
      <c r="U207" s="284"/>
      <c r="V207" s="284"/>
      <c r="W207" s="284"/>
      <c r="X207" s="284"/>
      <c r="Y207" s="284"/>
      <c r="Z207" s="282"/>
      <c r="AA207" s="686"/>
      <c r="AB207" s="407" t="str">
        <f t="shared" si="122"/>
        <v>►</v>
      </c>
      <c r="AC207" s="147" t="str">
        <f t="shared" si="120"/>
        <v>►</v>
      </c>
      <c r="AD207" s="685" t="str">
        <f t="shared" si="120"/>
        <v>►</v>
      </c>
      <c r="AE207" s="147" t="str">
        <f t="shared" si="120"/>
        <v>►</v>
      </c>
      <c r="AF207" s="147" t="str">
        <f t="shared" si="120"/>
        <v>►</v>
      </c>
      <c r="AG207" s="147" t="str">
        <f t="shared" si="120"/>
        <v>►</v>
      </c>
      <c r="AH207" s="147" t="str">
        <f t="shared" si="120"/>
        <v>►</v>
      </c>
      <c r="AI207" s="686"/>
      <c r="AJ207" s="146"/>
      <c r="AK207" s="119"/>
      <c r="AL207" s="119"/>
      <c r="AM207" s="118"/>
      <c r="AN207" s="117"/>
      <c r="AO207" s="116"/>
      <c r="AP207" s="285"/>
      <c r="AQ207" s="284"/>
      <c r="AR207" s="284"/>
      <c r="AS207" s="284"/>
      <c r="AT207" s="284"/>
      <c r="AU207" s="284"/>
      <c r="AV207" s="284"/>
      <c r="AW207" s="284"/>
      <c r="AX207" s="284"/>
      <c r="AY207" s="284"/>
      <c r="AZ207" s="284"/>
      <c r="BA207" s="282"/>
      <c r="BB207"/>
      <c r="BC207" s="407" t="str">
        <f t="shared" si="123"/>
        <v>►</v>
      </c>
      <c r="BF207" s="407" t="str">
        <f t="shared" si="124"/>
        <v>►</v>
      </c>
      <c r="BI207" s="9">
        <v>1</v>
      </c>
      <c r="BJ207" s="1"/>
      <c r="BK207" s="1"/>
    </row>
    <row r="208" spans="1:63" s="583" customFormat="1" ht="18.75">
      <c r="A208" s="407" t="str">
        <f t="shared" si="121"/>
        <v>►</v>
      </c>
      <c r="B208" s="147" t="str">
        <f t="shared" si="119"/>
        <v>►</v>
      </c>
      <c r="C208" s="685" t="str">
        <f t="shared" si="119"/>
        <v>►</v>
      </c>
      <c r="D208" s="147" t="str">
        <f t="shared" si="119"/>
        <v>►</v>
      </c>
      <c r="E208" s="147" t="str">
        <f t="shared" si="119"/>
        <v>►</v>
      </c>
      <c r="F208" s="147" t="str">
        <f t="shared" si="119"/>
        <v>►</v>
      </c>
      <c r="G208" s="147" t="str">
        <f t="shared" si="119"/>
        <v>►</v>
      </c>
      <c r="H208"/>
      <c r="I208" s="146"/>
      <c r="J208" s="119"/>
      <c r="K208" s="119"/>
      <c r="L208" s="118"/>
      <c r="M208" s="117"/>
      <c r="N208" s="116"/>
      <c r="O208" s="687"/>
      <c r="P208" s="280"/>
      <c r="Q208" s="280"/>
      <c r="R208" s="280"/>
      <c r="S208" s="280"/>
      <c r="T208" s="280"/>
      <c r="U208" s="280"/>
      <c r="V208" s="280"/>
      <c r="W208" s="280"/>
      <c r="X208" s="280"/>
      <c r="Y208" s="280"/>
      <c r="Z208" s="279"/>
      <c r="AA208" s="686"/>
      <c r="AB208" s="407" t="str">
        <f t="shared" si="122"/>
        <v>►</v>
      </c>
      <c r="AC208" s="147" t="str">
        <f t="shared" si="120"/>
        <v>►</v>
      </c>
      <c r="AD208" s="685" t="str">
        <f t="shared" si="120"/>
        <v>►</v>
      </c>
      <c r="AE208" s="147" t="str">
        <f t="shared" si="120"/>
        <v>►</v>
      </c>
      <c r="AF208" s="147" t="str">
        <f t="shared" si="120"/>
        <v>►</v>
      </c>
      <c r="AG208" s="147" t="str">
        <f t="shared" si="120"/>
        <v>►</v>
      </c>
      <c r="AH208" s="147" t="str">
        <f t="shared" si="120"/>
        <v>►</v>
      </c>
      <c r="AI208" s="686"/>
      <c r="AJ208" s="146"/>
      <c r="AK208" s="119"/>
      <c r="AL208" s="119"/>
      <c r="AM208" s="118"/>
      <c r="AN208" s="117"/>
      <c r="AO208" s="116"/>
      <c r="AP208" s="687"/>
      <c r="AQ208" s="280"/>
      <c r="AR208" s="280"/>
      <c r="AS208" s="280"/>
      <c r="AT208" s="280"/>
      <c r="AU208" s="280"/>
      <c r="AV208" s="280"/>
      <c r="AW208" s="280"/>
      <c r="AX208" s="280"/>
      <c r="AY208" s="280"/>
      <c r="AZ208" s="280"/>
      <c r="BA208" s="279"/>
      <c r="BB208"/>
      <c r="BC208" s="407" t="str">
        <f t="shared" si="123"/>
        <v>►</v>
      </c>
      <c r="BF208" s="407" t="str">
        <f t="shared" si="124"/>
        <v>►</v>
      </c>
      <c r="BI208" s="9">
        <v>1</v>
      </c>
      <c r="BJ208" s="1"/>
      <c r="BK208" s="1"/>
    </row>
    <row r="209" spans="1:63" s="583" customFormat="1" ht="18.75">
      <c r="A209" s="407" t="str">
        <f t="shared" si="121"/>
        <v>►</v>
      </c>
      <c r="B209" s="147" t="str">
        <f t="shared" si="119"/>
        <v>►</v>
      </c>
      <c r="C209" s="685" t="str">
        <f t="shared" si="119"/>
        <v>►</v>
      </c>
      <c r="D209" s="147" t="str">
        <f t="shared" si="119"/>
        <v>►</v>
      </c>
      <c r="E209" s="147" t="str">
        <f t="shared" si="119"/>
        <v>►</v>
      </c>
      <c r="F209" s="147" t="str">
        <f t="shared" si="119"/>
        <v>►</v>
      </c>
      <c r="G209" s="147" t="str">
        <f t="shared" si="119"/>
        <v>►</v>
      </c>
      <c r="H209"/>
      <c r="I209" s="146"/>
      <c r="J209" s="119"/>
      <c r="K209" s="119"/>
      <c r="L209" s="118"/>
      <c r="M209" s="117"/>
      <c r="N209" s="116"/>
      <c r="O209" s="687"/>
      <c r="P209" s="280"/>
      <c r="Q209" s="280"/>
      <c r="R209" s="280"/>
      <c r="S209" s="280"/>
      <c r="T209" s="280"/>
      <c r="U209" s="280"/>
      <c r="V209" s="280"/>
      <c r="W209" s="280"/>
      <c r="X209" s="280"/>
      <c r="Y209" s="280"/>
      <c r="Z209" s="279"/>
      <c r="AA209" s="686"/>
      <c r="AB209" s="407" t="str">
        <f t="shared" si="122"/>
        <v>►</v>
      </c>
      <c r="AC209" s="147" t="str">
        <f t="shared" si="120"/>
        <v>►</v>
      </c>
      <c r="AD209" s="685" t="str">
        <f t="shared" si="120"/>
        <v>►</v>
      </c>
      <c r="AE209" s="147" t="str">
        <f t="shared" si="120"/>
        <v>►</v>
      </c>
      <c r="AF209" s="147" t="str">
        <f t="shared" si="120"/>
        <v>►</v>
      </c>
      <c r="AG209" s="147" t="str">
        <f t="shared" si="120"/>
        <v>►</v>
      </c>
      <c r="AH209" s="147" t="str">
        <f t="shared" si="120"/>
        <v>►</v>
      </c>
      <c r="AI209" s="686"/>
      <c r="AJ209" s="146"/>
      <c r="AK209" s="119"/>
      <c r="AL209" s="119"/>
      <c r="AM209" s="118"/>
      <c r="AN209" s="117"/>
      <c r="AO209" s="116"/>
      <c r="AP209" s="687"/>
      <c r="AQ209" s="280"/>
      <c r="AR209" s="280"/>
      <c r="AS209" s="280"/>
      <c r="AT209" s="280"/>
      <c r="AU209" s="280"/>
      <c r="AV209" s="280"/>
      <c r="AW209" s="280"/>
      <c r="AX209" s="280"/>
      <c r="AY209" s="280"/>
      <c r="AZ209" s="280"/>
      <c r="BA209" s="279"/>
      <c r="BB209"/>
      <c r="BC209" s="407" t="str">
        <f t="shared" si="123"/>
        <v>►</v>
      </c>
      <c r="BF209" s="407" t="str">
        <f t="shared" si="124"/>
        <v>►</v>
      </c>
      <c r="BI209" s="9">
        <v>1</v>
      </c>
      <c r="BJ209" s="1"/>
      <c r="BK209" s="1"/>
    </row>
    <row r="210" spans="1:63" s="583" customFormat="1" ht="15.75">
      <c r="A210" s="407" t="str">
        <f t="shared" si="121"/>
        <v>►</v>
      </c>
      <c r="B210" s="147" t="str">
        <f t="shared" si="119"/>
        <v>►</v>
      </c>
      <c r="C210" s="685" t="str">
        <f t="shared" si="119"/>
        <v>►</v>
      </c>
      <c r="D210" s="147" t="str">
        <f t="shared" si="119"/>
        <v>►</v>
      </c>
      <c r="E210" s="147" t="str">
        <f t="shared" si="119"/>
        <v>►</v>
      </c>
      <c r="F210" s="147" t="str">
        <f t="shared" si="119"/>
        <v>►</v>
      </c>
      <c r="G210" s="147" t="str">
        <f t="shared" si="119"/>
        <v>►</v>
      </c>
      <c r="H210"/>
      <c r="I210" s="274"/>
      <c r="J210" s="119"/>
      <c r="K210" s="119"/>
      <c r="L210" s="118"/>
      <c r="M210" s="117"/>
      <c r="N210" s="116"/>
      <c r="O210" s="277"/>
      <c r="P210" s="122"/>
      <c r="Q210" s="122"/>
      <c r="R210" s="122"/>
      <c r="S210" s="122"/>
      <c r="T210" s="122"/>
      <c r="U210" s="122"/>
      <c r="V210" s="122"/>
      <c r="W210" s="122"/>
      <c r="X210" s="122"/>
      <c r="Y210" s="122"/>
      <c r="Z210" s="121"/>
      <c r="AA210" s="686"/>
      <c r="AB210" s="407" t="str">
        <f t="shared" si="122"/>
        <v>►</v>
      </c>
      <c r="AC210" s="147" t="str">
        <f t="shared" si="120"/>
        <v>►</v>
      </c>
      <c r="AD210" s="685" t="str">
        <f t="shared" si="120"/>
        <v>►</v>
      </c>
      <c r="AE210" s="147" t="str">
        <f t="shared" si="120"/>
        <v>►</v>
      </c>
      <c r="AF210" s="147" t="str">
        <f t="shared" si="120"/>
        <v>►</v>
      </c>
      <c r="AG210" s="147" t="str">
        <f t="shared" si="120"/>
        <v>►</v>
      </c>
      <c r="AH210" s="147" t="str">
        <f t="shared" si="120"/>
        <v>►</v>
      </c>
      <c r="AI210" s="686"/>
      <c r="AJ210" s="274"/>
      <c r="AK210" s="119"/>
      <c r="AL210" s="119"/>
      <c r="AM210" s="118"/>
      <c r="AN210" s="117"/>
      <c r="AO210" s="116"/>
      <c r="AP210" s="277"/>
      <c r="AQ210" s="122"/>
      <c r="AR210" s="122"/>
      <c r="AS210" s="122"/>
      <c r="AT210" s="122"/>
      <c r="AU210" s="122"/>
      <c r="AV210" s="122"/>
      <c r="AW210" s="122"/>
      <c r="AX210" s="122"/>
      <c r="AY210" s="122"/>
      <c r="AZ210" s="122"/>
      <c r="BA210" s="121"/>
      <c r="BB210"/>
      <c r="BC210" s="407" t="str">
        <f t="shared" si="123"/>
        <v>►</v>
      </c>
      <c r="BF210" s="407" t="str">
        <f t="shared" si="124"/>
        <v>►</v>
      </c>
      <c r="BI210" s="9">
        <v>1</v>
      </c>
      <c r="BJ210" s="1"/>
      <c r="BK210" s="1"/>
    </row>
    <row r="211" spans="1:63" s="583" customFormat="1" ht="15.75">
      <c r="A211" s="407" t="str">
        <f t="shared" si="121"/>
        <v>►</v>
      </c>
      <c r="B211" s="147" t="str">
        <f t="shared" si="119"/>
        <v>►</v>
      </c>
      <c r="C211" s="685" t="str">
        <f t="shared" si="119"/>
        <v>►</v>
      </c>
      <c r="D211" s="147" t="str">
        <f t="shared" si="119"/>
        <v>►</v>
      </c>
      <c r="E211" s="147" t="str">
        <f t="shared" si="119"/>
        <v>►</v>
      </c>
      <c r="F211" s="147" t="str">
        <f t="shared" si="119"/>
        <v>►</v>
      </c>
      <c r="G211" s="147" t="str">
        <f t="shared" si="119"/>
        <v>►</v>
      </c>
      <c r="H211"/>
      <c r="I211" s="274"/>
      <c r="J211" s="113"/>
      <c r="K211" s="113"/>
      <c r="L211" s="113"/>
      <c r="M211" s="113"/>
      <c r="N211" s="113"/>
      <c r="O211" s="113"/>
      <c r="P211" s="113"/>
      <c r="Q211" s="113"/>
      <c r="R211" s="113"/>
      <c r="S211" s="113"/>
      <c r="T211" s="113"/>
      <c r="U211" s="113"/>
      <c r="V211" s="113"/>
      <c r="W211" s="113"/>
      <c r="X211" s="113"/>
      <c r="Y211" s="113"/>
      <c r="Z211" s="115"/>
      <c r="AA211" s="686"/>
      <c r="AB211" s="407" t="str">
        <f t="shared" si="122"/>
        <v>►</v>
      </c>
      <c r="AC211" s="147" t="str">
        <f t="shared" si="120"/>
        <v>►</v>
      </c>
      <c r="AD211" s="685" t="str">
        <f t="shared" si="120"/>
        <v>►</v>
      </c>
      <c r="AE211" s="147" t="str">
        <f t="shared" si="120"/>
        <v>►</v>
      </c>
      <c r="AF211" s="147" t="str">
        <f t="shared" si="120"/>
        <v>►</v>
      </c>
      <c r="AG211" s="147" t="str">
        <f t="shared" si="120"/>
        <v>►</v>
      </c>
      <c r="AH211" s="147" t="str">
        <f t="shared" si="120"/>
        <v>►</v>
      </c>
      <c r="AI211" s="686"/>
      <c r="AJ211" s="274"/>
      <c r="AK211" s="113"/>
      <c r="AL211" s="113"/>
      <c r="AM211" s="113"/>
      <c r="AN211" s="113"/>
      <c r="AO211" s="113"/>
      <c r="AP211" s="113"/>
      <c r="AQ211" s="113"/>
      <c r="AR211" s="113"/>
      <c r="AS211" s="113"/>
      <c r="AT211" s="113"/>
      <c r="AU211" s="113"/>
      <c r="AV211" s="113"/>
      <c r="AW211" s="113"/>
      <c r="AX211" s="113"/>
      <c r="AY211" s="113"/>
      <c r="AZ211" s="113"/>
      <c r="BA211" s="115"/>
      <c r="BB211"/>
      <c r="BC211" s="407" t="str">
        <f t="shared" si="123"/>
        <v>►</v>
      </c>
      <c r="BF211" s="407" t="str">
        <f t="shared" si="124"/>
        <v>►</v>
      </c>
      <c r="BI211" s="9">
        <v>1</v>
      </c>
      <c r="BJ211" s="1"/>
      <c r="BK211" s="1"/>
    </row>
    <row r="212" spans="1:63" s="583" customFormat="1" ht="16.5" thickBot="1">
      <c r="A212" s="407" t="str">
        <f t="shared" si="121"/>
        <v>►</v>
      </c>
      <c r="B212" s="147" t="str">
        <f t="shared" si="119"/>
        <v>►</v>
      </c>
      <c r="C212" s="685" t="str">
        <f t="shared" si="119"/>
        <v>►</v>
      </c>
      <c r="D212" s="147" t="str">
        <f t="shared" si="119"/>
        <v>►</v>
      </c>
      <c r="E212" s="147" t="str">
        <f t="shared" si="119"/>
        <v>►</v>
      </c>
      <c r="F212" s="147" t="str">
        <f t="shared" si="119"/>
        <v>►</v>
      </c>
      <c r="G212" s="147" t="str">
        <f t="shared" si="119"/>
        <v>►</v>
      </c>
      <c r="H212"/>
      <c r="I212" s="273"/>
      <c r="J212" s="272"/>
      <c r="K212" s="272"/>
      <c r="L212" s="272"/>
      <c r="M212" s="272"/>
      <c r="N212" s="272"/>
      <c r="O212" s="272"/>
      <c r="P212" s="272"/>
      <c r="Q212" s="272"/>
      <c r="R212" s="272"/>
      <c r="S212" s="272"/>
      <c r="T212" s="272"/>
      <c r="U212" s="272"/>
      <c r="V212" s="272"/>
      <c r="W212" s="272"/>
      <c r="X212" s="272"/>
      <c r="Y212" s="272"/>
      <c r="Z212" s="271"/>
      <c r="AA212" s="686"/>
      <c r="AB212" s="407" t="str">
        <f t="shared" si="122"/>
        <v>►</v>
      </c>
      <c r="AC212" s="147" t="str">
        <f t="shared" si="120"/>
        <v>►</v>
      </c>
      <c r="AD212" s="685" t="str">
        <f t="shared" si="120"/>
        <v>►</v>
      </c>
      <c r="AE212" s="147" t="str">
        <f t="shared" si="120"/>
        <v>►</v>
      </c>
      <c r="AF212" s="147" t="str">
        <f t="shared" si="120"/>
        <v>►</v>
      </c>
      <c r="AG212" s="147" t="str">
        <f t="shared" si="120"/>
        <v>►</v>
      </c>
      <c r="AH212" s="147" t="str">
        <f t="shared" si="120"/>
        <v>►</v>
      </c>
      <c r="AI212" s="686"/>
      <c r="AJ212" s="273"/>
      <c r="AK212" s="272"/>
      <c r="AL212" s="272"/>
      <c r="AM212" s="272"/>
      <c r="AN212" s="272"/>
      <c r="AO212" s="272"/>
      <c r="AP212" s="272"/>
      <c r="AQ212" s="272"/>
      <c r="AR212" s="272"/>
      <c r="AS212" s="272"/>
      <c r="AT212" s="272"/>
      <c r="AU212" s="272"/>
      <c r="AV212" s="272"/>
      <c r="AW212" s="272"/>
      <c r="AX212" s="272"/>
      <c r="AY212" s="272"/>
      <c r="AZ212" s="272"/>
      <c r="BA212" s="271"/>
      <c r="BB212"/>
      <c r="BC212" s="407" t="str">
        <f t="shared" si="123"/>
        <v>►</v>
      </c>
      <c r="BF212" s="407" t="str">
        <f t="shared" si="124"/>
        <v>►</v>
      </c>
      <c r="BI212" s="9">
        <v>1</v>
      </c>
      <c r="BJ212" s="1"/>
      <c r="BK212" s="1"/>
    </row>
    <row r="213" spans="1:63" s="583" customFormat="1" ht="16.5" thickBot="1">
      <c r="A213" s="407" t="str">
        <f t="shared" si="121"/>
        <v>A</v>
      </c>
      <c r="B213" s="681" t="s">
        <v>956</v>
      </c>
      <c r="C213" s="681" t="s">
        <v>956</v>
      </c>
      <c r="D213" s="681" t="s">
        <v>956</v>
      </c>
      <c r="E213" s="681" t="s">
        <v>956</v>
      </c>
      <c r="F213" s="681" t="s">
        <v>956</v>
      </c>
      <c r="G213" s="681" t="s">
        <v>956</v>
      </c>
      <c r="H213"/>
      <c r="I213" s="684" t="s">
        <v>338</v>
      </c>
      <c r="J213" s="683" t="s">
        <v>956</v>
      </c>
      <c r="K213" s="683" t="s">
        <v>956</v>
      </c>
      <c r="L213" s="683" t="s">
        <v>956</v>
      </c>
      <c r="M213" s="683" t="s">
        <v>956</v>
      </c>
      <c r="N213" s="683" t="s">
        <v>956</v>
      </c>
      <c r="O213" s="683" t="s">
        <v>956</v>
      </c>
      <c r="P213" s="683" t="s">
        <v>956</v>
      </c>
      <c r="Q213" s="683" t="s">
        <v>956</v>
      </c>
      <c r="R213" s="683" t="s">
        <v>956</v>
      </c>
      <c r="S213" s="683" t="s">
        <v>956</v>
      </c>
      <c r="T213" s="683" t="s">
        <v>956</v>
      </c>
      <c r="U213" s="683" t="s">
        <v>956</v>
      </c>
      <c r="V213" s="683" t="s">
        <v>956</v>
      </c>
      <c r="W213" s="683" t="s">
        <v>956</v>
      </c>
      <c r="X213" s="683" t="s">
        <v>956</v>
      </c>
      <c r="Y213" s="683" t="s">
        <v>956</v>
      </c>
      <c r="Z213" s="683" t="s">
        <v>956</v>
      </c>
      <c r="AA213" s="686"/>
      <c r="AB213" s="407" t="str">
        <f t="shared" si="122"/>
        <v>A</v>
      </c>
      <c r="AC213" s="681" t="s">
        <v>956</v>
      </c>
      <c r="AD213" s="681" t="s">
        <v>956</v>
      </c>
      <c r="AE213" s="681" t="s">
        <v>956</v>
      </c>
      <c r="AF213" s="681" t="s">
        <v>956</v>
      </c>
      <c r="AG213" s="681" t="s">
        <v>956</v>
      </c>
      <c r="AH213" s="681" t="s">
        <v>956</v>
      </c>
      <c r="AI213" s="686"/>
      <c r="AJ213" s="684" t="s">
        <v>338</v>
      </c>
      <c r="AK213" s="683" t="s">
        <v>956</v>
      </c>
      <c r="AL213" s="683" t="s">
        <v>956</v>
      </c>
      <c r="AM213" s="683" t="s">
        <v>956</v>
      </c>
      <c r="AN213" s="683" t="s">
        <v>956</v>
      </c>
      <c r="AO213" s="683" t="s">
        <v>956</v>
      </c>
      <c r="AP213" s="683" t="s">
        <v>956</v>
      </c>
      <c r="AQ213" s="683" t="s">
        <v>956</v>
      </c>
      <c r="AR213" s="683" t="s">
        <v>956</v>
      </c>
      <c r="AS213" s="683" t="s">
        <v>956</v>
      </c>
      <c r="AT213" s="683" t="s">
        <v>956</v>
      </c>
      <c r="AU213" s="683" t="s">
        <v>956</v>
      </c>
      <c r="AV213" s="683" t="s">
        <v>956</v>
      </c>
      <c r="AW213" s="683" t="s">
        <v>956</v>
      </c>
      <c r="AX213" s="683" t="s">
        <v>956</v>
      </c>
      <c r="AY213" s="683" t="s">
        <v>956</v>
      </c>
      <c r="AZ213" s="683" t="s">
        <v>956</v>
      </c>
      <c r="BA213" s="683" t="s">
        <v>956</v>
      </c>
      <c r="BB213"/>
      <c r="BC213" s="407" t="str">
        <f t="shared" si="123"/>
        <v>A</v>
      </c>
      <c r="BF213" s="407" t="str">
        <f t="shared" si="124"/>
        <v>A</v>
      </c>
      <c r="BI213" s="9">
        <v>1</v>
      </c>
      <c r="BJ213" s="1"/>
      <c r="BK213" s="1"/>
    </row>
    <row r="214" spans="1:63" s="583" customFormat="1" ht="28.5">
      <c r="A214" s="407" t="str">
        <f t="shared" si="121"/>
        <v>►</v>
      </c>
      <c r="B214" s="408" t="str">
        <f t="shared" ref="B214:B232" si="125">IF(A214="►","►",IF(A214="A",IF(AND(ISTEXT(J214),ISTEXT(J214)),J214,IF(ISTEXT(J214),J214,IF(ISBLANK(J214),J214,J214)))))</f>
        <v>►</v>
      </c>
      <c r="C214" s="715" t="str">
        <f t="shared" ref="C214:C232" si="126">IF(B214="►","►",IFERROR(LEFT(B214,SEARCH(".",B214)-1),0))</f>
        <v>►</v>
      </c>
      <c r="D214" s="408" t="str">
        <f t="shared" ref="D214:D232" si="127">IF(B214="►","►",IFERROR(MID(B214,SEARCH(".",B214)+1,SEARCH(".",B214,SEARCH(".",B214)+1)-SEARCH(".",B214)-1),0))</f>
        <v>►</v>
      </c>
      <c r="E214" s="408" t="str">
        <f t="shared" ref="E214:E232" si="128">IF(B214="►","►",IFERROR(MID(B214,SEARCH(".",B214,SEARCH(".",B214)+1)+1,SEARCH(".",B214,SEARCH(".",B214,SEARCH(".",B214)+1)+1)-SEARCH(".",B214,SEARCH(".",B214)+1)-1),0))</f>
        <v>►</v>
      </c>
      <c r="F214" s="408" t="str">
        <f t="shared" ref="F214:F232" si="129">IF(B214="►","►",IFERROR(MID(J214,SEARCH(".",B214,SEARCH(".",B214,SEARCH(".",B214)+1)+1)+1,SEARCH(".",B214,SEARCH(".",B214,SEARCH(".",B214,SEARCH(".",B214)+1)+1)+1)-SEARCH(".",B214,SEARCH(".",B214,SEARCH(".",B214)+1)+1)-1),0))</f>
        <v>►</v>
      </c>
      <c r="G214" s="408" t="str">
        <f t="shared" ref="G214:G232" si="130">IF(B214="►","►",IFERROR(MID(B214,SEARCH("♦",SUBSTITUTE(B214,".","♦",LEN(B214)-LEN(SUBSTITUTE(B214,".",""))))+1,999),""))</f>
        <v>►</v>
      </c>
      <c r="H214"/>
      <c r="I214" s="259"/>
      <c r="J214" s="258"/>
      <c r="K214" s="258"/>
      <c r="L214" s="257"/>
      <c r="M214" s="256"/>
      <c r="N214" s="255"/>
      <c r="O214" s="714"/>
      <c r="P214" s="713"/>
      <c r="Q214" s="712"/>
      <c r="R214" s="712"/>
      <c r="S214" s="712"/>
      <c r="T214" s="712"/>
      <c r="U214" s="712"/>
      <c r="V214" s="712"/>
      <c r="W214" s="712"/>
      <c r="X214" s="712"/>
      <c r="Y214" s="712"/>
      <c r="Z214" s="711"/>
      <c r="AA214" s="686"/>
      <c r="AB214" s="407" t="str">
        <f t="shared" si="122"/>
        <v>►</v>
      </c>
      <c r="AC214" s="408" t="str">
        <f t="shared" ref="AC214:AC232" si="131">IF(AB214="►","►",IF(AB214="A",IF(AND(ISTEXT(AK214),ISTEXT(AK214)),AK214,IF(ISTEXT(AK214),AK214,IF(ISBLANK(AK214),AK214,AK214)))))</f>
        <v>►</v>
      </c>
      <c r="AD214" s="715" t="str">
        <f t="shared" ref="AD214:AD232" si="132">IF(AC214="►","►",IFERROR(LEFT(AC214,SEARCH(".",AC214)-1),0))</f>
        <v>►</v>
      </c>
      <c r="AE214" s="408" t="str">
        <f t="shared" ref="AE214:AE232" si="133">IF(AC214="►","►",IFERROR(MID(AC214,SEARCH(".",AC214)+1,SEARCH(".",AC214,SEARCH(".",AC214)+1)-SEARCH(".",AC214)-1),0))</f>
        <v>►</v>
      </c>
      <c r="AF214" s="408" t="str">
        <f t="shared" ref="AF214:AF232" si="134">IF(AC214="►","►",IFERROR(MID(AC214,SEARCH(".",AC214,SEARCH(".",AC214)+1)+1,SEARCH(".",AC214,SEARCH(".",AC214,SEARCH(".",AC214)+1)+1)-SEARCH(".",AC214,SEARCH(".",AC214)+1)-1),0))</f>
        <v>►</v>
      </c>
      <c r="AG214" s="408" t="str">
        <f t="shared" ref="AG214:AG232" si="135">IF(AC214="►","►",IFERROR(MID(AK214,SEARCH(".",AC214,SEARCH(".",AC214,SEARCH(".",AC214)+1)+1)+1,SEARCH(".",AC214,SEARCH(".",AC214,SEARCH(".",AC214,SEARCH(".",AC214)+1)+1)+1)-SEARCH(".",AC214,SEARCH(".",AC214,SEARCH(".",AC214)+1)+1)-1),0))</f>
        <v>►</v>
      </c>
      <c r="AH214" s="408" t="str">
        <f t="shared" ref="AH214:AH232" si="136">IF(AC214="►","►",IFERROR(MID(AC214,SEARCH("♦",SUBSTITUTE(AC214,".","♦",LEN(AC214)-LEN(SUBSTITUTE(AC214,".",""))))+1,999),""))</f>
        <v>►</v>
      </c>
      <c r="AI214" s="686"/>
      <c r="AJ214" s="259"/>
      <c r="AK214" s="258"/>
      <c r="AL214" s="258"/>
      <c r="AM214" s="257"/>
      <c r="AN214" s="256"/>
      <c r="AO214" s="255"/>
      <c r="AP214" s="714"/>
      <c r="AQ214" s="713"/>
      <c r="AR214" s="712"/>
      <c r="AS214" s="712"/>
      <c r="AT214" s="712"/>
      <c r="AU214" s="712"/>
      <c r="AV214" s="712"/>
      <c r="AW214" s="712"/>
      <c r="AX214" s="712"/>
      <c r="AY214" s="712"/>
      <c r="AZ214" s="712"/>
      <c r="BA214" s="711"/>
      <c r="BB214"/>
      <c r="BC214" s="407" t="str">
        <f t="shared" si="123"/>
        <v>►</v>
      </c>
      <c r="BF214" s="407" t="str">
        <f t="shared" si="124"/>
        <v>►</v>
      </c>
      <c r="BI214" s="9">
        <v>1</v>
      </c>
      <c r="BJ214" s="1"/>
      <c r="BK214" s="1"/>
    </row>
    <row r="215" spans="1:63" s="583" customFormat="1" ht="28.5">
      <c r="A215" s="407" t="str">
        <f t="shared" si="121"/>
        <v>►</v>
      </c>
      <c r="B215" s="147" t="str">
        <f t="shared" si="125"/>
        <v>►</v>
      </c>
      <c r="C215" s="685" t="str">
        <f t="shared" si="126"/>
        <v>►</v>
      </c>
      <c r="D215" s="147" t="str">
        <f t="shared" si="127"/>
        <v>►</v>
      </c>
      <c r="E215" s="147" t="str">
        <f t="shared" si="128"/>
        <v>►</v>
      </c>
      <c r="F215" s="147" t="str">
        <f t="shared" si="129"/>
        <v>►</v>
      </c>
      <c r="G215" s="147" t="str">
        <f t="shared" si="130"/>
        <v>►</v>
      </c>
      <c r="H215"/>
      <c r="I215" s="342"/>
      <c r="J215" s="204"/>
      <c r="K215" s="204"/>
      <c r="L215" s="203"/>
      <c r="M215" s="202"/>
      <c r="N215" s="201"/>
      <c r="O215" s="710"/>
      <c r="P215" s="709"/>
      <c r="Q215" s="708"/>
      <c r="R215" s="708"/>
      <c r="S215" s="708"/>
      <c r="T215" s="708"/>
      <c r="U215" s="708"/>
      <c r="V215" s="708"/>
      <c r="W215" s="708"/>
      <c r="X215" s="708"/>
      <c r="Y215" s="708"/>
      <c r="Z215" s="707"/>
      <c r="AA215" s="686"/>
      <c r="AB215" s="407" t="str">
        <f t="shared" si="122"/>
        <v>►</v>
      </c>
      <c r="AC215" s="147" t="str">
        <f t="shared" si="131"/>
        <v>►</v>
      </c>
      <c r="AD215" s="685" t="str">
        <f t="shared" si="132"/>
        <v>►</v>
      </c>
      <c r="AE215" s="147" t="str">
        <f t="shared" si="133"/>
        <v>►</v>
      </c>
      <c r="AF215" s="147" t="str">
        <f t="shared" si="134"/>
        <v>►</v>
      </c>
      <c r="AG215" s="147" t="str">
        <f t="shared" si="135"/>
        <v>►</v>
      </c>
      <c r="AH215" s="147" t="str">
        <f t="shared" si="136"/>
        <v>►</v>
      </c>
      <c r="AI215" s="686"/>
      <c r="AJ215" s="342"/>
      <c r="AK215" s="204"/>
      <c r="AL215" s="204"/>
      <c r="AM215" s="203"/>
      <c r="AN215" s="202"/>
      <c r="AO215" s="201"/>
      <c r="AP215" s="710"/>
      <c r="AQ215" s="709"/>
      <c r="AR215" s="708"/>
      <c r="AS215" s="708"/>
      <c r="AT215" s="708"/>
      <c r="AU215" s="708"/>
      <c r="AV215" s="708"/>
      <c r="AW215" s="708"/>
      <c r="AX215" s="708"/>
      <c r="AY215" s="708"/>
      <c r="AZ215" s="708"/>
      <c r="BA215" s="707"/>
      <c r="BB215"/>
      <c r="BC215" s="407" t="str">
        <f t="shared" si="123"/>
        <v>►</v>
      </c>
      <c r="BF215" s="407" t="str">
        <f t="shared" si="124"/>
        <v>►</v>
      </c>
      <c r="BI215" s="9">
        <v>1</v>
      </c>
      <c r="BJ215" s="1"/>
      <c r="BK215" s="1"/>
    </row>
    <row r="216" spans="1:63" s="583" customFormat="1" ht="15.75">
      <c r="A216" s="407" t="str">
        <f t="shared" si="121"/>
        <v>►</v>
      </c>
      <c r="B216" s="147" t="str">
        <f t="shared" si="125"/>
        <v>►</v>
      </c>
      <c r="C216" s="685" t="str">
        <f t="shared" si="126"/>
        <v>►</v>
      </c>
      <c r="D216" s="147" t="str">
        <f t="shared" si="127"/>
        <v>►</v>
      </c>
      <c r="E216" s="147" t="str">
        <f t="shared" si="128"/>
        <v>►</v>
      </c>
      <c r="F216" s="147" t="str">
        <f t="shared" si="129"/>
        <v>►</v>
      </c>
      <c r="G216" s="147" t="str">
        <f t="shared" si="130"/>
        <v>►</v>
      </c>
      <c r="H216"/>
      <c r="I216" s="134"/>
      <c r="J216" s="204"/>
      <c r="K216" s="204"/>
      <c r="L216" s="203"/>
      <c r="M216" s="202"/>
      <c r="N216" s="201"/>
      <c r="O216" s="706"/>
      <c r="P216" s="706"/>
      <c r="Q216" s="337"/>
      <c r="R216" s="336"/>
      <c r="S216" s="232"/>
      <c r="T216" s="232"/>
      <c r="U216" s="232"/>
      <c r="V216" s="232"/>
      <c r="W216" s="232"/>
      <c r="X216" s="232"/>
      <c r="Y216" s="232"/>
      <c r="Z216" s="231"/>
      <c r="AA216" s="686"/>
      <c r="AB216" s="407" t="str">
        <f t="shared" si="122"/>
        <v>►</v>
      </c>
      <c r="AC216" s="147" t="str">
        <f t="shared" si="131"/>
        <v>►</v>
      </c>
      <c r="AD216" s="685" t="str">
        <f t="shared" si="132"/>
        <v>►</v>
      </c>
      <c r="AE216" s="147" t="str">
        <f t="shared" si="133"/>
        <v>►</v>
      </c>
      <c r="AF216" s="147" t="str">
        <f t="shared" si="134"/>
        <v>►</v>
      </c>
      <c r="AG216" s="147" t="str">
        <f t="shared" si="135"/>
        <v>►</v>
      </c>
      <c r="AH216" s="147" t="str">
        <f t="shared" si="136"/>
        <v>►</v>
      </c>
      <c r="AI216" s="686"/>
      <c r="AJ216" s="134"/>
      <c r="AK216" s="204"/>
      <c r="AL216" s="204"/>
      <c r="AM216" s="203"/>
      <c r="AN216" s="202"/>
      <c r="AO216" s="201"/>
      <c r="AP216" s="706"/>
      <c r="AQ216" s="706"/>
      <c r="AR216" s="337"/>
      <c r="AS216" s="336"/>
      <c r="AT216" s="232"/>
      <c r="AU216" s="232"/>
      <c r="AV216" s="232"/>
      <c r="AW216" s="232"/>
      <c r="AX216" s="232"/>
      <c r="AY216" s="232"/>
      <c r="AZ216" s="232"/>
      <c r="BA216" s="231"/>
      <c r="BB216"/>
      <c r="BC216" s="407" t="str">
        <f t="shared" si="123"/>
        <v>►</v>
      </c>
      <c r="BF216" s="407" t="str">
        <f t="shared" si="124"/>
        <v>►</v>
      </c>
      <c r="BI216" s="9">
        <v>1</v>
      </c>
      <c r="BJ216" s="1"/>
      <c r="BK216" s="1"/>
    </row>
    <row r="217" spans="1:63" s="583" customFormat="1" ht="18.75">
      <c r="A217" s="407" t="str">
        <f t="shared" si="121"/>
        <v>►</v>
      </c>
      <c r="B217" s="147" t="str">
        <f t="shared" si="125"/>
        <v>►</v>
      </c>
      <c r="C217" s="685" t="str">
        <f t="shared" si="126"/>
        <v>►</v>
      </c>
      <c r="D217" s="147" t="str">
        <f t="shared" si="127"/>
        <v>►</v>
      </c>
      <c r="E217" s="147" t="str">
        <f t="shared" si="128"/>
        <v>►</v>
      </c>
      <c r="F217" s="147" t="str">
        <f t="shared" si="129"/>
        <v>►</v>
      </c>
      <c r="G217" s="147" t="str">
        <f t="shared" si="130"/>
        <v>►</v>
      </c>
      <c r="H217"/>
      <c r="I217" s="134"/>
      <c r="J217" s="204"/>
      <c r="K217" s="204"/>
      <c r="L217" s="203"/>
      <c r="M217" s="202"/>
      <c r="N217" s="201"/>
      <c r="O217" s="224"/>
      <c r="P217" s="334"/>
      <c r="Q217" s="323"/>
      <c r="R217" s="323"/>
      <c r="S217" s="323"/>
      <c r="T217" s="323"/>
      <c r="U217" s="211"/>
      <c r="V217" s="223"/>
      <c r="W217" s="705"/>
      <c r="X217" s="705"/>
      <c r="Y217" s="705"/>
      <c r="Z217" s="704"/>
      <c r="AA217" s="686"/>
      <c r="AB217" s="407" t="str">
        <f t="shared" si="122"/>
        <v>►</v>
      </c>
      <c r="AC217" s="147" t="str">
        <f t="shared" si="131"/>
        <v>►</v>
      </c>
      <c r="AD217" s="685" t="str">
        <f t="shared" si="132"/>
        <v>►</v>
      </c>
      <c r="AE217" s="147" t="str">
        <f t="shared" si="133"/>
        <v>►</v>
      </c>
      <c r="AF217" s="147" t="str">
        <f t="shared" si="134"/>
        <v>►</v>
      </c>
      <c r="AG217" s="147" t="str">
        <f t="shared" si="135"/>
        <v>►</v>
      </c>
      <c r="AH217" s="147" t="str">
        <f t="shared" si="136"/>
        <v>►</v>
      </c>
      <c r="AI217" s="686"/>
      <c r="AJ217" s="134"/>
      <c r="AK217" s="204"/>
      <c r="AL217" s="204"/>
      <c r="AM217" s="203"/>
      <c r="AN217" s="202"/>
      <c r="AO217" s="201"/>
      <c r="AP217" s="224"/>
      <c r="AQ217" s="334"/>
      <c r="AR217" s="323"/>
      <c r="AS217" s="323"/>
      <c r="AT217" s="323"/>
      <c r="AU217" s="323"/>
      <c r="AV217" s="211"/>
      <c r="AW217" s="223"/>
      <c r="AX217" s="705"/>
      <c r="AY217" s="705"/>
      <c r="AZ217" s="705"/>
      <c r="BA217" s="704"/>
      <c r="BB217"/>
      <c r="BC217" s="407" t="str">
        <f t="shared" si="123"/>
        <v>►</v>
      </c>
      <c r="BF217" s="407" t="str">
        <f t="shared" si="124"/>
        <v>►</v>
      </c>
      <c r="BI217" s="9">
        <v>1</v>
      </c>
      <c r="BJ217" s="1"/>
      <c r="BK217" s="1"/>
    </row>
    <row r="218" spans="1:63" s="583" customFormat="1" ht="18.75">
      <c r="A218" s="407" t="str">
        <f t="shared" si="121"/>
        <v>►</v>
      </c>
      <c r="B218" s="147" t="str">
        <f t="shared" si="125"/>
        <v>►</v>
      </c>
      <c r="C218" s="685" t="str">
        <f t="shared" si="126"/>
        <v>►</v>
      </c>
      <c r="D218" s="147" t="str">
        <f t="shared" si="127"/>
        <v>►</v>
      </c>
      <c r="E218" s="147" t="str">
        <f t="shared" si="128"/>
        <v>►</v>
      </c>
      <c r="F218" s="147" t="str">
        <f t="shared" si="129"/>
        <v>►</v>
      </c>
      <c r="G218" s="147" t="str">
        <f t="shared" si="130"/>
        <v>►</v>
      </c>
      <c r="H218"/>
      <c r="I218" s="134"/>
      <c r="J218" s="204"/>
      <c r="K218" s="204"/>
      <c r="L218" s="203"/>
      <c r="M218" s="202"/>
      <c r="N218" s="201"/>
      <c r="O218" s="216"/>
      <c r="P218" s="327"/>
      <c r="Q218" s="324"/>
      <c r="R218" s="324"/>
      <c r="S218" s="324"/>
      <c r="T218" s="324"/>
      <c r="U218" s="215"/>
      <c r="V218" s="28"/>
      <c r="W218" s="705"/>
      <c r="X218" s="705"/>
      <c r="Y218" s="705"/>
      <c r="Z218" s="704"/>
      <c r="AA218" s="686"/>
      <c r="AB218" s="407" t="str">
        <f t="shared" si="122"/>
        <v>►</v>
      </c>
      <c r="AC218" s="147" t="str">
        <f t="shared" si="131"/>
        <v>►</v>
      </c>
      <c r="AD218" s="685" t="str">
        <f t="shared" si="132"/>
        <v>►</v>
      </c>
      <c r="AE218" s="147" t="str">
        <f t="shared" si="133"/>
        <v>►</v>
      </c>
      <c r="AF218" s="147" t="str">
        <f t="shared" si="134"/>
        <v>►</v>
      </c>
      <c r="AG218" s="147" t="str">
        <f t="shared" si="135"/>
        <v>►</v>
      </c>
      <c r="AH218" s="147" t="str">
        <f t="shared" si="136"/>
        <v>►</v>
      </c>
      <c r="AI218" s="686"/>
      <c r="AJ218" s="134"/>
      <c r="AK218" s="204"/>
      <c r="AL218" s="204"/>
      <c r="AM218" s="203"/>
      <c r="AN218" s="202"/>
      <c r="AO218" s="201"/>
      <c r="AP218" s="216"/>
      <c r="AQ218" s="327"/>
      <c r="AR218" s="324"/>
      <c r="AS218" s="324"/>
      <c r="AT218" s="324"/>
      <c r="AU218" s="324"/>
      <c r="AV218" s="215"/>
      <c r="AW218" s="28"/>
      <c r="AX218" s="705"/>
      <c r="AY218" s="705"/>
      <c r="AZ218" s="705"/>
      <c r="BA218" s="704"/>
      <c r="BB218"/>
      <c r="BC218" s="407" t="str">
        <f t="shared" si="123"/>
        <v>►</v>
      </c>
      <c r="BF218" s="407" t="str">
        <f t="shared" si="124"/>
        <v>►</v>
      </c>
      <c r="BI218" s="9">
        <v>1</v>
      </c>
      <c r="BJ218" s="1"/>
      <c r="BK218" s="1"/>
    </row>
    <row r="219" spans="1:63" s="583" customFormat="1" ht="15.75">
      <c r="A219" s="407" t="str">
        <f t="shared" si="121"/>
        <v>►</v>
      </c>
      <c r="B219" s="147" t="str">
        <f t="shared" si="125"/>
        <v>►</v>
      </c>
      <c r="C219" s="685" t="str">
        <f t="shared" si="126"/>
        <v>►</v>
      </c>
      <c r="D219" s="147" t="str">
        <f t="shared" si="127"/>
        <v>►</v>
      </c>
      <c r="E219" s="147" t="str">
        <f t="shared" si="128"/>
        <v>►</v>
      </c>
      <c r="F219" s="147" t="str">
        <f t="shared" si="129"/>
        <v>►</v>
      </c>
      <c r="G219" s="147" t="str">
        <f t="shared" si="130"/>
        <v>►</v>
      </c>
      <c r="H219"/>
      <c r="I219" s="134"/>
      <c r="J219" s="204"/>
      <c r="K219" s="204"/>
      <c r="L219" s="203"/>
      <c r="M219" s="202"/>
      <c r="N219" s="201"/>
      <c r="O219" s="325"/>
      <c r="P219" s="324"/>
      <c r="Q219" s="323"/>
      <c r="R219" s="320"/>
      <c r="S219" s="199"/>
      <c r="T219" s="319"/>
      <c r="U219" s="198"/>
      <c r="V219" s="197"/>
      <c r="W219" s="703"/>
      <c r="X219" s="703"/>
      <c r="Y219" s="703"/>
      <c r="Z219" s="702"/>
      <c r="AA219" s="686"/>
      <c r="AB219" s="407" t="str">
        <f t="shared" si="122"/>
        <v>►</v>
      </c>
      <c r="AC219" s="147" t="str">
        <f t="shared" si="131"/>
        <v>►</v>
      </c>
      <c r="AD219" s="685" t="str">
        <f t="shared" si="132"/>
        <v>►</v>
      </c>
      <c r="AE219" s="147" t="str">
        <f t="shared" si="133"/>
        <v>►</v>
      </c>
      <c r="AF219" s="147" t="str">
        <f t="shared" si="134"/>
        <v>►</v>
      </c>
      <c r="AG219" s="147" t="str">
        <f t="shared" si="135"/>
        <v>►</v>
      </c>
      <c r="AH219" s="147" t="str">
        <f t="shared" si="136"/>
        <v>►</v>
      </c>
      <c r="AI219" s="686"/>
      <c r="AJ219" s="134"/>
      <c r="AK219" s="204"/>
      <c r="AL219" s="204"/>
      <c r="AM219" s="203"/>
      <c r="AN219" s="202"/>
      <c r="AO219" s="201"/>
      <c r="AP219" s="325"/>
      <c r="AQ219" s="324"/>
      <c r="AR219" s="323"/>
      <c r="AS219" s="320"/>
      <c r="AT219" s="199"/>
      <c r="AU219" s="319"/>
      <c r="AV219" s="198"/>
      <c r="AW219" s="197"/>
      <c r="AX219" s="703"/>
      <c r="AY219" s="703"/>
      <c r="AZ219" s="703"/>
      <c r="BA219" s="702"/>
      <c r="BB219"/>
      <c r="BC219" s="407" t="str">
        <f t="shared" si="123"/>
        <v>►</v>
      </c>
      <c r="BF219" s="407" t="str">
        <f t="shared" si="124"/>
        <v>►</v>
      </c>
      <c r="BI219" s="9">
        <v>1</v>
      </c>
      <c r="BJ219" s="1"/>
      <c r="BK219" s="1"/>
    </row>
    <row r="220" spans="1:63" s="583" customFormat="1" ht="15.75">
      <c r="A220" s="407" t="str">
        <f t="shared" si="121"/>
        <v>►</v>
      </c>
      <c r="B220" s="147" t="str">
        <f t="shared" si="125"/>
        <v>►</v>
      </c>
      <c r="C220" s="685" t="str">
        <f t="shared" si="126"/>
        <v>►</v>
      </c>
      <c r="D220" s="147" t="str">
        <f t="shared" si="127"/>
        <v>►</v>
      </c>
      <c r="E220" s="147" t="str">
        <f t="shared" si="128"/>
        <v>►</v>
      </c>
      <c r="F220" s="147" t="str">
        <f t="shared" si="129"/>
        <v>►</v>
      </c>
      <c r="G220" s="147" t="str">
        <f t="shared" si="130"/>
        <v>►</v>
      </c>
      <c r="H220"/>
      <c r="I220" s="134"/>
      <c r="J220" s="204"/>
      <c r="K220" s="204"/>
      <c r="L220" s="203"/>
      <c r="M220" s="202"/>
      <c r="N220" s="201"/>
      <c r="O220" s="200"/>
      <c r="P220" s="104"/>
      <c r="Q220" s="320"/>
      <c r="R220" s="320"/>
      <c r="S220" s="199"/>
      <c r="T220" s="319"/>
      <c r="U220" s="198"/>
      <c r="V220" s="197"/>
      <c r="W220" s="703"/>
      <c r="X220" s="703"/>
      <c r="Y220" s="703"/>
      <c r="Z220" s="702"/>
      <c r="AA220" s="686"/>
      <c r="AB220" s="407" t="str">
        <f t="shared" si="122"/>
        <v>►</v>
      </c>
      <c r="AC220" s="147" t="str">
        <f t="shared" si="131"/>
        <v>►</v>
      </c>
      <c r="AD220" s="685" t="str">
        <f t="shared" si="132"/>
        <v>►</v>
      </c>
      <c r="AE220" s="147" t="str">
        <f t="shared" si="133"/>
        <v>►</v>
      </c>
      <c r="AF220" s="147" t="str">
        <f t="shared" si="134"/>
        <v>►</v>
      </c>
      <c r="AG220" s="147" t="str">
        <f t="shared" si="135"/>
        <v>►</v>
      </c>
      <c r="AH220" s="147" t="str">
        <f t="shared" si="136"/>
        <v>►</v>
      </c>
      <c r="AI220" s="686"/>
      <c r="AJ220" s="134"/>
      <c r="AK220" s="204"/>
      <c r="AL220" s="204"/>
      <c r="AM220" s="203"/>
      <c r="AN220" s="202"/>
      <c r="AO220" s="201"/>
      <c r="AP220" s="200"/>
      <c r="AQ220" s="104"/>
      <c r="AR220" s="320"/>
      <c r="AS220" s="320"/>
      <c r="AT220" s="199"/>
      <c r="AU220" s="319"/>
      <c r="AV220" s="198"/>
      <c r="AW220" s="197"/>
      <c r="AX220" s="703"/>
      <c r="AY220" s="703"/>
      <c r="AZ220" s="703"/>
      <c r="BA220" s="702"/>
      <c r="BB220"/>
      <c r="BC220" s="407" t="str">
        <f t="shared" si="123"/>
        <v>►</v>
      </c>
      <c r="BF220" s="407" t="str">
        <f t="shared" si="124"/>
        <v>►</v>
      </c>
      <c r="BI220" s="9">
        <v>1</v>
      </c>
      <c r="BJ220" s="1"/>
      <c r="BK220" s="1"/>
    </row>
    <row r="221" spans="1:63" s="583" customFormat="1" ht="15.75">
      <c r="A221" s="407" t="str">
        <f t="shared" si="121"/>
        <v>►</v>
      </c>
      <c r="B221" s="147" t="str">
        <f t="shared" si="125"/>
        <v>►</v>
      </c>
      <c r="C221" s="685" t="str">
        <f t="shared" si="126"/>
        <v>►</v>
      </c>
      <c r="D221" s="147" t="str">
        <f t="shared" si="127"/>
        <v>►</v>
      </c>
      <c r="E221" s="147" t="str">
        <f t="shared" si="128"/>
        <v>►</v>
      </c>
      <c r="F221" s="147" t="str">
        <f t="shared" si="129"/>
        <v>►</v>
      </c>
      <c r="G221" s="147" t="str">
        <f t="shared" si="130"/>
        <v>►</v>
      </c>
      <c r="H221"/>
      <c r="I221" s="134"/>
      <c r="J221" s="190"/>
      <c r="K221" s="189"/>
      <c r="L221" s="188"/>
      <c r="M221" s="187"/>
      <c r="N221" s="186"/>
      <c r="O221" s="185"/>
      <c r="P221" s="184"/>
      <c r="Q221" s="184"/>
      <c r="R221" s="183"/>
      <c r="S221" s="183"/>
      <c r="T221" s="183"/>
      <c r="U221" s="183"/>
      <c r="V221" s="183"/>
      <c r="W221" s="183"/>
      <c r="X221" s="183"/>
      <c r="Y221" s="183"/>
      <c r="Z221" s="182"/>
      <c r="AA221" s="686"/>
      <c r="AB221" s="407" t="str">
        <f t="shared" si="122"/>
        <v>►</v>
      </c>
      <c r="AC221" s="147" t="str">
        <f t="shared" si="131"/>
        <v>►</v>
      </c>
      <c r="AD221" s="685" t="str">
        <f t="shared" si="132"/>
        <v>►</v>
      </c>
      <c r="AE221" s="147" t="str">
        <f t="shared" si="133"/>
        <v>►</v>
      </c>
      <c r="AF221" s="147" t="str">
        <f t="shared" si="134"/>
        <v>►</v>
      </c>
      <c r="AG221" s="147" t="str">
        <f t="shared" si="135"/>
        <v>►</v>
      </c>
      <c r="AH221" s="147" t="str">
        <f t="shared" si="136"/>
        <v>►</v>
      </c>
      <c r="AI221" s="686"/>
      <c r="AJ221" s="134"/>
      <c r="AK221" s="190"/>
      <c r="AL221" s="189"/>
      <c r="AM221" s="188"/>
      <c r="AN221" s="187"/>
      <c r="AO221" s="186"/>
      <c r="AP221" s="185"/>
      <c r="AQ221" s="184"/>
      <c r="AR221" s="184"/>
      <c r="AS221" s="183"/>
      <c r="AT221" s="183"/>
      <c r="AU221" s="183"/>
      <c r="AV221" s="183"/>
      <c r="AW221" s="183"/>
      <c r="AX221" s="183"/>
      <c r="AY221" s="183"/>
      <c r="AZ221" s="183"/>
      <c r="BA221" s="182"/>
      <c r="BB221"/>
      <c r="BC221" s="407" t="str">
        <f t="shared" si="123"/>
        <v>►</v>
      </c>
      <c r="BF221" s="407" t="str">
        <f t="shared" si="124"/>
        <v>►</v>
      </c>
      <c r="BI221" s="9">
        <v>1</v>
      </c>
      <c r="BJ221" s="1"/>
      <c r="BK221" s="1"/>
    </row>
    <row r="222" spans="1:63" s="583" customFormat="1" ht="15.75">
      <c r="A222" s="407" t="str">
        <f t="shared" si="121"/>
        <v>►</v>
      </c>
      <c r="B222" s="147" t="str">
        <f t="shared" si="125"/>
        <v>►</v>
      </c>
      <c r="C222" s="685" t="str">
        <f t="shared" si="126"/>
        <v>►</v>
      </c>
      <c r="D222" s="147" t="str">
        <f t="shared" si="127"/>
        <v>►</v>
      </c>
      <c r="E222" s="147" t="str">
        <f t="shared" si="128"/>
        <v>►</v>
      </c>
      <c r="F222" s="147" t="str">
        <f t="shared" si="129"/>
        <v>►</v>
      </c>
      <c r="G222" s="147" t="str">
        <f t="shared" si="130"/>
        <v>►</v>
      </c>
      <c r="H222"/>
      <c r="I222" s="134"/>
      <c r="J222" s="119"/>
      <c r="K222" s="119"/>
      <c r="L222" s="118"/>
      <c r="M222" s="117"/>
      <c r="N222" s="116"/>
      <c r="O222" s="701"/>
      <c r="P222" s="701"/>
      <c r="Q222" s="700"/>
      <c r="R222" s="177"/>
      <c r="S222" s="176"/>
      <c r="T222" s="699"/>
      <c r="U222" s="175"/>
      <c r="V222" s="698"/>
      <c r="W222" s="697"/>
      <c r="X222" s="696"/>
      <c r="Y222" s="695"/>
      <c r="Z222" s="174"/>
      <c r="AA222" s="686"/>
      <c r="AB222" s="407" t="str">
        <f t="shared" si="122"/>
        <v>►</v>
      </c>
      <c r="AC222" s="147" t="str">
        <f t="shared" si="131"/>
        <v>►</v>
      </c>
      <c r="AD222" s="685" t="str">
        <f t="shared" si="132"/>
        <v>►</v>
      </c>
      <c r="AE222" s="147" t="str">
        <f t="shared" si="133"/>
        <v>►</v>
      </c>
      <c r="AF222" s="147" t="str">
        <f t="shared" si="134"/>
        <v>►</v>
      </c>
      <c r="AG222" s="147" t="str">
        <f t="shared" si="135"/>
        <v>►</v>
      </c>
      <c r="AH222" s="147" t="str">
        <f t="shared" si="136"/>
        <v>►</v>
      </c>
      <c r="AI222" s="686"/>
      <c r="AJ222" s="134"/>
      <c r="AK222" s="119"/>
      <c r="AL222" s="119"/>
      <c r="AM222" s="118"/>
      <c r="AN222" s="117"/>
      <c r="AO222" s="116"/>
      <c r="AP222" s="701"/>
      <c r="AQ222" s="701"/>
      <c r="AR222" s="700"/>
      <c r="AS222" s="177"/>
      <c r="AT222" s="176"/>
      <c r="AU222" s="699"/>
      <c r="AV222" s="175"/>
      <c r="AW222" s="698"/>
      <c r="AX222" s="697"/>
      <c r="AY222" s="696"/>
      <c r="AZ222" s="695"/>
      <c r="BA222" s="174"/>
      <c r="BB222"/>
      <c r="BC222" s="407" t="str">
        <f t="shared" si="123"/>
        <v>►</v>
      </c>
      <c r="BF222" s="407" t="str">
        <f t="shared" si="124"/>
        <v>►</v>
      </c>
      <c r="BI222" s="9">
        <v>1</v>
      </c>
      <c r="BJ222" s="1"/>
      <c r="BK222" s="1"/>
    </row>
    <row r="223" spans="1:63" s="583" customFormat="1" ht="15.75">
      <c r="A223" s="407" t="str">
        <f t="shared" si="121"/>
        <v>►</v>
      </c>
      <c r="B223" s="147" t="str">
        <f t="shared" si="125"/>
        <v>►</v>
      </c>
      <c r="C223" s="685" t="str">
        <f t="shared" si="126"/>
        <v>►</v>
      </c>
      <c r="D223" s="147" t="str">
        <f t="shared" si="127"/>
        <v>►</v>
      </c>
      <c r="E223" s="147" t="str">
        <f t="shared" si="128"/>
        <v>►</v>
      </c>
      <c r="F223" s="147" t="str">
        <f t="shared" si="129"/>
        <v>►</v>
      </c>
      <c r="G223" s="147" t="str">
        <f t="shared" si="130"/>
        <v>►</v>
      </c>
      <c r="H223"/>
      <c r="I223" s="134"/>
      <c r="J223" s="119"/>
      <c r="K223" s="119"/>
      <c r="L223" s="118"/>
      <c r="M223" s="117"/>
      <c r="N223" s="116"/>
      <c r="O223" s="689"/>
      <c r="P223" s="689"/>
      <c r="Q223" s="688"/>
      <c r="R223" s="165"/>
      <c r="S223" s="164"/>
      <c r="T223" s="694"/>
      <c r="U223" s="163"/>
      <c r="V223" s="693"/>
      <c r="W223" s="692"/>
      <c r="X223" s="691"/>
      <c r="Y223" s="690"/>
      <c r="Z223" s="162"/>
      <c r="AA223" s="686"/>
      <c r="AB223" s="407" t="str">
        <f t="shared" si="122"/>
        <v>►</v>
      </c>
      <c r="AC223" s="147" t="str">
        <f t="shared" si="131"/>
        <v>►</v>
      </c>
      <c r="AD223" s="685" t="str">
        <f t="shared" si="132"/>
        <v>►</v>
      </c>
      <c r="AE223" s="147" t="str">
        <f t="shared" si="133"/>
        <v>►</v>
      </c>
      <c r="AF223" s="147" t="str">
        <f t="shared" si="134"/>
        <v>►</v>
      </c>
      <c r="AG223" s="147" t="str">
        <f t="shared" si="135"/>
        <v>►</v>
      </c>
      <c r="AH223" s="147" t="str">
        <f t="shared" si="136"/>
        <v>►</v>
      </c>
      <c r="AI223" s="686"/>
      <c r="AJ223" s="134"/>
      <c r="AK223" s="119"/>
      <c r="AL223" s="119"/>
      <c r="AM223" s="118"/>
      <c r="AN223" s="117"/>
      <c r="AO223" s="116"/>
      <c r="AP223" s="689"/>
      <c r="AQ223" s="689"/>
      <c r="AR223" s="688"/>
      <c r="AS223" s="165"/>
      <c r="AT223" s="164"/>
      <c r="AU223" s="694"/>
      <c r="AV223" s="163"/>
      <c r="AW223" s="693"/>
      <c r="AX223" s="692"/>
      <c r="AY223" s="691"/>
      <c r="AZ223" s="690"/>
      <c r="BA223" s="162"/>
      <c r="BB223"/>
      <c r="BC223" s="407" t="str">
        <f t="shared" si="123"/>
        <v>►</v>
      </c>
      <c r="BF223" s="407" t="str">
        <f t="shared" si="124"/>
        <v>►</v>
      </c>
      <c r="BI223" s="9">
        <v>1</v>
      </c>
      <c r="BJ223" s="1"/>
      <c r="BK223" s="1"/>
    </row>
    <row r="224" spans="1:63" s="583" customFormat="1" ht="21">
      <c r="A224" s="407" t="str">
        <f t="shared" si="121"/>
        <v>►</v>
      </c>
      <c r="B224" s="147" t="str">
        <f t="shared" si="125"/>
        <v>►</v>
      </c>
      <c r="C224" s="685" t="str">
        <f t="shared" si="126"/>
        <v>►</v>
      </c>
      <c r="D224" s="147" t="str">
        <f t="shared" si="127"/>
        <v>►</v>
      </c>
      <c r="E224" s="147" t="str">
        <f t="shared" si="128"/>
        <v>►</v>
      </c>
      <c r="F224" s="147" t="str">
        <f t="shared" si="129"/>
        <v>►</v>
      </c>
      <c r="G224" s="147" t="str">
        <f t="shared" si="130"/>
        <v>►</v>
      </c>
      <c r="H224"/>
      <c r="I224" s="134"/>
      <c r="J224" s="119"/>
      <c r="K224" s="119"/>
      <c r="L224" s="118"/>
      <c r="M224" s="117"/>
      <c r="N224" s="116"/>
      <c r="O224" s="689"/>
      <c r="P224" s="689"/>
      <c r="Q224" s="688"/>
      <c r="R224" s="145"/>
      <c r="S224" s="296"/>
      <c r="T224" s="295"/>
      <c r="U224" s="144"/>
      <c r="V224" s="294"/>
      <c r="W224" s="293"/>
      <c r="X224" s="292"/>
      <c r="Y224" s="291"/>
      <c r="Z224" s="290"/>
      <c r="AA224" s="686"/>
      <c r="AB224" s="407" t="str">
        <f t="shared" si="122"/>
        <v>►</v>
      </c>
      <c r="AC224" s="147" t="str">
        <f t="shared" si="131"/>
        <v>►</v>
      </c>
      <c r="AD224" s="685" t="str">
        <f t="shared" si="132"/>
        <v>►</v>
      </c>
      <c r="AE224" s="147" t="str">
        <f t="shared" si="133"/>
        <v>►</v>
      </c>
      <c r="AF224" s="147" t="str">
        <f t="shared" si="134"/>
        <v>►</v>
      </c>
      <c r="AG224" s="147" t="str">
        <f t="shared" si="135"/>
        <v>►</v>
      </c>
      <c r="AH224" s="147" t="str">
        <f t="shared" si="136"/>
        <v>►</v>
      </c>
      <c r="AI224" s="686"/>
      <c r="AJ224" s="134"/>
      <c r="AK224" s="119"/>
      <c r="AL224" s="119"/>
      <c r="AM224" s="118"/>
      <c r="AN224" s="117"/>
      <c r="AO224" s="116"/>
      <c r="AP224" s="689"/>
      <c r="AQ224" s="689"/>
      <c r="AR224" s="688"/>
      <c r="AS224" s="145"/>
      <c r="AT224" s="296"/>
      <c r="AU224" s="295"/>
      <c r="AV224" s="144"/>
      <c r="AW224" s="294"/>
      <c r="AX224" s="293"/>
      <c r="AY224" s="292"/>
      <c r="AZ224" s="291"/>
      <c r="BA224" s="290"/>
      <c r="BB224"/>
      <c r="BC224" s="407" t="str">
        <f t="shared" si="123"/>
        <v>►</v>
      </c>
      <c r="BF224" s="407" t="str">
        <f t="shared" si="124"/>
        <v>►</v>
      </c>
      <c r="BI224" s="9">
        <v>1</v>
      </c>
      <c r="BJ224" s="1"/>
      <c r="BK224" s="1"/>
    </row>
    <row r="225" spans="1:63" s="583" customFormat="1" ht="21">
      <c r="A225" s="407" t="str">
        <f t="shared" si="121"/>
        <v>►</v>
      </c>
      <c r="B225" s="147" t="str">
        <f t="shared" si="125"/>
        <v>►</v>
      </c>
      <c r="C225" s="685" t="str">
        <f t="shared" si="126"/>
        <v>►</v>
      </c>
      <c r="D225" s="147" t="str">
        <f t="shared" si="127"/>
        <v>►</v>
      </c>
      <c r="E225" s="147" t="str">
        <f t="shared" si="128"/>
        <v>►</v>
      </c>
      <c r="F225" s="147" t="str">
        <f t="shared" si="129"/>
        <v>►</v>
      </c>
      <c r="G225" s="147" t="str">
        <f t="shared" si="130"/>
        <v>►</v>
      </c>
      <c r="H225"/>
      <c r="I225" s="146"/>
      <c r="J225" s="119"/>
      <c r="K225" s="119"/>
      <c r="L225" s="118"/>
      <c r="M225" s="117"/>
      <c r="N225" s="116"/>
      <c r="O225" s="689"/>
      <c r="P225" s="689"/>
      <c r="Q225" s="688"/>
      <c r="R225" s="150"/>
      <c r="S225" s="296"/>
      <c r="T225" s="295"/>
      <c r="U225" s="144"/>
      <c r="V225" s="294"/>
      <c r="W225" s="293"/>
      <c r="X225" s="292"/>
      <c r="Y225" s="291"/>
      <c r="Z225" s="290"/>
      <c r="AA225" s="686"/>
      <c r="AB225" s="407" t="str">
        <f t="shared" si="122"/>
        <v>►</v>
      </c>
      <c r="AC225" s="147" t="str">
        <f t="shared" si="131"/>
        <v>►</v>
      </c>
      <c r="AD225" s="685" t="str">
        <f t="shared" si="132"/>
        <v>►</v>
      </c>
      <c r="AE225" s="147" t="str">
        <f t="shared" si="133"/>
        <v>►</v>
      </c>
      <c r="AF225" s="147" t="str">
        <f t="shared" si="134"/>
        <v>►</v>
      </c>
      <c r="AG225" s="147" t="str">
        <f t="shared" si="135"/>
        <v>►</v>
      </c>
      <c r="AH225" s="147" t="str">
        <f t="shared" si="136"/>
        <v>►</v>
      </c>
      <c r="AI225" s="686"/>
      <c r="AJ225" s="146"/>
      <c r="AK225" s="119"/>
      <c r="AL225" s="119"/>
      <c r="AM225" s="118"/>
      <c r="AN225" s="117"/>
      <c r="AO225" s="116"/>
      <c r="AP225" s="689"/>
      <c r="AQ225" s="689"/>
      <c r="AR225" s="688"/>
      <c r="AS225" s="150"/>
      <c r="AT225" s="296"/>
      <c r="AU225" s="295"/>
      <c r="AV225" s="144"/>
      <c r="AW225" s="294"/>
      <c r="AX225" s="293"/>
      <c r="AY225" s="292"/>
      <c r="AZ225" s="291"/>
      <c r="BA225" s="290"/>
      <c r="BB225"/>
      <c r="BC225" s="407" t="str">
        <f t="shared" si="123"/>
        <v>►</v>
      </c>
      <c r="BF225" s="407" t="str">
        <f t="shared" si="124"/>
        <v>►</v>
      </c>
      <c r="BI225" s="9">
        <v>1</v>
      </c>
      <c r="BJ225" s="1"/>
      <c r="BK225" s="1"/>
    </row>
    <row r="226" spans="1:63" s="583" customFormat="1" ht="21">
      <c r="A226" s="407" t="str">
        <f t="shared" si="121"/>
        <v>►</v>
      </c>
      <c r="B226" s="147" t="str">
        <f t="shared" si="125"/>
        <v>►</v>
      </c>
      <c r="C226" s="685" t="str">
        <f t="shared" si="126"/>
        <v>►</v>
      </c>
      <c r="D226" s="147" t="str">
        <f t="shared" si="127"/>
        <v>►</v>
      </c>
      <c r="E226" s="147" t="str">
        <f t="shared" si="128"/>
        <v>►</v>
      </c>
      <c r="F226" s="147" t="str">
        <f t="shared" si="129"/>
        <v>►</v>
      </c>
      <c r="G226" s="147" t="str">
        <f t="shared" si="130"/>
        <v>►</v>
      </c>
      <c r="H226"/>
      <c r="I226" s="146"/>
      <c r="J226" s="119"/>
      <c r="K226" s="119"/>
      <c r="L226" s="118"/>
      <c r="M226" s="117"/>
      <c r="N226" s="116"/>
      <c r="O226" s="689"/>
      <c r="P226" s="689"/>
      <c r="Q226" s="688"/>
      <c r="R226" s="145"/>
      <c r="S226" s="296"/>
      <c r="T226" s="295"/>
      <c r="U226" s="144"/>
      <c r="V226" s="294"/>
      <c r="W226" s="293"/>
      <c r="X226" s="292"/>
      <c r="Y226" s="291"/>
      <c r="Z226" s="298"/>
      <c r="AA226" s="686"/>
      <c r="AB226" s="407" t="str">
        <f t="shared" si="122"/>
        <v>►</v>
      </c>
      <c r="AC226" s="147" t="str">
        <f t="shared" si="131"/>
        <v>►</v>
      </c>
      <c r="AD226" s="685" t="str">
        <f t="shared" si="132"/>
        <v>►</v>
      </c>
      <c r="AE226" s="147" t="str">
        <f t="shared" si="133"/>
        <v>►</v>
      </c>
      <c r="AF226" s="147" t="str">
        <f t="shared" si="134"/>
        <v>►</v>
      </c>
      <c r="AG226" s="147" t="str">
        <f t="shared" si="135"/>
        <v>►</v>
      </c>
      <c r="AH226" s="147" t="str">
        <f t="shared" si="136"/>
        <v>►</v>
      </c>
      <c r="AI226" s="686"/>
      <c r="AJ226" s="146"/>
      <c r="AK226" s="119"/>
      <c r="AL226" s="119"/>
      <c r="AM226" s="118"/>
      <c r="AN226" s="117"/>
      <c r="AO226" s="116"/>
      <c r="AP226" s="689"/>
      <c r="AQ226" s="689"/>
      <c r="AR226" s="688"/>
      <c r="AS226" s="145"/>
      <c r="AT226" s="296"/>
      <c r="AU226" s="295"/>
      <c r="AV226" s="144"/>
      <c r="AW226" s="294"/>
      <c r="AX226" s="293"/>
      <c r="AY226" s="292"/>
      <c r="AZ226" s="291"/>
      <c r="BA226" s="298"/>
      <c r="BB226"/>
      <c r="BC226" s="407" t="str">
        <f t="shared" si="123"/>
        <v>►</v>
      </c>
      <c r="BF226" s="407" t="str">
        <f t="shared" si="124"/>
        <v>►</v>
      </c>
      <c r="BI226" s="9">
        <v>1</v>
      </c>
      <c r="BJ226" s="1"/>
      <c r="BK226" s="1"/>
    </row>
    <row r="227" spans="1:63" s="583" customFormat="1" ht="21">
      <c r="A227" s="407" t="str">
        <f t="shared" si="121"/>
        <v>►</v>
      </c>
      <c r="B227" s="147" t="str">
        <f t="shared" si="125"/>
        <v>►</v>
      </c>
      <c r="C227" s="685" t="str">
        <f t="shared" si="126"/>
        <v>►</v>
      </c>
      <c r="D227" s="147" t="str">
        <f t="shared" si="127"/>
        <v>►</v>
      </c>
      <c r="E227" s="147" t="str">
        <f t="shared" si="128"/>
        <v>►</v>
      </c>
      <c r="F227" s="147" t="str">
        <f t="shared" si="129"/>
        <v>►</v>
      </c>
      <c r="G227" s="147" t="str">
        <f t="shared" si="130"/>
        <v>►</v>
      </c>
      <c r="H227"/>
      <c r="I227" s="146"/>
      <c r="J227" s="119"/>
      <c r="K227" s="119"/>
      <c r="L227" s="118"/>
      <c r="M227" s="117"/>
      <c r="N227" s="116"/>
      <c r="O227" s="689"/>
      <c r="P227" s="689"/>
      <c r="Q227" s="688"/>
      <c r="R227" s="150"/>
      <c r="S227" s="296"/>
      <c r="T227" s="295"/>
      <c r="U227" s="144"/>
      <c r="V227" s="294"/>
      <c r="W227" s="293"/>
      <c r="X227" s="292"/>
      <c r="Y227" s="291"/>
      <c r="Z227" s="298"/>
      <c r="AA227" s="686"/>
      <c r="AB227" s="407" t="str">
        <f t="shared" si="122"/>
        <v>►</v>
      </c>
      <c r="AC227" s="147" t="str">
        <f t="shared" si="131"/>
        <v>►</v>
      </c>
      <c r="AD227" s="685" t="str">
        <f t="shared" si="132"/>
        <v>►</v>
      </c>
      <c r="AE227" s="147" t="str">
        <f t="shared" si="133"/>
        <v>►</v>
      </c>
      <c r="AF227" s="147" t="str">
        <f t="shared" si="134"/>
        <v>►</v>
      </c>
      <c r="AG227" s="147" t="str">
        <f t="shared" si="135"/>
        <v>►</v>
      </c>
      <c r="AH227" s="147" t="str">
        <f t="shared" si="136"/>
        <v>►</v>
      </c>
      <c r="AI227" s="686"/>
      <c r="AJ227" s="146"/>
      <c r="AK227" s="119"/>
      <c r="AL227" s="119"/>
      <c r="AM227" s="118"/>
      <c r="AN227" s="117"/>
      <c r="AO227" s="116"/>
      <c r="AP227" s="689"/>
      <c r="AQ227" s="689"/>
      <c r="AR227" s="688"/>
      <c r="AS227" s="150"/>
      <c r="AT227" s="296"/>
      <c r="AU227" s="295"/>
      <c r="AV227" s="144"/>
      <c r="AW227" s="294"/>
      <c r="AX227" s="293"/>
      <c r="AY227" s="292"/>
      <c r="AZ227" s="291"/>
      <c r="BA227" s="298"/>
      <c r="BB227"/>
      <c r="BC227" s="407" t="str">
        <f t="shared" si="123"/>
        <v>►</v>
      </c>
      <c r="BF227" s="407" t="str">
        <f t="shared" si="124"/>
        <v>►</v>
      </c>
      <c r="BI227" s="9">
        <v>1</v>
      </c>
      <c r="BJ227" s="1"/>
      <c r="BK227" s="1"/>
    </row>
    <row r="228" spans="1:63" s="583" customFormat="1" ht="21">
      <c r="A228" s="407" t="str">
        <f t="shared" si="121"/>
        <v>►</v>
      </c>
      <c r="B228" s="147" t="str">
        <f t="shared" si="125"/>
        <v>►</v>
      </c>
      <c r="C228" s="685" t="str">
        <f t="shared" si="126"/>
        <v>►</v>
      </c>
      <c r="D228" s="147" t="str">
        <f t="shared" si="127"/>
        <v>►</v>
      </c>
      <c r="E228" s="147" t="str">
        <f t="shared" si="128"/>
        <v>►</v>
      </c>
      <c r="F228" s="147" t="str">
        <f t="shared" si="129"/>
        <v>►</v>
      </c>
      <c r="G228" s="147" t="str">
        <f t="shared" si="130"/>
        <v>►</v>
      </c>
      <c r="H228"/>
      <c r="I228" s="146"/>
      <c r="J228" s="119"/>
      <c r="K228" s="119"/>
      <c r="L228" s="118"/>
      <c r="M228" s="117"/>
      <c r="N228" s="116"/>
      <c r="O228" s="689"/>
      <c r="P228" s="689"/>
      <c r="Q228" s="688"/>
      <c r="R228" s="145"/>
      <c r="S228" s="296"/>
      <c r="T228" s="295"/>
      <c r="U228" s="144"/>
      <c r="V228" s="294"/>
      <c r="W228" s="293"/>
      <c r="X228" s="292"/>
      <c r="Y228" s="291"/>
      <c r="Z228" s="290"/>
      <c r="AA228" s="686"/>
      <c r="AB228" s="407" t="str">
        <f t="shared" si="122"/>
        <v>►</v>
      </c>
      <c r="AC228" s="147" t="str">
        <f t="shared" si="131"/>
        <v>►</v>
      </c>
      <c r="AD228" s="685" t="str">
        <f t="shared" si="132"/>
        <v>►</v>
      </c>
      <c r="AE228" s="147" t="str">
        <f t="shared" si="133"/>
        <v>►</v>
      </c>
      <c r="AF228" s="147" t="str">
        <f t="shared" si="134"/>
        <v>►</v>
      </c>
      <c r="AG228" s="147" t="str">
        <f t="shared" si="135"/>
        <v>►</v>
      </c>
      <c r="AH228" s="147" t="str">
        <f t="shared" si="136"/>
        <v>►</v>
      </c>
      <c r="AI228" s="686"/>
      <c r="AJ228" s="146"/>
      <c r="AK228" s="119"/>
      <c r="AL228" s="119"/>
      <c r="AM228" s="118"/>
      <c r="AN228" s="117"/>
      <c r="AO228" s="116"/>
      <c r="AP228" s="689"/>
      <c r="AQ228" s="689"/>
      <c r="AR228" s="688"/>
      <c r="AS228" s="145"/>
      <c r="AT228" s="296"/>
      <c r="AU228" s="295"/>
      <c r="AV228" s="144"/>
      <c r="AW228" s="294"/>
      <c r="AX228" s="293"/>
      <c r="AY228" s="292"/>
      <c r="AZ228" s="291"/>
      <c r="BA228" s="290"/>
      <c r="BB228"/>
      <c r="BC228" s="407" t="str">
        <f t="shared" si="123"/>
        <v>►</v>
      </c>
      <c r="BF228" s="407" t="str">
        <f t="shared" si="124"/>
        <v>►</v>
      </c>
      <c r="BI228" s="9">
        <v>1</v>
      </c>
      <c r="BJ228" s="1"/>
      <c r="BK228" s="1"/>
    </row>
    <row r="229" spans="1:63" s="583" customFormat="1" ht="21">
      <c r="A229" s="407" t="str">
        <f t="shared" si="121"/>
        <v>►</v>
      </c>
      <c r="B229" s="147" t="str">
        <f t="shared" si="125"/>
        <v>►</v>
      </c>
      <c r="C229" s="685" t="str">
        <f t="shared" si="126"/>
        <v>►</v>
      </c>
      <c r="D229" s="147" t="str">
        <f t="shared" si="127"/>
        <v>►</v>
      </c>
      <c r="E229" s="147" t="str">
        <f t="shared" si="128"/>
        <v>►</v>
      </c>
      <c r="F229" s="147" t="str">
        <f t="shared" si="129"/>
        <v>►</v>
      </c>
      <c r="G229" s="147" t="str">
        <f t="shared" si="130"/>
        <v>►</v>
      </c>
      <c r="H229"/>
      <c r="I229" s="146"/>
      <c r="J229" s="119"/>
      <c r="K229" s="119"/>
      <c r="L229" s="118"/>
      <c r="M229" s="117"/>
      <c r="N229" s="116"/>
      <c r="O229" s="689"/>
      <c r="P229" s="689"/>
      <c r="Q229" s="688"/>
      <c r="R229" s="150"/>
      <c r="S229" s="296"/>
      <c r="T229" s="295"/>
      <c r="U229" s="144"/>
      <c r="V229" s="294"/>
      <c r="W229" s="293"/>
      <c r="X229" s="292"/>
      <c r="Y229" s="291"/>
      <c r="Z229" s="290"/>
      <c r="AA229" s="686"/>
      <c r="AB229" s="407" t="str">
        <f t="shared" si="122"/>
        <v>►</v>
      </c>
      <c r="AC229" s="147" t="str">
        <f t="shared" si="131"/>
        <v>►</v>
      </c>
      <c r="AD229" s="685" t="str">
        <f t="shared" si="132"/>
        <v>►</v>
      </c>
      <c r="AE229" s="147" t="str">
        <f t="shared" si="133"/>
        <v>►</v>
      </c>
      <c r="AF229" s="147" t="str">
        <f t="shared" si="134"/>
        <v>►</v>
      </c>
      <c r="AG229" s="147" t="str">
        <f t="shared" si="135"/>
        <v>►</v>
      </c>
      <c r="AH229" s="147" t="str">
        <f t="shared" si="136"/>
        <v>►</v>
      </c>
      <c r="AI229" s="686"/>
      <c r="AJ229" s="146"/>
      <c r="AK229" s="119"/>
      <c r="AL229" s="119"/>
      <c r="AM229" s="118"/>
      <c r="AN229" s="117"/>
      <c r="AO229" s="116"/>
      <c r="AP229" s="689"/>
      <c r="AQ229" s="689"/>
      <c r="AR229" s="688"/>
      <c r="AS229" s="150"/>
      <c r="AT229" s="296"/>
      <c r="AU229" s="295"/>
      <c r="AV229" s="144"/>
      <c r="AW229" s="294"/>
      <c r="AX229" s="293"/>
      <c r="AY229" s="292"/>
      <c r="AZ229" s="291"/>
      <c r="BA229" s="290"/>
      <c r="BB229"/>
      <c r="BC229" s="407" t="str">
        <f t="shared" si="123"/>
        <v>►</v>
      </c>
      <c r="BF229" s="407" t="str">
        <f t="shared" si="124"/>
        <v>►</v>
      </c>
      <c r="BI229" s="9">
        <v>1</v>
      </c>
      <c r="BJ229" s="1"/>
      <c r="BK229" s="1"/>
    </row>
    <row r="230" spans="1:63" s="583" customFormat="1" ht="21">
      <c r="A230" s="407" t="str">
        <f t="shared" si="121"/>
        <v>►</v>
      </c>
      <c r="B230" s="147" t="str">
        <f t="shared" si="125"/>
        <v>►</v>
      </c>
      <c r="C230" s="685" t="str">
        <f t="shared" si="126"/>
        <v>►</v>
      </c>
      <c r="D230" s="147" t="str">
        <f t="shared" si="127"/>
        <v>►</v>
      </c>
      <c r="E230" s="147" t="str">
        <f t="shared" si="128"/>
        <v>►</v>
      </c>
      <c r="F230" s="147" t="str">
        <f t="shared" si="129"/>
        <v>►</v>
      </c>
      <c r="G230" s="147" t="str">
        <f t="shared" si="130"/>
        <v>►</v>
      </c>
      <c r="H230"/>
      <c r="I230" s="146"/>
      <c r="J230" s="119"/>
      <c r="K230" s="119"/>
      <c r="L230" s="118"/>
      <c r="M230" s="117"/>
      <c r="N230" s="116"/>
      <c r="O230" s="689"/>
      <c r="P230" s="689"/>
      <c r="Q230" s="688"/>
      <c r="R230" s="145"/>
      <c r="S230" s="296"/>
      <c r="T230" s="295"/>
      <c r="U230" s="144"/>
      <c r="V230" s="294"/>
      <c r="W230" s="293"/>
      <c r="X230" s="292"/>
      <c r="Y230" s="291"/>
      <c r="Z230" s="290"/>
      <c r="AA230" s="686"/>
      <c r="AB230" s="407" t="str">
        <f t="shared" si="122"/>
        <v>►</v>
      </c>
      <c r="AC230" s="147" t="str">
        <f t="shared" si="131"/>
        <v>►</v>
      </c>
      <c r="AD230" s="685" t="str">
        <f t="shared" si="132"/>
        <v>►</v>
      </c>
      <c r="AE230" s="147" t="str">
        <f t="shared" si="133"/>
        <v>►</v>
      </c>
      <c r="AF230" s="147" t="str">
        <f t="shared" si="134"/>
        <v>►</v>
      </c>
      <c r="AG230" s="147" t="str">
        <f t="shared" si="135"/>
        <v>►</v>
      </c>
      <c r="AH230" s="147" t="str">
        <f t="shared" si="136"/>
        <v>►</v>
      </c>
      <c r="AI230" s="686"/>
      <c r="AJ230" s="146"/>
      <c r="AK230" s="119"/>
      <c r="AL230" s="119"/>
      <c r="AM230" s="118"/>
      <c r="AN230" s="117"/>
      <c r="AO230" s="116"/>
      <c r="AP230" s="689"/>
      <c r="AQ230" s="689"/>
      <c r="AR230" s="688"/>
      <c r="AS230" s="145"/>
      <c r="AT230" s="296"/>
      <c r="AU230" s="295"/>
      <c r="AV230" s="144"/>
      <c r="AW230" s="294"/>
      <c r="AX230" s="293"/>
      <c r="AY230" s="292"/>
      <c r="AZ230" s="291"/>
      <c r="BA230" s="290"/>
      <c r="BB230"/>
      <c r="BC230" s="407" t="str">
        <f t="shared" si="123"/>
        <v>►</v>
      </c>
      <c r="BF230" s="407" t="str">
        <f t="shared" si="124"/>
        <v>►</v>
      </c>
      <c r="BI230" s="9">
        <v>1</v>
      </c>
      <c r="BJ230" s="1"/>
      <c r="BK230" s="1"/>
    </row>
    <row r="231" spans="1:63" s="583" customFormat="1" ht="15.75">
      <c r="A231" s="407" t="str">
        <f t="shared" si="121"/>
        <v>►</v>
      </c>
      <c r="B231" s="147" t="str">
        <f t="shared" si="125"/>
        <v>►</v>
      </c>
      <c r="C231" s="685" t="str">
        <f t="shared" si="126"/>
        <v>►</v>
      </c>
      <c r="D231" s="147" t="str">
        <f t="shared" si="127"/>
        <v>►</v>
      </c>
      <c r="E231" s="147" t="str">
        <f t="shared" si="128"/>
        <v>►</v>
      </c>
      <c r="F231" s="147" t="str">
        <f t="shared" si="129"/>
        <v>►</v>
      </c>
      <c r="G231" s="147" t="str">
        <f t="shared" si="130"/>
        <v>►</v>
      </c>
      <c r="H231"/>
      <c r="I231" s="134"/>
      <c r="J231" s="119"/>
      <c r="K231" s="119"/>
      <c r="L231" s="118"/>
      <c r="M231" s="117"/>
      <c r="N231" s="116"/>
      <c r="O231" s="132"/>
      <c r="P231" s="132"/>
      <c r="Q231" s="132"/>
      <c r="R231" s="132"/>
      <c r="S231" s="132"/>
      <c r="T231" s="132"/>
      <c r="U231" s="132"/>
      <c r="V231" s="132"/>
      <c r="W231" s="132"/>
      <c r="X231" s="133"/>
      <c r="Y231" s="132"/>
      <c r="Z231" s="131"/>
      <c r="AA231" s="686"/>
      <c r="AB231" s="407" t="str">
        <f t="shared" si="122"/>
        <v>►</v>
      </c>
      <c r="AC231" s="147" t="str">
        <f t="shared" si="131"/>
        <v>►</v>
      </c>
      <c r="AD231" s="685" t="str">
        <f t="shared" si="132"/>
        <v>►</v>
      </c>
      <c r="AE231" s="147" t="str">
        <f t="shared" si="133"/>
        <v>►</v>
      </c>
      <c r="AF231" s="147" t="str">
        <f t="shared" si="134"/>
        <v>►</v>
      </c>
      <c r="AG231" s="147" t="str">
        <f t="shared" si="135"/>
        <v>►</v>
      </c>
      <c r="AH231" s="147" t="str">
        <f t="shared" si="136"/>
        <v>►</v>
      </c>
      <c r="AI231" s="686"/>
      <c r="AJ231" s="134"/>
      <c r="AK231" s="119"/>
      <c r="AL231" s="119"/>
      <c r="AM231" s="118"/>
      <c r="AN231" s="117"/>
      <c r="AO231" s="116"/>
      <c r="AP231" s="132"/>
      <c r="AQ231" s="132"/>
      <c r="AR231" s="132"/>
      <c r="AS231" s="132"/>
      <c r="AT231" s="132"/>
      <c r="AU231" s="132"/>
      <c r="AV231" s="132"/>
      <c r="AW231" s="132"/>
      <c r="AX231" s="132"/>
      <c r="AY231" s="133"/>
      <c r="AZ231" s="132"/>
      <c r="BA231" s="131"/>
      <c r="BB231"/>
      <c r="BC231" s="407" t="str">
        <f t="shared" si="123"/>
        <v>►</v>
      </c>
      <c r="BF231" s="407" t="str">
        <f t="shared" si="124"/>
        <v>►</v>
      </c>
      <c r="BI231" s="9">
        <v>1</v>
      </c>
      <c r="BJ231" s="1"/>
      <c r="BK231" s="1"/>
    </row>
    <row r="232" spans="1:63" s="583" customFormat="1" ht="21">
      <c r="A232" s="407" t="str">
        <f t="shared" si="121"/>
        <v>►</v>
      </c>
      <c r="B232" s="147" t="str">
        <f t="shared" si="125"/>
        <v>►</v>
      </c>
      <c r="C232" s="685" t="str">
        <f t="shared" si="126"/>
        <v>►</v>
      </c>
      <c r="D232" s="147" t="str">
        <f t="shared" si="127"/>
        <v>►</v>
      </c>
      <c r="E232" s="147" t="str">
        <f t="shared" si="128"/>
        <v>►</v>
      </c>
      <c r="F232" s="147" t="str">
        <f t="shared" si="129"/>
        <v>►</v>
      </c>
      <c r="G232" s="147" t="str">
        <f t="shared" si="130"/>
        <v>►</v>
      </c>
      <c r="H232"/>
      <c r="I232" s="146"/>
      <c r="J232" s="119"/>
      <c r="K232" s="119"/>
      <c r="L232" s="118"/>
      <c r="M232" s="117"/>
      <c r="N232" s="116"/>
      <c r="O232" s="288"/>
      <c r="P232" s="267"/>
      <c r="Q232" s="270"/>
      <c r="R232" s="270"/>
      <c r="S232" s="270"/>
      <c r="T232" s="270"/>
      <c r="U232" s="270"/>
      <c r="V232" s="270"/>
      <c r="W232" s="270"/>
      <c r="X232" s="270"/>
      <c r="Y232" s="270"/>
      <c r="Z232" s="287"/>
      <c r="AA232" s="686"/>
      <c r="AB232" s="407" t="str">
        <f t="shared" si="122"/>
        <v>►</v>
      </c>
      <c r="AC232" s="147" t="str">
        <f t="shared" si="131"/>
        <v>►</v>
      </c>
      <c r="AD232" s="685" t="str">
        <f t="shared" si="132"/>
        <v>►</v>
      </c>
      <c r="AE232" s="147" t="str">
        <f t="shared" si="133"/>
        <v>►</v>
      </c>
      <c r="AF232" s="147" t="str">
        <f t="shared" si="134"/>
        <v>►</v>
      </c>
      <c r="AG232" s="147" t="str">
        <f t="shared" si="135"/>
        <v>►</v>
      </c>
      <c r="AH232" s="147" t="str">
        <f t="shared" si="136"/>
        <v>►</v>
      </c>
      <c r="AI232" s="686"/>
      <c r="AJ232" s="146"/>
      <c r="AK232" s="119"/>
      <c r="AL232" s="119"/>
      <c r="AM232" s="118"/>
      <c r="AN232" s="117"/>
      <c r="AO232" s="116"/>
      <c r="AP232" s="288"/>
      <c r="AQ232" s="267"/>
      <c r="AR232" s="270"/>
      <c r="AS232" s="270"/>
      <c r="AT232" s="270"/>
      <c r="AU232" s="270"/>
      <c r="AV232" s="270"/>
      <c r="AW232" s="270"/>
      <c r="AX232" s="270"/>
      <c r="AY232" s="270"/>
      <c r="AZ232" s="270"/>
      <c r="BA232" s="287"/>
      <c r="BB232"/>
      <c r="BC232" s="407" t="str">
        <f t="shared" si="123"/>
        <v>►</v>
      </c>
      <c r="BF232" s="407" t="str">
        <f t="shared" si="124"/>
        <v>►</v>
      </c>
      <c r="BI232" s="9">
        <v>1</v>
      </c>
      <c r="BJ232" s="1"/>
      <c r="BK232" s="1"/>
    </row>
    <row r="233" spans="1:63" s="583" customFormat="1" ht="21">
      <c r="A233" s="407" t="str">
        <f t="shared" si="121"/>
        <v>►</v>
      </c>
      <c r="B233" s="147" t="str">
        <f t="shared" ref="B233:G233" si="137">B232</f>
        <v>►</v>
      </c>
      <c r="C233" s="685" t="str">
        <f t="shared" si="137"/>
        <v>►</v>
      </c>
      <c r="D233" s="147" t="str">
        <f t="shared" si="137"/>
        <v>►</v>
      </c>
      <c r="E233" s="147" t="str">
        <f t="shared" si="137"/>
        <v>►</v>
      </c>
      <c r="F233" s="147" t="str">
        <f t="shared" si="137"/>
        <v>►</v>
      </c>
      <c r="G233" s="147" t="str">
        <f t="shared" si="137"/>
        <v>►</v>
      </c>
      <c r="H233"/>
      <c r="I233" s="146"/>
      <c r="J233" s="119"/>
      <c r="K233" s="119"/>
      <c r="L233" s="118"/>
      <c r="M233" s="117"/>
      <c r="N233" s="116"/>
      <c r="O233" s="285"/>
      <c r="P233" s="284"/>
      <c r="Q233" s="284"/>
      <c r="R233" s="284"/>
      <c r="S233" s="284"/>
      <c r="T233" s="284"/>
      <c r="U233" s="284"/>
      <c r="V233" s="284"/>
      <c r="W233" s="284"/>
      <c r="X233" s="284"/>
      <c r="Y233" s="284"/>
      <c r="Z233" s="282"/>
      <c r="AA233" s="686"/>
      <c r="AB233" s="407" t="str">
        <f t="shared" si="122"/>
        <v>►</v>
      </c>
      <c r="AC233" s="147" t="str">
        <f t="shared" ref="AC233:AH233" si="138">AC232</f>
        <v>►</v>
      </c>
      <c r="AD233" s="685" t="str">
        <f t="shared" si="138"/>
        <v>►</v>
      </c>
      <c r="AE233" s="147" t="str">
        <f t="shared" si="138"/>
        <v>►</v>
      </c>
      <c r="AF233" s="147" t="str">
        <f t="shared" si="138"/>
        <v>►</v>
      </c>
      <c r="AG233" s="147" t="str">
        <f t="shared" si="138"/>
        <v>►</v>
      </c>
      <c r="AH233" s="147" t="str">
        <f t="shared" si="138"/>
        <v>►</v>
      </c>
      <c r="AI233" s="686"/>
      <c r="AJ233" s="146"/>
      <c r="AK233" s="119"/>
      <c r="AL233" s="119"/>
      <c r="AM233" s="118"/>
      <c r="AN233" s="117"/>
      <c r="AO233" s="116"/>
      <c r="AP233" s="285"/>
      <c r="AQ233" s="284"/>
      <c r="AR233" s="284"/>
      <c r="AS233" s="284"/>
      <c r="AT233" s="284"/>
      <c r="AU233" s="284"/>
      <c r="AV233" s="284"/>
      <c r="AW233" s="284"/>
      <c r="AX233" s="284"/>
      <c r="AY233" s="284"/>
      <c r="AZ233" s="284"/>
      <c r="BA233" s="282"/>
      <c r="BB233"/>
      <c r="BC233" s="407" t="str">
        <f t="shared" si="123"/>
        <v>►</v>
      </c>
      <c r="BF233" s="407" t="str">
        <f t="shared" si="124"/>
        <v>►</v>
      </c>
      <c r="BI233" s="9">
        <v>1</v>
      </c>
      <c r="BJ233" s="1"/>
      <c r="BK233" s="1"/>
    </row>
    <row r="234" spans="1:63" s="583" customFormat="1" ht="21">
      <c r="A234" s="407" t="str">
        <f t="shared" si="121"/>
        <v>►</v>
      </c>
      <c r="B234" s="147" t="str">
        <f t="shared" ref="B234:G246" si="139">B232</f>
        <v>►</v>
      </c>
      <c r="C234" s="685" t="str">
        <f t="shared" si="139"/>
        <v>►</v>
      </c>
      <c r="D234" s="147" t="str">
        <f t="shared" si="139"/>
        <v>►</v>
      </c>
      <c r="E234" s="147" t="str">
        <f t="shared" si="139"/>
        <v>►</v>
      </c>
      <c r="F234" s="147" t="str">
        <f t="shared" si="139"/>
        <v>►</v>
      </c>
      <c r="G234" s="147" t="str">
        <f t="shared" si="139"/>
        <v>►</v>
      </c>
      <c r="H234"/>
      <c r="I234" s="146"/>
      <c r="J234" s="119"/>
      <c r="K234" s="119"/>
      <c r="L234" s="118"/>
      <c r="M234" s="117"/>
      <c r="N234" s="116"/>
      <c r="O234" s="285"/>
      <c r="P234" s="284"/>
      <c r="Q234" s="284"/>
      <c r="R234" s="284"/>
      <c r="S234" s="284"/>
      <c r="T234" s="284"/>
      <c r="U234" s="284"/>
      <c r="V234" s="284"/>
      <c r="W234" s="284"/>
      <c r="X234" s="284"/>
      <c r="Y234" s="284"/>
      <c r="Z234" s="282"/>
      <c r="AA234" s="686"/>
      <c r="AB234" s="407" t="str">
        <f t="shared" si="122"/>
        <v>►</v>
      </c>
      <c r="AC234" s="147" t="str">
        <f t="shared" ref="AC234:AH246" si="140">AC232</f>
        <v>►</v>
      </c>
      <c r="AD234" s="685" t="str">
        <f t="shared" si="140"/>
        <v>►</v>
      </c>
      <c r="AE234" s="147" t="str">
        <f t="shared" si="140"/>
        <v>►</v>
      </c>
      <c r="AF234" s="147" t="str">
        <f t="shared" si="140"/>
        <v>►</v>
      </c>
      <c r="AG234" s="147" t="str">
        <f t="shared" si="140"/>
        <v>►</v>
      </c>
      <c r="AH234" s="147" t="str">
        <f t="shared" si="140"/>
        <v>►</v>
      </c>
      <c r="AI234" s="686"/>
      <c r="AJ234" s="146"/>
      <c r="AK234" s="119"/>
      <c r="AL234" s="119"/>
      <c r="AM234" s="118"/>
      <c r="AN234" s="117"/>
      <c r="AO234" s="116"/>
      <c r="AP234" s="285"/>
      <c r="AQ234" s="284"/>
      <c r="AR234" s="284"/>
      <c r="AS234" s="284"/>
      <c r="AT234" s="284"/>
      <c r="AU234" s="284"/>
      <c r="AV234" s="284"/>
      <c r="AW234" s="284"/>
      <c r="AX234" s="284"/>
      <c r="AY234" s="284"/>
      <c r="AZ234" s="284"/>
      <c r="BA234" s="282"/>
      <c r="BB234"/>
      <c r="BC234" s="407" t="str">
        <f t="shared" si="123"/>
        <v>►</v>
      </c>
      <c r="BF234" s="407" t="str">
        <f t="shared" si="124"/>
        <v>►</v>
      </c>
      <c r="BI234" s="9">
        <v>1</v>
      </c>
      <c r="BJ234" s="1"/>
      <c r="BK234" s="1"/>
    </row>
    <row r="235" spans="1:63" s="583" customFormat="1" ht="21">
      <c r="A235" s="407" t="str">
        <f t="shared" si="121"/>
        <v>►</v>
      </c>
      <c r="B235" s="147" t="str">
        <f t="shared" si="139"/>
        <v>►</v>
      </c>
      <c r="C235" s="685" t="str">
        <f t="shared" si="139"/>
        <v>►</v>
      </c>
      <c r="D235" s="147" t="str">
        <f t="shared" si="139"/>
        <v>►</v>
      </c>
      <c r="E235" s="147" t="str">
        <f t="shared" si="139"/>
        <v>►</v>
      </c>
      <c r="F235" s="147" t="str">
        <f t="shared" si="139"/>
        <v>►</v>
      </c>
      <c r="G235" s="147" t="str">
        <f t="shared" si="139"/>
        <v>►</v>
      </c>
      <c r="H235"/>
      <c r="I235" s="146"/>
      <c r="J235" s="119"/>
      <c r="K235" s="119"/>
      <c r="L235" s="118"/>
      <c r="M235" s="117"/>
      <c r="N235" s="116"/>
      <c r="O235" s="285"/>
      <c r="P235" s="284"/>
      <c r="Q235" s="284"/>
      <c r="R235" s="284"/>
      <c r="S235" s="284"/>
      <c r="T235" s="284"/>
      <c r="U235" s="284"/>
      <c r="V235" s="284"/>
      <c r="W235" s="284"/>
      <c r="X235" s="284"/>
      <c r="Y235" s="284"/>
      <c r="Z235" s="282"/>
      <c r="AA235" s="686"/>
      <c r="AB235" s="407" t="str">
        <f t="shared" si="122"/>
        <v>►</v>
      </c>
      <c r="AC235" s="147" t="str">
        <f t="shared" si="140"/>
        <v>►</v>
      </c>
      <c r="AD235" s="685" t="str">
        <f t="shared" si="140"/>
        <v>►</v>
      </c>
      <c r="AE235" s="147" t="str">
        <f t="shared" si="140"/>
        <v>►</v>
      </c>
      <c r="AF235" s="147" t="str">
        <f t="shared" si="140"/>
        <v>►</v>
      </c>
      <c r="AG235" s="147" t="str">
        <f t="shared" si="140"/>
        <v>►</v>
      </c>
      <c r="AH235" s="147" t="str">
        <f t="shared" si="140"/>
        <v>►</v>
      </c>
      <c r="AI235" s="686"/>
      <c r="AJ235" s="146"/>
      <c r="AK235" s="119"/>
      <c r="AL235" s="119"/>
      <c r="AM235" s="118"/>
      <c r="AN235" s="117"/>
      <c r="AO235" s="116"/>
      <c r="AP235" s="285"/>
      <c r="AQ235" s="284"/>
      <c r="AR235" s="284"/>
      <c r="AS235" s="284"/>
      <c r="AT235" s="284"/>
      <c r="AU235" s="284"/>
      <c r="AV235" s="284"/>
      <c r="AW235" s="284"/>
      <c r="AX235" s="284"/>
      <c r="AY235" s="284"/>
      <c r="AZ235" s="284"/>
      <c r="BA235" s="282"/>
      <c r="BB235"/>
      <c r="BC235" s="407" t="str">
        <f t="shared" si="123"/>
        <v>►</v>
      </c>
      <c r="BF235" s="407" t="str">
        <f t="shared" si="124"/>
        <v>►</v>
      </c>
      <c r="BI235" s="9">
        <v>1</v>
      </c>
      <c r="BJ235" s="1"/>
      <c r="BK235" s="1"/>
    </row>
    <row r="236" spans="1:63" s="583" customFormat="1" ht="21">
      <c r="A236" s="407" t="str">
        <f t="shared" si="121"/>
        <v>►</v>
      </c>
      <c r="B236" s="147" t="str">
        <f t="shared" si="139"/>
        <v>►</v>
      </c>
      <c r="C236" s="685" t="str">
        <f t="shared" si="139"/>
        <v>►</v>
      </c>
      <c r="D236" s="147" t="str">
        <f t="shared" si="139"/>
        <v>►</v>
      </c>
      <c r="E236" s="147" t="str">
        <f t="shared" si="139"/>
        <v>►</v>
      </c>
      <c r="F236" s="147" t="str">
        <f t="shared" si="139"/>
        <v>►</v>
      </c>
      <c r="G236" s="147" t="str">
        <f t="shared" si="139"/>
        <v>►</v>
      </c>
      <c r="H236"/>
      <c r="I236" s="146"/>
      <c r="J236" s="119"/>
      <c r="K236" s="119"/>
      <c r="L236" s="118"/>
      <c r="M236" s="117"/>
      <c r="N236" s="116"/>
      <c r="O236" s="285"/>
      <c r="P236" s="284"/>
      <c r="Q236" s="284"/>
      <c r="R236" s="284"/>
      <c r="S236" s="284"/>
      <c r="T236" s="284"/>
      <c r="U236" s="284"/>
      <c r="V236" s="284"/>
      <c r="W236" s="284"/>
      <c r="X236" s="284"/>
      <c r="Y236" s="284"/>
      <c r="Z236" s="282"/>
      <c r="AA236" s="686"/>
      <c r="AB236" s="407" t="str">
        <f t="shared" si="122"/>
        <v>►</v>
      </c>
      <c r="AC236" s="147" t="str">
        <f t="shared" si="140"/>
        <v>►</v>
      </c>
      <c r="AD236" s="685" t="str">
        <f t="shared" si="140"/>
        <v>►</v>
      </c>
      <c r="AE236" s="147" t="str">
        <f t="shared" si="140"/>
        <v>►</v>
      </c>
      <c r="AF236" s="147" t="str">
        <f t="shared" si="140"/>
        <v>►</v>
      </c>
      <c r="AG236" s="147" t="str">
        <f t="shared" si="140"/>
        <v>►</v>
      </c>
      <c r="AH236" s="147" t="str">
        <f t="shared" si="140"/>
        <v>►</v>
      </c>
      <c r="AI236" s="686"/>
      <c r="AJ236" s="146"/>
      <c r="AK236" s="119"/>
      <c r="AL236" s="119"/>
      <c r="AM236" s="118"/>
      <c r="AN236" s="117"/>
      <c r="AO236" s="116"/>
      <c r="AP236" s="285"/>
      <c r="AQ236" s="284"/>
      <c r="AR236" s="284"/>
      <c r="AS236" s="284"/>
      <c r="AT236" s="284"/>
      <c r="AU236" s="284"/>
      <c r="AV236" s="284"/>
      <c r="AW236" s="284"/>
      <c r="AX236" s="284"/>
      <c r="AY236" s="284"/>
      <c r="AZ236" s="284"/>
      <c r="BA236" s="282"/>
      <c r="BB236"/>
      <c r="BC236" s="407" t="str">
        <f t="shared" si="123"/>
        <v>►</v>
      </c>
      <c r="BF236" s="407" t="str">
        <f t="shared" si="124"/>
        <v>►</v>
      </c>
      <c r="BI236" s="9">
        <v>1</v>
      </c>
      <c r="BJ236" s="1"/>
      <c r="BK236" s="1"/>
    </row>
    <row r="237" spans="1:63" s="583" customFormat="1" ht="21">
      <c r="A237" s="407" t="str">
        <f t="shared" si="121"/>
        <v>►</v>
      </c>
      <c r="B237" s="147" t="str">
        <f t="shared" si="139"/>
        <v>►</v>
      </c>
      <c r="C237" s="685" t="str">
        <f t="shared" si="139"/>
        <v>►</v>
      </c>
      <c r="D237" s="147" t="str">
        <f t="shared" si="139"/>
        <v>►</v>
      </c>
      <c r="E237" s="147" t="str">
        <f t="shared" si="139"/>
        <v>►</v>
      </c>
      <c r="F237" s="147" t="str">
        <f t="shared" si="139"/>
        <v>►</v>
      </c>
      <c r="G237" s="147" t="str">
        <f t="shared" si="139"/>
        <v>►</v>
      </c>
      <c r="H237"/>
      <c r="I237" s="146"/>
      <c r="J237" s="119"/>
      <c r="K237" s="119"/>
      <c r="L237" s="118"/>
      <c r="M237" s="117"/>
      <c r="N237" s="116"/>
      <c r="O237" s="285"/>
      <c r="P237" s="284"/>
      <c r="Q237" s="284"/>
      <c r="R237" s="284"/>
      <c r="S237" s="284"/>
      <c r="T237" s="284"/>
      <c r="U237" s="284"/>
      <c r="V237" s="284"/>
      <c r="W237" s="284"/>
      <c r="X237" s="284"/>
      <c r="Y237" s="284"/>
      <c r="Z237" s="282"/>
      <c r="AA237" s="686"/>
      <c r="AB237" s="407" t="str">
        <f t="shared" si="122"/>
        <v>►</v>
      </c>
      <c r="AC237" s="147" t="str">
        <f t="shared" si="140"/>
        <v>►</v>
      </c>
      <c r="AD237" s="685" t="str">
        <f t="shared" si="140"/>
        <v>►</v>
      </c>
      <c r="AE237" s="147" t="str">
        <f t="shared" si="140"/>
        <v>►</v>
      </c>
      <c r="AF237" s="147" t="str">
        <f t="shared" si="140"/>
        <v>►</v>
      </c>
      <c r="AG237" s="147" t="str">
        <f t="shared" si="140"/>
        <v>►</v>
      </c>
      <c r="AH237" s="147" t="str">
        <f t="shared" si="140"/>
        <v>►</v>
      </c>
      <c r="AI237" s="686"/>
      <c r="AJ237" s="146"/>
      <c r="AK237" s="119"/>
      <c r="AL237" s="119"/>
      <c r="AM237" s="118"/>
      <c r="AN237" s="117"/>
      <c r="AO237" s="116"/>
      <c r="AP237" s="285"/>
      <c r="AQ237" s="284"/>
      <c r="AR237" s="284"/>
      <c r="AS237" s="284"/>
      <c r="AT237" s="284"/>
      <c r="AU237" s="284"/>
      <c r="AV237" s="284"/>
      <c r="AW237" s="284"/>
      <c r="AX237" s="284"/>
      <c r="AY237" s="284"/>
      <c r="AZ237" s="284"/>
      <c r="BA237" s="282"/>
      <c r="BB237"/>
      <c r="BC237" s="407" t="str">
        <f t="shared" si="123"/>
        <v>►</v>
      </c>
      <c r="BF237" s="407" t="str">
        <f t="shared" si="124"/>
        <v>►</v>
      </c>
      <c r="BI237" s="9">
        <v>1</v>
      </c>
      <c r="BJ237" s="1"/>
      <c r="BK237" s="1"/>
    </row>
    <row r="238" spans="1:63" s="583" customFormat="1" ht="21">
      <c r="A238" s="407" t="str">
        <f t="shared" si="121"/>
        <v>►</v>
      </c>
      <c r="B238" s="147" t="str">
        <f t="shared" si="139"/>
        <v>►</v>
      </c>
      <c r="C238" s="685" t="str">
        <f t="shared" si="139"/>
        <v>►</v>
      </c>
      <c r="D238" s="147" t="str">
        <f t="shared" si="139"/>
        <v>►</v>
      </c>
      <c r="E238" s="147" t="str">
        <f t="shared" si="139"/>
        <v>►</v>
      </c>
      <c r="F238" s="147" t="str">
        <f t="shared" si="139"/>
        <v>►</v>
      </c>
      <c r="G238" s="147" t="str">
        <f t="shared" si="139"/>
        <v>►</v>
      </c>
      <c r="H238"/>
      <c r="I238" s="146"/>
      <c r="J238" s="119"/>
      <c r="K238" s="119"/>
      <c r="L238" s="118"/>
      <c r="M238" s="117"/>
      <c r="N238" s="116"/>
      <c r="O238" s="285"/>
      <c r="P238" s="284"/>
      <c r="Q238" s="284"/>
      <c r="R238" s="284"/>
      <c r="S238" s="284"/>
      <c r="T238" s="284"/>
      <c r="U238" s="284"/>
      <c r="V238" s="284"/>
      <c r="W238" s="284"/>
      <c r="X238" s="284"/>
      <c r="Y238" s="284"/>
      <c r="Z238" s="282"/>
      <c r="AA238" s="686"/>
      <c r="AB238" s="407" t="str">
        <f t="shared" si="122"/>
        <v>►</v>
      </c>
      <c r="AC238" s="147" t="str">
        <f t="shared" si="140"/>
        <v>►</v>
      </c>
      <c r="AD238" s="685" t="str">
        <f t="shared" si="140"/>
        <v>►</v>
      </c>
      <c r="AE238" s="147" t="str">
        <f t="shared" si="140"/>
        <v>►</v>
      </c>
      <c r="AF238" s="147" t="str">
        <f t="shared" si="140"/>
        <v>►</v>
      </c>
      <c r="AG238" s="147" t="str">
        <f t="shared" si="140"/>
        <v>►</v>
      </c>
      <c r="AH238" s="147" t="str">
        <f t="shared" si="140"/>
        <v>►</v>
      </c>
      <c r="AI238" s="686"/>
      <c r="AJ238" s="146"/>
      <c r="AK238" s="119"/>
      <c r="AL238" s="119"/>
      <c r="AM238" s="118"/>
      <c r="AN238" s="117"/>
      <c r="AO238" s="116"/>
      <c r="AP238" s="285"/>
      <c r="AQ238" s="284"/>
      <c r="AR238" s="284"/>
      <c r="AS238" s="284"/>
      <c r="AT238" s="284"/>
      <c r="AU238" s="284"/>
      <c r="AV238" s="284"/>
      <c r="AW238" s="284"/>
      <c r="AX238" s="284"/>
      <c r="AY238" s="284"/>
      <c r="AZ238" s="284"/>
      <c r="BA238" s="282"/>
      <c r="BB238"/>
      <c r="BC238" s="407" t="str">
        <f t="shared" si="123"/>
        <v>►</v>
      </c>
      <c r="BF238" s="407" t="str">
        <f t="shared" si="124"/>
        <v>►</v>
      </c>
      <c r="BI238" s="9">
        <v>1</v>
      </c>
      <c r="BJ238" s="1"/>
      <c r="BK238" s="1"/>
    </row>
    <row r="239" spans="1:63" s="583" customFormat="1" ht="21">
      <c r="A239" s="407" t="str">
        <f t="shared" si="121"/>
        <v>►</v>
      </c>
      <c r="B239" s="147" t="str">
        <f t="shared" si="139"/>
        <v>►</v>
      </c>
      <c r="C239" s="685" t="str">
        <f t="shared" si="139"/>
        <v>►</v>
      </c>
      <c r="D239" s="147" t="str">
        <f t="shared" si="139"/>
        <v>►</v>
      </c>
      <c r="E239" s="147" t="str">
        <f t="shared" si="139"/>
        <v>►</v>
      </c>
      <c r="F239" s="147" t="str">
        <f t="shared" si="139"/>
        <v>►</v>
      </c>
      <c r="G239" s="147" t="str">
        <f t="shared" si="139"/>
        <v>►</v>
      </c>
      <c r="H239"/>
      <c r="I239" s="146"/>
      <c r="J239" s="119"/>
      <c r="K239" s="119"/>
      <c r="L239" s="118"/>
      <c r="M239" s="117"/>
      <c r="N239" s="116"/>
      <c r="O239" s="285"/>
      <c r="P239" s="284"/>
      <c r="Q239" s="284"/>
      <c r="R239" s="284"/>
      <c r="S239" s="284"/>
      <c r="T239" s="284"/>
      <c r="U239" s="284"/>
      <c r="V239" s="284"/>
      <c r="W239" s="284"/>
      <c r="X239" s="284"/>
      <c r="Y239" s="284"/>
      <c r="Z239" s="282"/>
      <c r="AA239" s="686"/>
      <c r="AB239" s="407" t="str">
        <f t="shared" si="122"/>
        <v>►</v>
      </c>
      <c r="AC239" s="147" t="str">
        <f t="shared" si="140"/>
        <v>►</v>
      </c>
      <c r="AD239" s="685" t="str">
        <f t="shared" si="140"/>
        <v>►</v>
      </c>
      <c r="AE239" s="147" t="str">
        <f t="shared" si="140"/>
        <v>►</v>
      </c>
      <c r="AF239" s="147" t="str">
        <f t="shared" si="140"/>
        <v>►</v>
      </c>
      <c r="AG239" s="147" t="str">
        <f t="shared" si="140"/>
        <v>►</v>
      </c>
      <c r="AH239" s="147" t="str">
        <f t="shared" si="140"/>
        <v>►</v>
      </c>
      <c r="AI239" s="686"/>
      <c r="AJ239" s="146"/>
      <c r="AK239" s="119"/>
      <c r="AL239" s="119"/>
      <c r="AM239" s="118"/>
      <c r="AN239" s="117"/>
      <c r="AO239" s="116"/>
      <c r="AP239" s="285"/>
      <c r="AQ239" s="284"/>
      <c r="AR239" s="284"/>
      <c r="AS239" s="284"/>
      <c r="AT239" s="284"/>
      <c r="AU239" s="284"/>
      <c r="AV239" s="284"/>
      <c r="AW239" s="284"/>
      <c r="AX239" s="284"/>
      <c r="AY239" s="284"/>
      <c r="AZ239" s="284"/>
      <c r="BA239" s="282"/>
      <c r="BB239"/>
      <c r="BC239" s="407" t="str">
        <f t="shared" si="123"/>
        <v>►</v>
      </c>
      <c r="BF239" s="407" t="str">
        <f t="shared" si="124"/>
        <v>►</v>
      </c>
      <c r="BI239" s="9">
        <v>1</v>
      </c>
      <c r="BJ239" s="1"/>
      <c r="BK239" s="1"/>
    </row>
    <row r="240" spans="1:63" s="583" customFormat="1" ht="21">
      <c r="A240" s="407" t="str">
        <f t="shared" si="121"/>
        <v>►</v>
      </c>
      <c r="B240" s="147" t="str">
        <f t="shared" si="139"/>
        <v>►</v>
      </c>
      <c r="C240" s="685" t="str">
        <f t="shared" si="139"/>
        <v>►</v>
      </c>
      <c r="D240" s="147" t="str">
        <f t="shared" si="139"/>
        <v>►</v>
      </c>
      <c r="E240" s="147" t="str">
        <f t="shared" si="139"/>
        <v>►</v>
      </c>
      <c r="F240" s="147" t="str">
        <f t="shared" si="139"/>
        <v>►</v>
      </c>
      <c r="G240" s="147" t="str">
        <f t="shared" si="139"/>
        <v>►</v>
      </c>
      <c r="H240"/>
      <c r="I240" s="146"/>
      <c r="J240" s="119"/>
      <c r="K240" s="119"/>
      <c r="L240" s="118"/>
      <c r="M240" s="117"/>
      <c r="N240" s="116"/>
      <c r="O240" s="285"/>
      <c r="P240" s="284"/>
      <c r="Q240" s="284"/>
      <c r="R240" s="284"/>
      <c r="S240" s="284"/>
      <c r="T240" s="284"/>
      <c r="U240" s="284"/>
      <c r="V240" s="284"/>
      <c r="W240" s="284"/>
      <c r="X240" s="284"/>
      <c r="Y240" s="284"/>
      <c r="Z240" s="282"/>
      <c r="AA240" s="686"/>
      <c r="AB240" s="407" t="str">
        <f t="shared" si="122"/>
        <v>►</v>
      </c>
      <c r="AC240" s="147" t="str">
        <f t="shared" si="140"/>
        <v>►</v>
      </c>
      <c r="AD240" s="685" t="str">
        <f t="shared" si="140"/>
        <v>►</v>
      </c>
      <c r="AE240" s="147" t="str">
        <f t="shared" si="140"/>
        <v>►</v>
      </c>
      <c r="AF240" s="147" t="str">
        <f t="shared" si="140"/>
        <v>►</v>
      </c>
      <c r="AG240" s="147" t="str">
        <f t="shared" si="140"/>
        <v>►</v>
      </c>
      <c r="AH240" s="147" t="str">
        <f t="shared" si="140"/>
        <v>►</v>
      </c>
      <c r="AI240" s="686"/>
      <c r="AJ240" s="146"/>
      <c r="AK240" s="119"/>
      <c r="AL240" s="119"/>
      <c r="AM240" s="118"/>
      <c r="AN240" s="117"/>
      <c r="AO240" s="116"/>
      <c r="AP240" s="285"/>
      <c r="AQ240" s="284"/>
      <c r="AR240" s="284"/>
      <c r="AS240" s="284"/>
      <c r="AT240" s="284"/>
      <c r="AU240" s="284"/>
      <c r="AV240" s="284"/>
      <c r="AW240" s="284"/>
      <c r="AX240" s="284"/>
      <c r="AY240" s="284"/>
      <c r="AZ240" s="284"/>
      <c r="BA240" s="282"/>
      <c r="BB240"/>
      <c r="BC240" s="407" t="str">
        <f t="shared" si="123"/>
        <v>►</v>
      </c>
      <c r="BF240" s="407" t="str">
        <f t="shared" si="124"/>
        <v>►</v>
      </c>
      <c r="BI240" s="9">
        <v>1</v>
      </c>
      <c r="BJ240" s="1"/>
      <c r="BK240" s="1"/>
    </row>
    <row r="241" spans="1:63" s="583" customFormat="1" ht="21">
      <c r="A241" s="407" t="str">
        <f t="shared" si="121"/>
        <v>►</v>
      </c>
      <c r="B241" s="147" t="str">
        <f t="shared" si="139"/>
        <v>►</v>
      </c>
      <c r="C241" s="685" t="str">
        <f t="shared" si="139"/>
        <v>►</v>
      </c>
      <c r="D241" s="147" t="str">
        <f t="shared" si="139"/>
        <v>►</v>
      </c>
      <c r="E241" s="147" t="str">
        <f t="shared" si="139"/>
        <v>►</v>
      </c>
      <c r="F241" s="147" t="str">
        <f t="shared" si="139"/>
        <v>►</v>
      </c>
      <c r="G241" s="147" t="str">
        <f t="shared" si="139"/>
        <v>►</v>
      </c>
      <c r="H241"/>
      <c r="I241" s="146"/>
      <c r="J241" s="119"/>
      <c r="K241" s="119"/>
      <c r="L241" s="118"/>
      <c r="M241" s="117"/>
      <c r="N241" s="116"/>
      <c r="O241" s="285"/>
      <c r="P241" s="284"/>
      <c r="Q241" s="284"/>
      <c r="R241" s="284"/>
      <c r="S241" s="284"/>
      <c r="T241" s="284"/>
      <c r="U241" s="284"/>
      <c r="V241" s="284"/>
      <c r="W241" s="284"/>
      <c r="X241" s="284"/>
      <c r="Y241" s="284"/>
      <c r="Z241" s="282"/>
      <c r="AA241" s="686"/>
      <c r="AB241" s="407" t="str">
        <f t="shared" si="122"/>
        <v>►</v>
      </c>
      <c r="AC241" s="147" t="str">
        <f t="shared" si="140"/>
        <v>►</v>
      </c>
      <c r="AD241" s="685" t="str">
        <f t="shared" si="140"/>
        <v>►</v>
      </c>
      <c r="AE241" s="147" t="str">
        <f t="shared" si="140"/>
        <v>►</v>
      </c>
      <c r="AF241" s="147" t="str">
        <f t="shared" si="140"/>
        <v>►</v>
      </c>
      <c r="AG241" s="147" t="str">
        <f t="shared" si="140"/>
        <v>►</v>
      </c>
      <c r="AH241" s="147" t="str">
        <f t="shared" si="140"/>
        <v>►</v>
      </c>
      <c r="AI241" s="686"/>
      <c r="AJ241" s="146"/>
      <c r="AK241" s="119"/>
      <c r="AL241" s="119"/>
      <c r="AM241" s="118"/>
      <c r="AN241" s="117"/>
      <c r="AO241" s="116"/>
      <c r="AP241" s="285"/>
      <c r="AQ241" s="284"/>
      <c r="AR241" s="284"/>
      <c r="AS241" s="284"/>
      <c r="AT241" s="284"/>
      <c r="AU241" s="284"/>
      <c r="AV241" s="284"/>
      <c r="AW241" s="284"/>
      <c r="AX241" s="284"/>
      <c r="AY241" s="284"/>
      <c r="AZ241" s="284"/>
      <c r="BA241" s="282"/>
      <c r="BB241"/>
      <c r="BC241" s="407" t="str">
        <f t="shared" si="123"/>
        <v>►</v>
      </c>
      <c r="BF241" s="407" t="str">
        <f t="shared" si="124"/>
        <v>►</v>
      </c>
      <c r="BI241" s="9">
        <v>1</v>
      </c>
      <c r="BJ241" s="1"/>
      <c r="BK241" s="1"/>
    </row>
    <row r="242" spans="1:63" s="583" customFormat="1" ht="18.75">
      <c r="A242" s="407" t="str">
        <f t="shared" si="121"/>
        <v>►</v>
      </c>
      <c r="B242" s="147" t="str">
        <f t="shared" si="139"/>
        <v>►</v>
      </c>
      <c r="C242" s="685" t="str">
        <f t="shared" si="139"/>
        <v>►</v>
      </c>
      <c r="D242" s="147" t="str">
        <f t="shared" si="139"/>
        <v>►</v>
      </c>
      <c r="E242" s="147" t="str">
        <f t="shared" si="139"/>
        <v>►</v>
      </c>
      <c r="F242" s="147" t="str">
        <f t="shared" si="139"/>
        <v>►</v>
      </c>
      <c r="G242" s="147" t="str">
        <f t="shared" si="139"/>
        <v>►</v>
      </c>
      <c r="H242"/>
      <c r="I242" s="146"/>
      <c r="J242" s="119"/>
      <c r="K242" s="119"/>
      <c r="L242" s="118"/>
      <c r="M242" s="117"/>
      <c r="N242" s="116"/>
      <c r="O242" s="687"/>
      <c r="P242" s="280"/>
      <c r="Q242" s="280"/>
      <c r="R242" s="280"/>
      <c r="S242" s="280"/>
      <c r="T242" s="280"/>
      <c r="U242" s="280"/>
      <c r="V242" s="280"/>
      <c r="W242" s="280"/>
      <c r="X242" s="280"/>
      <c r="Y242" s="280"/>
      <c r="Z242" s="279"/>
      <c r="AA242" s="686"/>
      <c r="AB242" s="407" t="str">
        <f t="shared" si="122"/>
        <v>►</v>
      </c>
      <c r="AC242" s="147" t="str">
        <f t="shared" si="140"/>
        <v>►</v>
      </c>
      <c r="AD242" s="685" t="str">
        <f t="shared" si="140"/>
        <v>►</v>
      </c>
      <c r="AE242" s="147" t="str">
        <f t="shared" si="140"/>
        <v>►</v>
      </c>
      <c r="AF242" s="147" t="str">
        <f t="shared" si="140"/>
        <v>►</v>
      </c>
      <c r="AG242" s="147" t="str">
        <f t="shared" si="140"/>
        <v>►</v>
      </c>
      <c r="AH242" s="147" t="str">
        <f t="shared" si="140"/>
        <v>►</v>
      </c>
      <c r="AI242" s="686"/>
      <c r="AJ242" s="146"/>
      <c r="AK242" s="119"/>
      <c r="AL242" s="119"/>
      <c r="AM242" s="118"/>
      <c r="AN242" s="117"/>
      <c r="AO242" s="116"/>
      <c r="AP242" s="687"/>
      <c r="AQ242" s="280"/>
      <c r="AR242" s="280"/>
      <c r="AS242" s="280"/>
      <c r="AT242" s="280"/>
      <c r="AU242" s="280"/>
      <c r="AV242" s="280"/>
      <c r="AW242" s="280"/>
      <c r="AX242" s="280"/>
      <c r="AY242" s="280"/>
      <c r="AZ242" s="280"/>
      <c r="BA242" s="279"/>
      <c r="BB242"/>
      <c r="BC242" s="407" t="str">
        <f t="shared" si="123"/>
        <v>►</v>
      </c>
      <c r="BF242" s="407" t="str">
        <f t="shared" si="124"/>
        <v>►</v>
      </c>
      <c r="BI242" s="9">
        <v>1</v>
      </c>
      <c r="BJ242" s="1"/>
      <c r="BK242" s="1"/>
    </row>
    <row r="243" spans="1:63" s="583" customFormat="1" ht="18.75">
      <c r="A243" s="407" t="str">
        <f t="shared" si="121"/>
        <v>►</v>
      </c>
      <c r="B243" s="147" t="str">
        <f t="shared" si="139"/>
        <v>►</v>
      </c>
      <c r="C243" s="685" t="str">
        <f t="shared" si="139"/>
        <v>►</v>
      </c>
      <c r="D243" s="147" t="str">
        <f t="shared" si="139"/>
        <v>►</v>
      </c>
      <c r="E243" s="147" t="str">
        <f t="shared" si="139"/>
        <v>►</v>
      </c>
      <c r="F243" s="147" t="str">
        <f t="shared" si="139"/>
        <v>►</v>
      </c>
      <c r="G243" s="147" t="str">
        <f t="shared" si="139"/>
        <v>►</v>
      </c>
      <c r="H243"/>
      <c r="I243" s="146"/>
      <c r="J243" s="119"/>
      <c r="K243" s="119"/>
      <c r="L243" s="118"/>
      <c r="M243" s="117"/>
      <c r="N243" s="116"/>
      <c r="O243" s="687"/>
      <c r="P243" s="280"/>
      <c r="Q243" s="280"/>
      <c r="R243" s="280"/>
      <c r="S243" s="280"/>
      <c r="T243" s="280"/>
      <c r="U243" s="280"/>
      <c r="V243" s="280"/>
      <c r="W243" s="280"/>
      <c r="X243" s="280"/>
      <c r="Y243" s="280"/>
      <c r="Z243" s="279"/>
      <c r="AA243" s="686"/>
      <c r="AB243" s="407" t="str">
        <f t="shared" si="122"/>
        <v>►</v>
      </c>
      <c r="AC243" s="147" t="str">
        <f t="shared" si="140"/>
        <v>►</v>
      </c>
      <c r="AD243" s="685" t="str">
        <f t="shared" si="140"/>
        <v>►</v>
      </c>
      <c r="AE243" s="147" t="str">
        <f t="shared" si="140"/>
        <v>►</v>
      </c>
      <c r="AF243" s="147" t="str">
        <f t="shared" si="140"/>
        <v>►</v>
      </c>
      <c r="AG243" s="147" t="str">
        <f t="shared" si="140"/>
        <v>►</v>
      </c>
      <c r="AH243" s="147" t="str">
        <f t="shared" si="140"/>
        <v>►</v>
      </c>
      <c r="AI243" s="686"/>
      <c r="AJ243" s="146"/>
      <c r="AK243" s="119"/>
      <c r="AL243" s="119"/>
      <c r="AM243" s="118"/>
      <c r="AN243" s="117"/>
      <c r="AO243" s="116"/>
      <c r="AP243" s="687"/>
      <c r="AQ243" s="280"/>
      <c r="AR243" s="280"/>
      <c r="AS243" s="280"/>
      <c r="AT243" s="280"/>
      <c r="AU243" s="280"/>
      <c r="AV243" s="280"/>
      <c r="AW243" s="280"/>
      <c r="AX243" s="280"/>
      <c r="AY243" s="280"/>
      <c r="AZ243" s="280"/>
      <c r="BA243" s="279"/>
      <c r="BB243"/>
      <c r="BC243" s="407" t="str">
        <f t="shared" si="123"/>
        <v>►</v>
      </c>
      <c r="BF243" s="407" t="str">
        <f t="shared" si="124"/>
        <v>►</v>
      </c>
      <c r="BI243" s="9">
        <v>1</v>
      </c>
      <c r="BJ243" s="1"/>
      <c r="BK243" s="1"/>
    </row>
    <row r="244" spans="1:63" s="583" customFormat="1" ht="15.75">
      <c r="A244" s="407" t="str">
        <f t="shared" si="121"/>
        <v>►</v>
      </c>
      <c r="B244" s="147" t="str">
        <f t="shared" si="139"/>
        <v>►</v>
      </c>
      <c r="C244" s="685" t="str">
        <f t="shared" si="139"/>
        <v>►</v>
      </c>
      <c r="D244" s="147" t="str">
        <f t="shared" si="139"/>
        <v>►</v>
      </c>
      <c r="E244" s="147" t="str">
        <f t="shared" si="139"/>
        <v>►</v>
      </c>
      <c r="F244" s="147" t="str">
        <f t="shared" si="139"/>
        <v>►</v>
      </c>
      <c r="G244" s="147" t="str">
        <f t="shared" si="139"/>
        <v>►</v>
      </c>
      <c r="H244"/>
      <c r="I244" s="274"/>
      <c r="J244" s="119"/>
      <c r="K244" s="119"/>
      <c r="L244" s="118"/>
      <c r="M244" s="117"/>
      <c r="N244" s="116"/>
      <c r="O244" s="277"/>
      <c r="P244" s="122"/>
      <c r="Q244" s="122"/>
      <c r="R244" s="122"/>
      <c r="S244" s="122"/>
      <c r="T244" s="122"/>
      <c r="U244" s="122"/>
      <c r="V244" s="122"/>
      <c r="W244" s="122"/>
      <c r="X244" s="122"/>
      <c r="Y244" s="122"/>
      <c r="Z244" s="121"/>
      <c r="AA244" s="686"/>
      <c r="AB244" s="407" t="str">
        <f t="shared" si="122"/>
        <v>►</v>
      </c>
      <c r="AC244" s="147" t="str">
        <f t="shared" si="140"/>
        <v>►</v>
      </c>
      <c r="AD244" s="685" t="str">
        <f t="shared" si="140"/>
        <v>►</v>
      </c>
      <c r="AE244" s="147" t="str">
        <f t="shared" si="140"/>
        <v>►</v>
      </c>
      <c r="AF244" s="147" t="str">
        <f t="shared" si="140"/>
        <v>►</v>
      </c>
      <c r="AG244" s="147" t="str">
        <f t="shared" si="140"/>
        <v>►</v>
      </c>
      <c r="AH244" s="147" t="str">
        <f t="shared" si="140"/>
        <v>►</v>
      </c>
      <c r="AI244" s="686"/>
      <c r="AJ244" s="274"/>
      <c r="AK244" s="119"/>
      <c r="AL244" s="119"/>
      <c r="AM244" s="118"/>
      <c r="AN244" s="117"/>
      <c r="AO244" s="116"/>
      <c r="AP244" s="277"/>
      <c r="AQ244" s="122"/>
      <c r="AR244" s="122"/>
      <c r="AS244" s="122"/>
      <c r="AT244" s="122"/>
      <c r="AU244" s="122"/>
      <c r="AV244" s="122"/>
      <c r="AW244" s="122"/>
      <c r="AX244" s="122"/>
      <c r="AY244" s="122"/>
      <c r="AZ244" s="122"/>
      <c r="BA244" s="121"/>
      <c r="BB244"/>
      <c r="BC244" s="407" t="str">
        <f t="shared" si="123"/>
        <v>►</v>
      </c>
      <c r="BF244" s="407" t="str">
        <f t="shared" si="124"/>
        <v>►</v>
      </c>
      <c r="BI244" s="9">
        <v>1</v>
      </c>
      <c r="BJ244" s="1"/>
      <c r="BK244" s="1"/>
    </row>
    <row r="245" spans="1:63" s="583" customFormat="1" ht="15.75">
      <c r="A245" s="407" t="str">
        <f t="shared" si="121"/>
        <v>►</v>
      </c>
      <c r="B245" s="147" t="str">
        <f t="shared" si="139"/>
        <v>►</v>
      </c>
      <c r="C245" s="685" t="str">
        <f t="shared" si="139"/>
        <v>►</v>
      </c>
      <c r="D245" s="147" t="str">
        <f t="shared" si="139"/>
        <v>►</v>
      </c>
      <c r="E245" s="147" t="str">
        <f t="shared" si="139"/>
        <v>►</v>
      </c>
      <c r="F245" s="147" t="str">
        <f t="shared" si="139"/>
        <v>►</v>
      </c>
      <c r="G245" s="147" t="str">
        <f t="shared" si="139"/>
        <v>►</v>
      </c>
      <c r="H245"/>
      <c r="I245" s="274"/>
      <c r="J245" s="113"/>
      <c r="K245" s="113"/>
      <c r="L245" s="113"/>
      <c r="M245" s="113"/>
      <c r="N245" s="113"/>
      <c r="O245" s="113"/>
      <c r="P245" s="113"/>
      <c r="Q245" s="113"/>
      <c r="R245" s="113"/>
      <c r="S245" s="113"/>
      <c r="T245" s="113"/>
      <c r="U245" s="113"/>
      <c r="V245" s="113"/>
      <c r="W245" s="113"/>
      <c r="X245" s="113"/>
      <c r="Y245" s="113"/>
      <c r="Z245" s="115"/>
      <c r="AA245" s="686"/>
      <c r="AB245" s="407" t="str">
        <f t="shared" si="122"/>
        <v>►</v>
      </c>
      <c r="AC245" s="147" t="str">
        <f t="shared" si="140"/>
        <v>►</v>
      </c>
      <c r="AD245" s="685" t="str">
        <f t="shared" si="140"/>
        <v>►</v>
      </c>
      <c r="AE245" s="147" t="str">
        <f t="shared" si="140"/>
        <v>►</v>
      </c>
      <c r="AF245" s="147" t="str">
        <f t="shared" si="140"/>
        <v>►</v>
      </c>
      <c r="AG245" s="147" t="str">
        <f t="shared" si="140"/>
        <v>►</v>
      </c>
      <c r="AH245" s="147" t="str">
        <f t="shared" si="140"/>
        <v>►</v>
      </c>
      <c r="AI245" s="686"/>
      <c r="AJ245" s="274"/>
      <c r="AK245" s="113"/>
      <c r="AL245" s="113"/>
      <c r="AM245" s="113"/>
      <c r="AN245" s="113"/>
      <c r="AO245" s="113"/>
      <c r="AP245" s="113"/>
      <c r="AQ245" s="113"/>
      <c r="AR245" s="113"/>
      <c r="AS245" s="113"/>
      <c r="AT245" s="113"/>
      <c r="AU245" s="113"/>
      <c r="AV245" s="113"/>
      <c r="AW245" s="113"/>
      <c r="AX245" s="113"/>
      <c r="AY245" s="113"/>
      <c r="AZ245" s="113"/>
      <c r="BA245" s="115"/>
      <c r="BB245"/>
      <c r="BC245" s="407" t="str">
        <f t="shared" si="123"/>
        <v>►</v>
      </c>
      <c r="BF245" s="407" t="str">
        <f t="shared" si="124"/>
        <v>►</v>
      </c>
      <c r="BI245" s="9">
        <v>1</v>
      </c>
      <c r="BJ245" s="1"/>
      <c r="BK245" s="1"/>
    </row>
    <row r="246" spans="1:63" s="583" customFormat="1" ht="16.5" thickBot="1">
      <c r="A246" s="407" t="str">
        <f t="shared" si="121"/>
        <v>►</v>
      </c>
      <c r="B246" s="147" t="str">
        <f t="shared" si="139"/>
        <v>►</v>
      </c>
      <c r="C246" s="685" t="str">
        <f t="shared" si="139"/>
        <v>►</v>
      </c>
      <c r="D246" s="147" t="str">
        <f t="shared" si="139"/>
        <v>►</v>
      </c>
      <c r="E246" s="147" t="str">
        <f t="shared" si="139"/>
        <v>►</v>
      </c>
      <c r="F246" s="147" t="str">
        <f t="shared" si="139"/>
        <v>►</v>
      </c>
      <c r="G246" s="147" t="str">
        <f t="shared" si="139"/>
        <v>►</v>
      </c>
      <c r="H246"/>
      <c r="I246" s="273"/>
      <c r="J246" s="272"/>
      <c r="K246" s="272"/>
      <c r="L246" s="272"/>
      <c r="M246" s="272"/>
      <c r="N246" s="272"/>
      <c r="O246" s="272"/>
      <c r="P246" s="272"/>
      <c r="Q246" s="272"/>
      <c r="R246" s="272"/>
      <c r="S246" s="272"/>
      <c r="T246" s="272"/>
      <c r="U246" s="272"/>
      <c r="V246" s="272"/>
      <c r="W246" s="272"/>
      <c r="X246" s="272"/>
      <c r="Y246" s="272"/>
      <c r="Z246" s="271"/>
      <c r="AA246" s="686"/>
      <c r="AB246" s="407" t="str">
        <f t="shared" si="122"/>
        <v>►</v>
      </c>
      <c r="AC246" s="147" t="str">
        <f t="shared" si="140"/>
        <v>►</v>
      </c>
      <c r="AD246" s="685" t="str">
        <f t="shared" si="140"/>
        <v>►</v>
      </c>
      <c r="AE246" s="147" t="str">
        <f t="shared" si="140"/>
        <v>►</v>
      </c>
      <c r="AF246" s="147" t="str">
        <f t="shared" si="140"/>
        <v>►</v>
      </c>
      <c r="AG246" s="147" t="str">
        <f t="shared" si="140"/>
        <v>►</v>
      </c>
      <c r="AH246" s="147" t="str">
        <f t="shared" si="140"/>
        <v>►</v>
      </c>
      <c r="AI246" s="686"/>
      <c r="AJ246" s="273"/>
      <c r="AK246" s="272"/>
      <c r="AL246" s="272"/>
      <c r="AM246" s="272"/>
      <c r="AN246" s="272"/>
      <c r="AO246" s="272"/>
      <c r="AP246" s="272"/>
      <c r="AQ246" s="272"/>
      <c r="AR246" s="272"/>
      <c r="AS246" s="272"/>
      <c r="AT246" s="272"/>
      <c r="AU246" s="272"/>
      <c r="AV246" s="272"/>
      <c r="AW246" s="272"/>
      <c r="AX246" s="272"/>
      <c r="AY246" s="272"/>
      <c r="AZ246" s="272"/>
      <c r="BA246" s="271"/>
      <c r="BB246"/>
      <c r="BC246" s="407" t="str">
        <f t="shared" si="123"/>
        <v>►</v>
      </c>
      <c r="BF246" s="407" t="str">
        <f t="shared" si="124"/>
        <v>►</v>
      </c>
      <c r="BI246" s="9">
        <v>1</v>
      </c>
      <c r="BJ246" s="1"/>
      <c r="BK246" s="1"/>
    </row>
    <row r="247" spans="1:63" s="583" customFormat="1" ht="16.5" thickBot="1">
      <c r="A247" s="407" t="str">
        <f t="shared" si="121"/>
        <v>A</v>
      </c>
      <c r="B247" s="681" t="s">
        <v>956</v>
      </c>
      <c r="C247" s="681" t="s">
        <v>956</v>
      </c>
      <c r="D247" s="681" t="s">
        <v>956</v>
      </c>
      <c r="E247" s="681" t="s">
        <v>956</v>
      </c>
      <c r="F247" s="681" t="s">
        <v>956</v>
      </c>
      <c r="G247" s="681" t="s">
        <v>956</v>
      </c>
      <c r="H247"/>
      <c r="I247" s="684" t="s">
        <v>338</v>
      </c>
      <c r="J247" s="683" t="s">
        <v>956</v>
      </c>
      <c r="K247" s="683" t="s">
        <v>956</v>
      </c>
      <c r="L247" s="683" t="s">
        <v>956</v>
      </c>
      <c r="M247" s="683" t="s">
        <v>956</v>
      </c>
      <c r="N247" s="683" t="s">
        <v>956</v>
      </c>
      <c r="O247" s="683" t="s">
        <v>956</v>
      </c>
      <c r="P247" s="683" t="s">
        <v>956</v>
      </c>
      <c r="Q247" s="683" t="s">
        <v>956</v>
      </c>
      <c r="R247" s="683" t="s">
        <v>956</v>
      </c>
      <c r="S247" s="683" t="s">
        <v>956</v>
      </c>
      <c r="T247" s="683" t="s">
        <v>956</v>
      </c>
      <c r="U247" s="683" t="s">
        <v>956</v>
      </c>
      <c r="V247" s="683" t="s">
        <v>956</v>
      </c>
      <c r="W247" s="683" t="s">
        <v>956</v>
      </c>
      <c r="X247" s="683" t="s">
        <v>956</v>
      </c>
      <c r="Y247" s="683" t="s">
        <v>956</v>
      </c>
      <c r="Z247" s="683" t="s">
        <v>956</v>
      </c>
      <c r="AA247" s="686"/>
      <c r="AB247" s="407" t="str">
        <f t="shared" si="122"/>
        <v>A</v>
      </c>
      <c r="AC247" s="681" t="s">
        <v>956</v>
      </c>
      <c r="AD247" s="681" t="s">
        <v>956</v>
      </c>
      <c r="AE247" s="681" t="s">
        <v>956</v>
      </c>
      <c r="AF247" s="681" t="s">
        <v>956</v>
      </c>
      <c r="AG247" s="681" t="s">
        <v>956</v>
      </c>
      <c r="AH247" s="681" t="s">
        <v>956</v>
      </c>
      <c r="AI247" s="686"/>
      <c r="AJ247" s="684" t="s">
        <v>338</v>
      </c>
      <c r="AK247" s="683" t="s">
        <v>956</v>
      </c>
      <c r="AL247" s="683" t="s">
        <v>956</v>
      </c>
      <c r="AM247" s="683" t="s">
        <v>956</v>
      </c>
      <c r="AN247" s="683" t="s">
        <v>956</v>
      </c>
      <c r="AO247" s="683" t="s">
        <v>956</v>
      </c>
      <c r="AP247" s="683" t="s">
        <v>956</v>
      </c>
      <c r="AQ247" s="683" t="s">
        <v>956</v>
      </c>
      <c r="AR247" s="683" t="s">
        <v>956</v>
      </c>
      <c r="AS247" s="683" t="s">
        <v>956</v>
      </c>
      <c r="AT247" s="683" t="s">
        <v>956</v>
      </c>
      <c r="AU247" s="683" t="s">
        <v>956</v>
      </c>
      <c r="AV247" s="683" t="s">
        <v>956</v>
      </c>
      <c r="AW247" s="683" t="s">
        <v>956</v>
      </c>
      <c r="AX247" s="683" t="s">
        <v>956</v>
      </c>
      <c r="AY247" s="683" t="s">
        <v>956</v>
      </c>
      <c r="AZ247" s="683" t="s">
        <v>956</v>
      </c>
      <c r="BA247" s="683" t="s">
        <v>956</v>
      </c>
      <c r="BB247"/>
      <c r="BC247" s="407" t="str">
        <f t="shared" si="123"/>
        <v>A</v>
      </c>
      <c r="BF247" s="407" t="str">
        <f t="shared" si="124"/>
        <v>A</v>
      </c>
      <c r="BI247" s="9">
        <v>1</v>
      </c>
      <c r="BJ247" s="1"/>
      <c r="BK247" s="1"/>
    </row>
    <row r="248" spans="1:63" s="583" customFormat="1" ht="28.5">
      <c r="A248" s="407" t="str">
        <f t="shared" si="121"/>
        <v>►</v>
      </c>
      <c r="B248" s="408" t="str">
        <f t="shared" ref="B248:B266" si="141">IF(A248="►","►",IF(A248="A",IF(AND(ISTEXT(J248),ISTEXT(J248)),J248,IF(ISTEXT(J248),J248,IF(ISBLANK(J248),J248,J248)))))</f>
        <v>►</v>
      </c>
      <c r="C248" s="715" t="str">
        <f t="shared" ref="C248:C266" si="142">IF(B248="►","►",IFERROR(LEFT(B248,SEARCH(".",B248)-1),0))</f>
        <v>►</v>
      </c>
      <c r="D248" s="408" t="str">
        <f t="shared" ref="D248:D266" si="143">IF(B248="►","►",IFERROR(MID(B248,SEARCH(".",B248)+1,SEARCH(".",B248,SEARCH(".",B248)+1)-SEARCH(".",B248)-1),0))</f>
        <v>►</v>
      </c>
      <c r="E248" s="408" t="str">
        <f t="shared" ref="E248:E266" si="144">IF(B248="►","►",IFERROR(MID(B248,SEARCH(".",B248,SEARCH(".",B248)+1)+1,SEARCH(".",B248,SEARCH(".",B248,SEARCH(".",B248)+1)+1)-SEARCH(".",B248,SEARCH(".",B248)+1)-1),0))</f>
        <v>►</v>
      </c>
      <c r="F248" s="408" t="str">
        <f t="shared" ref="F248:F266" si="145">IF(B248="►","►",IFERROR(MID(J248,SEARCH(".",B248,SEARCH(".",B248,SEARCH(".",B248)+1)+1)+1,SEARCH(".",B248,SEARCH(".",B248,SEARCH(".",B248,SEARCH(".",B248)+1)+1)+1)-SEARCH(".",B248,SEARCH(".",B248,SEARCH(".",B248)+1)+1)-1),0))</f>
        <v>►</v>
      </c>
      <c r="G248" s="408" t="str">
        <f t="shared" ref="G248:G266" si="146">IF(B248="►","►",IFERROR(MID(B248,SEARCH("♦",SUBSTITUTE(B248,".","♦",LEN(B248)-LEN(SUBSTITUTE(B248,".",""))))+1,999),""))</f>
        <v>►</v>
      </c>
      <c r="H248"/>
      <c r="I248" s="259"/>
      <c r="J248" s="258"/>
      <c r="K248" s="258"/>
      <c r="L248" s="257"/>
      <c r="M248" s="256"/>
      <c r="N248" s="255"/>
      <c r="O248" s="714"/>
      <c r="P248" s="713"/>
      <c r="Q248" s="712"/>
      <c r="R248" s="712"/>
      <c r="S248" s="712"/>
      <c r="T248" s="712"/>
      <c r="U248" s="712"/>
      <c r="V248" s="712"/>
      <c r="W248" s="712"/>
      <c r="X248" s="712"/>
      <c r="Y248" s="712"/>
      <c r="Z248" s="711"/>
      <c r="AA248" s="686"/>
      <c r="AB248" s="407" t="str">
        <f t="shared" si="122"/>
        <v>►</v>
      </c>
      <c r="AC248" s="408" t="str">
        <f t="shared" ref="AC248:AC266" si="147">IF(AB248="►","►",IF(AB248="A",IF(AND(ISTEXT(AK248),ISTEXT(AK248)),AK248,IF(ISTEXT(AK248),AK248,IF(ISBLANK(AK248),AK248,AK248)))))</f>
        <v>►</v>
      </c>
      <c r="AD248" s="715" t="str">
        <f t="shared" ref="AD248:AD266" si="148">IF(AC248="►","►",IFERROR(LEFT(AC248,SEARCH(".",AC248)-1),0))</f>
        <v>►</v>
      </c>
      <c r="AE248" s="408" t="str">
        <f t="shared" ref="AE248:AE266" si="149">IF(AC248="►","►",IFERROR(MID(AC248,SEARCH(".",AC248)+1,SEARCH(".",AC248,SEARCH(".",AC248)+1)-SEARCH(".",AC248)-1),0))</f>
        <v>►</v>
      </c>
      <c r="AF248" s="408" t="str">
        <f t="shared" ref="AF248:AF266" si="150">IF(AC248="►","►",IFERROR(MID(AC248,SEARCH(".",AC248,SEARCH(".",AC248)+1)+1,SEARCH(".",AC248,SEARCH(".",AC248,SEARCH(".",AC248)+1)+1)-SEARCH(".",AC248,SEARCH(".",AC248)+1)-1),0))</f>
        <v>►</v>
      </c>
      <c r="AG248" s="408" t="str">
        <f t="shared" ref="AG248:AG266" si="151">IF(AC248="►","►",IFERROR(MID(AK248,SEARCH(".",AC248,SEARCH(".",AC248,SEARCH(".",AC248)+1)+1)+1,SEARCH(".",AC248,SEARCH(".",AC248,SEARCH(".",AC248,SEARCH(".",AC248)+1)+1)+1)-SEARCH(".",AC248,SEARCH(".",AC248,SEARCH(".",AC248)+1)+1)-1),0))</f>
        <v>►</v>
      </c>
      <c r="AH248" s="408" t="str">
        <f t="shared" ref="AH248:AH266" si="152">IF(AC248="►","►",IFERROR(MID(AC248,SEARCH("♦",SUBSTITUTE(AC248,".","♦",LEN(AC248)-LEN(SUBSTITUTE(AC248,".",""))))+1,999),""))</f>
        <v>►</v>
      </c>
      <c r="AI248" s="686"/>
      <c r="AJ248" s="259"/>
      <c r="AK248" s="258"/>
      <c r="AL248" s="258"/>
      <c r="AM248" s="257"/>
      <c r="AN248" s="256"/>
      <c r="AO248" s="255"/>
      <c r="AP248" s="714"/>
      <c r="AQ248" s="713"/>
      <c r="AR248" s="712"/>
      <c r="AS248" s="712"/>
      <c r="AT248" s="712"/>
      <c r="AU248" s="712"/>
      <c r="AV248" s="712"/>
      <c r="AW248" s="712"/>
      <c r="AX248" s="712"/>
      <c r="AY248" s="712"/>
      <c r="AZ248" s="712"/>
      <c r="BA248" s="711"/>
      <c r="BB248"/>
      <c r="BC248" s="407" t="str">
        <f t="shared" si="123"/>
        <v>►</v>
      </c>
      <c r="BF248" s="407" t="str">
        <f t="shared" si="124"/>
        <v>►</v>
      </c>
      <c r="BI248" s="9">
        <v>1</v>
      </c>
      <c r="BJ248" s="1"/>
      <c r="BK248" s="1"/>
    </row>
    <row r="249" spans="1:63" s="583" customFormat="1" ht="28.5">
      <c r="A249" s="407" t="str">
        <f t="shared" si="121"/>
        <v>►</v>
      </c>
      <c r="B249" s="147" t="str">
        <f t="shared" si="141"/>
        <v>►</v>
      </c>
      <c r="C249" s="685" t="str">
        <f t="shared" si="142"/>
        <v>►</v>
      </c>
      <c r="D249" s="147" t="str">
        <f t="shared" si="143"/>
        <v>►</v>
      </c>
      <c r="E249" s="147" t="str">
        <f t="shared" si="144"/>
        <v>►</v>
      </c>
      <c r="F249" s="147" t="str">
        <f t="shared" si="145"/>
        <v>►</v>
      </c>
      <c r="G249" s="147" t="str">
        <f t="shared" si="146"/>
        <v>►</v>
      </c>
      <c r="H249"/>
      <c r="I249" s="342"/>
      <c r="J249" s="204"/>
      <c r="K249" s="204"/>
      <c r="L249" s="203"/>
      <c r="M249" s="202"/>
      <c r="N249" s="201"/>
      <c r="O249" s="710"/>
      <c r="P249" s="709"/>
      <c r="Q249" s="708"/>
      <c r="R249" s="708"/>
      <c r="S249" s="708"/>
      <c r="T249" s="708"/>
      <c r="U249" s="708"/>
      <c r="V249" s="708"/>
      <c r="W249" s="708"/>
      <c r="X249" s="708"/>
      <c r="Y249" s="708"/>
      <c r="Z249" s="707"/>
      <c r="AA249" s="686"/>
      <c r="AB249" s="407" t="str">
        <f t="shared" si="122"/>
        <v>►</v>
      </c>
      <c r="AC249" s="147" t="str">
        <f t="shared" si="147"/>
        <v>►</v>
      </c>
      <c r="AD249" s="685" t="str">
        <f t="shared" si="148"/>
        <v>►</v>
      </c>
      <c r="AE249" s="147" t="str">
        <f t="shared" si="149"/>
        <v>►</v>
      </c>
      <c r="AF249" s="147" t="str">
        <f t="shared" si="150"/>
        <v>►</v>
      </c>
      <c r="AG249" s="147" t="str">
        <f t="shared" si="151"/>
        <v>►</v>
      </c>
      <c r="AH249" s="147" t="str">
        <f t="shared" si="152"/>
        <v>►</v>
      </c>
      <c r="AI249" s="686"/>
      <c r="AJ249" s="342"/>
      <c r="AK249" s="204"/>
      <c r="AL249" s="204"/>
      <c r="AM249" s="203"/>
      <c r="AN249" s="202"/>
      <c r="AO249" s="201"/>
      <c r="AP249" s="710"/>
      <c r="AQ249" s="709"/>
      <c r="AR249" s="708"/>
      <c r="AS249" s="708"/>
      <c r="AT249" s="708"/>
      <c r="AU249" s="708"/>
      <c r="AV249" s="708"/>
      <c r="AW249" s="708"/>
      <c r="AX249" s="708"/>
      <c r="AY249" s="708"/>
      <c r="AZ249" s="708"/>
      <c r="BA249" s="707"/>
      <c r="BB249"/>
      <c r="BC249" s="407" t="str">
        <f t="shared" si="123"/>
        <v>►</v>
      </c>
      <c r="BF249" s="407" t="str">
        <f t="shared" si="124"/>
        <v>►</v>
      </c>
      <c r="BI249" s="9">
        <v>1</v>
      </c>
      <c r="BJ249" s="1"/>
      <c r="BK249" s="1"/>
    </row>
    <row r="250" spans="1:63" s="583" customFormat="1" ht="15.75">
      <c r="A250" s="407" t="str">
        <f t="shared" si="121"/>
        <v>►</v>
      </c>
      <c r="B250" s="147" t="str">
        <f t="shared" si="141"/>
        <v>►</v>
      </c>
      <c r="C250" s="685" t="str">
        <f t="shared" si="142"/>
        <v>►</v>
      </c>
      <c r="D250" s="147" t="str">
        <f t="shared" si="143"/>
        <v>►</v>
      </c>
      <c r="E250" s="147" t="str">
        <f t="shared" si="144"/>
        <v>►</v>
      </c>
      <c r="F250" s="147" t="str">
        <f t="shared" si="145"/>
        <v>►</v>
      </c>
      <c r="G250" s="147" t="str">
        <f t="shared" si="146"/>
        <v>►</v>
      </c>
      <c r="H250"/>
      <c r="I250" s="134"/>
      <c r="J250" s="204"/>
      <c r="K250" s="204"/>
      <c r="L250" s="203"/>
      <c r="M250" s="202"/>
      <c r="N250" s="201"/>
      <c r="O250" s="706"/>
      <c r="P250" s="706"/>
      <c r="Q250" s="337"/>
      <c r="R250" s="336"/>
      <c r="S250" s="232"/>
      <c r="T250" s="232"/>
      <c r="U250" s="232"/>
      <c r="V250" s="232"/>
      <c r="W250" s="232"/>
      <c r="X250" s="232"/>
      <c r="Y250" s="232"/>
      <c r="Z250" s="231"/>
      <c r="AA250" s="686"/>
      <c r="AB250" s="407" t="str">
        <f t="shared" si="122"/>
        <v>►</v>
      </c>
      <c r="AC250" s="147" t="str">
        <f t="shared" si="147"/>
        <v>►</v>
      </c>
      <c r="AD250" s="685" t="str">
        <f t="shared" si="148"/>
        <v>►</v>
      </c>
      <c r="AE250" s="147" t="str">
        <f t="shared" si="149"/>
        <v>►</v>
      </c>
      <c r="AF250" s="147" t="str">
        <f t="shared" si="150"/>
        <v>►</v>
      </c>
      <c r="AG250" s="147" t="str">
        <f t="shared" si="151"/>
        <v>►</v>
      </c>
      <c r="AH250" s="147" t="str">
        <f t="shared" si="152"/>
        <v>►</v>
      </c>
      <c r="AI250" s="686"/>
      <c r="AJ250" s="134"/>
      <c r="AK250" s="204"/>
      <c r="AL250" s="204"/>
      <c r="AM250" s="203"/>
      <c r="AN250" s="202"/>
      <c r="AO250" s="201"/>
      <c r="AP250" s="706"/>
      <c r="AQ250" s="706"/>
      <c r="AR250" s="337"/>
      <c r="AS250" s="336"/>
      <c r="AT250" s="232"/>
      <c r="AU250" s="232"/>
      <c r="AV250" s="232"/>
      <c r="AW250" s="232"/>
      <c r="AX250" s="232"/>
      <c r="AY250" s="232"/>
      <c r="AZ250" s="232"/>
      <c r="BA250" s="231"/>
      <c r="BB250"/>
      <c r="BC250" s="407" t="str">
        <f t="shared" si="123"/>
        <v>►</v>
      </c>
      <c r="BF250" s="407" t="str">
        <f t="shared" si="124"/>
        <v>►</v>
      </c>
      <c r="BI250" s="9">
        <v>1</v>
      </c>
      <c r="BJ250" s="1"/>
      <c r="BK250" s="1"/>
    </row>
    <row r="251" spans="1:63" s="583" customFormat="1" ht="18.75">
      <c r="A251" s="407" t="str">
        <f t="shared" si="121"/>
        <v>►</v>
      </c>
      <c r="B251" s="147" t="str">
        <f t="shared" si="141"/>
        <v>►</v>
      </c>
      <c r="C251" s="685" t="str">
        <f t="shared" si="142"/>
        <v>►</v>
      </c>
      <c r="D251" s="147" t="str">
        <f t="shared" si="143"/>
        <v>►</v>
      </c>
      <c r="E251" s="147" t="str">
        <f t="shared" si="144"/>
        <v>►</v>
      </c>
      <c r="F251" s="147" t="str">
        <f t="shared" si="145"/>
        <v>►</v>
      </c>
      <c r="G251" s="147" t="str">
        <f t="shared" si="146"/>
        <v>►</v>
      </c>
      <c r="H251"/>
      <c r="I251" s="134"/>
      <c r="J251" s="204"/>
      <c r="K251" s="204"/>
      <c r="L251" s="203"/>
      <c r="M251" s="202"/>
      <c r="N251" s="201"/>
      <c r="O251" s="224"/>
      <c r="P251" s="334"/>
      <c r="Q251" s="323"/>
      <c r="R251" s="323"/>
      <c r="S251" s="323"/>
      <c r="T251" s="323"/>
      <c r="U251" s="211"/>
      <c r="V251" s="223"/>
      <c r="W251" s="705"/>
      <c r="X251" s="705"/>
      <c r="Y251" s="705"/>
      <c r="Z251" s="704"/>
      <c r="AA251" s="686"/>
      <c r="AB251" s="407" t="str">
        <f t="shared" si="122"/>
        <v>►</v>
      </c>
      <c r="AC251" s="147" t="str">
        <f t="shared" si="147"/>
        <v>►</v>
      </c>
      <c r="AD251" s="685" t="str">
        <f t="shared" si="148"/>
        <v>►</v>
      </c>
      <c r="AE251" s="147" t="str">
        <f t="shared" si="149"/>
        <v>►</v>
      </c>
      <c r="AF251" s="147" t="str">
        <f t="shared" si="150"/>
        <v>►</v>
      </c>
      <c r="AG251" s="147" t="str">
        <f t="shared" si="151"/>
        <v>►</v>
      </c>
      <c r="AH251" s="147" t="str">
        <f t="shared" si="152"/>
        <v>►</v>
      </c>
      <c r="AI251" s="686"/>
      <c r="AJ251" s="134"/>
      <c r="AK251" s="204"/>
      <c r="AL251" s="204"/>
      <c r="AM251" s="203"/>
      <c r="AN251" s="202"/>
      <c r="AO251" s="201"/>
      <c r="AP251" s="224"/>
      <c r="AQ251" s="334"/>
      <c r="AR251" s="323"/>
      <c r="AS251" s="323"/>
      <c r="AT251" s="323"/>
      <c r="AU251" s="323"/>
      <c r="AV251" s="211"/>
      <c r="AW251" s="223"/>
      <c r="AX251" s="705"/>
      <c r="AY251" s="705"/>
      <c r="AZ251" s="705"/>
      <c r="BA251" s="704"/>
      <c r="BB251"/>
      <c r="BC251" s="407" t="str">
        <f t="shared" si="123"/>
        <v>►</v>
      </c>
      <c r="BF251" s="407" t="str">
        <f t="shared" si="124"/>
        <v>►</v>
      </c>
      <c r="BI251" s="9">
        <v>1</v>
      </c>
      <c r="BJ251" s="1"/>
      <c r="BK251" s="1"/>
    </row>
    <row r="252" spans="1:63" s="583" customFormat="1" ht="18.75">
      <c r="A252" s="407" t="str">
        <f t="shared" si="121"/>
        <v>►</v>
      </c>
      <c r="B252" s="147" t="str">
        <f t="shared" si="141"/>
        <v>►</v>
      </c>
      <c r="C252" s="685" t="str">
        <f t="shared" si="142"/>
        <v>►</v>
      </c>
      <c r="D252" s="147" t="str">
        <f t="shared" si="143"/>
        <v>►</v>
      </c>
      <c r="E252" s="147" t="str">
        <f t="shared" si="144"/>
        <v>►</v>
      </c>
      <c r="F252" s="147" t="str">
        <f t="shared" si="145"/>
        <v>►</v>
      </c>
      <c r="G252" s="147" t="str">
        <f t="shared" si="146"/>
        <v>►</v>
      </c>
      <c r="H252"/>
      <c r="I252" s="134"/>
      <c r="J252" s="204"/>
      <c r="K252" s="204"/>
      <c r="L252" s="203"/>
      <c r="M252" s="202"/>
      <c r="N252" s="201"/>
      <c r="O252" s="216"/>
      <c r="P252" s="327"/>
      <c r="Q252" s="324"/>
      <c r="R252" s="324"/>
      <c r="S252" s="324"/>
      <c r="T252" s="324"/>
      <c r="U252" s="215"/>
      <c r="V252" s="28"/>
      <c r="W252" s="705"/>
      <c r="X252" s="705"/>
      <c r="Y252" s="705"/>
      <c r="Z252" s="704"/>
      <c r="AA252" s="686"/>
      <c r="AB252" s="407" t="str">
        <f t="shared" si="122"/>
        <v>►</v>
      </c>
      <c r="AC252" s="147" t="str">
        <f t="shared" si="147"/>
        <v>►</v>
      </c>
      <c r="AD252" s="685" t="str">
        <f t="shared" si="148"/>
        <v>►</v>
      </c>
      <c r="AE252" s="147" t="str">
        <f t="shared" si="149"/>
        <v>►</v>
      </c>
      <c r="AF252" s="147" t="str">
        <f t="shared" si="150"/>
        <v>►</v>
      </c>
      <c r="AG252" s="147" t="str">
        <f t="shared" si="151"/>
        <v>►</v>
      </c>
      <c r="AH252" s="147" t="str">
        <f t="shared" si="152"/>
        <v>►</v>
      </c>
      <c r="AI252" s="686"/>
      <c r="AJ252" s="134"/>
      <c r="AK252" s="204"/>
      <c r="AL252" s="204"/>
      <c r="AM252" s="203"/>
      <c r="AN252" s="202"/>
      <c r="AO252" s="201"/>
      <c r="AP252" s="216"/>
      <c r="AQ252" s="327"/>
      <c r="AR252" s="324"/>
      <c r="AS252" s="324"/>
      <c r="AT252" s="324"/>
      <c r="AU252" s="324"/>
      <c r="AV252" s="215"/>
      <c r="AW252" s="28"/>
      <c r="AX252" s="705"/>
      <c r="AY252" s="705"/>
      <c r="AZ252" s="705"/>
      <c r="BA252" s="704"/>
      <c r="BB252"/>
      <c r="BC252" s="407" t="str">
        <f t="shared" si="123"/>
        <v>►</v>
      </c>
      <c r="BF252" s="407" t="str">
        <f t="shared" si="124"/>
        <v>►</v>
      </c>
      <c r="BI252" s="9">
        <v>1</v>
      </c>
      <c r="BJ252" s="1"/>
      <c r="BK252" s="1"/>
    </row>
    <row r="253" spans="1:63" s="583" customFormat="1" ht="15.75">
      <c r="A253" s="407" t="str">
        <f t="shared" si="121"/>
        <v>►</v>
      </c>
      <c r="B253" s="147" t="str">
        <f t="shared" si="141"/>
        <v>►</v>
      </c>
      <c r="C253" s="685" t="str">
        <f t="shared" si="142"/>
        <v>►</v>
      </c>
      <c r="D253" s="147" t="str">
        <f t="shared" si="143"/>
        <v>►</v>
      </c>
      <c r="E253" s="147" t="str">
        <f t="shared" si="144"/>
        <v>►</v>
      </c>
      <c r="F253" s="147" t="str">
        <f t="shared" si="145"/>
        <v>►</v>
      </c>
      <c r="G253" s="147" t="str">
        <f t="shared" si="146"/>
        <v>►</v>
      </c>
      <c r="H253"/>
      <c r="I253" s="134"/>
      <c r="J253" s="204"/>
      <c r="K253" s="204"/>
      <c r="L253" s="203"/>
      <c r="M253" s="202"/>
      <c r="N253" s="201"/>
      <c r="O253" s="325"/>
      <c r="P253" s="324"/>
      <c r="Q253" s="323"/>
      <c r="R253" s="320"/>
      <c r="S253" s="199"/>
      <c r="T253" s="319"/>
      <c r="U253" s="198"/>
      <c r="V253" s="197"/>
      <c r="W253" s="703"/>
      <c r="X253" s="703"/>
      <c r="Y253" s="703"/>
      <c r="Z253" s="702"/>
      <c r="AA253" s="686"/>
      <c r="AB253" s="407" t="str">
        <f t="shared" si="122"/>
        <v>►</v>
      </c>
      <c r="AC253" s="147" t="str">
        <f t="shared" si="147"/>
        <v>►</v>
      </c>
      <c r="AD253" s="685" t="str">
        <f t="shared" si="148"/>
        <v>►</v>
      </c>
      <c r="AE253" s="147" t="str">
        <f t="shared" si="149"/>
        <v>►</v>
      </c>
      <c r="AF253" s="147" t="str">
        <f t="shared" si="150"/>
        <v>►</v>
      </c>
      <c r="AG253" s="147" t="str">
        <f t="shared" si="151"/>
        <v>►</v>
      </c>
      <c r="AH253" s="147" t="str">
        <f t="shared" si="152"/>
        <v>►</v>
      </c>
      <c r="AI253" s="686"/>
      <c r="AJ253" s="134"/>
      <c r="AK253" s="204"/>
      <c r="AL253" s="204"/>
      <c r="AM253" s="203"/>
      <c r="AN253" s="202"/>
      <c r="AO253" s="201"/>
      <c r="AP253" s="325"/>
      <c r="AQ253" s="324"/>
      <c r="AR253" s="323"/>
      <c r="AS253" s="320"/>
      <c r="AT253" s="199"/>
      <c r="AU253" s="319"/>
      <c r="AV253" s="198"/>
      <c r="AW253" s="197"/>
      <c r="AX253" s="703"/>
      <c r="AY253" s="703"/>
      <c r="AZ253" s="703"/>
      <c r="BA253" s="702"/>
      <c r="BB253"/>
      <c r="BC253" s="407" t="str">
        <f t="shared" si="123"/>
        <v>►</v>
      </c>
      <c r="BF253" s="407" t="str">
        <f t="shared" si="124"/>
        <v>►</v>
      </c>
      <c r="BI253" s="9">
        <v>1</v>
      </c>
      <c r="BJ253" s="1"/>
      <c r="BK253" s="1"/>
    </row>
    <row r="254" spans="1:63" s="583" customFormat="1" ht="15.75">
      <c r="A254" s="407" t="str">
        <f t="shared" si="121"/>
        <v>►</v>
      </c>
      <c r="B254" s="147" t="str">
        <f t="shared" si="141"/>
        <v>►</v>
      </c>
      <c r="C254" s="685" t="str">
        <f t="shared" si="142"/>
        <v>►</v>
      </c>
      <c r="D254" s="147" t="str">
        <f t="shared" si="143"/>
        <v>►</v>
      </c>
      <c r="E254" s="147" t="str">
        <f t="shared" si="144"/>
        <v>►</v>
      </c>
      <c r="F254" s="147" t="str">
        <f t="shared" si="145"/>
        <v>►</v>
      </c>
      <c r="G254" s="147" t="str">
        <f t="shared" si="146"/>
        <v>►</v>
      </c>
      <c r="H254"/>
      <c r="I254" s="134"/>
      <c r="J254" s="204"/>
      <c r="K254" s="204"/>
      <c r="L254" s="203"/>
      <c r="M254" s="202"/>
      <c r="N254" s="201"/>
      <c r="O254" s="200"/>
      <c r="P254" s="104"/>
      <c r="Q254" s="320"/>
      <c r="R254" s="320"/>
      <c r="S254" s="199"/>
      <c r="T254" s="319"/>
      <c r="U254" s="198"/>
      <c r="V254" s="197"/>
      <c r="W254" s="703"/>
      <c r="X254" s="703"/>
      <c r="Y254" s="703"/>
      <c r="Z254" s="702"/>
      <c r="AA254" s="686"/>
      <c r="AB254" s="407" t="str">
        <f t="shared" si="122"/>
        <v>►</v>
      </c>
      <c r="AC254" s="147" t="str">
        <f t="shared" si="147"/>
        <v>►</v>
      </c>
      <c r="AD254" s="685" t="str">
        <f t="shared" si="148"/>
        <v>►</v>
      </c>
      <c r="AE254" s="147" t="str">
        <f t="shared" si="149"/>
        <v>►</v>
      </c>
      <c r="AF254" s="147" t="str">
        <f t="shared" si="150"/>
        <v>►</v>
      </c>
      <c r="AG254" s="147" t="str">
        <f t="shared" si="151"/>
        <v>►</v>
      </c>
      <c r="AH254" s="147" t="str">
        <f t="shared" si="152"/>
        <v>►</v>
      </c>
      <c r="AI254" s="686"/>
      <c r="AJ254" s="134"/>
      <c r="AK254" s="204"/>
      <c r="AL254" s="204"/>
      <c r="AM254" s="203"/>
      <c r="AN254" s="202"/>
      <c r="AO254" s="201"/>
      <c r="AP254" s="200"/>
      <c r="AQ254" s="104"/>
      <c r="AR254" s="320"/>
      <c r="AS254" s="320"/>
      <c r="AT254" s="199"/>
      <c r="AU254" s="319"/>
      <c r="AV254" s="198"/>
      <c r="AW254" s="197"/>
      <c r="AX254" s="703"/>
      <c r="AY254" s="703"/>
      <c r="AZ254" s="703"/>
      <c r="BA254" s="702"/>
      <c r="BB254"/>
      <c r="BC254" s="407" t="str">
        <f t="shared" si="123"/>
        <v>►</v>
      </c>
      <c r="BF254" s="407" t="str">
        <f t="shared" si="124"/>
        <v>►</v>
      </c>
      <c r="BI254" s="9">
        <v>1</v>
      </c>
      <c r="BJ254" s="1"/>
      <c r="BK254" s="1"/>
    </row>
    <row r="255" spans="1:63" s="583" customFormat="1" ht="15.75">
      <c r="A255" s="407" t="str">
        <f t="shared" si="121"/>
        <v>►</v>
      </c>
      <c r="B255" s="147" t="str">
        <f t="shared" si="141"/>
        <v>►</v>
      </c>
      <c r="C255" s="685" t="str">
        <f t="shared" si="142"/>
        <v>►</v>
      </c>
      <c r="D255" s="147" t="str">
        <f t="shared" si="143"/>
        <v>►</v>
      </c>
      <c r="E255" s="147" t="str">
        <f t="shared" si="144"/>
        <v>►</v>
      </c>
      <c r="F255" s="147" t="str">
        <f t="shared" si="145"/>
        <v>►</v>
      </c>
      <c r="G255" s="147" t="str">
        <f t="shared" si="146"/>
        <v>►</v>
      </c>
      <c r="H255"/>
      <c r="I255" s="134"/>
      <c r="J255" s="190"/>
      <c r="K255" s="189"/>
      <c r="L255" s="188"/>
      <c r="M255" s="187"/>
      <c r="N255" s="186"/>
      <c r="O255" s="185"/>
      <c r="P255" s="184"/>
      <c r="Q255" s="184"/>
      <c r="R255" s="183"/>
      <c r="S255" s="183"/>
      <c r="T255" s="183"/>
      <c r="U255" s="183"/>
      <c r="V255" s="183"/>
      <c r="W255" s="183"/>
      <c r="X255" s="183"/>
      <c r="Y255" s="183"/>
      <c r="Z255" s="182"/>
      <c r="AA255" s="686"/>
      <c r="AB255" s="407" t="str">
        <f t="shared" si="122"/>
        <v>►</v>
      </c>
      <c r="AC255" s="147" t="str">
        <f t="shared" si="147"/>
        <v>►</v>
      </c>
      <c r="AD255" s="685" t="str">
        <f t="shared" si="148"/>
        <v>►</v>
      </c>
      <c r="AE255" s="147" t="str">
        <f t="shared" si="149"/>
        <v>►</v>
      </c>
      <c r="AF255" s="147" t="str">
        <f t="shared" si="150"/>
        <v>►</v>
      </c>
      <c r="AG255" s="147" t="str">
        <f t="shared" si="151"/>
        <v>►</v>
      </c>
      <c r="AH255" s="147" t="str">
        <f t="shared" si="152"/>
        <v>►</v>
      </c>
      <c r="AI255" s="686"/>
      <c r="AJ255" s="134"/>
      <c r="AK255" s="190"/>
      <c r="AL255" s="189"/>
      <c r="AM255" s="188"/>
      <c r="AN255" s="187"/>
      <c r="AO255" s="186"/>
      <c r="AP255" s="185"/>
      <c r="AQ255" s="184"/>
      <c r="AR255" s="184"/>
      <c r="AS255" s="183"/>
      <c r="AT255" s="183"/>
      <c r="AU255" s="183"/>
      <c r="AV255" s="183"/>
      <c r="AW255" s="183"/>
      <c r="AX255" s="183"/>
      <c r="AY255" s="183"/>
      <c r="AZ255" s="183"/>
      <c r="BA255" s="182"/>
      <c r="BB255"/>
      <c r="BC255" s="407" t="str">
        <f t="shared" si="123"/>
        <v>►</v>
      </c>
      <c r="BF255" s="407" t="str">
        <f t="shared" si="124"/>
        <v>►</v>
      </c>
      <c r="BI255" s="9">
        <v>1</v>
      </c>
      <c r="BJ255" s="1"/>
      <c r="BK255" s="1"/>
    </row>
    <row r="256" spans="1:63" s="583" customFormat="1" ht="15.75">
      <c r="A256" s="407" t="str">
        <f t="shared" si="121"/>
        <v>►</v>
      </c>
      <c r="B256" s="147" t="str">
        <f t="shared" si="141"/>
        <v>►</v>
      </c>
      <c r="C256" s="685" t="str">
        <f t="shared" si="142"/>
        <v>►</v>
      </c>
      <c r="D256" s="147" t="str">
        <f t="shared" si="143"/>
        <v>►</v>
      </c>
      <c r="E256" s="147" t="str">
        <f t="shared" si="144"/>
        <v>►</v>
      </c>
      <c r="F256" s="147" t="str">
        <f t="shared" si="145"/>
        <v>►</v>
      </c>
      <c r="G256" s="147" t="str">
        <f t="shared" si="146"/>
        <v>►</v>
      </c>
      <c r="H256"/>
      <c r="I256" s="134"/>
      <c r="J256" s="119"/>
      <c r="K256" s="119"/>
      <c r="L256" s="118"/>
      <c r="M256" s="117"/>
      <c r="N256" s="116"/>
      <c r="O256" s="701"/>
      <c r="P256" s="701"/>
      <c r="Q256" s="700"/>
      <c r="R256" s="177"/>
      <c r="S256" s="176"/>
      <c r="T256" s="699"/>
      <c r="U256" s="175"/>
      <c r="V256" s="698"/>
      <c r="W256" s="697"/>
      <c r="X256" s="696"/>
      <c r="Y256" s="695"/>
      <c r="Z256" s="174"/>
      <c r="AA256" s="686"/>
      <c r="AB256" s="407" t="str">
        <f t="shared" si="122"/>
        <v>►</v>
      </c>
      <c r="AC256" s="147" t="str">
        <f t="shared" si="147"/>
        <v>►</v>
      </c>
      <c r="AD256" s="685" t="str">
        <f t="shared" si="148"/>
        <v>►</v>
      </c>
      <c r="AE256" s="147" t="str">
        <f t="shared" si="149"/>
        <v>►</v>
      </c>
      <c r="AF256" s="147" t="str">
        <f t="shared" si="150"/>
        <v>►</v>
      </c>
      <c r="AG256" s="147" t="str">
        <f t="shared" si="151"/>
        <v>►</v>
      </c>
      <c r="AH256" s="147" t="str">
        <f t="shared" si="152"/>
        <v>►</v>
      </c>
      <c r="AI256" s="686"/>
      <c r="AJ256" s="134"/>
      <c r="AK256" s="119"/>
      <c r="AL256" s="119"/>
      <c r="AM256" s="118"/>
      <c r="AN256" s="117"/>
      <c r="AO256" s="116"/>
      <c r="AP256" s="701"/>
      <c r="AQ256" s="701"/>
      <c r="AR256" s="700"/>
      <c r="AS256" s="177"/>
      <c r="AT256" s="176"/>
      <c r="AU256" s="699"/>
      <c r="AV256" s="175"/>
      <c r="AW256" s="698"/>
      <c r="AX256" s="697"/>
      <c r="AY256" s="696"/>
      <c r="AZ256" s="695"/>
      <c r="BA256" s="174"/>
      <c r="BB256"/>
      <c r="BC256" s="407" t="str">
        <f t="shared" si="123"/>
        <v>►</v>
      </c>
      <c r="BF256" s="407" t="str">
        <f t="shared" si="124"/>
        <v>►</v>
      </c>
      <c r="BI256" s="9">
        <v>1</v>
      </c>
      <c r="BJ256" s="1"/>
      <c r="BK256" s="1"/>
    </row>
    <row r="257" spans="1:63" s="583" customFormat="1" ht="15.75">
      <c r="A257" s="407" t="str">
        <f t="shared" si="121"/>
        <v>►</v>
      </c>
      <c r="B257" s="147" t="str">
        <f t="shared" si="141"/>
        <v>►</v>
      </c>
      <c r="C257" s="685" t="str">
        <f t="shared" si="142"/>
        <v>►</v>
      </c>
      <c r="D257" s="147" t="str">
        <f t="shared" si="143"/>
        <v>►</v>
      </c>
      <c r="E257" s="147" t="str">
        <f t="shared" si="144"/>
        <v>►</v>
      </c>
      <c r="F257" s="147" t="str">
        <f t="shared" si="145"/>
        <v>►</v>
      </c>
      <c r="G257" s="147" t="str">
        <f t="shared" si="146"/>
        <v>►</v>
      </c>
      <c r="H257"/>
      <c r="I257" s="134"/>
      <c r="J257" s="119"/>
      <c r="K257" s="119"/>
      <c r="L257" s="118"/>
      <c r="M257" s="117"/>
      <c r="N257" s="116"/>
      <c r="O257" s="689"/>
      <c r="P257" s="689"/>
      <c r="Q257" s="688"/>
      <c r="R257" s="165"/>
      <c r="S257" s="164"/>
      <c r="T257" s="694"/>
      <c r="U257" s="163"/>
      <c r="V257" s="693"/>
      <c r="W257" s="692"/>
      <c r="X257" s="691"/>
      <c r="Y257" s="690"/>
      <c r="Z257" s="162"/>
      <c r="AA257" s="686"/>
      <c r="AB257" s="407" t="str">
        <f t="shared" si="122"/>
        <v>►</v>
      </c>
      <c r="AC257" s="147" t="str">
        <f t="shared" si="147"/>
        <v>►</v>
      </c>
      <c r="AD257" s="685" t="str">
        <f t="shared" si="148"/>
        <v>►</v>
      </c>
      <c r="AE257" s="147" t="str">
        <f t="shared" si="149"/>
        <v>►</v>
      </c>
      <c r="AF257" s="147" t="str">
        <f t="shared" si="150"/>
        <v>►</v>
      </c>
      <c r="AG257" s="147" t="str">
        <f t="shared" si="151"/>
        <v>►</v>
      </c>
      <c r="AH257" s="147" t="str">
        <f t="shared" si="152"/>
        <v>►</v>
      </c>
      <c r="AI257" s="686"/>
      <c r="AJ257" s="134"/>
      <c r="AK257" s="119"/>
      <c r="AL257" s="119"/>
      <c r="AM257" s="118"/>
      <c r="AN257" s="117"/>
      <c r="AO257" s="116"/>
      <c r="AP257" s="689"/>
      <c r="AQ257" s="689"/>
      <c r="AR257" s="688"/>
      <c r="AS257" s="165"/>
      <c r="AT257" s="164"/>
      <c r="AU257" s="694"/>
      <c r="AV257" s="163"/>
      <c r="AW257" s="693"/>
      <c r="AX257" s="692"/>
      <c r="AY257" s="691"/>
      <c r="AZ257" s="690"/>
      <c r="BA257" s="162"/>
      <c r="BB257"/>
      <c r="BC257" s="407" t="str">
        <f t="shared" si="123"/>
        <v>►</v>
      </c>
      <c r="BF257" s="407" t="str">
        <f t="shared" si="124"/>
        <v>►</v>
      </c>
      <c r="BI257" s="9">
        <v>1</v>
      </c>
      <c r="BJ257" s="1"/>
      <c r="BK257" s="1"/>
    </row>
    <row r="258" spans="1:63" s="583" customFormat="1" ht="21">
      <c r="A258" s="407" t="str">
        <f t="shared" si="121"/>
        <v>►</v>
      </c>
      <c r="B258" s="147" t="str">
        <f t="shared" si="141"/>
        <v>►</v>
      </c>
      <c r="C258" s="685" t="str">
        <f t="shared" si="142"/>
        <v>►</v>
      </c>
      <c r="D258" s="147" t="str">
        <f t="shared" si="143"/>
        <v>►</v>
      </c>
      <c r="E258" s="147" t="str">
        <f t="shared" si="144"/>
        <v>►</v>
      </c>
      <c r="F258" s="147" t="str">
        <f t="shared" si="145"/>
        <v>►</v>
      </c>
      <c r="G258" s="147" t="str">
        <f t="shared" si="146"/>
        <v>►</v>
      </c>
      <c r="H258"/>
      <c r="I258" s="134"/>
      <c r="J258" s="119"/>
      <c r="K258" s="119"/>
      <c r="L258" s="118"/>
      <c r="M258" s="117"/>
      <c r="N258" s="116"/>
      <c r="O258" s="689"/>
      <c r="P258" s="689"/>
      <c r="Q258" s="688"/>
      <c r="R258" s="145"/>
      <c r="S258" s="296"/>
      <c r="T258" s="295"/>
      <c r="U258" s="144"/>
      <c r="V258" s="294"/>
      <c r="W258" s="293"/>
      <c r="X258" s="292"/>
      <c r="Y258" s="291"/>
      <c r="Z258" s="290"/>
      <c r="AA258" s="686"/>
      <c r="AB258" s="407" t="str">
        <f t="shared" si="122"/>
        <v>►</v>
      </c>
      <c r="AC258" s="147" t="str">
        <f t="shared" si="147"/>
        <v>►</v>
      </c>
      <c r="AD258" s="685" t="str">
        <f t="shared" si="148"/>
        <v>►</v>
      </c>
      <c r="AE258" s="147" t="str">
        <f t="shared" si="149"/>
        <v>►</v>
      </c>
      <c r="AF258" s="147" t="str">
        <f t="shared" si="150"/>
        <v>►</v>
      </c>
      <c r="AG258" s="147" t="str">
        <f t="shared" si="151"/>
        <v>►</v>
      </c>
      <c r="AH258" s="147" t="str">
        <f t="shared" si="152"/>
        <v>►</v>
      </c>
      <c r="AI258" s="686"/>
      <c r="AJ258" s="134"/>
      <c r="AK258" s="119"/>
      <c r="AL258" s="119"/>
      <c r="AM258" s="118"/>
      <c r="AN258" s="117"/>
      <c r="AO258" s="116"/>
      <c r="AP258" s="689"/>
      <c r="AQ258" s="689"/>
      <c r="AR258" s="688"/>
      <c r="AS258" s="145"/>
      <c r="AT258" s="296"/>
      <c r="AU258" s="295"/>
      <c r="AV258" s="144"/>
      <c r="AW258" s="294"/>
      <c r="AX258" s="293"/>
      <c r="AY258" s="292"/>
      <c r="AZ258" s="291"/>
      <c r="BA258" s="290"/>
      <c r="BB258"/>
      <c r="BC258" s="407" t="str">
        <f t="shared" si="123"/>
        <v>►</v>
      </c>
      <c r="BF258" s="407" t="str">
        <f t="shared" si="124"/>
        <v>►</v>
      </c>
      <c r="BI258" s="9">
        <v>1</v>
      </c>
      <c r="BJ258" s="1"/>
      <c r="BK258" s="1"/>
    </row>
    <row r="259" spans="1:63" s="583" customFormat="1" ht="21">
      <c r="A259" s="407" t="str">
        <f t="shared" si="121"/>
        <v>►</v>
      </c>
      <c r="B259" s="147" t="str">
        <f t="shared" si="141"/>
        <v>►</v>
      </c>
      <c r="C259" s="685" t="str">
        <f t="shared" si="142"/>
        <v>►</v>
      </c>
      <c r="D259" s="147" t="str">
        <f t="shared" si="143"/>
        <v>►</v>
      </c>
      <c r="E259" s="147" t="str">
        <f t="shared" si="144"/>
        <v>►</v>
      </c>
      <c r="F259" s="147" t="str">
        <f t="shared" si="145"/>
        <v>►</v>
      </c>
      <c r="G259" s="147" t="str">
        <f t="shared" si="146"/>
        <v>►</v>
      </c>
      <c r="H259"/>
      <c r="I259" s="146"/>
      <c r="J259" s="119"/>
      <c r="K259" s="119"/>
      <c r="L259" s="118"/>
      <c r="M259" s="117"/>
      <c r="N259" s="116"/>
      <c r="O259" s="689"/>
      <c r="P259" s="689"/>
      <c r="Q259" s="688"/>
      <c r="R259" s="150"/>
      <c r="S259" s="296"/>
      <c r="T259" s="295"/>
      <c r="U259" s="144"/>
      <c r="V259" s="294"/>
      <c r="W259" s="293"/>
      <c r="X259" s="292"/>
      <c r="Y259" s="291"/>
      <c r="Z259" s="290"/>
      <c r="AA259" s="686"/>
      <c r="AB259" s="407" t="str">
        <f t="shared" si="122"/>
        <v>►</v>
      </c>
      <c r="AC259" s="147" t="str">
        <f t="shared" si="147"/>
        <v>►</v>
      </c>
      <c r="AD259" s="685" t="str">
        <f t="shared" si="148"/>
        <v>►</v>
      </c>
      <c r="AE259" s="147" t="str">
        <f t="shared" si="149"/>
        <v>►</v>
      </c>
      <c r="AF259" s="147" t="str">
        <f t="shared" si="150"/>
        <v>►</v>
      </c>
      <c r="AG259" s="147" t="str">
        <f t="shared" si="151"/>
        <v>►</v>
      </c>
      <c r="AH259" s="147" t="str">
        <f t="shared" si="152"/>
        <v>►</v>
      </c>
      <c r="AI259" s="686"/>
      <c r="AJ259" s="146"/>
      <c r="AK259" s="119"/>
      <c r="AL259" s="119"/>
      <c r="AM259" s="118"/>
      <c r="AN259" s="117"/>
      <c r="AO259" s="116"/>
      <c r="AP259" s="689"/>
      <c r="AQ259" s="689"/>
      <c r="AR259" s="688"/>
      <c r="AS259" s="150"/>
      <c r="AT259" s="296"/>
      <c r="AU259" s="295"/>
      <c r="AV259" s="144"/>
      <c r="AW259" s="294"/>
      <c r="AX259" s="293"/>
      <c r="AY259" s="292"/>
      <c r="AZ259" s="291"/>
      <c r="BA259" s="290"/>
      <c r="BB259"/>
      <c r="BC259" s="407" t="str">
        <f t="shared" si="123"/>
        <v>►</v>
      </c>
      <c r="BF259" s="407" t="str">
        <f t="shared" si="124"/>
        <v>►</v>
      </c>
      <c r="BI259" s="9">
        <v>1</v>
      </c>
      <c r="BJ259" s="1"/>
      <c r="BK259" s="1"/>
    </row>
    <row r="260" spans="1:63" s="583" customFormat="1" ht="21">
      <c r="A260" s="407" t="str">
        <f t="shared" si="121"/>
        <v>►</v>
      </c>
      <c r="B260" s="147" t="str">
        <f t="shared" si="141"/>
        <v>►</v>
      </c>
      <c r="C260" s="685" t="str">
        <f t="shared" si="142"/>
        <v>►</v>
      </c>
      <c r="D260" s="147" t="str">
        <f t="shared" si="143"/>
        <v>►</v>
      </c>
      <c r="E260" s="147" t="str">
        <f t="shared" si="144"/>
        <v>►</v>
      </c>
      <c r="F260" s="147" t="str">
        <f t="shared" si="145"/>
        <v>►</v>
      </c>
      <c r="G260" s="147" t="str">
        <f t="shared" si="146"/>
        <v>►</v>
      </c>
      <c r="H260"/>
      <c r="I260" s="146"/>
      <c r="J260" s="119"/>
      <c r="K260" s="119"/>
      <c r="L260" s="118"/>
      <c r="M260" s="117"/>
      <c r="N260" s="116"/>
      <c r="O260" s="689"/>
      <c r="P260" s="689"/>
      <c r="Q260" s="688"/>
      <c r="R260" s="145"/>
      <c r="S260" s="296"/>
      <c r="T260" s="295"/>
      <c r="U260" s="144"/>
      <c r="V260" s="294"/>
      <c r="W260" s="293"/>
      <c r="X260" s="292"/>
      <c r="Y260" s="291"/>
      <c r="Z260" s="298"/>
      <c r="AA260" s="686"/>
      <c r="AB260" s="407" t="str">
        <f t="shared" si="122"/>
        <v>►</v>
      </c>
      <c r="AC260" s="147" t="str">
        <f t="shared" si="147"/>
        <v>►</v>
      </c>
      <c r="AD260" s="685" t="str">
        <f t="shared" si="148"/>
        <v>►</v>
      </c>
      <c r="AE260" s="147" t="str">
        <f t="shared" si="149"/>
        <v>►</v>
      </c>
      <c r="AF260" s="147" t="str">
        <f t="shared" si="150"/>
        <v>►</v>
      </c>
      <c r="AG260" s="147" t="str">
        <f t="shared" si="151"/>
        <v>►</v>
      </c>
      <c r="AH260" s="147" t="str">
        <f t="shared" si="152"/>
        <v>►</v>
      </c>
      <c r="AI260" s="686"/>
      <c r="AJ260" s="146"/>
      <c r="AK260" s="119"/>
      <c r="AL260" s="119"/>
      <c r="AM260" s="118"/>
      <c r="AN260" s="117"/>
      <c r="AO260" s="116"/>
      <c r="AP260" s="689"/>
      <c r="AQ260" s="689"/>
      <c r="AR260" s="688"/>
      <c r="AS260" s="145"/>
      <c r="AT260" s="296"/>
      <c r="AU260" s="295"/>
      <c r="AV260" s="144"/>
      <c r="AW260" s="294"/>
      <c r="AX260" s="293"/>
      <c r="AY260" s="292"/>
      <c r="AZ260" s="291"/>
      <c r="BA260" s="298"/>
      <c r="BB260"/>
      <c r="BC260" s="407" t="str">
        <f t="shared" si="123"/>
        <v>►</v>
      </c>
      <c r="BF260" s="407" t="str">
        <f t="shared" si="124"/>
        <v>►</v>
      </c>
      <c r="BI260" s="9">
        <v>1</v>
      </c>
      <c r="BJ260" s="1"/>
      <c r="BK260" s="1"/>
    </row>
    <row r="261" spans="1:63" s="583" customFormat="1" ht="21">
      <c r="A261" s="407" t="str">
        <f t="shared" si="121"/>
        <v>►</v>
      </c>
      <c r="B261" s="147" t="str">
        <f t="shared" si="141"/>
        <v>►</v>
      </c>
      <c r="C261" s="685" t="str">
        <f t="shared" si="142"/>
        <v>►</v>
      </c>
      <c r="D261" s="147" t="str">
        <f t="shared" si="143"/>
        <v>►</v>
      </c>
      <c r="E261" s="147" t="str">
        <f t="shared" si="144"/>
        <v>►</v>
      </c>
      <c r="F261" s="147" t="str">
        <f t="shared" si="145"/>
        <v>►</v>
      </c>
      <c r="G261" s="147" t="str">
        <f t="shared" si="146"/>
        <v>►</v>
      </c>
      <c r="H261"/>
      <c r="I261" s="146"/>
      <c r="J261" s="119"/>
      <c r="K261" s="119"/>
      <c r="L261" s="118"/>
      <c r="M261" s="117"/>
      <c r="N261" s="116"/>
      <c r="O261" s="689"/>
      <c r="P261" s="689"/>
      <c r="Q261" s="688"/>
      <c r="R261" s="150"/>
      <c r="S261" s="296"/>
      <c r="T261" s="295"/>
      <c r="U261" s="144"/>
      <c r="V261" s="294"/>
      <c r="W261" s="293"/>
      <c r="X261" s="292"/>
      <c r="Y261" s="291"/>
      <c r="Z261" s="298"/>
      <c r="AA261" s="686"/>
      <c r="AB261" s="407" t="str">
        <f t="shared" si="122"/>
        <v>►</v>
      </c>
      <c r="AC261" s="147" t="str">
        <f t="shared" si="147"/>
        <v>►</v>
      </c>
      <c r="AD261" s="685" t="str">
        <f t="shared" si="148"/>
        <v>►</v>
      </c>
      <c r="AE261" s="147" t="str">
        <f t="shared" si="149"/>
        <v>►</v>
      </c>
      <c r="AF261" s="147" t="str">
        <f t="shared" si="150"/>
        <v>►</v>
      </c>
      <c r="AG261" s="147" t="str">
        <f t="shared" si="151"/>
        <v>►</v>
      </c>
      <c r="AH261" s="147" t="str">
        <f t="shared" si="152"/>
        <v>►</v>
      </c>
      <c r="AI261" s="686"/>
      <c r="AJ261" s="146"/>
      <c r="AK261" s="119"/>
      <c r="AL261" s="119"/>
      <c r="AM261" s="118"/>
      <c r="AN261" s="117"/>
      <c r="AO261" s="116"/>
      <c r="AP261" s="689"/>
      <c r="AQ261" s="689"/>
      <c r="AR261" s="688"/>
      <c r="AS261" s="150"/>
      <c r="AT261" s="296"/>
      <c r="AU261" s="295"/>
      <c r="AV261" s="144"/>
      <c r="AW261" s="294"/>
      <c r="AX261" s="293"/>
      <c r="AY261" s="292"/>
      <c r="AZ261" s="291"/>
      <c r="BA261" s="298"/>
      <c r="BB261"/>
      <c r="BC261" s="407" t="str">
        <f t="shared" si="123"/>
        <v>►</v>
      </c>
      <c r="BF261" s="407" t="str">
        <f t="shared" si="124"/>
        <v>►</v>
      </c>
      <c r="BI261" s="9">
        <v>1</v>
      </c>
      <c r="BJ261" s="1"/>
      <c r="BK261" s="1"/>
    </row>
    <row r="262" spans="1:63" s="583" customFormat="1" ht="21">
      <c r="A262" s="407" t="str">
        <f t="shared" si="121"/>
        <v>►</v>
      </c>
      <c r="B262" s="147" t="str">
        <f t="shared" si="141"/>
        <v>►</v>
      </c>
      <c r="C262" s="685" t="str">
        <f t="shared" si="142"/>
        <v>►</v>
      </c>
      <c r="D262" s="147" t="str">
        <f t="shared" si="143"/>
        <v>►</v>
      </c>
      <c r="E262" s="147" t="str">
        <f t="shared" si="144"/>
        <v>►</v>
      </c>
      <c r="F262" s="147" t="str">
        <f t="shared" si="145"/>
        <v>►</v>
      </c>
      <c r="G262" s="147" t="str">
        <f t="shared" si="146"/>
        <v>►</v>
      </c>
      <c r="H262"/>
      <c r="I262" s="146"/>
      <c r="J262" s="119"/>
      <c r="K262" s="119"/>
      <c r="L262" s="118"/>
      <c r="M262" s="117"/>
      <c r="N262" s="116"/>
      <c r="O262" s="689"/>
      <c r="P262" s="689"/>
      <c r="Q262" s="688"/>
      <c r="R262" s="145"/>
      <c r="S262" s="296"/>
      <c r="T262" s="295"/>
      <c r="U262" s="144"/>
      <c r="V262" s="294"/>
      <c r="W262" s="293"/>
      <c r="X262" s="292"/>
      <c r="Y262" s="291"/>
      <c r="Z262" s="290"/>
      <c r="AA262" s="686"/>
      <c r="AB262" s="407" t="str">
        <f t="shared" si="122"/>
        <v>►</v>
      </c>
      <c r="AC262" s="147" t="str">
        <f t="shared" si="147"/>
        <v>►</v>
      </c>
      <c r="AD262" s="685" t="str">
        <f t="shared" si="148"/>
        <v>►</v>
      </c>
      <c r="AE262" s="147" t="str">
        <f t="shared" si="149"/>
        <v>►</v>
      </c>
      <c r="AF262" s="147" t="str">
        <f t="shared" si="150"/>
        <v>►</v>
      </c>
      <c r="AG262" s="147" t="str">
        <f t="shared" si="151"/>
        <v>►</v>
      </c>
      <c r="AH262" s="147" t="str">
        <f t="shared" si="152"/>
        <v>►</v>
      </c>
      <c r="AI262" s="686"/>
      <c r="AJ262" s="146"/>
      <c r="AK262" s="119"/>
      <c r="AL262" s="119"/>
      <c r="AM262" s="118"/>
      <c r="AN262" s="117"/>
      <c r="AO262" s="116"/>
      <c r="AP262" s="689"/>
      <c r="AQ262" s="689"/>
      <c r="AR262" s="688"/>
      <c r="AS262" s="145"/>
      <c r="AT262" s="296"/>
      <c r="AU262" s="295"/>
      <c r="AV262" s="144"/>
      <c r="AW262" s="294"/>
      <c r="AX262" s="293"/>
      <c r="AY262" s="292"/>
      <c r="AZ262" s="291"/>
      <c r="BA262" s="290"/>
      <c r="BB262"/>
      <c r="BC262" s="407" t="str">
        <f t="shared" si="123"/>
        <v>►</v>
      </c>
      <c r="BF262" s="407" t="str">
        <f t="shared" si="124"/>
        <v>►</v>
      </c>
      <c r="BI262" s="9">
        <v>1</v>
      </c>
      <c r="BJ262" s="1"/>
      <c r="BK262" s="1"/>
    </row>
    <row r="263" spans="1:63" s="583" customFormat="1" ht="21">
      <c r="A263" s="407" t="str">
        <f t="shared" si="121"/>
        <v>►</v>
      </c>
      <c r="B263" s="147" t="str">
        <f t="shared" si="141"/>
        <v>►</v>
      </c>
      <c r="C263" s="685" t="str">
        <f t="shared" si="142"/>
        <v>►</v>
      </c>
      <c r="D263" s="147" t="str">
        <f t="shared" si="143"/>
        <v>►</v>
      </c>
      <c r="E263" s="147" t="str">
        <f t="shared" si="144"/>
        <v>►</v>
      </c>
      <c r="F263" s="147" t="str">
        <f t="shared" si="145"/>
        <v>►</v>
      </c>
      <c r="G263" s="147" t="str">
        <f t="shared" si="146"/>
        <v>►</v>
      </c>
      <c r="H263"/>
      <c r="I263" s="146"/>
      <c r="J263" s="119"/>
      <c r="K263" s="119"/>
      <c r="L263" s="118"/>
      <c r="M263" s="117"/>
      <c r="N263" s="116"/>
      <c r="O263" s="689"/>
      <c r="P263" s="689"/>
      <c r="Q263" s="688"/>
      <c r="R263" s="150"/>
      <c r="S263" s="296"/>
      <c r="T263" s="295"/>
      <c r="U263" s="144"/>
      <c r="V263" s="294"/>
      <c r="W263" s="293"/>
      <c r="X263" s="292"/>
      <c r="Y263" s="291"/>
      <c r="Z263" s="290"/>
      <c r="AA263" s="686"/>
      <c r="AB263" s="407" t="str">
        <f t="shared" si="122"/>
        <v>►</v>
      </c>
      <c r="AC263" s="147" t="str">
        <f t="shared" si="147"/>
        <v>►</v>
      </c>
      <c r="AD263" s="685" t="str">
        <f t="shared" si="148"/>
        <v>►</v>
      </c>
      <c r="AE263" s="147" t="str">
        <f t="shared" si="149"/>
        <v>►</v>
      </c>
      <c r="AF263" s="147" t="str">
        <f t="shared" si="150"/>
        <v>►</v>
      </c>
      <c r="AG263" s="147" t="str">
        <f t="shared" si="151"/>
        <v>►</v>
      </c>
      <c r="AH263" s="147" t="str">
        <f t="shared" si="152"/>
        <v>►</v>
      </c>
      <c r="AI263" s="686"/>
      <c r="AJ263" s="146"/>
      <c r="AK263" s="119"/>
      <c r="AL263" s="119"/>
      <c r="AM263" s="118"/>
      <c r="AN263" s="117"/>
      <c r="AO263" s="116"/>
      <c r="AP263" s="689"/>
      <c r="AQ263" s="689"/>
      <c r="AR263" s="688"/>
      <c r="AS263" s="150"/>
      <c r="AT263" s="296"/>
      <c r="AU263" s="295"/>
      <c r="AV263" s="144"/>
      <c r="AW263" s="294"/>
      <c r="AX263" s="293"/>
      <c r="AY263" s="292"/>
      <c r="AZ263" s="291"/>
      <c r="BA263" s="290"/>
      <c r="BB263"/>
      <c r="BC263" s="407" t="str">
        <f t="shared" si="123"/>
        <v>►</v>
      </c>
      <c r="BF263" s="407" t="str">
        <f t="shared" si="124"/>
        <v>►</v>
      </c>
      <c r="BI263" s="9">
        <v>1</v>
      </c>
      <c r="BJ263" s="1"/>
      <c r="BK263" s="1"/>
    </row>
    <row r="264" spans="1:63" s="583" customFormat="1" ht="21">
      <c r="A264" s="407" t="str">
        <f t="shared" si="121"/>
        <v>►</v>
      </c>
      <c r="B264" s="147" t="str">
        <f t="shared" si="141"/>
        <v>►</v>
      </c>
      <c r="C264" s="685" t="str">
        <f t="shared" si="142"/>
        <v>►</v>
      </c>
      <c r="D264" s="147" t="str">
        <f t="shared" si="143"/>
        <v>►</v>
      </c>
      <c r="E264" s="147" t="str">
        <f t="shared" si="144"/>
        <v>►</v>
      </c>
      <c r="F264" s="147" t="str">
        <f t="shared" si="145"/>
        <v>►</v>
      </c>
      <c r="G264" s="147" t="str">
        <f t="shared" si="146"/>
        <v>►</v>
      </c>
      <c r="H264"/>
      <c r="I264" s="146"/>
      <c r="J264" s="119"/>
      <c r="K264" s="119"/>
      <c r="L264" s="118"/>
      <c r="M264" s="117"/>
      <c r="N264" s="116"/>
      <c r="O264" s="689"/>
      <c r="P264" s="689"/>
      <c r="Q264" s="688"/>
      <c r="R264" s="145"/>
      <c r="S264" s="296"/>
      <c r="T264" s="295"/>
      <c r="U264" s="144"/>
      <c r="V264" s="294"/>
      <c r="W264" s="293"/>
      <c r="X264" s="292"/>
      <c r="Y264" s="291"/>
      <c r="Z264" s="290"/>
      <c r="AA264" s="686"/>
      <c r="AB264" s="407" t="str">
        <f t="shared" si="122"/>
        <v>►</v>
      </c>
      <c r="AC264" s="147" t="str">
        <f t="shared" si="147"/>
        <v>►</v>
      </c>
      <c r="AD264" s="685" t="str">
        <f t="shared" si="148"/>
        <v>►</v>
      </c>
      <c r="AE264" s="147" t="str">
        <f t="shared" si="149"/>
        <v>►</v>
      </c>
      <c r="AF264" s="147" t="str">
        <f t="shared" si="150"/>
        <v>►</v>
      </c>
      <c r="AG264" s="147" t="str">
        <f t="shared" si="151"/>
        <v>►</v>
      </c>
      <c r="AH264" s="147" t="str">
        <f t="shared" si="152"/>
        <v>►</v>
      </c>
      <c r="AI264" s="686"/>
      <c r="AJ264" s="146"/>
      <c r="AK264" s="119"/>
      <c r="AL264" s="119"/>
      <c r="AM264" s="118"/>
      <c r="AN264" s="117"/>
      <c r="AO264" s="116"/>
      <c r="AP264" s="689"/>
      <c r="AQ264" s="689"/>
      <c r="AR264" s="688"/>
      <c r="AS264" s="145"/>
      <c r="AT264" s="296"/>
      <c r="AU264" s="295"/>
      <c r="AV264" s="144"/>
      <c r="AW264" s="294"/>
      <c r="AX264" s="293"/>
      <c r="AY264" s="292"/>
      <c r="AZ264" s="291"/>
      <c r="BA264" s="290"/>
      <c r="BB264"/>
      <c r="BC264" s="407" t="str">
        <f t="shared" si="123"/>
        <v>►</v>
      </c>
      <c r="BF264" s="407" t="str">
        <f t="shared" si="124"/>
        <v>►</v>
      </c>
      <c r="BI264" s="9">
        <v>1</v>
      </c>
      <c r="BJ264" s="1"/>
      <c r="BK264" s="1"/>
    </row>
    <row r="265" spans="1:63" s="583" customFormat="1" ht="15.75">
      <c r="A265" s="407" t="str">
        <f t="shared" si="121"/>
        <v>►</v>
      </c>
      <c r="B265" s="147" t="str">
        <f t="shared" si="141"/>
        <v>►</v>
      </c>
      <c r="C265" s="685" t="str">
        <f t="shared" si="142"/>
        <v>►</v>
      </c>
      <c r="D265" s="147" t="str">
        <f t="shared" si="143"/>
        <v>►</v>
      </c>
      <c r="E265" s="147" t="str">
        <f t="shared" si="144"/>
        <v>►</v>
      </c>
      <c r="F265" s="147" t="str">
        <f t="shared" si="145"/>
        <v>►</v>
      </c>
      <c r="G265" s="147" t="str">
        <f t="shared" si="146"/>
        <v>►</v>
      </c>
      <c r="H265"/>
      <c r="I265" s="134"/>
      <c r="J265" s="119"/>
      <c r="K265" s="119"/>
      <c r="L265" s="118"/>
      <c r="M265" s="117"/>
      <c r="N265" s="116"/>
      <c r="O265" s="132"/>
      <c r="P265" s="132"/>
      <c r="Q265" s="132"/>
      <c r="R265" s="132"/>
      <c r="S265" s="132"/>
      <c r="T265" s="132"/>
      <c r="U265" s="132"/>
      <c r="V265" s="132"/>
      <c r="W265" s="132"/>
      <c r="X265" s="133"/>
      <c r="Y265" s="132"/>
      <c r="Z265" s="131"/>
      <c r="AA265" s="686"/>
      <c r="AB265" s="407" t="str">
        <f t="shared" si="122"/>
        <v>►</v>
      </c>
      <c r="AC265" s="147" t="str">
        <f t="shared" si="147"/>
        <v>►</v>
      </c>
      <c r="AD265" s="685" t="str">
        <f t="shared" si="148"/>
        <v>►</v>
      </c>
      <c r="AE265" s="147" t="str">
        <f t="shared" si="149"/>
        <v>►</v>
      </c>
      <c r="AF265" s="147" t="str">
        <f t="shared" si="150"/>
        <v>►</v>
      </c>
      <c r="AG265" s="147" t="str">
        <f t="shared" si="151"/>
        <v>►</v>
      </c>
      <c r="AH265" s="147" t="str">
        <f t="shared" si="152"/>
        <v>►</v>
      </c>
      <c r="AI265" s="686"/>
      <c r="AJ265" s="134"/>
      <c r="AK265" s="119"/>
      <c r="AL265" s="119"/>
      <c r="AM265" s="118"/>
      <c r="AN265" s="117"/>
      <c r="AO265" s="116"/>
      <c r="AP265" s="132"/>
      <c r="AQ265" s="132"/>
      <c r="AR265" s="132"/>
      <c r="AS265" s="132"/>
      <c r="AT265" s="132"/>
      <c r="AU265" s="132"/>
      <c r="AV265" s="132"/>
      <c r="AW265" s="132"/>
      <c r="AX265" s="132"/>
      <c r="AY265" s="133"/>
      <c r="AZ265" s="132"/>
      <c r="BA265" s="131"/>
      <c r="BB265"/>
      <c r="BC265" s="407" t="str">
        <f t="shared" si="123"/>
        <v>►</v>
      </c>
      <c r="BF265" s="407" t="str">
        <f t="shared" si="124"/>
        <v>►</v>
      </c>
      <c r="BI265" s="9">
        <v>1</v>
      </c>
      <c r="BJ265" s="1"/>
      <c r="BK265" s="1"/>
    </row>
    <row r="266" spans="1:63" s="583" customFormat="1" ht="21">
      <c r="A266" s="407" t="str">
        <f t="shared" ref="A266:A329" si="153">IF(ISBLANK(I266),"►",I266)</f>
        <v>►</v>
      </c>
      <c r="B266" s="147" t="str">
        <f t="shared" si="141"/>
        <v>►</v>
      </c>
      <c r="C266" s="685" t="str">
        <f t="shared" si="142"/>
        <v>►</v>
      </c>
      <c r="D266" s="147" t="str">
        <f t="shared" si="143"/>
        <v>►</v>
      </c>
      <c r="E266" s="147" t="str">
        <f t="shared" si="144"/>
        <v>►</v>
      </c>
      <c r="F266" s="147" t="str">
        <f t="shared" si="145"/>
        <v>►</v>
      </c>
      <c r="G266" s="147" t="str">
        <f t="shared" si="146"/>
        <v>►</v>
      </c>
      <c r="H266"/>
      <c r="I266" s="146"/>
      <c r="J266" s="119"/>
      <c r="K266" s="119"/>
      <c r="L266" s="118"/>
      <c r="M266" s="117"/>
      <c r="N266" s="116"/>
      <c r="O266" s="288"/>
      <c r="P266" s="267"/>
      <c r="Q266" s="270"/>
      <c r="R266" s="270"/>
      <c r="S266" s="270"/>
      <c r="T266" s="270"/>
      <c r="U266" s="270"/>
      <c r="V266" s="270"/>
      <c r="W266" s="270"/>
      <c r="X266" s="270"/>
      <c r="Y266" s="270"/>
      <c r="Z266" s="287"/>
      <c r="AA266" s="686"/>
      <c r="AB266" s="407" t="str">
        <f t="shared" ref="AB266:AB329" si="154">IF(ISBLANK(AJ266),"►",AJ266)</f>
        <v>►</v>
      </c>
      <c r="AC266" s="147" t="str">
        <f t="shared" si="147"/>
        <v>►</v>
      </c>
      <c r="AD266" s="685" t="str">
        <f t="shared" si="148"/>
        <v>►</v>
      </c>
      <c r="AE266" s="147" t="str">
        <f t="shared" si="149"/>
        <v>►</v>
      </c>
      <c r="AF266" s="147" t="str">
        <f t="shared" si="150"/>
        <v>►</v>
      </c>
      <c r="AG266" s="147" t="str">
        <f t="shared" si="151"/>
        <v>►</v>
      </c>
      <c r="AH266" s="147" t="str">
        <f t="shared" si="152"/>
        <v>►</v>
      </c>
      <c r="AI266" s="686"/>
      <c r="AJ266" s="146"/>
      <c r="AK266" s="119"/>
      <c r="AL266" s="119"/>
      <c r="AM266" s="118"/>
      <c r="AN266" s="117"/>
      <c r="AO266" s="116"/>
      <c r="AP266" s="288"/>
      <c r="AQ266" s="267"/>
      <c r="AR266" s="270"/>
      <c r="AS266" s="270"/>
      <c r="AT266" s="270"/>
      <c r="AU266" s="270"/>
      <c r="AV266" s="270"/>
      <c r="AW266" s="270"/>
      <c r="AX266" s="270"/>
      <c r="AY266" s="270"/>
      <c r="AZ266" s="270"/>
      <c r="BA266" s="287"/>
      <c r="BB266"/>
      <c r="BC266" s="407" t="str">
        <f t="shared" ref="BC266:BC329" si="155">A266</f>
        <v>►</v>
      </c>
      <c r="BF266" s="407" t="str">
        <f t="shared" ref="BF266:BF329" si="156">AB266</f>
        <v>►</v>
      </c>
      <c r="BI266" s="9">
        <v>1</v>
      </c>
      <c r="BJ266" s="1"/>
      <c r="BK266" s="1"/>
    </row>
    <row r="267" spans="1:63" s="583" customFormat="1" ht="21">
      <c r="A267" s="407" t="str">
        <f t="shared" si="153"/>
        <v>►</v>
      </c>
      <c r="B267" s="147" t="str">
        <f t="shared" ref="B267:G267" si="157">B266</f>
        <v>►</v>
      </c>
      <c r="C267" s="685" t="str">
        <f t="shared" si="157"/>
        <v>►</v>
      </c>
      <c r="D267" s="147" t="str">
        <f t="shared" si="157"/>
        <v>►</v>
      </c>
      <c r="E267" s="147" t="str">
        <f t="shared" si="157"/>
        <v>►</v>
      </c>
      <c r="F267" s="147" t="str">
        <f t="shared" si="157"/>
        <v>►</v>
      </c>
      <c r="G267" s="147" t="str">
        <f t="shared" si="157"/>
        <v>►</v>
      </c>
      <c r="H267"/>
      <c r="I267" s="146"/>
      <c r="J267" s="119"/>
      <c r="K267" s="119"/>
      <c r="L267" s="118"/>
      <c r="M267" s="117"/>
      <c r="N267" s="116"/>
      <c r="O267" s="285"/>
      <c r="P267" s="284"/>
      <c r="Q267" s="284"/>
      <c r="R267" s="284"/>
      <c r="S267" s="284"/>
      <c r="T267" s="284"/>
      <c r="U267" s="284"/>
      <c r="V267" s="284"/>
      <c r="W267" s="284"/>
      <c r="X267" s="284"/>
      <c r="Y267" s="284"/>
      <c r="Z267" s="282"/>
      <c r="AA267" s="686"/>
      <c r="AB267" s="407" t="str">
        <f t="shared" si="154"/>
        <v>►</v>
      </c>
      <c r="AC267" s="147" t="str">
        <f t="shared" ref="AC267:AH267" si="158">AC266</f>
        <v>►</v>
      </c>
      <c r="AD267" s="685" t="str">
        <f t="shared" si="158"/>
        <v>►</v>
      </c>
      <c r="AE267" s="147" t="str">
        <f t="shared" si="158"/>
        <v>►</v>
      </c>
      <c r="AF267" s="147" t="str">
        <f t="shared" si="158"/>
        <v>►</v>
      </c>
      <c r="AG267" s="147" t="str">
        <f t="shared" si="158"/>
        <v>►</v>
      </c>
      <c r="AH267" s="147" t="str">
        <f t="shared" si="158"/>
        <v>►</v>
      </c>
      <c r="AI267" s="686"/>
      <c r="AJ267" s="146"/>
      <c r="AK267" s="119"/>
      <c r="AL267" s="119"/>
      <c r="AM267" s="118"/>
      <c r="AN267" s="117"/>
      <c r="AO267" s="116"/>
      <c r="AP267" s="285"/>
      <c r="AQ267" s="284"/>
      <c r="AR267" s="284"/>
      <c r="AS267" s="284"/>
      <c r="AT267" s="284"/>
      <c r="AU267" s="284"/>
      <c r="AV267" s="284"/>
      <c r="AW267" s="284"/>
      <c r="AX267" s="284"/>
      <c r="AY267" s="284"/>
      <c r="AZ267" s="284"/>
      <c r="BA267" s="282"/>
      <c r="BB267"/>
      <c r="BC267" s="407" t="str">
        <f t="shared" si="155"/>
        <v>►</v>
      </c>
      <c r="BF267" s="407" t="str">
        <f t="shared" si="156"/>
        <v>►</v>
      </c>
      <c r="BI267" s="9">
        <v>1</v>
      </c>
      <c r="BJ267" s="1"/>
      <c r="BK267" s="1"/>
    </row>
    <row r="268" spans="1:63" s="583" customFormat="1" ht="21">
      <c r="A268" s="407" t="str">
        <f t="shared" si="153"/>
        <v>►</v>
      </c>
      <c r="B268" s="147" t="str">
        <f t="shared" ref="B268:G280" si="159">B266</f>
        <v>►</v>
      </c>
      <c r="C268" s="685" t="str">
        <f t="shared" si="159"/>
        <v>►</v>
      </c>
      <c r="D268" s="147" t="str">
        <f t="shared" si="159"/>
        <v>►</v>
      </c>
      <c r="E268" s="147" t="str">
        <f t="shared" si="159"/>
        <v>►</v>
      </c>
      <c r="F268" s="147" t="str">
        <f t="shared" si="159"/>
        <v>►</v>
      </c>
      <c r="G268" s="147" t="str">
        <f t="shared" si="159"/>
        <v>►</v>
      </c>
      <c r="H268"/>
      <c r="I268" s="146"/>
      <c r="J268" s="119"/>
      <c r="K268" s="119"/>
      <c r="L268" s="118"/>
      <c r="M268" s="117"/>
      <c r="N268" s="116"/>
      <c r="O268" s="285"/>
      <c r="P268" s="284"/>
      <c r="Q268" s="284"/>
      <c r="R268" s="284"/>
      <c r="S268" s="284"/>
      <c r="T268" s="284"/>
      <c r="U268" s="284"/>
      <c r="V268" s="284"/>
      <c r="W268" s="284"/>
      <c r="X268" s="284"/>
      <c r="Y268" s="284"/>
      <c r="Z268" s="282"/>
      <c r="AA268" s="686"/>
      <c r="AB268" s="407" t="str">
        <f t="shared" si="154"/>
        <v>►</v>
      </c>
      <c r="AC268" s="147" t="str">
        <f t="shared" ref="AC268:AH280" si="160">AC266</f>
        <v>►</v>
      </c>
      <c r="AD268" s="685" t="str">
        <f t="shared" si="160"/>
        <v>►</v>
      </c>
      <c r="AE268" s="147" t="str">
        <f t="shared" si="160"/>
        <v>►</v>
      </c>
      <c r="AF268" s="147" t="str">
        <f t="shared" si="160"/>
        <v>►</v>
      </c>
      <c r="AG268" s="147" t="str">
        <f t="shared" si="160"/>
        <v>►</v>
      </c>
      <c r="AH268" s="147" t="str">
        <f t="shared" si="160"/>
        <v>►</v>
      </c>
      <c r="AI268" s="686"/>
      <c r="AJ268" s="146"/>
      <c r="AK268" s="119"/>
      <c r="AL268" s="119"/>
      <c r="AM268" s="118"/>
      <c r="AN268" s="117"/>
      <c r="AO268" s="116"/>
      <c r="AP268" s="285"/>
      <c r="AQ268" s="284"/>
      <c r="AR268" s="284"/>
      <c r="AS268" s="284"/>
      <c r="AT268" s="284"/>
      <c r="AU268" s="284"/>
      <c r="AV268" s="284"/>
      <c r="AW268" s="284"/>
      <c r="AX268" s="284"/>
      <c r="AY268" s="284"/>
      <c r="AZ268" s="284"/>
      <c r="BA268" s="282"/>
      <c r="BB268"/>
      <c r="BC268" s="407" t="str">
        <f t="shared" si="155"/>
        <v>►</v>
      </c>
      <c r="BF268" s="407" t="str">
        <f t="shared" si="156"/>
        <v>►</v>
      </c>
      <c r="BI268" s="9">
        <v>1</v>
      </c>
      <c r="BJ268" s="1"/>
      <c r="BK268" s="1"/>
    </row>
    <row r="269" spans="1:63" s="583" customFormat="1" ht="21">
      <c r="A269" s="407" t="str">
        <f t="shared" si="153"/>
        <v>►</v>
      </c>
      <c r="B269" s="147" t="str">
        <f t="shared" si="159"/>
        <v>►</v>
      </c>
      <c r="C269" s="685" t="str">
        <f t="shared" si="159"/>
        <v>►</v>
      </c>
      <c r="D269" s="147" t="str">
        <f t="shared" si="159"/>
        <v>►</v>
      </c>
      <c r="E269" s="147" t="str">
        <f t="shared" si="159"/>
        <v>►</v>
      </c>
      <c r="F269" s="147" t="str">
        <f t="shared" si="159"/>
        <v>►</v>
      </c>
      <c r="G269" s="147" t="str">
        <f t="shared" si="159"/>
        <v>►</v>
      </c>
      <c r="H269"/>
      <c r="I269" s="146"/>
      <c r="J269" s="119"/>
      <c r="K269" s="119"/>
      <c r="L269" s="118"/>
      <c r="M269" s="117"/>
      <c r="N269" s="116"/>
      <c r="O269" s="285"/>
      <c r="P269" s="284"/>
      <c r="Q269" s="284"/>
      <c r="R269" s="284"/>
      <c r="S269" s="284"/>
      <c r="T269" s="284"/>
      <c r="U269" s="284"/>
      <c r="V269" s="284"/>
      <c r="W269" s="284"/>
      <c r="X269" s="284"/>
      <c r="Y269" s="284"/>
      <c r="Z269" s="282"/>
      <c r="AA269" s="686"/>
      <c r="AB269" s="407" t="str">
        <f t="shared" si="154"/>
        <v>►</v>
      </c>
      <c r="AC269" s="147" t="str">
        <f t="shared" si="160"/>
        <v>►</v>
      </c>
      <c r="AD269" s="685" t="str">
        <f t="shared" si="160"/>
        <v>►</v>
      </c>
      <c r="AE269" s="147" t="str">
        <f t="shared" si="160"/>
        <v>►</v>
      </c>
      <c r="AF269" s="147" t="str">
        <f t="shared" si="160"/>
        <v>►</v>
      </c>
      <c r="AG269" s="147" t="str">
        <f t="shared" si="160"/>
        <v>►</v>
      </c>
      <c r="AH269" s="147" t="str">
        <f t="shared" si="160"/>
        <v>►</v>
      </c>
      <c r="AI269" s="686"/>
      <c r="AJ269" s="146"/>
      <c r="AK269" s="119"/>
      <c r="AL269" s="119"/>
      <c r="AM269" s="118"/>
      <c r="AN269" s="117"/>
      <c r="AO269" s="116"/>
      <c r="AP269" s="285"/>
      <c r="AQ269" s="284"/>
      <c r="AR269" s="284"/>
      <c r="AS269" s="284"/>
      <c r="AT269" s="284"/>
      <c r="AU269" s="284"/>
      <c r="AV269" s="284"/>
      <c r="AW269" s="284"/>
      <c r="AX269" s="284"/>
      <c r="AY269" s="284"/>
      <c r="AZ269" s="284"/>
      <c r="BA269" s="282"/>
      <c r="BB269"/>
      <c r="BC269" s="407" t="str">
        <f t="shared" si="155"/>
        <v>►</v>
      </c>
      <c r="BF269" s="407" t="str">
        <f t="shared" si="156"/>
        <v>►</v>
      </c>
      <c r="BI269" s="9">
        <v>1</v>
      </c>
      <c r="BJ269" s="1"/>
      <c r="BK269" s="1"/>
    </row>
    <row r="270" spans="1:63" s="583" customFormat="1" ht="21">
      <c r="A270" s="407" t="str">
        <f t="shared" si="153"/>
        <v>►</v>
      </c>
      <c r="B270" s="147" t="str">
        <f t="shared" si="159"/>
        <v>►</v>
      </c>
      <c r="C270" s="685" t="str">
        <f t="shared" si="159"/>
        <v>►</v>
      </c>
      <c r="D270" s="147" t="str">
        <f t="shared" si="159"/>
        <v>►</v>
      </c>
      <c r="E270" s="147" t="str">
        <f t="shared" si="159"/>
        <v>►</v>
      </c>
      <c r="F270" s="147" t="str">
        <f t="shared" si="159"/>
        <v>►</v>
      </c>
      <c r="G270" s="147" t="str">
        <f t="shared" si="159"/>
        <v>►</v>
      </c>
      <c r="H270"/>
      <c r="I270" s="146"/>
      <c r="J270" s="119"/>
      <c r="K270" s="119"/>
      <c r="L270" s="118"/>
      <c r="M270" s="117"/>
      <c r="N270" s="116"/>
      <c r="O270" s="285"/>
      <c r="P270" s="284"/>
      <c r="Q270" s="284"/>
      <c r="R270" s="284"/>
      <c r="S270" s="284"/>
      <c r="T270" s="284"/>
      <c r="U270" s="284"/>
      <c r="V270" s="284"/>
      <c r="W270" s="284"/>
      <c r="X270" s="284"/>
      <c r="Y270" s="284"/>
      <c r="Z270" s="282"/>
      <c r="AA270" s="686"/>
      <c r="AB270" s="407" t="str">
        <f t="shared" si="154"/>
        <v>►</v>
      </c>
      <c r="AC270" s="147" t="str">
        <f t="shared" si="160"/>
        <v>►</v>
      </c>
      <c r="AD270" s="685" t="str">
        <f t="shared" si="160"/>
        <v>►</v>
      </c>
      <c r="AE270" s="147" t="str">
        <f t="shared" si="160"/>
        <v>►</v>
      </c>
      <c r="AF270" s="147" t="str">
        <f t="shared" si="160"/>
        <v>►</v>
      </c>
      <c r="AG270" s="147" t="str">
        <f t="shared" si="160"/>
        <v>►</v>
      </c>
      <c r="AH270" s="147" t="str">
        <f t="shared" si="160"/>
        <v>►</v>
      </c>
      <c r="AI270" s="686"/>
      <c r="AJ270" s="146"/>
      <c r="AK270" s="119"/>
      <c r="AL270" s="119"/>
      <c r="AM270" s="118"/>
      <c r="AN270" s="117"/>
      <c r="AO270" s="116"/>
      <c r="AP270" s="285"/>
      <c r="AQ270" s="284"/>
      <c r="AR270" s="284"/>
      <c r="AS270" s="284"/>
      <c r="AT270" s="284"/>
      <c r="AU270" s="284"/>
      <c r="AV270" s="284"/>
      <c r="AW270" s="284"/>
      <c r="AX270" s="284"/>
      <c r="AY270" s="284"/>
      <c r="AZ270" s="284"/>
      <c r="BA270" s="282"/>
      <c r="BB270"/>
      <c r="BC270" s="407" t="str">
        <f t="shared" si="155"/>
        <v>►</v>
      </c>
      <c r="BF270" s="407" t="str">
        <f t="shared" si="156"/>
        <v>►</v>
      </c>
      <c r="BI270" s="9">
        <v>1</v>
      </c>
      <c r="BJ270" s="1"/>
      <c r="BK270" s="1"/>
    </row>
    <row r="271" spans="1:63" s="583" customFormat="1" ht="21">
      <c r="A271" s="407" t="str">
        <f t="shared" si="153"/>
        <v>►</v>
      </c>
      <c r="B271" s="147" t="str">
        <f t="shared" si="159"/>
        <v>►</v>
      </c>
      <c r="C271" s="685" t="str">
        <f t="shared" si="159"/>
        <v>►</v>
      </c>
      <c r="D271" s="147" t="str">
        <f t="shared" si="159"/>
        <v>►</v>
      </c>
      <c r="E271" s="147" t="str">
        <f t="shared" si="159"/>
        <v>►</v>
      </c>
      <c r="F271" s="147" t="str">
        <f t="shared" si="159"/>
        <v>►</v>
      </c>
      <c r="G271" s="147" t="str">
        <f t="shared" si="159"/>
        <v>►</v>
      </c>
      <c r="H271"/>
      <c r="I271" s="146"/>
      <c r="J271" s="119"/>
      <c r="K271" s="119"/>
      <c r="L271" s="118"/>
      <c r="M271" s="117"/>
      <c r="N271" s="116"/>
      <c r="O271" s="285"/>
      <c r="P271" s="284"/>
      <c r="Q271" s="284"/>
      <c r="R271" s="284"/>
      <c r="S271" s="284"/>
      <c r="T271" s="284"/>
      <c r="U271" s="284"/>
      <c r="V271" s="284"/>
      <c r="W271" s="284"/>
      <c r="X271" s="284"/>
      <c r="Y271" s="284"/>
      <c r="Z271" s="282"/>
      <c r="AA271" s="686"/>
      <c r="AB271" s="407" t="str">
        <f t="shared" si="154"/>
        <v>►</v>
      </c>
      <c r="AC271" s="147" t="str">
        <f t="shared" si="160"/>
        <v>►</v>
      </c>
      <c r="AD271" s="685" t="str">
        <f t="shared" si="160"/>
        <v>►</v>
      </c>
      <c r="AE271" s="147" t="str">
        <f t="shared" si="160"/>
        <v>►</v>
      </c>
      <c r="AF271" s="147" t="str">
        <f t="shared" si="160"/>
        <v>►</v>
      </c>
      <c r="AG271" s="147" t="str">
        <f t="shared" si="160"/>
        <v>►</v>
      </c>
      <c r="AH271" s="147" t="str">
        <f t="shared" si="160"/>
        <v>►</v>
      </c>
      <c r="AI271" s="686"/>
      <c r="AJ271" s="146"/>
      <c r="AK271" s="119"/>
      <c r="AL271" s="119"/>
      <c r="AM271" s="118"/>
      <c r="AN271" s="117"/>
      <c r="AO271" s="116"/>
      <c r="AP271" s="285"/>
      <c r="AQ271" s="284"/>
      <c r="AR271" s="284"/>
      <c r="AS271" s="284"/>
      <c r="AT271" s="284"/>
      <c r="AU271" s="284"/>
      <c r="AV271" s="284"/>
      <c r="AW271" s="284"/>
      <c r="AX271" s="284"/>
      <c r="AY271" s="284"/>
      <c r="AZ271" s="284"/>
      <c r="BA271" s="282"/>
      <c r="BB271"/>
      <c r="BC271" s="407" t="str">
        <f t="shared" si="155"/>
        <v>►</v>
      </c>
      <c r="BF271" s="407" t="str">
        <f t="shared" si="156"/>
        <v>►</v>
      </c>
      <c r="BI271" s="9">
        <v>1</v>
      </c>
      <c r="BJ271" s="1"/>
      <c r="BK271" s="1"/>
    </row>
    <row r="272" spans="1:63" s="583" customFormat="1" ht="21">
      <c r="A272" s="407" t="str">
        <f t="shared" si="153"/>
        <v>►</v>
      </c>
      <c r="B272" s="147" t="str">
        <f t="shared" si="159"/>
        <v>►</v>
      </c>
      <c r="C272" s="685" t="str">
        <f t="shared" si="159"/>
        <v>►</v>
      </c>
      <c r="D272" s="147" t="str">
        <f t="shared" si="159"/>
        <v>►</v>
      </c>
      <c r="E272" s="147" t="str">
        <f t="shared" si="159"/>
        <v>►</v>
      </c>
      <c r="F272" s="147" t="str">
        <f t="shared" si="159"/>
        <v>►</v>
      </c>
      <c r="G272" s="147" t="str">
        <f t="shared" si="159"/>
        <v>►</v>
      </c>
      <c r="H272"/>
      <c r="I272" s="146"/>
      <c r="J272" s="119"/>
      <c r="K272" s="119"/>
      <c r="L272" s="118"/>
      <c r="M272" s="117"/>
      <c r="N272" s="116"/>
      <c r="O272" s="285"/>
      <c r="P272" s="284"/>
      <c r="Q272" s="284"/>
      <c r="R272" s="284"/>
      <c r="S272" s="284"/>
      <c r="T272" s="284"/>
      <c r="U272" s="284"/>
      <c r="V272" s="284"/>
      <c r="W272" s="284"/>
      <c r="X272" s="284"/>
      <c r="Y272" s="284"/>
      <c r="Z272" s="282"/>
      <c r="AA272" s="686"/>
      <c r="AB272" s="407" t="str">
        <f t="shared" si="154"/>
        <v>►</v>
      </c>
      <c r="AC272" s="147" t="str">
        <f t="shared" si="160"/>
        <v>►</v>
      </c>
      <c r="AD272" s="685" t="str">
        <f t="shared" si="160"/>
        <v>►</v>
      </c>
      <c r="AE272" s="147" t="str">
        <f t="shared" si="160"/>
        <v>►</v>
      </c>
      <c r="AF272" s="147" t="str">
        <f t="shared" si="160"/>
        <v>►</v>
      </c>
      <c r="AG272" s="147" t="str">
        <f t="shared" si="160"/>
        <v>►</v>
      </c>
      <c r="AH272" s="147" t="str">
        <f t="shared" si="160"/>
        <v>►</v>
      </c>
      <c r="AI272" s="686"/>
      <c r="AJ272" s="146"/>
      <c r="AK272" s="119"/>
      <c r="AL272" s="119"/>
      <c r="AM272" s="118"/>
      <c r="AN272" s="117"/>
      <c r="AO272" s="116"/>
      <c r="AP272" s="285"/>
      <c r="AQ272" s="284"/>
      <c r="AR272" s="284"/>
      <c r="AS272" s="284"/>
      <c r="AT272" s="284"/>
      <c r="AU272" s="284"/>
      <c r="AV272" s="284"/>
      <c r="AW272" s="284"/>
      <c r="AX272" s="284"/>
      <c r="AY272" s="284"/>
      <c r="AZ272" s="284"/>
      <c r="BA272" s="282"/>
      <c r="BB272"/>
      <c r="BC272" s="407" t="str">
        <f t="shared" si="155"/>
        <v>►</v>
      </c>
      <c r="BF272" s="407" t="str">
        <f t="shared" si="156"/>
        <v>►</v>
      </c>
      <c r="BI272" s="9">
        <v>1</v>
      </c>
      <c r="BJ272" s="1"/>
      <c r="BK272" s="1"/>
    </row>
    <row r="273" spans="1:63" s="583" customFormat="1" ht="21">
      <c r="A273" s="407" t="str">
        <f t="shared" si="153"/>
        <v>►</v>
      </c>
      <c r="B273" s="147" t="str">
        <f t="shared" si="159"/>
        <v>►</v>
      </c>
      <c r="C273" s="685" t="str">
        <f t="shared" si="159"/>
        <v>►</v>
      </c>
      <c r="D273" s="147" t="str">
        <f t="shared" si="159"/>
        <v>►</v>
      </c>
      <c r="E273" s="147" t="str">
        <f t="shared" si="159"/>
        <v>►</v>
      </c>
      <c r="F273" s="147" t="str">
        <f t="shared" si="159"/>
        <v>►</v>
      </c>
      <c r="G273" s="147" t="str">
        <f t="shared" si="159"/>
        <v>►</v>
      </c>
      <c r="H273"/>
      <c r="I273" s="146"/>
      <c r="J273" s="119"/>
      <c r="K273" s="119"/>
      <c r="L273" s="118"/>
      <c r="M273" s="117"/>
      <c r="N273" s="116"/>
      <c r="O273" s="285"/>
      <c r="P273" s="284"/>
      <c r="Q273" s="284"/>
      <c r="R273" s="284"/>
      <c r="S273" s="284"/>
      <c r="T273" s="284"/>
      <c r="U273" s="284"/>
      <c r="V273" s="284"/>
      <c r="W273" s="284"/>
      <c r="X273" s="284"/>
      <c r="Y273" s="284"/>
      <c r="Z273" s="282"/>
      <c r="AA273" s="686"/>
      <c r="AB273" s="407" t="str">
        <f t="shared" si="154"/>
        <v>►</v>
      </c>
      <c r="AC273" s="147" t="str">
        <f t="shared" si="160"/>
        <v>►</v>
      </c>
      <c r="AD273" s="685" t="str">
        <f t="shared" si="160"/>
        <v>►</v>
      </c>
      <c r="AE273" s="147" t="str">
        <f t="shared" si="160"/>
        <v>►</v>
      </c>
      <c r="AF273" s="147" t="str">
        <f t="shared" si="160"/>
        <v>►</v>
      </c>
      <c r="AG273" s="147" t="str">
        <f t="shared" si="160"/>
        <v>►</v>
      </c>
      <c r="AH273" s="147" t="str">
        <f t="shared" si="160"/>
        <v>►</v>
      </c>
      <c r="AI273" s="686"/>
      <c r="AJ273" s="146"/>
      <c r="AK273" s="119"/>
      <c r="AL273" s="119"/>
      <c r="AM273" s="118"/>
      <c r="AN273" s="117"/>
      <c r="AO273" s="116"/>
      <c r="AP273" s="285"/>
      <c r="AQ273" s="284"/>
      <c r="AR273" s="284"/>
      <c r="AS273" s="284"/>
      <c r="AT273" s="284"/>
      <c r="AU273" s="284"/>
      <c r="AV273" s="284"/>
      <c r="AW273" s="284"/>
      <c r="AX273" s="284"/>
      <c r="AY273" s="284"/>
      <c r="AZ273" s="284"/>
      <c r="BA273" s="282"/>
      <c r="BB273"/>
      <c r="BC273" s="407" t="str">
        <f t="shared" si="155"/>
        <v>►</v>
      </c>
      <c r="BF273" s="407" t="str">
        <f t="shared" si="156"/>
        <v>►</v>
      </c>
      <c r="BI273" s="9">
        <v>1</v>
      </c>
      <c r="BJ273" s="1"/>
      <c r="BK273" s="1"/>
    </row>
    <row r="274" spans="1:63" s="583" customFormat="1" ht="21">
      <c r="A274" s="407" t="str">
        <f t="shared" si="153"/>
        <v>►</v>
      </c>
      <c r="B274" s="147" t="str">
        <f t="shared" si="159"/>
        <v>►</v>
      </c>
      <c r="C274" s="685" t="str">
        <f t="shared" si="159"/>
        <v>►</v>
      </c>
      <c r="D274" s="147" t="str">
        <f t="shared" si="159"/>
        <v>►</v>
      </c>
      <c r="E274" s="147" t="str">
        <f t="shared" si="159"/>
        <v>►</v>
      </c>
      <c r="F274" s="147" t="str">
        <f t="shared" si="159"/>
        <v>►</v>
      </c>
      <c r="G274" s="147" t="str">
        <f t="shared" si="159"/>
        <v>►</v>
      </c>
      <c r="H274"/>
      <c r="I274" s="146"/>
      <c r="J274" s="119"/>
      <c r="K274" s="119"/>
      <c r="L274" s="118"/>
      <c r="M274" s="117"/>
      <c r="N274" s="116"/>
      <c r="O274" s="285"/>
      <c r="P274" s="284"/>
      <c r="Q274" s="284"/>
      <c r="R274" s="284"/>
      <c r="S274" s="284"/>
      <c r="T274" s="284"/>
      <c r="U274" s="284"/>
      <c r="V274" s="284"/>
      <c r="W274" s="284"/>
      <c r="X274" s="284"/>
      <c r="Y274" s="284"/>
      <c r="Z274" s="282"/>
      <c r="AA274" s="686"/>
      <c r="AB274" s="407" t="str">
        <f t="shared" si="154"/>
        <v>►</v>
      </c>
      <c r="AC274" s="147" t="str">
        <f t="shared" si="160"/>
        <v>►</v>
      </c>
      <c r="AD274" s="685" t="str">
        <f t="shared" si="160"/>
        <v>►</v>
      </c>
      <c r="AE274" s="147" t="str">
        <f t="shared" si="160"/>
        <v>►</v>
      </c>
      <c r="AF274" s="147" t="str">
        <f t="shared" si="160"/>
        <v>►</v>
      </c>
      <c r="AG274" s="147" t="str">
        <f t="shared" si="160"/>
        <v>►</v>
      </c>
      <c r="AH274" s="147" t="str">
        <f t="shared" si="160"/>
        <v>►</v>
      </c>
      <c r="AI274" s="686"/>
      <c r="AJ274" s="146"/>
      <c r="AK274" s="119"/>
      <c r="AL274" s="119"/>
      <c r="AM274" s="118"/>
      <c r="AN274" s="117"/>
      <c r="AO274" s="116"/>
      <c r="AP274" s="285"/>
      <c r="AQ274" s="284"/>
      <c r="AR274" s="284"/>
      <c r="AS274" s="284"/>
      <c r="AT274" s="284"/>
      <c r="AU274" s="284"/>
      <c r="AV274" s="284"/>
      <c r="AW274" s="284"/>
      <c r="AX274" s="284"/>
      <c r="AY274" s="284"/>
      <c r="AZ274" s="284"/>
      <c r="BA274" s="282"/>
      <c r="BB274"/>
      <c r="BC274" s="407" t="str">
        <f t="shared" si="155"/>
        <v>►</v>
      </c>
      <c r="BF274" s="407" t="str">
        <f t="shared" si="156"/>
        <v>►</v>
      </c>
      <c r="BI274" s="9">
        <v>1</v>
      </c>
      <c r="BJ274" s="1"/>
      <c r="BK274" s="1"/>
    </row>
    <row r="275" spans="1:63" s="583" customFormat="1" ht="21">
      <c r="A275" s="407" t="str">
        <f t="shared" si="153"/>
        <v>►</v>
      </c>
      <c r="B275" s="147" t="str">
        <f t="shared" si="159"/>
        <v>►</v>
      </c>
      <c r="C275" s="685" t="str">
        <f t="shared" si="159"/>
        <v>►</v>
      </c>
      <c r="D275" s="147" t="str">
        <f t="shared" si="159"/>
        <v>►</v>
      </c>
      <c r="E275" s="147" t="str">
        <f t="shared" si="159"/>
        <v>►</v>
      </c>
      <c r="F275" s="147" t="str">
        <f t="shared" si="159"/>
        <v>►</v>
      </c>
      <c r="G275" s="147" t="str">
        <f t="shared" si="159"/>
        <v>►</v>
      </c>
      <c r="H275"/>
      <c r="I275" s="146"/>
      <c r="J275" s="119"/>
      <c r="K275" s="119"/>
      <c r="L275" s="118"/>
      <c r="M275" s="117"/>
      <c r="N275" s="116"/>
      <c r="O275" s="285"/>
      <c r="P275" s="284"/>
      <c r="Q275" s="284"/>
      <c r="R275" s="284"/>
      <c r="S275" s="284"/>
      <c r="T275" s="284"/>
      <c r="U275" s="284"/>
      <c r="V275" s="284"/>
      <c r="W275" s="284"/>
      <c r="X275" s="284"/>
      <c r="Y275" s="284"/>
      <c r="Z275" s="282"/>
      <c r="AA275" s="686"/>
      <c r="AB275" s="407" t="str">
        <f t="shared" si="154"/>
        <v>►</v>
      </c>
      <c r="AC275" s="147" t="str">
        <f t="shared" si="160"/>
        <v>►</v>
      </c>
      <c r="AD275" s="685" t="str">
        <f t="shared" si="160"/>
        <v>►</v>
      </c>
      <c r="AE275" s="147" t="str">
        <f t="shared" si="160"/>
        <v>►</v>
      </c>
      <c r="AF275" s="147" t="str">
        <f t="shared" si="160"/>
        <v>►</v>
      </c>
      <c r="AG275" s="147" t="str">
        <f t="shared" si="160"/>
        <v>►</v>
      </c>
      <c r="AH275" s="147" t="str">
        <f t="shared" si="160"/>
        <v>►</v>
      </c>
      <c r="AI275" s="686"/>
      <c r="AJ275" s="146"/>
      <c r="AK275" s="119"/>
      <c r="AL275" s="119"/>
      <c r="AM275" s="118"/>
      <c r="AN275" s="117"/>
      <c r="AO275" s="116"/>
      <c r="AP275" s="285"/>
      <c r="AQ275" s="284"/>
      <c r="AR275" s="284"/>
      <c r="AS275" s="284"/>
      <c r="AT275" s="284"/>
      <c r="AU275" s="284"/>
      <c r="AV275" s="284"/>
      <c r="AW275" s="284"/>
      <c r="AX275" s="284"/>
      <c r="AY275" s="284"/>
      <c r="AZ275" s="284"/>
      <c r="BA275" s="282"/>
      <c r="BB275"/>
      <c r="BC275" s="407" t="str">
        <f t="shared" si="155"/>
        <v>►</v>
      </c>
      <c r="BF275" s="407" t="str">
        <f t="shared" si="156"/>
        <v>►</v>
      </c>
      <c r="BI275" s="9">
        <v>1</v>
      </c>
      <c r="BJ275" s="1"/>
      <c r="BK275" s="1"/>
    </row>
    <row r="276" spans="1:63" s="583" customFormat="1" ht="18.75">
      <c r="A276" s="407" t="str">
        <f t="shared" si="153"/>
        <v>►</v>
      </c>
      <c r="B276" s="147" t="str">
        <f t="shared" si="159"/>
        <v>►</v>
      </c>
      <c r="C276" s="685" t="str">
        <f t="shared" si="159"/>
        <v>►</v>
      </c>
      <c r="D276" s="147" t="str">
        <f t="shared" si="159"/>
        <v>►</v>
      </c>
      <c r="E276" s="147" t="str">
        <f t="shared" si="159"/>
        <v>►</v>
      </c>
      <c r="F276" s="147" t="str">
        <f t="shared" si="159"/>
        <v>►</v>
      </c>
      <c r="G276" s="147" t="str">
        <f t="shared" si="159"/>
        <v>►</v>
      </c>
      <c r="H276"/>
      <c r="I276" s="146"/>
      <c r="J276" s="119"/>
      <c r="K276" s="119"/>
      <c r="L276" s="118"/>
      <c r="M276" s="117"/>
      <c r="N276" s="116"/>
      <c r="O276" s="687"/>
      <c r="P276" s="280"/>
      <c r="Q276" s="280"/>
      <c r="R276" s="280"/>
      <c r="S276" s="280"/>
      <c r="T276" s="280"/>
      <c r="U276" s="280"/>
      <c r="V276" s="280"/>
      <c r="W276" s="280"/>
      <c r="X276" s="280"/>
      <c r="Y276" s="280"/>
      <c r="Z276" s="279"/>
      <c r="AA276" s="686"/>
      <c r="AB276" s="407" t="str">
        <f t="shared" si="154"/>
        <v>►</v>
      </c>
      <c r="AC276" s="147" t="str">
        <f t="shared" si="160"/>
        <v>►</v>
      </c>
      <c r="AD276" s="685" t="str">
        <f t="shared" si="160"/>
        <v>►</v>
      </c>
      <c r="AE276" s="147" t="str">
        <f t="shared" si="160"/>
        <v>►</v>
      </c>
      <c r="AF276" s="147" t="str">
        <f t="shared" si="160"/>
        <v>►</v>
      </c>
      <c r="AG276" s="147" t="str">
        <f t="shared" si="160"/>
        <v>►</v>
      </c>
      <c r="AH276" s="147" t="str">
        <f t="shared" si="160"/>
        <v>►</v>
      </c>
      <c r="AI276" s="686"/>
      <c r="AJ276" s="146"/>
      <c r="AK276" s="119"/>
      <c r="AL276" s="119"/>
      <c r="AM276" s="118"/>
      <c r="AN276" s="117"/>
      <c r="AO276" s="116"/>
      <c r="AP276" s="687"/>
      <c r="AQ276" s="280"/>
      <c r="AR276" s="280"/>
      <c r="AS276" s="280"/>
      <c r="AT276" s="280"/>
      <c r="AU276" s="280"/>
      <c r="AV276" s="280"/>
      <c r="AW276" s="280"/>
      <c r="AX276" s="280"/>
      <c r="AY276" s="280"/>
      <c r="AZ276" s="280"/>
      <c r="BA276" s="279"/>
      <c r="BB276"/>
      <c r="BC276" s="407" t="str">
        <f t="shared" si="155"/>
        <v>►</v>
      </c>
      <c r="BF276" s="407" t="str">
        <f t="shared" si="156"/>
        <v>►</v>
      </c>
      <c r="BI276" s="9">
        <v>1</v>
      </c>
      <c r="BJ276" s="1"/>
      <c r="BK276" s="1"/>
    </row>
    <row r="277" spans="1:63" s="583" customFormat="1" ht="18.75">
      <c r="A277" s="407" t="str">
        <f t="shared" si="153"/>
        <v>►</v>
      </c>
      <c r="B277" s="147" t="str">
        <f t="shared" si="159"/>
        <v>►</v>
      </c>
      <c r="C277" s="685" t="str">
        <f t="shared" si="159"/>
        <v>►</v>
      </c>
      <c r="D277" s="147" t="str">
        <f t="shared" si="159"/>
        <v>►</v>
      </c>
      <c r="E277" s="147" t="str">
        <f t="shared" si="159"/>
        <v>►</v>
      </c>
      <c r="F277" s="147" t="str">
        <f t="shared" si="159"/>
        <v>►</v>
      </c>
      <c r="G277" s="147" t="str">
        <f t="shared" si="159"/>
        <v>►</v>
      </c>
      <c r="H277"/>
      <c r="I277" s="146"/>
      <c r="J277" s="119"/>
      <c r="K277" s="119"/>
      <c r="L277" s="118"/>
      <c r="M277" s="117"/>
      <c r="N277" s="116"/>
      <c r="O277" s="687"/>
      <c r="P277" s="280"/>
      <c r="Q277" s="280"/>
      <c r="R277" s="280"/>
      <c r="S277" s="280"/>
      <c r="T277" s="280"/>
      <c r="U277" s="280"/>
      <c r="V277" s="280"/>
      <c r="W277" s="280"/>
      <c r="X277" s="280"/>
      <c r="Y277" s="280"/>
      <c r="Z277" s="279"/>
      <c r="AA277" s="686"/>
      <c r="AB277" s="407" t="str">
        <f t="shared" si="154"/>
        <v>►</v>
      </c>
      <c r="AC277" s="147" t="str">
        <f t="shared" si="160"/>
        <v>►</v>
      </c>
      <c r="AD277" s="685" t="str">
        <f t="shared" si="160"/>
        <v>►</v>
      </c>
      <c r="AE277" s="147" t="str">
        <f t="shared" si="160"/>
        <v>►</v>
      </c>
      <c r="AF277" s="147" t="str">
        <f t="shared" si="160"/>
        <v>►</v>
      </c>
      <c r="AG277" s="147" t="str">
        <f t="shared" si="160"/>
        <v>►</v>
      </c>
      <c r="AH277" s="147" t="str">
        <f t="shared" si="160"/>
        <v>►</v>
      </c>
      <c r="AI277" s="686"/>
      <c r="AJ277" s="146"/>
      <c r="AK277" s="119"/>
      <c r="AL277" s="119"/>
      <c r="AM277" s="118"/>
      <c r="AN277" s="117"/>
      <c r="AO277" s="116"/>
      <c r="AP277" s="687"/>
      <c r="AQ277" s="280"/>
      <c r="AR277" s="280"/>
      <c r="AS277" s="280"/>
      <c r="AT277" s="280"/>
      <c r="AU277" s="280"/>
      <c r="AV277" s="280"/>
      <c r="AW277" s="280"/>
      <c r="AX277" s="280"/>
      <c r="AY277" s="280"/>
      <c r="AZ277" s="280"/>
      <c r="BA277" s="279"/>
      <c r="BB277"/>
      <c r="BC277" s="407" t="str">
        <f t="shared" si="155"/>
        <v>►</v>
      </c>
      <c r="BF277" s="407" t="str">
        <f t="shared" si="156"/>
        <v>►</v>
      </c>
      <c r="BI277" s="9">
        <v>1</v>
      </c>
      <c r="BJ277" s="1"/>
      <c r="BK277" s="1"/>
    </row>
    <row r="278" spans="1:63" s="583" customFormat="1" ht="15.75">
      <c r="A278" s="407" t="str">
        <f t="shared" si="153"/>
        <v>►</v>
      </c>
      <c r="B278" s="147" t="str">
        <f t="shared" si="159"/>
        <v>►</v>
      </c>
      <c r="C278" s="685" t="str">
        <f t="shared" si="159"/>
        <v>►</v>
      </c>
      <c r="D278" s="147" t="str">
        <f t="shared" si="159"/>
        <v>►</v>
      </c>
      <c r="E278" s="147" t="str">
        <f t="shared" si="159"/>
        <v>►</v>
      </c>
      <c r="F278" s="147" t="str">
        <f t="shared" si="159"/>
        <v>►</v>
      </c>
      <c r="G278" s="147" t="str">
        <f t="shared" si="159"/>
        <v>►</v>
      </c>
      <c r="H278"/>
      <c r="I278" s="274"/>
      <c r="J278" s="119"/>
      <c r="K278" s="119"/>
      <c r="L278" s="118"/>
      <c r="M278" s="117"/>
      <c r="N278" s="116"/>
      <c r="O278" s="277"/>
      <c r="P278" s="122"/>
      <c r="Q278" s="122"/>
      <c r="R278" s="122"/>
      <c r="S278" s="122"/>
      <c r="T278" s="122"/>
      <c r="U278" s="122"/>
      <c r="V278" s="122"/>
      <c r="W278" s="122"/>
      <c r="X278" s="122"/>
      <c r="Y278" s="122"/>
      <c r="Z278" s="121"/>
      <c r="AA278" s="686"/>
      <c r="AB278" s="407" t="str">
        <f t="shared" si="154"/>
        <v>►</v>
      </c>
      <c r="AC278" s="147" t="str">
        <f t="shared" si="160"/>
        <v>►</v>
      </c>
      <c r="AD278" s="685" t="str">
        <f t="shared" si="160"/>
        <v>►</v>
      </c>
      <c r="AE278" s="147" t="str">
        <f t="shared" si="160"/>
        <v>►</v>
      </c>
      <c r="AF278" s="147" t="str">
        <f t="shared" si="160"/>
        <v>►</v>
      </c>
      <c r="AG278" s="147" t="str">
        <f t="shared" si="160"/>
        <v>►</v>
      </c>
      <c r="AH278" s="147" t="str">
        <f t="shared" si="160"/>
        <v>►</v>
      </c>
      <c r="AI278" s="686"/>
      <c r="AJ278" s="274"/>
      <c r="AK278" s="119"/>
      <c r="AL278" s="119"/>
      <c r="AM278" s="118"/>
      <c r="AN278" s="117"/>
      <c r="AO278" s="116"/>
      <c r="AP278" s="277"/>
      <c r="AQ278" s="122"/>
      <c r="AR278" s="122"/>
      <c r="AS278" s="122"/>
      <c r="AT278" s="122"/>
      <c r="AU278" s="122"/>
      <c r="AV278" s="122"/>
      <c r="AW278" s="122"/>
      <c r="AX278" s="122"/>
      <c r="AY278" s="122"/>
      <c r="AZ278" s="122"/>
      <c r="BA278" s="121"/>
      <c r="BB278"/>
      <c r="BC278" s="407" t="str">
        <f t="shared" si="155"/>
        <v>►</v>
      </c>
      <c r="BF278" s="407" t="str">
        <f t="shared" si="156"/>
        <v>►</v>
      </c>
      <c r="BI278" s="9">
        <v>1</v>
      </c>
      <c r="BJ278" s="1"/>
      <c r="BK278" s="1"/>
    </row>
    <row r="279" spans="1:63" s="583" customFormat="1" ht="15.75">
      <c r="A279" s="407" t="str">
        <f t="shared" si="153"/>
        <v>►</v>
      </c>
      <c r="B279" s="147" t="str">
        <f t="shared" si="159"/>
        <v>►</v>
      </c>
      <c r="C279" s="685" t="str">
        <f t="shared" si="159"/>
        <v>►</v>
      </c>
      <c r="D279" s="147" t="str">
        <f t="shared" si="159"/>
        <v>►</v>
      </c>
      <c r="E279" s="147" t="str">
        <f t="shared" si="159"/>
        <v>►</v>
      </c>
      <c r="F279" s="147" t="str">
        <f t="shared" si="159"/>
        <v>►</v>
      </c>
      <c r="G279" s="147" t="str">
        <f t="shared" si="159"/>
        <v>►</v>
      </c>
      <c r="H279"/>
      <c r="I279" s="274"/>
      <c r="J279" s="113"/>
      <c r="K279" s="113"/>
      <c r="L279" s="113"/>
      <c r="M279" s="113"/>
      <c r="N279" s="113"/>
      <c r="O279" s="113"/>
      <c r="P279" s="113"/>
      <c r="Q279" s="113"/>
      <c r="R279" s="113"/>
      <c r="S279" s="113"/>
      <c r="T279" s="113"/>
      <c r="U279" s="113"/>
      <c r="V279" s="113"/>
      <c r="W279" s="113"/>
      <c r="X279" s="113"/>
      <c r="Y279" s="113"/>
      <c r="Z279" s="115"/>
      <c r="AA279" s="686"/>
      <c r="AB279" s="407" t="str">
        <f t="shared" si="154"/>
        <v>►</v>
      </c>
      <c r="AC279" s="147" t="str">
        <f t="shared" si="160"/>
        <v>►</v>
      </c>
      <c r="AD279" s="685" t="str">
        <f t="shared" si="160"/>
        <v>►</v>
      </c>
      <c r="AE279" s="147" t="str">
        <f t="shared" si="160"/>
        <v>►</v>
      </c>
      <c r="AF279" s="147" t="str">
        <f t="shared" si="160"/>
        <v>►</v>
      </c>
      <c r="AG279" s="147" t="str">
        <f t="shared" si="160"/>
        <v>►</v>
      </c>
      <c r="AH279" s="147" t="str">
        <f t="shared" si="160"/>
        <v>►</v>
      </c>
      <c r="AI279" s="686"/>
      <c r="AJ279" s="274"/>
      <c r="AK279" s="113"/>
      <c r="AL279" s="113"/>
      <c r="AM279" s="113"/>
      <c r="AN279" s="113"/>
      <c r="AO279" s="113"/>
      <c r="AP279" s="113"/>
      <c r="AQ279" s="113"/>
      <c r="AR279" s="113"/>
      <c r="AS279" s="113"/>
      <c r="AT279" s="113"/>
      <c r="AU279" s="113"/>
      <c r="AV279" s="113"/>
      <c r="AW279" s="113"/>
      <c r="AX279" s="113"/>
      <c r="AY279" s="113"/>
      <c r="AZ279" s="113"/>
      <c r="BA279" s="115"/>
      <c r="BB279"/>
      <c r="BC279" s="407" t="str">
        <f t="shared" si="155"/>
        <v>►</v>
      </c>
      <c r="BF279" s="407" t="str">
        <f t="shared" si="156"/>
        <v>►</v>
      </c>
      <c r="BI279" s="9">
        <v>1</v>
      </c>
      <c r="BJ279" s="1"/>
      <c r="BK279" s="1"/>
    </row>
    <row r="280" spans="1:63" s="583" customFormat="1" ht="16.5" thickBot="1">
      <c r="A280" s="407" t="str">
        <f t="shared" si="153"/>
        <v>►</v>
      </c>
      <c r="B280" s="147" t="str">
        <f t="shared" si="159"/>
        <v>►</v>
      </c>
      <c r="C280" s="685" t="str">
        <f t="shared" si="159"/>
        <v>►</v>
      </c>
      <c r="D280" s="147" t="str">
        <f t="shared" si="159"/>
        <v>►</v>
      </c>
      <c r="E280" s="147" t="str">
        <f t="shared" si="159"/>
        <v>►</v>
      </c>
      <c r="F280" s="147" t="str">
        <f t="shared" si="159"/>
        <v>►</v>
      </c>
      <c r="G280" s="147" t="str">
        <f t="shared" si="159"/>
        <v>►</v>
      </c>
      <c r="H280"/>
      <c r="I280" s="273"/>
      <c r="J280" s="272"/>
      <c r="K280" s="272"/>
      <c r="L280" s="272"/>
      <c r="M280" s="272"/>
      <c r="N280" s="272"/>
      <c r="O280" s="272"/>
      <c r="P280" s="272"/>
      <c r="Q280" s="272"/>
      <c r="R280" s="272"/>
      <c r="S280" s="272"/>
      <c r="T280" s="272"/>
      <c r="U280" s="272"/>
      <c r="V280" s="272"/>
      <c r="W280" s="272"/>
      <c r="X280" s="272"/>
      <c r="Y280" s="272"/>
      <c r="Z280" s="271"/>
      <c r="AA280" s="686"/>
      <c r="AB280" s="407" t="str">
        <f t="shared" si="154"/>
        <v>►</v>
      </c>
      <c r="AC280" s="147" t="str">
        <f t="shared" si="160"/>
        <v>►</v>
      </c>
      <c r="AD280" s="685" t="str">
        <f t="shared" si="160"/>
        <v>►</v>
      </c>
      <c r="AE280" s="147" t="str">
        <f t="shared" si="160"/>
        <v>►</v>
      </c>
      <c r="AF280" s="147" t="str">
        <f t="shared" si="160"/>
        <v>►</v>
      </c>
      <c r="AG280" s="147" t="str">
        <f t="shared" si="160"/>
        <v>►</v>
      </c>
      <c r="AH280" s="147" t="str">
        <f t="shared" si="160"/>
        <v>►</v>
      </c>
      <c r="AI280" s="686"/>
      <c r="AJ280" s="273"/>
      <c r="AK280" s="272"/>
      <c r="AL280" s="272"/>
      <c r="AM280" s="272"/>
      <c r="AN280" s="272"/>
      <c r="AO280" s="272"/>
      <c r="AP280" s="272"/>
      <c r="AQ280" s="272"/>
      <c r="AR280" s="272"/>
      <c r="AS280" s="272"/>
      <c r="AT280" s="272"/>
      <c r="AU280" s="272"/>
      <c r="AV280" s="272"/>
      <c r="AW280" s="272"/>
      <c r="AX280" s="272"/>
      <c r="AY280" s="272"/>
      <c r="AZ280" s="272"/>
      <c r="BA280" s="271"/>
      <c r="BB280"/>
      <c r="BC280" s="407" t="str">
        <f t="shared" si="155"/>
        <v>►</v>
      </c>
      <c r="BF280" s="407" t="str">
        <f t="shared" si="156"/>
        <v>►</v>
      </c>
      <c r="BI280" s="9">
        <v>1</v>
      </c>
      <c r="BJ280" s="1"/>
      <c r="BK280" s="1"/>
    </row>
    <row r="281" spans="1:63" s="583" customFormat="1" ht="16.5" thickBot="1">
      <c r="A281" s="407" t="str">
        <f t="shared" si="153"/>
        <v>A</v>
      </c>
      <c r="B281" s="681" t="s">
        <v>956</v>
      </c>
      <c r="C281" s="681" t="s">
        <v>956</v>
      </c>
      <c r="D281" s="681" t="s">
        <v>956</v>
      </c>
      <c r="E281" s="681" t="s">
        <v>956</v>
      </c>
      <c r="F281" s="681" t="s">
        <v>956</v>
      </c>
      <c r="G281" s="681" t="s">
        <v>956</v>
      </c>
      <c r="H281"/>
      <c r="I281" s="684" t="s">
        <v>338</v>
      </c>
      <c r="J281" s="683" t="s">
        <v>956</v>
      </c>
      <c r="K281" s="683" t="s">
        <v>956</v>
      </c>
      <c r="L281" s="683" t="s">
        <v>956</v>
      </c>
      <c r="M281" s="683" t="s">
        <v>956</v>
      </c>
      <c r="N281" s="683" t="s">
        <v>956</v>
      </c>
      <c r="O281" s="683" t="s">
        <v>956</v>
      </c>
      <c r="P281" s="683" t="s">
        <v>956</v>
      </c>
      <c r="Q281" s="683" t="s">
        <v>956</v>
      </c>
      <c r="R281" s="683" t="s">
        <v>956</v>
      </c>
      <c r="S281" s="683" t="s">
        <v>956</v>
      </c>
      <c r="T281" s="683" t="s">
        <v>956</v>
      </c>
      <c r="U281" s="683" t="s">
        <v>956</v>
      </c>
      <c r="V281" s="683" t="s">
        <v>956</v>
      </c>
      <c r="W281" s="683" t="s">
        <v>956</v>
      </c>
      <c r="X281" s="683" t="s">
        <v>956</v>
      </c>
      <c r="Y281" s="683" t="s">
        <v>956</v>
      </c>
      <c r="Z281" s="683" t="s">
        <v>956</v>
      </c>
      <c r="AA281" s="686"/>
      <c r="AB281" s="407" t="str">
        <f t="shared" si="154"/>
        <v>A</v>
      </c>
      <c r="AC281" s="681" t="s">
        <v>956</v>
      </c>
      <c r="AD281" s="681" t="s">
        <v>956</v>
      </c>
      <c r="AE281" s="681" t="s">
        <v>956</v>
      </c>
      <c r="AF281" s="681" t="s">
        <v>956</v>
      </c>
      <c r="AG281" s="681" t="s">
        <v>956</v>
      </c>
      <c r="AH281" s="681" t="s">
        <v>956</v>
      </c>
      <c r="AI281" s="686"/>
      <c r="AJ281" s="684" t="s">
        <v>338</v>
      </c>
      <c r="AK281" s="683" t="s">
        <v>956</v>
      </c>
      <c r="AL281" s="683" t="s">
        <v>956</v>
      </c>
      <c r="AM281" s="683" t="s">
        <v>956</v>
      </c>
      <c r="AN281" s="683" t="s">
        <v>956</v>
      </c>
      <c r="AO281" s="683" t="s">
        <v>956</v>
      </c>
      <c r="AP281" s="683" t="s">
        <v>956</v>
      </c>
      <c r="AQ281" s="683" t="s">
        <v>956</v>
      </c>
      <c r="AR281" s="683" t="s">
        <v>956</v>
      </c>
      <c r="AS281" s="683" t="s">
        <v>956</v>
      </c>
      <c r="AT281" s="683" t="s">
        <v>956</v>
      </c>
      <c r="AU281" s="683" t="s">
        <v>956</v>
      </c>
      <c r="AV281" s="683" t="s">
        <v>956</v>
      </c>
      <c r="AW281" s="683" t="s">
        <v>956</v>
      </c>
      <c r="AX281" s="683" t="s">
        <v>956</v>
      </c>
      <c r="AY281" s="683" t="s">
        <v>956</v>
      </c>
      <c r="AZ281" s="683" t="s">
        <v>956</v>
      </c>
      <c r="BA281" s="683" t="s">
        <v>956</v>
      </c>
      <c r="BB281"/>
      <c r="BC281" s="407" t="str">
        <f t="shared" si="155"/>
        <v>A</v>
      </c>
      <c r="BF281" s="407" t="str">
        <f t="shared" si="156"/>
        <v>A</v>
      </c>
      <c r="BI281" s="9">
        <v>1</v>
      </c>
      <c r="BJ281" s="1"/>
      <c r="BK281" s="1"/>
    </row>
    <row r="282" spans="1:63" s="583" customFormat="1" ht="28.5">
      <c r="A282" s="407" t="str">
        <f t="shared" si="153"/>
        <v>►</v>
      </c>
      <c r="B282" s="408" t="str">
        <f t="shared" ref="B282:B300" si="161">IF(A282="►","►",IF(A282="A",IF(AND(ISTEXT(J282),ISTEXT(J282)),J282,IF(ISTEXT(J282),J282,IF(ISBLANK(J282),J282,J282)))))</f>
        <v>►</v>
      </c>
      <c r="C282" s="715" t="str">
        <f t="shared" ref="C282:C300" si="162">IF(B282="►","►",IFERROR(LEFT(B282,SEARCH(".",B282)-1),0))</f>
        <v>►</v>
      </c>
      <c r="D282" s="408" t="str">
        <f t="shared" ref="D282:D300" si="163">IF(B282="►","►",IFERROR(MID(B282,SEARCH(".",B282)+1,SEARCH(".",B282,SEARCH(".",B282)+1)-SEARCH(".",B282)-1),0))</f>
        <v>►</v>
      </c>
      <c r="E282" s="408" t="str">
        <f t="shared" ref="E282:E300" si="164">IF(B282="►","►",IFERROR(MID(B282,SEARCH(".",B282,SEARCH(".",B282)+1)+1,SEARCH(".",B282,SEARCH(".",B282,SEARCH(".",B282)+1)+1)-SEARCH(".",B282,SEARCH(".",B282)+1)-1),0))</f>
        <v>►</v>
      </c>
      <c r="F282" s="408" t="str">
        <f t="shared" ref="F282:F300" si="165">IF(B282="►","►",IFERROR(MID(J282,SEARCH(".",B282,SEARCH(".",B282,SEARCH(".",B282)+1)+1)+1,SEARCH(".",B282,SEARCH(".",B282,SEARCH(".",B282,SEARCH(".",B282)+1)+1)+1)-SEARCH(".",B282,SEARCH(".",B282,SEARCH(".",B282)+1)+1)-1),0))</f>
        <v>►</v>
      </c>
      <c r="G282" s="408" t="str">
        <f t="shared" ref="G282:G300" si="166">IF(B282="►","►",IFERROR(MID(B282,SEARCH("♦",SUBSTITUTE(B282,".","♦",LEN(B282)-LEN(SUBSTITUTE(B282,".",""))))+1,999),""))</f>
        <v>►</v>
      </c>
      <c r="H282"/>
      <c r="I282" s="259"/>
      <c r="J282" s="258"/>
      <c r="K282" s="258"/>
      <c r="L282" s="257"/>
      <c r="M282" s="256"/>
      <c r="N282" s="255"/>
      <c r="O282" s="714"/>
      <c r="P282" s="713"/>
      <c r="Q282" s="712"/>
      <c r="R282" s="712"/>
      <c r="S282" s="712"/>
      <c r="T282" s="712"/>
      <c r="U282" s="712"/>
      <c r="V282" s="712"/>
      <c r="W282" s="712"/>
      <c r="X282" s="712"/>
      <c r="Y282" s="712"/>
      <c r="Z282" s="711"/>
      <c r="AA282" s="686"/>
      <c r="AB282" s="407" t="str">
        <f t="shared" si="154"/>
        <v>►</v>
      </c>
      <c r="AC282" s="408" t="str">
        <f t="shared" ref="AC282:AC300" si="167">IF(AB282="►","►",IF(AB282="A",IF(AND(ISTEXT(AK282),ISTEXT(AK282)),AK282,IF(ISTEXT(AK282),AK282,IF(ISBLANK(AK282),AK282,AK282)))))</f>
        <v>►</v>
      </c>
      <c r="AD282" s="715" t="str">
        <f t="shared" ref="AD282:AD300" si="168">IF(AC282="►","►",IFERROR(LEFT(AC282,SEARCH(".",AC282)-1),0))</f>
        <v>►</v>
      </c>
      <c r="AE282" s="408" t="str">
        <f t="shared" ref="AE282:AE300" si="169">IF(AC282="►","►",IFERROR(MID(AC282,SEARCH(".",AC282)+1,SEARCH(".",AC282,SEARCH(".",AC282)+1)-SEARCH(".",AC282)-1),0))</f>
        <v>►</v>
      </c>
      <c r="AF282" s="408" t="str">
        <f t="shared" ref="AF282:AF300" si="170">IF(AC282="►","►",IFERROR(MID(AC282,SEARCH(".",AC282,SEARCH(".",AC282)+1)+1,SEARCH(".",AC282,SEARCH(".",AC282,SEARCH(".",AC282)+1)+1)-SEARCH(".",AC282,SEARCH(".",AC282)+1)-1),0))</f>
        <v>►</v>
      </c>
      <c r="AG282" s="408" t="str">
        <f t="shared" ref="AG282:AG300" si="171">IF(AC282="►","►",IFERROR(MID(AK282,SEARCH(".",AC282,SEARCH(".",AC282,SEARCH(".",AC282)+1)+1)+1,SEARCH(".",AC282,SEARCH(".",AC282,SEARCH(".",AC282,SEARCH(".",AC282)+1)+1)+1)-SEARCH(".",AC282,SEARCH(".",AC282,SEARCH(".",AC282)+1)+1)-1),0))</f>
        <v>►</v>
      </c>
      <c r="AH282" s="408" t="str">
        <f t="shared" ref="AH282:AH300" si="172">IF(AC282="►","►",IFERROR(MID(AC282,SEARCH("♦",SUBSTITUTE(AC282,".","♦",LEN(AC282)-LEN(SUBSTITUTE(AC282,".",""))))+1,999),""))</f>
        <v>►</v>
      </c>
      <c r="AI282" s="686"/>
      <c r="AJ282" s="259"/>
      <c r="AK282" s="258"/>
      <c r="AL282" s="258"/>
      <c r="AM282" s="257"/>
      <c r="AN282" s="256"/>
      <c r="AO282" s="255"/>
      <c r="AP282" s="714"/>
      <c r="AQ282" s="713"/>
      <c r="AR282" s="712"/>
      <c r="AS282" s="712"/>
      <c r="AT282" s="712"/>
      <c r="AU282" s="712"/>
      <c r="AV282" s="712"/>
      <c r="AW282" s="712"/>
      <c r="AX282" s="712"/>
      <c r="AY282" s="712"/>
      <c r="AZ282" s="712"/>
      <c r="BA282" s="711"/>
      <c r="BB282"/>
      <c r="BC282" s="407" t="str">
        <f t="shared" si="155"/>
        <v>►</v>
      </c>
      <c r="BF282" s="407" t="str">
        <f t="shared" si="156"/>
        <v>►</v>
      </c>
      <c r="BI282" s="9">
        <v>1</v>
      </c>
      <c r="BJ282" s="1"/>
      <c r="BK282" s="1"/>
    </row>
    <row r="283" spans="1:63" s="583" customFormat="1" ht="28.5">
      <c r="A283" s="407" t="str">
        <f t="shared" si="153"/>
        <v>►</v>
      </c>
      <c r="B283" s="147" t="str">
        <f t="shared" si="161"/>
        <v>►</v>
      </c>
      <c r="C283" s="685" t="str">
        <f t="shared" si="162"/>
        <v>►</v>
      </c>
      <c r="D283" s="147" t="str">
        <f t="shared" si="163"/>
        <v>►</v>
      </c>
      <c r="E283" s="147" t="str">
        <f t="shared" si="164"/>
        <v>►</v>
      </c>
      <c r="F283" s="147" t="str">
        <f t="shared" si="165"/>
        <v>►</v>
      </c>
      <c r="G283" s="147" t="str">
        <f t="shared" si="166"/>
        <v>►</v>
      </c>
      <c r="H283"/>
      <c r="I283" s="342"/>
      <c r="J283" s="204"/>
      <c r="K283" s="204"/>
      <c r="L283" s="203"/>
      <c r="M283" s="202"/>
      <c r="N283" s="201"/>
      <c r="O283" s="710"/>
      <c r="P283" s="709"/>
      <c r="Q283" s="708"/>
      <c r="R283" s="708"/>
      <c r="S283" s="708"/>
      <c r="T283" s="708"/>
      <c r="U283" s="708"/>
      <c r="V283" s="708"/>
      <c r="W283" s="708"/>
      <c r="X283" s="708"/>
      <c r="Y283" s="708"/>
      <c r="Z283" s="707"/>
      <c r="AA283" s="686"/>
      <c r="AB283" s="407" t="str">
        <f t="shared" si="154"/>
        <v>►</v>
      </c>
      <c r="AC283" s="147" t="str">
        <f t="shared" si="167"/>
        <v>►</v>
      </c>
      <c r="AD283" s="685" t="str">
        <f t="shared" si="168"/>
        <v>►</v>
      </c>
      <c r="AE283" s="147" t="str">
        <f t="shared" si="169"/>
        <v>►</v>
      </c>
      <c r="AF283" s="147" t="str">
        <f t="shared" si="170"/>
        <v>►</v>
      </c>
      <c r="AG283" s="147" t="str">
        <f t="shared" si="171"/>
        <v>►</v>
      </c>
      <c r="AH283" s="147" t="str">
        <f t="shared" si="172"/>
        <v>►</v>
      </c>
      <c r="AI283" s="686"/>
      <c r="AJ283" s="342"/>
      <c r="AK283" s="204"/>
      <c r="AL283" s="204"/>
      <c r="AM283" s="203"/>
      <c r="AN283" s="202"/>
      <c r="AO283" s="201"/>
      <c r="AP283" s="710"/>
      <c r="AQ283" s="709"/>
      <c r="AR283" s="708"/>
      <c r="AS283" s="708"/>
      <c r="AT283" s="708"/>
      <c r="AU283" s="708"/>
      <c r="AV283" s="708"/>
      <c r="AW283" s="708"/>
      <c r="AX283" s="708"/>
      <c r="AY283" s="708"/>
      <c r="AZ283" s="708"/>
      <c r="BA283" s="707"/>
      <c r="BB283"/>
      <c r="BC283" s="407" t="str">
        <f t="shared" si="155"/>
        <v>►</v>
      </c>
      <c r="BF283" s="407" t="str">
        <f t="shared" si="156"/>
        <v>►</v>
      </c>
      <c r="BI283" s="9">
        <v>1</v>
      </c>
      <c r="BJ283" s="1"/>
      <c r="BK283" s="1"/>
    </row>
    <row r="284" spans="1:63" s="583" customFormat="1" ht="15.75">
      <c r="A284" s="407" t="str">
        <f t="shared" si="153"/>
        <v>►</v>
      </c>
      <c r="B284" s="147" t="str">
        <f t="shared" si="161"/>
        <v>►</v>
      </c>
      <c r="C284" s="685" t="str">
        <f t="shared" si="162"/>
        <v>►</v>
      </c>
      <c r="D284" s="147" t="str">
        <f t="shared" si="163"/>
        <v>►</v>
      </c>
      <c r="E284" s="147" t="str">
        <f t="shared" si="164"/>
        <v>►</v>
      </c>
      <c r="F284" s="147" t="str">
        <f t="shared" si="165"/>
        <v>►</v>
      </c>
      <c r="G284" s="147" t="str">
        <f t="shared" si="166"/>
        <v>►</v>
      </c>
      <c r="H284"/>
      <c r="I284" s="134"/>
      <c r="J284" s="204"/>
      <c r="K284" s="204"/>
      <c r="L284" s="203"/>
      <c r="M284" s="202"/>
      <c r="N284" s="201"/>
      <c r="O284" s="706"/>
      <c r="P284" s="706"/>
      <c r="Q284" s="337"/>
      <c r="R284" s="336"/>
      <c r="S284" s="232"/>
      <c r="T284" s="232"/>
      <c r="U284" s="232"/>
      <c r="V284" s="232"/>
      <c r="W284" s="232"/>
      <c r="X284" s="232"/>
      <c r="Y284" s="232"/>
      <c r="Z284" s="231"/>
      <c r="AA284" s="686"/>
      <c r="AB284" s="407" t="str">
        <f t="shared" si="154"/>
        <v>►</v>
      </c>
      <c r="AC284" s="147" t="str">
        <f t="shared" si="167"/>
        <v>►</v>
      </c>
      <c r="AD284" s="685" t="str">
        <f t="shared" si="168"/>
        <v>►</v>
      </c>
      <c r="AE284" s="147" t="str">
        <f t="shared" si="169"/>
        <v>►</v>
      </c>
      <c r="AF284" s="147" t="str">
        <f t="shared" si="170"/>
        <v>►</v>
      </c>
      <c r="AG284" s="147" t="str">
        <f t="shared" si="171"/>
        <v>►</v>
      </c>
      <c r="AH284" s="147" t="str">
        <f t="shared" si="172"/>
        <v>►</v>
      </c>
      <c r="AI284" s="686"/>
      <c r="AJ284" s="134"/>
      <c r="AK284" s="204"/>
      <c r="AL284" s="204"/>
      <c r="AM284" s="203"/>
      <c r="AN284" s="202"/>
      <c r="AO284" s="201"/>
      <c r="AP284" s="706"/>
      <c r="AQ284" s="706"/>
      <c r="AR284" s="337"/>
      <c r="AS284" s="336"/>
      <c r="AT284" s="232"/>
      <c r="AU284" s="232"/>
      <c r="AV284" s="232"/>
      <c r="AW284" s="232"/>
      <c r="AX284" s="232"/>
      <c r="AY284" s="232"/>
      <c r="AZ284" s="232"/>
      <c r="BA284" s="231"/>
      <c r="BB284"/>
      <c r="BC284" s="407" t="str">
        <f t="shared" si="155"/>
        <v>►</v>
      </c>
      <c r="BF284" s="407" t="str">
        <f t="shared" si="156"/>
        <v>►</v>
      </c>
      <c r="BI284" s="9">
        <v>1</v>
      </c>
      <c r="BJ284" s="1"/>
      <c r="BK284" s="1"/>
    </row>
    <row r="285" spans="1:63" s="583" customFormat="1" ht="18.75">
      <c r="A285" s="407" t="str">
        <f t="shared" si="153"/>
        <v>►</v>
      </c>
      <c r="B285" s="147" t="str">
        <f t="shared" si="161"/>
        <v>►</v>
      </c>
      <c r="C285" s="685" t="str">
        <f t="shared" si="162"/>
        <v>►</v>
      </c>
      <c r="D285" s="147" t="str">
        <f t="shared" si="163"/>
        <v>►</v>
      </c>
      <c r="E285" s="147" t="str">
        <f t="shared" si="164"/>
        <v>►</v>
      </c>
      <c r="F285" s="147" t="str">
        <f t="shared" si="165"/>
        <v>►</v>
      </c>
      <c r="G285" s="147" t="str">
        <f t="shared" si="166"/>
        <v>►</v>
      </c>
      <c r="H285"/>
      <c r="I285" s="134"/>
      <c r="J285" s="204"/>
      <c r="K285" s="204"/>
      <c r="L285" s="203"/>
      <c r="M285" s="202"/>
      <c r="N285" s="201"/>
      <c r="O285" s="224"/>
      <c r="P285" s="334"/>
      <c r="Q285" s="323"/>
      <c r="R285" s="323"/>
      <c r="S285" s="323"/>
      <c r="T285" s="323"/>
      <c r="U285" s="211"/>
      <c r="V285" s="223"/>
      <c r="W285" s="705"/>
      <c r="X285" s="705"/>
      <c r="Y285" s="705"/>
      <c r="Z285" s="704"/>
      <c r="AA285" s="686"/>
      <c r="AB285" s="407" t="str">
        <f t="shared" si="154"/>
        <v>►</v>
      </c>
      <c r="AC285" s="147" t="str">
        <f t="shared" si="167"/>
        <v>►</v>
      </c>
      <c r="AD285" s="685" t="str">
        <f t="shared" si="168"/>
        <v>►</v>
      </c>
      <c r="AE285" s="147" t="str">
        <f t="shared" si="169"/>
        <v>►</v>
      </c>
      <c r="AF285" s="147" t="str">
        <f t="shared" si="170"/>
        <v>►</v>
      </c>
      <c r="AG285" s="147" t="str">
        <f t="shared" si="171"/>
        <v>►</v>
      </c>
      <c r="AH285" s="147" t="str">
        <f t="shared" si="172"/>
        <v>►</v>
      </c>
      <c r="AI285" s="686"/>
      <c r="AJ285" s="134"/>
      <c r="AK285" s="204"/>
      <c r="AL285" s="204"/>
      <c r="AM285" s="203"/>
      <c r="AN285" s="202"/>
      <c r="AO285" s="201"/>
      <c r="AP285" s="224"/>
      <c r="AQ285" s="334"/>
      <c r="AR285" s="323"/>
      <c r="AS285" s="323"/>
      <c r="AT285" s="323"/>
      <c r="AU285" s="323"/>
      <c r="AV285" s="211"/>
      <c r="AW285" s="223"/>
      <c r="AX285" s="705"/>
      <c r="AY285" s="705"/>
      <c r="AZ285" s="705"/>
      <c r="BA285" s="704"/>
      <c r="BB285"/>
      <c r="BC285" s="407" t="str">
        <f t="shared" si="155"/>
        <v>►</v>
      </c>
      <c r="BF285" s="407" t="str">
        <f t="shared" si="156"/>
        <v>►</v>
      </c>
      <c r="BI285" s="9">
        <v>1</v>
      </c>
      <c r="BJ285" s="1"/>
      <c r="BK285" s="1"/>
    </row>
    <row r="286" spans="1:63" s="583" customFormat="1" ht="18.75">
      <c r="A286" s="407" t="str">
        <f t="shared" si="153"/>
        <v>►</v>
      </c>
      <c r="B286" s="147" t="str">
        <f t="shared" si="161"/>
        <v>►</v>
      </c>
      <c r="C286" s="685" t="str">
        <f t="shared" si="162"/>
        <v>►</v>
      </c>
      <c r="D286" s="147" t="str">
        <f t="shared" si="163"/>
        <v>►</v>
      </c>
      <c r="E286" s="147" t="str">
        <f t="shared" si="164"/>
        <v>►</v>
      </c>
      <c r="F286" s="147" t="str">
        <f t="shared" si="165"/>
        <v>►</v>
      </c>
      <c r="G286" s="147" t="str">
        <f t="shared" si="166"/>
        <v>►</v>
      </c>
      <c r="H286"/>
      <c r="I286" s="134"/>
      <c r="J286" s="204"/>
      <c r="K286" s="204"/>
      <c r="L286" s="203"/>
      <c r="M286" s="202"/>
      <c r="N286" s="201"/>
      <c r="O286" s="216"/>
      <c r="P286" s="327"/>
      <c r="Q286" s="324"/>
      <c r="R286" s="324"/>
      <c r="S286" s="324"/>
      <c r="T286" s="324"/>
      <c r="U286" s="215"/>
      <c r="V286" s="28"/>
      <c r="W286" s="705"/>
      <c r="X286" s="705"/>
      <c r="Y286" s="705"/>
      <c r="Z286" s="704"/>
      <c r="AA286" s="686"/>
      <c r="AB286" s="407" t="str">
        <f t="shared" si="154"/>
        <v>►</v>
      </c>
      <c r="AC286" s="147" t="str">
        <f t="shared" si="167"/>
        <v>►</v>
      </c>
      <c r="AD286" s="685" t="str">
        <f t="shared" si="168"/>
        <v>►</v>
      </c>
      <c r="AE286" s="147" t="str">
        <f t="shared" si="169"/>
        <v>►</v>
      </c>
      <c r="AF286" s="147" t="str">
        <f t="shared" si="170"/>
        <v>►</v>
      </c>
      <c r="AG286" s="147" t="str">
        <f t="shared" si="171"/>
        <v>►</v>
      </c>
      <c r="AH286" s="147" t="str">
        <f t="shared" si="172"/>
        <v>►</v>
      </c>
      <c r="AI286" s="686"/>
      <c r="AJ286" s="134"/>
      <c r="AK286" s="204"/>
      <c r="AL286" s="204"/>
      <c r="AM286" s="203"/>
      <c r="AN286" s="202"/>
      <c r="AO286" s="201"/>
      <c r="AP286" s="216"/>
      <c r="AQ286" s="327"/>
      <c r="AR286" s="324"/>
      <c r="AS286" s="324"/>
      <c r="AT286" s="324"/>
      <c r="AU286" s="324"/>
      <c r="AV286" s="215"/>
      <c r="AW286" s="28"/>
      <c r="AX286" s="705"/>
      <c r="AY286" s="705"/>
      <c r="AZ286" s="705"/>
      <c r="BA286" s="704"/>
      <c r="BB286"/>
      <c r="BC286" s="407" t="str">
        <f t="shared" si="155"/>
        <v>►</v>
      </c>
      <c r="BF286" s="407" t="str">
        <f t="shared" si="156"/>
        <v>►</v>
      </c>
      <c r="BI286" s="9">
        <v>1</v>
      </c>
      <c r="BJ286" s="1"/>
      <c r="BK286" s="1"/>
    </row>
    <row r="287" spans="1:63" s="583" customFormat="1" ht="15.75">
      <c r="A287" s="407" t="str">
        <f t="shared" si="153"/>
        <v>►</v>
      </c>
      <c r="B287" s="147" t="str">
        <f t="shared" si="161"/>
        <v>►</v>
      </c>
      <c r="C287" s="685" t="str">
        <f t="shared" si="162"/>
        <v>►</v>
      </c>
      <c r="D287" s="147" t="str">
        <f t="shared" si="163"/>
        <v>►</v>
      </c>
      <c r="E287" s="147" t="str">
        <f t="shared" si="164"/>
        <v>►</v>
      </c>
      <c r="F287" s="147" t="str">
        <f t="shared" si="165"/>
        <v>►</v>
      </c>
      <c r="G287" s="147" t="str">
        <f t="shared" si="166"/>
        <v>►</v>
      </c>
      <c r="H287"/>
      <c r="I287" s="134"/>
      <c r="J287" s="204"/>
      <c r="K287" s="204"/>
      <c r="L287" s="203"/>
      <c r="M287" s="202"/>
      <c r="N287" s="201"/>
      <c r="O287" s="325"/>
      <c r="P287" s="324"/>
      <c r="Q287" s="323"/>
      <c r="R287" s="320"/>
      <c r="S287" s="199"/>
      <c r="T287" s="319"/>
      <c r="U287" s="198"/>
      <c r="V287" s="197"/>
      <c r="W287" s="703"/>
      <c r="X287" s="703"/>
      <c r="Y287" s="703"/>
      <c r="Z287" s="702"/>
      <c r="AA287" s="686"/>
      <c r="AB287" s="407" t="str">
        <f t="shared" si="154"/>
        <v>►</v>
      </c>
      <c r="AC287" s="147" t="str">
        <f t="shared" si="167"/>
        <v>►</v>
      </c>
      <c r="AD287" s="685" t="str">
        <f t="shared" si="168"/>
        <v>►</v>
      </c>
      <c r="AE287" s="147" t="str">
        <f t="shared" si="169"/>
        <v>►</v>
      </c>
      <c r="AF287" s="147" t="str">
        <f t="shared" si="170"/>
        <v>►</v>
      </c>
      <c r="AG287" s="147" t="str">
        <f t="shared" si="171"/>
        <v>►</v>
      </c>
      <c r="AH287" s="147" t="str">
        <f t="shared" si="172"/>
        <v>►</v>
      </c>
      <c r="AI287" s="686"/>
      <c r="AJ287" s="134"/>
      <c r="AK287" s="204"/>
      <c r="AL287" s="204"/>
      <c r="AM287" s="203"/>
      <c r="AN287" s="202"/>
      <c r="AO287" s="201"/>
      <c r="AP287" s="325"/>
      <c r="AQ287" s="324"/>
      <c r="AR287" s="323"/>
      <c r="AS287" s="320"/>
      <c r="AT287" s="199"/>
      <c r="AU287" s="319"/>
      <c r="AV287" s="198"/>
      <c r="AW287" s="197"/>
      <c r="AX287" s="703"/>
      <c r="AY287" s="703"/>
      <c r="AZ287" s="703"/>
      <c r="BA287" s="702"/>
      <c r="BB287"/>
      <c r="BC287" s="407" t="str">
        <f t="shared" si="155"/>
        <v>►</v>
      </c>
      <c r="BF287" s="407" t="str">
        <f t="shared" si="156"/>
        <v>►</v>
      </c>
      <c r="BI287" s="9">
        <v>1</v>
      </c>
      <c r="BJ287" s="1"/>
      <c r="BK287" s="1"/>
    </row>
    <row r="288" spans="1:63" s="583" customFormat="1" ht="15.75">
      <c r="A288" s="407" t="str">
        <f t="shared" si="153"/>
        <v>►</v>
      </c>
      <c r="B288" s="147" t="str">
        <f t="shared" si="161"/>
        <v>►</v>
      </c>
      <c r="C288" s="685" t="str">
        <f t="shared" si="162"/>
        <v>►</v>
      </c>
      <c r="D288" s="147" t="str">
        <f t="shared" si="163"/>
        <v>►</v>
      </c>
      <c r="E288" s="147" t="str">
        <f t="shared" si="164"/>
        <v>►</v>
      </c>
      <c r="F288" s="147" t="str">
        <f t="shared" si="165"/>
        <v>►</v>
      </c>
      <c r="G288" s="147" t="str">
        <f t="shared" si="166"/>
        <v>►</v>
      </c>
      <c r="H288"/>
      <c r="I288" s="134"/>
      <c r="J288" s="204"/>
      <c r="K288" s="204"/>
      <c r="L288" s="203"/>
      <c r="M288" s="202"/>
      <c r="N288" s="201"/>
      <c r="O288" s="200"/>
      <c r="P288" s="104"/>
      <c r="Q288" s="320"/>
      <c r="R288" s="320"/>
      <c r="S288" s="199"/>
      <c r="T288" s="319"/>
      <c r="U288" s="198"/>
      <c r="V288" s="197"/>
      <c r="W288" s="703"/>
      <c r="X288" s="703"/>
      <c r="Y288" s="703"/>
      <c r="Z288" s="702"/>
      <c r="AA288" s="686"/>
      <c r="AB288" s="407" t="str">
        <f t="shared" si="154"/>
        <v>►</v>
      </c>
      <c r="AC288" s="147" t="str">
        <f t="shared" si="167"/>
        <v>►</v>
      </c>
      <c r="AD288" s="685" t="str">
        <f t="shared" si="168"/>
        <v>►</v>
      </c>
      <c r="AE288" s="147" t="str">
        <f t="shared" si="169"/>
        <v>►</v>
      </c>
      <c r="AF288" s="147" t="str">
        <f t="shared" si="170"/>
        <v>►</v>
      </c>
      <c r="AG288" s="147" t="str">
        <f t="shared" si="171"/>
        <v>►</v>
      </c>
      <c r="AH288" s="147" t="str">
        <f t="shared" si="172"/>
        <v>►</v>
      </c>
      <c r="AI288" s="686"/>
      <c r="AJ288" s="134"/>
      <c r="AK288" s="204"/>
      <c r="AL288" s="204"/>
      <c r="AM288" s="203"/>
      <c r="AN288" s="202"/>
      <c r="AO288" s="201"/>
      <c r="AP288" s="200"/>
      <c r="AQ288" s="104"/>
      <c r="AR288" s="320"/>
      <c r="AS288" s="320"/>
      <c r="AT288" s="199"/>
      <c r="AU288" s="319"/>
      <c r="AV288" s="198"/>
      <c r="AW288" s="197"/>
      <c r="AX288" s="703"/>
      <c r="AY288" s="703"/>
      <c r="AZ288" s="703"/>
      <c r="BA288" s="702"/>
      <c r="BB288"/>
      <c r="BC288" s="407" t="str">
        <f t="shared" si="155"/>
        <v>►</v>
      </c>
      <c r="BF288" s="407" t="str">
        <f t="shared" si="156"/>
        <v>►</v>
      </c>
      <c r="BI288" s="9">
        <v>1</v>
      </c>
      <c r="BJ288" s="1"/>
      <c r="BK288" s="1"/>
    </row>
    <row r="289" spans="1:63" s="583" customFormat="1" ht="15.75">
      <c r="A289" s="407" t="str">
        <f t="shared" si="153"/>
        <v>►</v>
      </c>
      <c r="B289" s="147" t="str">
        <f t="shared" si="161"/>
        <v>►</v>
      </c>
      <c r="C289" s="685" t="str">
        <f t="shared" si="162"/>
        <v>►</v>
      </c>
      <c r="D289" s="147" t="str">
        <f t="shared" si="163"/>
        <v>►</v>
      </c>
      <c r="E289" s="147" t="str">
        <f t="shared" si="164"/>
        <v>►</v>
      </c>
      <c r="F289" s="147" t="str">
        <f t="shared" si="165"/>
        <v>►</v>
      </c>
      <c r="G289" s="147" t="str">
        <f t="shared" si="166"/>
        <v>►</v>
      </c>
      <c r="H289"/>
      <c r="I289" s="134"/>
      <c r="J289" s="190"/>
      <c r="K289" s="189"/>
      <c r="L289" s="188"/>
      <c r="M289" s="187"/>
      <c r="N289" s="186"/>
      <c r="O289" s="185"/>
      <c r="P289" s="184"/>
      <c r="Q289" s="184"/>
      <c r="R289" s="183"/>
      <c r="S289" s="183"/>
      <c r="T289" s="183"/>
      <c r="U289" s="183"/>
      <c r="V289" s="183"/>
      <c r="W289" s="183"/>
      <c r="X289" s="183"/>
      <c r="Y289" s="183"/>
      <c r="Z289" s="182"/>
      <c r="AA289" s="686"/>
      <c r="AB289" s="407" t="str">
        <f t="shared" si="154"/>
        <v>►</v>
      </c>
      <c r="AC289" s="147" t="str">
        <f t="shared" si="167"/>
        <v>►</v>
      </c>
      <c r="AD289" s="685" t="str">
        <f t="shared" si="168"/>
        <v>►</v>
      </c>
      <c r="AE289" s="147" t="str">
        <f t="shared" si="169"/>
        <v>►</v>
      </c>
      <c r="AF289" s="147" t="str">
        <f t="shared" si="170"/>
        <v>►</v>
      </c>
      <c r="AG289" s="147" t="str">
        <f t="shared" si="171"/>
        <v>►</v>
      </c>
      <c r="AH289" s="147" t="str">
        <f t="shared" si="172"/>
        <v>►</v>
      </c>
      <c r="AI289" s="686"/>
      <c r="AJ289" s="134"/>
      <c r="AK289" s="190"/>
      <c r="AL289" s="189"/>
      <c r="AM289" s="188"/>
      <c r="AN289" s="187"/>
      <c r="AO289" s="186"/>
      <c r="AP289" s="185"/>
      <c r="AQ289" s="184"/>
      <c r="AR289" s="184"/>
      <c r="AS289" s="183"/>
      <c r="AT289" s="183"/>
      <c r="AU289" s="183"/>
      <c r="AV289" s="183"/>
      <c r="AW289" s="183"/>
      <c r="AX289" s="183"/>
      <c r="AY289" s="183"/>
      <c r="AZ289" s="183"/>
      <c r="BA289" s="182"/>
      <c r="BB289"/>
      <c r="BC289" s="407" t="str">
        <f t="shared" si="155"/>
        <v>►</v>
      </c>
      <c r="BF289" s="407" t="str">
        <f t="shared" si="156"/>
        <v>►</v>
      </c>
      <c r="BI289" s="9">
        <v>1</v>
      </c>
      <c r="BJ289" s="1"/>
      <c r="BK289" s="1"/>
    </row>
    <row r="290" spans="1:63" s="583" customFormat="1" ht="15.75">
      <c r="A290" s="407" t="str">
        <f t="shared" si="153"/>
        <v>►</v>
      </c>
      <c r="B290" s="147" t="str">
        <f t="shared" si="161"/>
        <v>►</v>
      </c>
      <c r="C290" s="685" t="str">
        <f t="shared" si="162"/>
        <v>►</v>
      </c>
      <c r="D290" s="147" t="str">
        <f t="shared" si="163"/>
        <v>►</v>
      </c>
      <c r="E290" s="147" t="str">
        <f t="shared" si="164"/>
        <v>►</v>
      </c>
      <c r="F290" s="147" t="str">
        <f t="shared" si="165"/>
        <v>►</v>
      </c>
      <c r="G290" s="147" t="str">
        <f t="shared" si="166"/>
        <v>►</v>
      </c>
      <c r="H290"/>
      <c r="I290" s="134"/>
      <c r="J290" s="119"/>
      <c r="K290" s="119"/>
      <c r="L290" s="118"/>
      <c r="M290" s="117"/>
      <c r="N290" s="116"/>
      <c r="O290" s="701"/>
      <c r="P290" s="701"/>
      <c r="Q290" s="700"/>
      <c r="R290" s="177"/>
      <c r="S290" s="176"/>
      <c r="T290" s="699"/>
      <c r="U290" s="175"/>
      <c r="V290" s="698"/>
      <c r="W290" s="697"/>
      <c r="X290" s="696"/>
      <c r="Y290" s="695"/>
      <c r="Z290" s="174"/>
      <c r="AA290" s="686"/>
      <c r="AB290" s="407" t="str">
        <f t="shared" si="154"/>
        <v>►</v>
      </c>
      <c r="AC290" s="147" t="str">
        <f t="shared" si="167"/>
        <v>►</v>
      </c>
      <c r="AD290" s="685" t="str">
        <f t="shared" si="168"/>
        <v>►</v>
      </c>
      <c r="AE290" s="147" t="str">
        <f t="shared" si="169"/>
        <v>►</v>
      </c>
      <c r="AF290" s="147" t="str">
        <f t="shared" si="170"/>
        <v>►</v>
      </c>
      <c r="AG290" s="147" t="str">
        <f t="shared" si="171"/>
        <v>►</v>
      </c>
      <c r="AH290" s="147" t="str">
        <f t="shared" si="172"/>
        <v>►</v>
      </c>
      <c r="AI290" s="686"/>
      <c r="AJ290" s="134"/>
      <c r="AK290" s="119"/>
      <c r="AL290" s="119"/>
      <c r="AM290" s="118"/>
      <c r="AN290" s="117"/>
      <c r="AO290" s="116"/>
      <c r="AP290" s="701"/>
      <c r="AQ290" s="701"/>
      <c r="AR290" s="700"/>
      <c r="AS290" s="177"/>
      <c r="AT290" s="176"/>
      <c r="AU290" s="699"/>
      <c r="AV290" s="175"/>
      <c r="AW290" s="698"/>
      <c r="AX290" s="697"/>
      <c r="AY290" s="696"/>
      <c r="AZ290" s="695"/>
      <c r="BA290" s="174"/>
      <c r="BB290"/>
      <c r="BC290" s="407" t="str">
        <f t="shared" si="155"/>
        <v>►</v>
      </c>
      <c r="BF290" s="407" t="str">
        <f t="shared" si="156"/>
        <v>►</v>
      </c>
      <c r="BI290" s="9">
        <v>1</v>
      </c>
      <c r="BJ290" s="1"/>
      <c r="BK290" s="1"/>
    </row>
    <row r="291" spans="1:63" s="583" customFormat="1" ht="15.75">
      <c r="A291" s="407" t="str">
        <f t="shared" si="153"/>
        <v>►</v>
      </c>
      <c r="B291" s="147" t="str">
        <f t="shared" si="161"/>
        <v>►</v>
      </c>
      <c r="C291" s="685" t="str">
        <f t="shared" si="162"/>
        <v>►</v>
      </c>
      <c r="D291" s="147" t="str">
        <f t="shared" si="163"/>
        <v>►</v>
      </c>
      <c r="E291" s="147" t="str">
        <f t="shared" si="164"/>
        <v>►</v>
      </c>
      <c r="F291" s="147" t="str">
        <f t="shared" si="165"/>
        <v>►</v>
      </c>
      <c r="G291" s="147" t="str">
        <f t="shared" si="166"/>
        <v>►</v>
      </c>
      <c r="H291"/>
      <c r="I291" s="134"/>
      <c r="J291" s="119"/>
      <c r="K291" s="119"/>
      <c r="L291" s="118"/>
      <c r="M291" s="117"/>
      <c r="N291" s="116"/>
      <c r="O291" s="689"/>
      <c r="P291" s="689"/>
      <c r="Q291" s="688"/>
      <c r="R291" s="165"/>
      <c r="S291" s="164"/>
      <c r="T291" s="694"/>
      <c r="U291" s="163"/>
      <c r="V291" s="693"/>
      <c r="W291" s="692"/>
      <c r="X291" s="691"/>
      <c r="Y291" s="690"/>
      <c r="Z291" s="162"/>
      <c r="AA291" s="686"/>
      <c r="AB291" s="407" t="str">
        <f t="shared" si="154"/>
        <v>►</v>
      </c>
      <c r="AC291" s="147" t="str">
        <f t="shared" si="167"/>
        <v>►</v>
      </c>
      <c r="AD291" s="685" t="str">
        <f t="shared" si="168"/>
        <v>►</v>
      </c>
      <c r="AE291" s="147" t="str">
        <f t="shared" si="169"/>
        <v>►</v>
      </c>
      <c r="AF291" s="147" t="str">
        <f t="shared" si="170"/>
        <v>►</v>
      </c>
      <c r="AG291" s="147" t="str">
        <f t="shared" si="171"/>
        <v>►</v>
      </c>
      <c r="AH291" s="147" t="str">
        <f t="shared" si="172"/>
        <v>►</v>
      </c>
      <c r="AI291" s="686"/>
      <c r="AJ291" s="134"/>
      <c r="AK291" s="119"/>
      <c r="AL291" s="119"/>
      <c r="AM291" s="118"/>
      <c r="AN291" s="117"/>
      <c r="AO291" s="116"/>
      <c r="AP291" s="689"/>
      <c r="AQ291" s="689"/>
      <c r="AR291" s="688"/>
      <c r="AS291" s="165"/>
      <c r="AT291" s="164"/>
      <c r="AU291" s="694"/>
      <c r="AV291" s="163"/>
      <c r="AW291" s="693"/>
      <c r="AX291" s="692"/>
      <c r="AY291" s="691"/>
      <c r="AZ291" s="690"/>
      <c r="BA291" s="162"/>
      <c r="BB291"/>
      <c r="BC291" s="407" t="str">
        <f t="shared" si="155"/>
        <v>►</v>
      </c>
      <c r="BF291" s="407" t="str">
        <f t="shared" si="156"/>
        <v>►</v>
      </c>
      <c r="BI291" s="9">
        <v>1</v>
      </c>
      <c r="BJ291" s="1"/>
      <c r="BK291" s="1"/>
    </row>
    <row r="292" spans="1:63" s="583" customFormat="1" ht="21">
      <c r="A292" s="407" t="str">
        <f t="shared" si="153"/>
        <v>►</v>
      </c>
      <c r="B292" s="147" t="str">
        <f t="shared" si="161"/>
        <v>►</v>
      </c>
      <c r="C292" s="685" t="str">
        <f t="shared" si="162"/>
        <v>►</v>
      </c>
      <c r="D292" s="147" t="str">
        <f t="shared" si="163"/>
        <v>►</v>
      </c>
      <c r="E292" s="147" t="str">
        <f t="shared" si="164"/>
        <v>►</v>
      </c>
      <c r="F292" s="147" t="str">
        <f t="shared" si="165"/>
        <v>►</v>
      </c>
      <c r="G292" s="147" t="str">
        <f t="shared" si="166"/>
        <v>►</v>
      </c>
      <c r="H292"/>
      <c r="I292" s="134"/>
      <c r="J292" s="119"/>
      <c r="K292" s="119"/>
      <c r="L292" s="118"/>
      <c r="M292" s="117"/>
      <c r="N292" s="116"/>
      <c r="O292" s="689"/>
      <c r="P292" s="689"/>
      <c r="Q292" s="688"/>
      <c r="R292" s="145"/>
      <c r="S292" s="296"/>
      <c r="T292" s="295"/>
      <c r="U292" s="144"/>
      <c r="V292" s="294"/>
      <c r="W292" s="293"/>
      <c r="X292" s="292"/>
      <c r="Y292" s="291"/>
      <c r="Z292" s="290"/>
      <c r="AA292" s="686"/>
      <c r="AB292" s="407" t="str">
        <f t="shared" si="154"/>
        <v>►</v>
      </c>
      <c r="AC292" s="147" t="str">
        <f t="shared" si="167"/>
        <v>►</v>
      </c>
      <c r="AD292" s="685" t="str">
        <f t="shared" si="168"/>
        <v>►</v>
      </c>
      <c r="AE292" s="147" t="str">
        <f t="shared" si="169"/>
        <v>►</v>
      </c>
      <c r="AF292" s="147" t="str">
        <f t="shared" si="170"/>
        <v>►</v>
      </c>
      <c r="AG292" s="147" t="str">
        <f t="shared" si="171"/>
        <v>►</v>
      </c>
      <c r="AH292" s="147" t="str">
        <f t="shared" si="172"/>
        <v>►</v>
      </c>
      <c r="AI292" s="686"/>
      <c r="AJ292" s="134"/>
      <c r="AK292" s="119"/>
      <c r="AL292" s="119"/>
      <c r="AM292" s="118"/>
      <c r="AN292" s="117"/>
      <c r="AO292" s="116"/>
      <c r="AP292" s="689"/>
      <c r="AQ292" s="689"/>
      <c r="AR292" s="688"/>
      <c r="AS292" s="145"/>
      <c r="AT292" s="296"/>
      <c r="AU292" s="295"/>
      <c r="AV292" s="144"/>
      <c r="AW292" s="294"/>
      <c r="AX292" s="293"/>
      <c r="AY292" s="292"/>
      <c r="AZ292" s="291"/>
      <c r="BA292" s="290"/>
      <c r="BB292"/>
      <c r="BC292" s="407" t="str">
        <f t="shared" si="155"/>
        <v>►</v>
      </c>
      <c r="BF292" s="407" t="str">
        <f t="shared" si="156"/>
        <v>►</v>
      </c>
      <c r="BI292" s="9">
        <v>1</v>
      </c>
      <c r="BJ292" s="1"/>
      <c r="BK292" s="1"/>
    </row>
    <row r="293" spans="1:63" s="583" customFormat="1" ht="21">
      <c r="A293" s="407" t="str">
        <f t="shared" si="153"/>
        <v>►</v>
      </c>
      <c r="B293" s="147" t="str">
        <f t="shared" si="161"/>
        <v>►</v>
      </c>
      <c r="C293" s="685" t="str">
        <f t="shared" si="162"/>
        <v>►</v>
      </c>
      <c r="D293" s="147" t="str">
        <f t="shared" si="163"/>
        <v>►</v>
      </c>
      <c r="E293" s="147" t="str">
        <f t="shared" si="164"/>
        <v>►</v>
      </c>
      <c r="F293" s="147" t="str">
        <f t="shared" si="165"/>
        <v>►</v>
      </c>
      <c r="G293" s="147" t="str">
        <f t="shared" si="166"/>
        <v>►</v>
      </c>
      <c r="H293"/>
      <c r="I293" s="146"/>
      <c r="J293" s="119"/>
      <c r="K293" s="119"/>
      <c r="L293" s="118"/>
      <c r="M293" s="117"/>
      <c r="N293" s="116"/>
      <c r="O293" s="689"/>
      <c r="P293" s="689"/>
      <c r="Q293" s="688"/>
      <c r="R293" s="150"/>
      <c r="S293" s="296"/>
      <c r="T293" s="295"/>
      <c r="U293" s="144"/>
      <c r="V293" s="294"/>
      <c r="W293" s="293"/>
      <c r="X293" s="292"/>
      <c r="Y293" s="291"/>
      <c r="Z293" s="290"/>
      <c r="AA293" s="686"/>
      <c r="AB293" s="407" t="str">
        <f t="shared" si="154"/>
        <v>►</v>
      </c>
      <c r="AC293" s="147" t="str">
        <f t="shared" si="167"/>
        <v>►</v>
      </c>
      <c r="AD293" s="685" t="str">
        <f t="shared" si="168"/>
        <v>►</v>
      </c>
      <c r="AE293" s="147" t="str">
        <f t="shared" si="169"/>
        <v>►</v>
      </c>
      <c r="AF293" s="147" t="str">
        <f t="shared" si="170"/>
        <v>►</v>
      </c>
      <c r="AG293" s="147" t="str">
        <f t="shared" si="171"/>
        <v>►</v>
      </c>
      <c r="AH293" s="147" t="str">
        <f t="shared" si="172"/>
        <v>►</v>
      </c>
      <c r="AI293" s="686"/>
      <c r="AJ293" s="146"/>
      <c r="AK293" s="119"/>
      <c r="AL293" s="119"/>
      <c r="AM293" s="118"/>
      <c r="AN293" s="117"/>
      <c r="AO293" s="116"/>
      <c r="AP293" s="689"/>
      <c r="AQ293" s="689"/>
      <c r="AR293" s="688"/>
      <c r="AS293" s="150"/>
      <c r="AT293" s="296"/>
      <c r="AU293" s="295"/>
      <c r="AV293" s="144"/>
      <c r="AW293" s="294"/>
      <c r="AX293" s="293"/>
      <c r="AY293" s="292"/>
      <c r="AZ293" s="291"/>
      <c r="BA293" s="290"/>
      <c r="BB293"/>
      <c r="BC293" s="407" t="str">
        <f t="shared" si="155"/>
        <v>►</v>
      </c>
      <c r="BF293" s="407" t="str">
        <f t="shared" si="156"/>
        <v>►</v>
      </c>
      <c r="BI293" s="9">
        <v>1</v>
      </c>
      <c r="BJ293" s="1"/>
      <c r="BK293" s="1"/>
    </row>
    <row r="294" spans="1:63" s="583" customFormat="1" ht="21">
      <c r="A294" s="407" t="str">
        <f t="shared" si="153"/>
        <v>►</v>
      </c>
      <c r="B294" s="147" t="str">
        <f t="shared" si="161"/>
        <v>►</v>
      </c>
      <c r="C294" s="685" t="str">
        <f t="shared" si="162"/>
        <v>►</v>
      </c>
      <c r="D294" s="147" t="str">
        <f t="shared" si="163"/>
        <v>►</v>
      </c>
      <c r="E294" s="147" t="str">
        <f t="shared" si="164"/>
        <v>►</v>
      </c>
      <c r="F294" s="147" t="str">
        <f t="shared" si="165"/>
        <v>►</v>
      </c>
      <c r="G294" s="147" t="str">
        <f t="shared" si="166"/>
        <v>►</v>
      </c>
      <c r="H294"/>
      <c r="I294" s="146"/>
      <c r="J294" s="119"/>
      <c r="K294" s="119"/>
      <c r="L294" s="118"/>
      <c r="M294" s="117"/>
      <c r="N294" s="116"/>
      <c r="O294" s="689"/>
      <c r="P294" s="689"/>
      <c r="Q294" s="688"/>
      <c r="R294" s="145"/>
      <c r="S294" s="296"/>
      <c r="T294" s="295"/>
      <c r="U294" s="144"/>
      <c r="V294" s="294"/>
      <c r="W294" s="293"/>
      <c r="X294" s="292"/>
      <c r="Y294" s="291"/>
      <c r="Z294" s="298"/>
      <c r="AA294" s="686"/>
      <c r="AB294" s="407" t="str">
        <f t="shared" si="154"/>
        <v>►</v>
      </c>
      <c r="AC294" s="147" t="str">
        <f t="shared" si="167"/>
        <v>►</v>
      </c>
      <c r="AD294" s="685" t="str">
        <f t="shared" si="168"/>
        <v>►</v>
      </c>
      <c r="AE294" s="147" t="str">
        <f t="shared" si="169"/>
        <v>►</v>
      </c>
      <c r="AF294" s="147" t="str">
        <f t="shared" si="170"/>
        <v>►</v>
      </c>
      <c r="AG294" s="147" t="str">
        <f t="shared" si="171"/>
        <v>►</v>
      </c>
      <c r="AH294" s="147" t="str">
        <f t="shared" si="172"/>
        <v>►</v>
      </c>
      <c r="AI294" s="686"/>
      <c r="AJ294" s="146"/>
      <c r="AK294" s="119"/>
      <c r="AL294" s="119"/>
      <c r="AM294" s="118"/>
      <c r="AN294" s="117"/>
      <c r="AO294" s="116"/>
      <c r="AP294" s="689"/>
      <c r="AQ294" s="689"/>
      <c r="AR294" s="688"/>
      <c r="AS294" s="145"/>
      <c r="AT294" s="296"/>
      <c r="AU294" s="295"/>
      <c r="AV294" s="144"/>
      <c r="AW294" s="294"/>
      <c r="AX294" s="293"/>
      <c r="AY294" s="292"/>
      <c r="AZ294" s="291"/>
      <c r="BA294" s="298"/>
      <c r="BB294"/>
      <c r="BC294" s="407" t="str">
        <f t="shared" si="155"/>
        <v>►</v>
      </c>
      <c r="BF294" s="407" t="str">
        <f t="shared" si="156"/>
        <v>►</v>
      </c>
      <c r="BI294" s="9">
        <v>1</v>
      </c>
      <c r="BJ294" s="1"/>
      <c r="BK294" s="1"/>
    </row>
    <row r="295" spans="1:63" s="583" customFormat="1" ht="21">
      <c r="A295" s="407" t="str">
        <f t="shared" si="153"/>
        <v>►</v>
      </c>
      <c r="B295" s="147" t="str">
        <f t="shared" si="161"/>
        <v>►</v>
      </c>
      <c r="C295" s="685" t="str">
        <f t="shared" si="162"/>
        <v>►</v>
      </c>
      <c r="D295" s="147" t="str">
        <f t="shared" si="163"/>
        <v>►</v>
      </c>
      <c r="E295" s="147" t="str">
        <f t="shared" si="164"/>
        <v>►</v>
      </c>
      <c r="F295" s="147" t="str">
        <f t="shared" si="165"/>
        <v>►</v>
      </c>
      <c r="G295" s="147" t="str">
        <f t="shared" si="166"/>
        <v>►</v>
      </c>
      <c r="H295"/>
      <c r="I295" s="146"/>
      <c r="J295" s="119"/>
      <c r="K295" s="119"/>
      <c r="L295" s="118"/>
      <c r="M295" s="117"/>
      <c r="N295" s="116"/>
      <c r="O295" s="689"/>
      <c r="P295" s="689"/>
      <c r="Q295" s="688"/>
      <c r="R295" s="150"/>
      <c r="S295" s="296"/>
      <c r="T295" s="295"/>
      <c r="U295" s="144"/>
      <c r="V295" s="294"/>
      <c r="W295" s="293"/>
      <c r="X295" s="292"/>
      <c r="Y295" s="291"/>
      <c r="Z295" s="298"/>
      <c r="AA295" s="686"/>
      <c r="AB295" s="407" t="str">
        <f t="shared" si="154"/>
        <v>►</v>
      </c>
      <c r="AC295" s="147" t="str">
        <f t="shared" si="167"/>
        <v>►</v>
      </c>
      <c r="AD295" s="685" t="str">
        <f t="shared" si="168"/>
        <v>►</v>
      </c>
      <c r="AE295" s="147" t="str">
        <f t="shared" si="169"/>
        <v>►</v>
      </c>
      <c r="AF295" s="147" t="str">
        <f t="shared" si="170"/>
        <v>►</v>
      </c>
      <c r="AG295" s="147" t="str">
        <f t="shared" si="171"/>
        <v>►</v>
      </c>
      <c r="AH295" s="147" t="str">
        <f t="shared" si="172"/>
        <v>►</v>
      </c>
      <c r="AI295" s="686"/>
      <c r="AJ295" s="146"/>
      <c r="AK295" s="119"/>
      <c r="AL295" s="119"/>
      <c r="AM295" s="118"/>
      <c r="AN295" s="117"/>
      <c r="AO295" s="116"/>
      <c r="AP295" s="689"/>
      <c r="AQ295" s="689"/>
      <c r="AR295" s="688"/>
      <c r="AS295" s="150"/>
      <c r="AT295" s="296"/>
      <c r="AU295" s="295"/>
      <c r="AV295" s="144"/>
      <c r="AW295" s="294"/>
      <c r="AX295" s="293"/>
      <c r="AY295" s="292"/>
      <c r="AZ295" s="291"/>
      <c r="BA295" s="298"/>
      <c r="BB295"/>
      <c r="BC295" s="407" t="str">
        <f t="shared" si="155"/>
        <v>►</v>
      </c>
      <c r="BF295" s="407" t="str">
        <f t="shared" si="156"/>
        <v>►</v>
      </c>
      <c r="BI295" s="9">
        <v>1</v>
      </c>
      <c r="BJ295" s="1"/>
      <c r="BK295" s="1"/>
    </row>
    <row r="296" spans="1:63" s="583" customFormat="1" ht="21">
      <c r="A296" s="407" t="str">
        <f t="shared" si="153"/>
        <v>►</v>
      </c>
      <c r="B296" s="147" t="str">
        <f t="shared" si="161"/>
        <v>►</v>
      </c>
      <c r="C296" s="685" t="str">
        <f t="shared" si="162"/>
        <v>►</v>
      </c>
      <c r="D296" s="147" t="str">
        <f t="shared" si="163"/>
        <v>►</v>
      </c>
      <c r="E296" s="147" t="str">
        <f t="shared" si="164"/>
        <v>►</v>
      </c>
      <c r="F296" s="147" t="str">
        <f t="shared" si="165"/>
        <v>►</v>
      </c>
      <c r="G296" s="147" t="str">
        <f t="shared" si="166"/>
        <v>►</v>
      </c>
      <c r="H296"/>
      <c r="I296" s="146"/>
      <c r="J296" s="119"/>
      <c r="K296" s="119"/>
      <c r="L296" s="118"/>
      <c r="M296" s="117"/>
      <c r="N296" s="116"/>
      <c r="O296" s="689"/>
      <c r="P296" s="689"/>
      <c r="Q296" s="688"/>
      <c r="R296" s="145"/>
      <c r="S296" s="296"/>
      <c r="T296" s="295"/>
      <c r="U296" s="144"/>
      <c r="V296" s="294"/>
      <c r="W296" s="293"/>
      <c r="X296" s="292"/>
      <c r="Y296" s="291"/>
      <c r="Z296" s="290"/>
      <c r="AA296" s="686"/>
      <c r="AB296" s="407" t="str">
        <f t="shared" si="154"/>
        <v>►</v>
      </c>
      <c r="AC296" s="147" t="str">
        <f t="shared" si="167"/>
        <v>►</v>
      </c>
      <c r="AD296" s="685" t="str">
        <f t="shared" si="168"/>
        <v>►</v>
      </c>
      <c r="AE296" s="147" t="str">
        <f t="shared" si="169"/>
        <v>►</v>
      </c>
      <c r="AF296" s="147" t="str">
        <f t="shared" si="170"/>
        <v>►</v>
      </c>
      <c r="AG296" s="147" t="str">
        <f t="shared" si="171"/>
        <v>►</v>
      </c>
      <c r="AH296" s="147" t="str">
        <f t="shared" si="172"/>
        <v>►</v>
      </c>
      <c r="AI296" s="686"/>
      <c r="AJ296" s="146"/>
      <c r="AK296" s="119"/>
      <c r="AL296" s="119"/>
      <c r="AM296" s="118"/>
      <c r="AN296" s="117"/>
      <c r="AO296" s="116"/>
      <c r="AP296" s="689"/>
      <c r="AQ296" s="689"/>
      <c r="AR296" s="688"/>
      <c r="AS296" s="145"/>
      <c r="AT296" s="296"/>
      <c r="AU296" s="295"/>
      <c r="AV296" s="144"/>
      <c r="AW296" s="294"/>
      <c r="AX296" s="293"/>
      <c r="AY296" s="292"/>
      <c r="AZ296" s="291"/>
      <c r="BA296" s="290"/>
      <c r="BB296"/>
      <c r="BC296" s="407" t="str">
        <f t="shared" si="155"/>
        <v>►</v>
      </c>
      <c r="BF296" s="407" t="str">
        <f t="shared" si="156"/>
        <v>►</v>
      </c>
      <c r="BI296" s="9">
        <v>1</v>
      </c>
      <c r="BJ296" s="1"/>
      <c r="BK296" s="1"/>
    </row>
    <row r="297" spans="1:63" s="583" customFormat="1" ht="21">
      <c r="A297" s="407" t="str">
        <f t="shared" si="153"/>
        <v>►</v>
      </c>
      <c r="B297" s="147" t="str">
        <f t="shared" si="161"/>
        <v>►</v>
      </c>
      <c r="C297" s="685" t="str">
        <f t="shared" si="162"/>
        <v>►</v>
      </c>
      <c r="D297" s="147" t="str">
        <f t="shared" si="163"/>
        <v>►</v>
      </c>
      <c r="E297" s="147" t="str">
        <f t="shared" si="164"/>
        <v>►</v>
      </c>
      <c r="F297" s="147" t="str">
        <f t="shared" si="165"/>
        <v>►</v>
      </c>
      <c r="G297" s="147" t="str">
        <f t="shared" si="166"/>
        <v>►</v>
      </c>
      <c r="H297"/>
      <c r="I297" s="146"/>
      <c r="J297" s="119"/>
      <c r="K297" s="119"/>
      <c r="L297" s="118"/>
      <c r="M297" s="117"/>
      <c r="N297" s="116"/>
      <c r="O297" s="689"/>
      <c r="P297" s="689"/>
      <c r="Q297" s="688"/>
      <c r="R297" s="150"/>
      <c r="S297" s="296"/>
      <c r="T297" s="295"/>
      <c r="U297" s="144"/>
      <c r="V297" s="294"/>
      <c r="W297" s="293"/>
      <c r="X297" s="292"/>
      <c r="Y297" s="291"/>
      <c r="Z297" s="290"/>
      <c r="AA297" s="686"/>
      <c r="AB297" s="407" t="str">
        <f t="shared" si="154"/>
        <v>►</v>
      </c>
      <c r="AC297" s="147" t="str">
        <f t="shared" si="167"/>
        <v>►</v>
      </c>
      <c r="AD297" s="685" t="str">
        <f t="shared" si="168"/>
        <v>►</v>
      </c>
      <c r="AE297" s="147" t="str">
        <f t="shared" si="169"/>
        <v>►</v>
      </c>
      <c r="AF297" s="147" t="str">
        <f t="shared" si="170"/>
        <v>►</v>
      </c>
      <c r="AG297" s="147" t="str">
        <f t="shared" si="171"/>
        <v>►</v>
      </c>
      <c r="AH297" s="147" t="str">
        <f t="shared" si="172"/>
        <v>►</v>
      </c>
      <c r="AI297" s="686"/>
      <c r="AJ297" s="146"/>
      <c r="AK297" s="119"/>
      <c r="AL297" s="119"/>
      <c r="AM297" s="118"/>
      <c r="AN297" s="117"/>
      <c r="AO297" s="116"/>
      <c r="AP297" s="689"/>
      <c r="AQ297" s="689"/>
      <c r="AR297" s="688"/>
      <c r="AS297" s="150"/>
      <c r="AT297" s="296"/>
      <c r="AU297" s="295"/>
      <c r="AV297" s="144"/>
      <c r="AW297" s="294"/>
      <c r="AX297" s="293"/>
      <c r="AY297" s="292"/>
      <c r="AZ297" s="291"/>
      <c r="BA297" s="290"/>
      <c r="BB297"/>
      <c r="BC297" s="407" t="str">
        <f t="shared" si="155"/>
        <v>►</v>
      </c>
      <c r="BF297" s="407" t="str">
        <f t="shared" si="156"/>
        <v>►</v>
      </c>
      <c r="BI297" s="9">
        <v>1</v>
      </c>
      <c r="BJ297" s="1"/>
      <c r="BK297" s="1"/>
    </row>
    <row r="298" spans="1:63" s="583" customFormat="1" ht="21">
      <c r="A298" s="407" t="str">
        <f t="shared" si="153"/>
        <v>►</v>
      </c>
      <c r="B298" s="147" t="str">
        <f t="shared" si="161"/>
        <v>►</v>
      </c>
      <c r="C298" s="685" t="str">
        <f t="shared" si="162"/>
        <v>►</v>
      </c>
      <c r="D298" s="147" t="str">
        <f t="shared" si="163"/>
        <v>►</v>
      </c>
      <c r="E298" s="147" t="str">
        <f t="shared" si="164"/>
        <v>►</v>
      </c>
      <c r="F298" s="147" t="str">
        <f t="shared" si="165"/>
        <v>►</v>
      </c>
      <c r="G298" s="147" t="str">
        <f t="shared" si="166"/>
        <v>►</v>
      </c>
      <c r="H298"/>
      <c r="I298" s="146"/>
      <c r="J298" s="119"/>
      <c r="K298" s="119"/>
      <c r="L298" s="118"/>
      <c r="M298" s="117"/>
      <c r="N298" s="116"/>
      <c r="O298" s="689"/>
      <c r="P298" s="689"/>
      <c r="Q298" s="688"/>
      <c r="R298" s="145"/>
      <c r="S298" s="296"/>
      <c r="T298" s="295"/>
      <c r="U298" s="144"/>
      <c r="V298" s="294"/>
      <c r="W298" s="293"/>
      <c r="X298" s="292"/>
      <c r="Y298" s="291"/>
      <c r="Z298" s="290"/>
      <c r="AA298" s="686"/>
      <c r="AB298" s="407" t="str">
        <f t="shared" si="154"/>
        <v>►</v>
      </c>
      <c r="AC298" s="147" t="str">
        <f t="shared" si="167"/>
        <v>►</v>
      </c>
      <c r="AD298" s="685" t="str">
        <f t="shared" si="168"/>
        <v>►</v>
      </c>
      <c r="AE298" s="147" t="str">
        <f t="shared" si="169"/>
        <v>►</v>
      </c>
      <c r="AF298" s="147" t="str">
        <f t="shared" si="170"/>
        <v>►</v>
      </c>
      <c r="AG298" s="147" t="str">
        <f t="shared" si="171"/>
        <v>►</v>
      </c>
      <c r="AH298" s="147" t="str">
        <f t="shared" si="172"/>
        <v>►</v>
      </c>
      <c r="AI298" s="686"/>
      <c r="AJ298" s="146"/>
      <c r="AK298" s="119"/>
      <c r="AL298" s="119"/>
      <c r="AM298" s="118"/>
      <c r="AN298" s="117"/>
      <c r="AO298" s="116"/>
      <c r="AP298" s="689"/>
      <c r="AQ298" s="689"/>
      <c r="AR298" s="688"/>
      <c r="AS298" s="145"/>
      <c r="AT298" s="296"/>
      <c r="AU298" s="295"/>
      <c r="AV298" s="144"/>
      <c r="AW298" s="294"/>
      <c r="AX298" s="293"/>
      <c r="AY298" s="292"/>
      <c r="AZ298" s="291"/>
      <c r="BA298" s="290"/>
      <c r="BB298"/>
      <c r="BC298" s="407" t="str">
        <f t="shared" si="155"/>
        <v>►</v>
      </c>
      <c r="BF298" s="407" t="str">
        <f t="shared" si="156"/>
        <v>►</v>
      </c>
      <c r="BI298" s="9">
        <v>1</v>
      </c>
      <c r="BJ298" s="1"/>
      <c r="BK298" s="1"/>
    </row>
    <row r="299" spans="1:63" s="583" customFormat="1" ht="15.75">
      <c r="A299" s="407" t="str">
        <f t="shared" si="153"/>
        <v>►</v>
      </c>
      <c r="B299" s="147" t="str">
        <f t="shared" si="161"/>
        <v>►</v>
      </c>
      <c r="C299" s="685" t="str">
        <f t="shared" si="162"/>
        <v>►</v>
      </c>
      <c r="D299" s="147" t="str">
        <f t="shared" si="163"/>
        <v>►</v>
      </c>
      <c r="E299" s="147" t="str">
        <f t="shared" si="164"/>
        <v>►</v>
      </c>
      <c r="F299" s="147" t="str">
        <f t="shared" si="165"/>
        <v>►</v>
      </c>
      <c r="G299" s="147" t="str">
        <f t="shared" si="166"/>
        <v>►</v>
      </c>
      <c r="H299"/>
      <c r="I299" s="134"/>
      <c r="J299" s="119"/>
      <c r="K299" s="119"/>
      <c r="L299" s="118"/>
      <c r="M299" s="117"/>
      <c r="N299" s="116"/>
      <c r="O299" s="132"/>
      <c r="P299" s="132"/>
      <c r="Q299" s="132"/>
      <c r="R299" s="132"/>
      <c r="S299" s="132"/>
      <c r="T299" s="132"/>
      <c r="U299" s="132"/>
      <c r="V299" s="132"/>
      <c r="W299" s="132"/>
      <c r="X299" s="133"/>
      <c r="Y299" s="132"/>
      <c r="Z299" s="131"/>
      <c r="AA299" s="686"/>
      <c r="AB299" s="407" t="str">
        <f t="shared" si="154"/>
        <v>►</v>
      </c>
      <c r="AC299" s="147" t="str">
        <f t="shared" si="167"/>
        <v>►</v>
      </c>
      <c r="AD299" s="685" t="str">
        <f t="shared" si="168"/>
        <v>►</v>
      </c>
      <c r="AE299" s="147" t="str">
        <f t="shared" si="169"/>
        <v>►</v>
      </c>
      <c r="AF299" s="147" t="str">
        <f t="shared" si="170"/>
        <v>►</v>
      </c>
      <c r="AG299" s="147" t="str">
        <f t="shared" si="171"/>
        <v>►</v>
      </c>
      <c r="AH299" s="147" t="str">
        <f t="shared" si="172"/>
        <v>►</v>
      </c>
      <c r="AI299" s="686"/>
      <c r="AJ299" s="134"/>
      <c r="AK299" s="119"/>
      <c r="AL299" s="119"/>
      <c r="AM299" s="118"/>
      <c r="AN299" s="117"/>
      <c r="AO299" s="116"/>
      <c r="AP299" s="132"/>
      <c r="AQ299" s="132"/>
      <c r="AR299" s="132"/>
      <c r="AS299" s="132"/>
      <c r="AT299" s="132"/>
      <c r="AU299" s="132"/>
      <c r="AV299" s="132"/>
      <c r="AW299" s="132"/>
      <c r="AX299" s="132"/>
      <c r="AY299" s="133"/>
      <c r="AZ299" s="132"/>
      <c r="BA299" s="131"/>
      <c r="BB299"/>
      <c r="BC299" s="407" t="str">
        <f t="shared" si="155"/>
        <v>►</v>
      </c>
      <c r="BF299" s="407" t="str">
        <f t="shared" si="156"/>
        <v>►</v>
      </c>
      <c r="BI299" s="9">
        <v>1</v>
      </c>
      <c r="BJ299" s="1"/>
      <c r="BK299" s="1"/>
    </row>
    <row r="300" spans="1:63" s="583" customFormat="1" ht="21">
      <c r="A300" s="407" t="str">
        <f t="shared" si="153"/>
        <v>►</v>
      </c>
      <c r="B300" s="147" t="str">
        <f t="shared" si="161"/>
        <v>►</v>
      </c>
      <c r="C300" s="685" t="str">
        <f t="shared" si="162"/>
        <v>►</v>
      </c>
      <c r="D300" s="147" t="str">
        <f t="shared" si="163"/>
        <v>►</v>
      </c>
      <c r="E300" s="147" t="str">
        <f t="shared" si="164"/>
        <v>►</v>
      </c>
      <c r="F300" s="147" t="str">
        <f t="shared" si="165"/>
        <v>►</v>
      </c>
      <c r="G300" s="147" t="str">
        <f t="shared" si="166"/>
        <v>►</v>
      </c>
      <c r="H300"/>
      <c r="I300" s="146"/>
      <c r="J300" s="119"/>
      <c r="K300" s="119"/>
      <c r="L300" s="118"/>
      <c r="M300" s="117"/>
      <c r="N300" s="116"/>
      <c r="O300" s="288"/>
      <c r="P300" s="267"/>
      <c r="Q300" s="270"/>
      <c r="R300" s="270"/>
      <c r="S300" s="270"/>
      <c r="T300" s="270"/>
      <c r="U300" s="270"/>
      <c r="V300" s="270"/>
      <c r="W300" s="270"/>
      <c r="X300" s="270"/>
      <c r="Y300" s="270"/>
      <c r="Z300" s="287"/>
      <c r="AA300" s="686"/>
      <c r="AB300" s="407" t="str">
        <f t="shared" si="154"/>
        <v>►</v>
      </c>
      <c r="AC300" s="147" t="str">
        <f t="shared" si="167"/>
        <v>►</v>
      </c>
      <c r="AD300" s="685" t="str">
        <f t="shared" si="168"/>
        <v>►</v>
      </c>
      <c r="AE300" s="147" t="str">
        <f t="shared" si="169"/>
        <v>►</v>
      </c>
      <c r="AF300" s="147" t="str">
        <f t="shared" si="170"/>
        <v>►</v>
      </c>
      <c r="AG300" s="147" t="str">
        <f t="shared" si="171"/>
        <v>►</v>
      </c>
      <c r="AH300" s="147" t="str">
        <f t="shared" si="172"/>
        <v>►</v>
      </c>
      <c r="AI300" s="686"/>
      <c r="AJ300" s="146"/>
      <c r="AK300" s="119"/>
      <c r="AL300" s="119"/>
      <c r="AM300" s="118"/>
      <c r="AN300" s="117"/>
      <c r="AO300" s="116"/>
      <c r="AP300" s="288"/>
      <c r="AQ300" s="267"/>
      <c r="AR300" s="270"/>
      <c r="AS300" s="270"/>
      <c r="AT300" s="270"/>
      <c r="AU300" s="270"/>
      <c r="AV300" s="270"/>
      <c r="AW300" s="270"/>
      <c r="AX300" s="270"/>
      <c r="AY300" s="270"/>
      <c r="AZ300" s="270"/>
      <c r="BA300" s="287"/>
      <c r="BB300"/>
      <c r="BC300" s="407" t="str">
        <f t="shared" si="155"/>
        <v>►</v>
      </c>
      <c r="BF300" s="407" t="str">
        <f t="shared" si="156"/>
        <v>►</v>
      </c>
      <c r="BI300" s="9">
        <v>1</v>
      </c>
      <c r="BJ300" s="1"/>
      <c r="BK300" s="1"/>
    </row>
    <row r="301" spans="1:63" s="583" customFormat="1" ht="21">
      <c r="A301" s="407" t="str">
        <f t="shared" si="153"/>
        <v>►</v>
      </c>
      <c r="B301" s="147" t="str">
        <f t="shared" ref="B301:G301" si="173">B300</f>
        <v>►</v>
      </c>
      <c r="C301" s="685" t="str">
        <f t="shared" si="173"/>
        <v>►</v>
      </c>
      <c r="D301" s="147" t="str">
        <f t="shared" si="173"/>
        <v>►</v>
      </c>
      <c r="E301" s="147" t="str">
        <f t="shared" si="173"/>
        <v>►</v>
      </c>
      <c r="F301" s="147" t="str">
        <f t="shared" si="173"/>
        <v>►</v>
      </c>
      <c r="G301" s="147" t="str">
        <f t="shared" si="173"/>
        <v>►</v>
      </c>
      <c r="H301"/>
      <c r="I301" s="146"/>
      <c r="J301" s="119"/>
      <c r="K301" s="119"/>
      <c r="L301" s="118"/>
      <c r="M301" s="117"/>
      <c r="N301" s="116"/>
      <c r="O301" s="285"/>
      <c r="P301" s="284"/>
      <c r="Q301" s="284"/>
      <c r="R301" s="284"/>
      <c r="S301" s="284"/>
      <c r="T301" s="284"/>
      <c r="U301" s="284"/>
      <c r="V301" s="284"/>
      <c r="W301" s="284"/>
      <c r="X301" s="284"/>
      <c r="Y301" s="284"/>
      <c r="Z301" s="282"/>
      <c r="AA301" s="686"/>
      <c r="AB301" s="407" t="str">
        <f t="shared" si="154"/>
        <v>►</v>
      </c>
      <c r="AC301" s="147" t="str">
        <f t="shared" ref="AC301:AH301" si="174">AC300</f>
        <v>►</v>
      </c>
      <c r="AD301" s="685" t="str">
        <f t="shared" si="174"/>
        <v>►</v>
      </c>
      <c r="AE301" s="147" t="str">
        <f t="shared" si="174"/>
        <v>►</v>
      </c>
      <c r="AF301" s="147" t="str">
        <f t="shared" si="174"/>
        <v>►</v>
      </c>
      <c r="AG301" s="147" t="str">
        <f t="shared" si="174"/>
        <v>►</v>
      </c>
      <c r="AH301" s="147" t="str">
        <f t="shared" si="174"/>
        <v>►</v>
      </c>
      <c r="AI301" s="686"/>
      <c r="AJ301" s="146"/>
      <c r="AK301" s="119"/>
      <c r="AL301" s="119"/>
      <c r="AM301" s="118"/>
      <c r="AN301" s="117"/>
      <c r="AO301" s="116"/>
      <c r="AP301" s="285"/>
      <c r="AQ301" s="284"/>
      <c r="AR301" s="284"/>
      <c r="AS301" s="284"/>
      <c r="AT301" s="284"/>
      <c r="AU301" s="284"/>
      <c r="AV301" s="284"/>
      <c r="AW301" s="284"/>
      <c r="AX301" s="284"/>
      <c r="AY301" s="284"/>
      <c r="AZ301" s="284"/>
      <c r="BA301" s="282"/>
      <c r="BB301"/>
      <c r="BC301" s="407" t="str">
        <f t="shared" si="155"/>
        <v>►</v>
      </c>
      <c r="BF301" s="407" t="str">
        <f t="shared" si="156"/>
        <v>►</v>
      </c>
      <c r="BI301" s="9">
        <v>1</v>
      </c>
      <c r="BJ301" s="1"/>
      <c r="BK301" s="1"/>
    </row>
    <row r="302" spans="1:63" s="583" customFormat="1" ht="21">
      <c r="A302" s="407" t="str">
        <f t="shared" si="153"/>
        <v>►</v>
      </c>
      <c r="B302" s="147" t="str">
        <f t="shared" ref="B302:G314" si="175">B300</f>
        <v>►</v>
      </c>
      <c r="C302" s="685" t="str">
        <f t="shared" si="175"/>
        <v>►</v>
      </c>
      <c r="D302" s="147" t="str">
        <f t="shared" si="175"/>
        <v>►</v>
      </c>
      <c r="E302" s="147" t="str">
        <f t="shared" si="175"/>
        <v>►</v>
      </c>
      <c r="F302" s="147" t="str">
        <f t="shared" si="175"/>
        <v>►</v>
      </c>
      <c r="G302" s="147" t="str">
        <f t="shared" si="175"/>
        <v>►</v>
      </c>
      <c r="H302"/>
      <c r="I302" s="146"/>
      <c r="J302" s="119"/>
      <c r="K302" s="119"/>
      <c r="L302" s="118"/>
      <c r="M302" s="117"/>
      <c r="N302" s="116"/>
      <c r="O302" s="285"/>
      <c r="P302" s="284"/>
      <c r="Q302" s="284"/>
      <c r="R302" s="284"/>
      <c r="S302" s="284"/>
      <c r="T302" s="284"/>
      <c r="U302" s="284"/>
      <c r="V302" s="284"/>
      <c r="W302" s="284"/>
      <c r="X302" s="284"/>
      <c r="Y302" s="284"/>
      <c r="Z302" s="282"/>
      <c r="AA302" s="686"/>
      <c r="AB302" s="407" t="str">
        <f t="shared" si="154"/>
        <v>►</v>
      </c>
      <c r="AC302" s="147" t="str">
        <f t="shared" ref="AC302:AH314" si="176">AC300</f>
        <v>►</v>
      </c>
      <c r="AD302" s="685" t="str">
        <f t="shared" si="176"/>
        <v>►</v>
      </c>
      <c r="AE302" s="147" t="str">
        <f t="shared" si="176"/>
        <v>►</v>
      </c>
      <c r="AF302" s="147" t="str">
        <f t="shared" si="176"/>
        <v>►</v>
      </c>
      <c r="AG302" s="147" t="str">
        <f t="shared" si="176"/>
        <v>►</v>
      </c>
      <c r="AH302" s="147" t="str">
        <f t="shared" si="176"/>
        <v>►</v>
      </c>
      <c r="AI302" s="686"/>
      <c r="AJ302" s="146"/>
      <c r="AK302" s="119"/>
      <c r="AL302" s="119"/>
      <c r="AM302" s="118"/>
      <c r="AN302" s="117"/>
      <c r="AO302" s="116"/>
      <c r="AP302" s="285"/>
      <c r="AQ302" s="284"/>
      <c r="AR302" s="284"/>
      <c r="AS302" s="284"/>
      <c r="AT302" s="284"/>
      <c r="AU302" s="284"/>
      <c r="AV302" s="284"/>
      <c r="AW302" s="284"/>
      <c r="AX302" s="284"/>
      <c r="AY302" s="284"/>
      <c r="AZ302" s="284"/>
      <c r="BA302" s="282"/>
      <c r="BB302"/>
      <c r="BC302" s="407" t="str">
        <f t="shared" si="155"/>
        <v>►</v>
      </c>
      <c r="BF302" s="407" t="str">
        <f t="shared" si="156"/>
        <v>►</v>
      </c>
      <c r="BI302" s="9">
        <v>1</v>
      </c>
      <c r="BJ302" s="1"/>
      <c r="BK302" s="1"/>
    </row>
    <row r="303" spans="1:63" s="583" customFormat="1" ht="21">
      <c r="A303" s="407" t="str">
        <f t="shared" si="153"/>
        <v>►</v>
      </c>
      <c r="B303" s="147" t="str">
        <f t="shared" si="175"/>
        <v>►</v>
      </c>
      <c r="C303" s="685" t="str">
        <f t="shared" si="175"/>
        <v>►</v>
      </c>
      <c r="D303" s="147" t="str">
        <f t="shared" si="175"/>
        <v>►</v>
      </c>
      <c r="E303" s="147" t="str">
        <f t="shared" si="175"/>
        <v>►</v>
      </c>
      <c r="F303" s="147" t="str">
        <f t="shared" si="175"/>
        <v>►</v>
      </c>
      <c r="G303" s="147" t="str">
        <f t="shared" si="175"/>
        <v>►</v>
      </c>
      <c r="H303"/>
      <c r="I303" s="146"/>
      <c r="J303" s="119"/>
      <c r="K303" s="119"/>
      <c r="L303" s="118"/>
      <c r="M303" s="117"/>
      <c r="N303" s="116"/>
      <c r="O303" s="285"/>
      <c r="P303" s="284"/>
      <c r="Q303" s="284"/>
      <c r="R303" s="284"/>
      <c r="S303" s="284"/>
      <c r="T303" s="284"/>
      <c r="U303" s="284"/>
      <c r="V303" s="284"/>
      <c r="W303" s="284"/>
      <c r="X303" s="284"/>
      <c r="Y303" s="284"/>
      <c r="Z303" s="282"/>
      <c r="AA303" s="686"/>
      <c r="AB303" s="407" t="str">
        <f t="shared" si="154"/>
        <v>►</v>
      </c>
      <c r="AC303" s="147" t="str">
        <f t="shared" si="176"/>
        <v>►</v>
      </c>
      <c r="AD303" s="685" t="str">
        <f t="shared" si="176"/>
        <v>►</v>
      </c>
      <c r="AE303" s="147" t="str">
        <f t="shared" si="176"/>
        <v>►</v>
      </c>
      <c r="AF303" s="147" t="str">
        <f t="shared" si="176"/>
        <v>►</v>
      </c>
      <c r="AG303" s="147" t="str">
        <f t="shared" si="176"/>
        <v>►</v>
      </c>
      <c r="AH303" s="147" t="str">
        <f t="shared" si="176"/>
        <v>►</v>
      </c>
      <c r="AI303" s="686"/>
      <c r="AJ303" s="146"/>
      <c r="AK303" s="119"/>
      <c r="AL303" s="119"/>
      <c r="AM303" s="118"/>
      <c r="AN303" s="117"/>
      <c r="AO303" s="116"/>
      <c r="AP303" s="285"/>
      <c r="AQ303" s="284"/>
      <c r="AR303" s="284"/>
      <c r="AS303" s="284"/>
      <c r="AT303" s="284"/>
      <c r="AU303" s="284"/>
      <c r="AV303" s="284"/>
      <c r="AW303" s="284"/>
      <c r="AX303" s="284"/>
      <c r="AY303" s="284"/>
      <c r="AZ303" s="284"/>
      <c r="BA303" s="282"/>
      <c r="BB303"/>
      <c r="BC303" s="407" t="str">
        <f t="shared" si="155"/>
        <v>►</v>
      </c>
      <c r="BF303" s="407" t="str">
        <f t="shared" si="156"/>
        <v>►</v>
      </c>
      <c r="BI303" s="9">
        <v>1</v>
      </c>
      <c r="BJ303" s="1"/>
      <c r="BK303" s="1"/>
    </row>
    <row r="304" spans="1:63" s="583" customFormat="1" ht="21">
      <c r="A304" s="407" t="str">
        <f t="shared" si="153"/>
        <v>►</v>
      </c>
      <c r="B304" s="147" t="str">
        <f t="shared" si="175"/>
        <v>►</v>
      </c>
      <c r="C304" s="685" t="str">
        <f t="shared" si="175"/>
        <v>►</v>
      </c>
      <c r="D304" s="147" t="str">
        <f t="shared" si="175"/>
        <v>►</v>
      </c>
      <c r="E304" s="147" t="str">
        <f t="shared" si="175"/>
        <v>►</v>
      </c>
      <c r="F304" s="147" t="str">
        <f t="shared" si="175"/>
        <v>►</v>
      </c>
      <c r="G304" s="147" t="str">
        <f t="shared" si="175"/>
        <v>►</v>
      </c>
      <c r="H304"/>
      <c r="I304" s="146"/>
      <c r="J304" s="119"/>
      <c r="K304" s="119"/>
      <c r="L304" s="118"/>
      <c r="M304" s="117"/>
      <c r="N304" s="116"/>
      <c r="O304" s="285"/>
      <c r="P304" s="284"/>
      <c r="Q304" s="284"/>
      <c r="R304" s="284"/>
      <c r="S304" s="284"/>
      <c r="T304" s="284"/>
      <c r="U304" s="284"/>
      <c r="V304" s="284"/>
      <c r="W304" s="284"/>
      <c r="X304" s="284"/>
      <c r="Y304" s="284"/>
      <c r="Z304" s="282"/>
      <c r="AA304" s="686"/>
      <c r="AB304" s="407" t="str">
        <f t="shared" si="154"/>
        <v>►</v>
      </c>
      <c r="AC304" s="147" t="str">
        <f t="shared" si="176"/>
        <v>►</v>
      </c>
      <c r="AD304" s="685" t="str">
        <f t="shared" si="176"/>
        <v>►</v>
      </c>
      <c r="AE304" s="147" t="str">
        <f t="shared" si="176"/>
        <v>►</v>
      </c>
      <c r="AF304" s="147" t="str">
        <f t="shared" si="176"/>
        <v>►</v>
      </c>
      <c r="AG304" s="147" t="str">
        <f t="shared" si="176"/>
        <v>►</v>
      </c>
      <c r="AH304" s="147" t="str">
        <f t="shared" si="176"/>
        <v>►</v>
      </c>
      <c r="AI304" s="686"/>
      <c r="AJ304" s="146"/>
      <c r="AK304" s="119"/>
      <c r="AL304" s="119"/>
      <c r="AM304" s="118"/>
      <c r="AN304" s="117"/>
      <c r="AO304" s="116"/>
      <c r="AP304" s="285"/>
      <c r="AQ304" s="284"/>
      <c r="AR304" s="284"/>
      <c r="AS304" s="284"/>
      <c r="AT304" s="284"/>
      <c r="AU304" s="284"/>
      <c r="AV304" s="284"/>
      <c r="AW304" s="284"/>
      <c r="AX304" s="284"/>
      <c r="AY304" s="284"/>
      <c r="AZ304" s="284"/>
      <c r="BA304" s="282"/>
      <c r="BB304"/>
      <c r="BC304" s="407" t="str">
        <f t="shared" si="155"/>
        <v>►</v>
      </c>
      <c r="BF304" s="407" t="str">
        <f t="shared" si="156"/>
        <v>►</v>
      </c>
      <c r="BI304" s="9">
        <v>1</v>
      </c>
      <c r="BJ304" s="1"/>
      <c r="BK304" s="1"/>
    </row>
    <row r="305" spans="1:63" s="583" customFormat="1" ht="21">
      <c r="A305" s="407" t="str">
        <f t="shared" si="153"/>
        <v>►</v>
      </c>
      <c r="B305" s="147" t="str">
        <f t="shared" si="175"/>
        <v>►</v>
      </c>
      <c r="C305" s="685" t="str">
        <f t="shared" si="175"/>
        <v>►</v>
      </c>
      <c r="D305" s="147" t="str">
        <f t="shared" si="175"/>
        <v>►</v>
      </c>
      <c r="E305" s="147" t="str">
        <f t="shared" si="175"/>
        <v>►</v>
      </c>
      <c r="F305" s="147" t="str">
        <f t="shared" si="175"/>
        <v>►</v>
      </c>
      <c r="G305" s="147" t="str">
        <f t="shared" si="175"/>
        <v>►</v>
      </c>
      <c r="H305"/>
      <c r="I305" s="146"/>
      <c r="J305" s="119"/>
      <c r="K305" s="119"/>
      <c r="L305" s="118"/>
      <c r="M305" s="117"/>
      <c r="N305" s="116"/>
      <c r="O305" s="285"/>
      <c r="P305" s="284"/>
      <c r="Q305" s="284"/>
      <c r="R305" s="284"/>
      <c r="S305" s="284"/>
      <c r="T305" s="284"/>
      <c r="U305" s="284"/>
      <c r="V305" s="284"/>
      <c r="W305" s="284"/>
      <c r="X305" s="284"/>
      <c r="Y305" s="284"/>
      <c r="Z305" s="282"/>
      <c r="AA305" s="686"/>
      <c r="AB305" s="407" t="str">
        <f t="shared" si="154"/>
        <v>►</v>
      </c>
      <c r="AC305" s="147" t="str">
        <f t="shared" si="176"/>
        <v>►</v>
      </c>
      <c r="AD305" s="685" t="str">
        <f t="shared" si="176"/>
        <v>►</v>
      </c>
      <c r="AE305" s="147" t="str">
        <f t="shared" si="176"/>
        <v>►</v>
      </c>
      <c r="AF305" s="147" t="str">
        <f t="shared" si="176"/>
        <v>►</v>
      </c>
      <c r="AG305" s="147" t="str">
        <f t="shared" si="176"/>
        <v>►</v>
      </c>
      <c r="AH305" s="147" t="str">
        <f t="shared" si="176"/>
        <v>►</v>
      </c>
      <c r="AI305" s="686"/>
      <c r="AJ305" s="146"/>
      <c r="AK305" s="119"/>
      <c r="AL305" s="119"/>
      <c r="AM305" s="118"/>
      <c r="AN305" s="117"/>
      <c r="AO305" s="116"/>
      <c r="AP305" s="285"/>
      <c r="AQ305" s="284"/>
      <c r="AR305" s="284"/>
      <c r="AS305" s="284"/>
      <c r="AT305" s="284"/>
      <c r="AU305" s="284"/>
      <c r="AV305" s="284"/>
      <c r="AW305" s="284"/>
      <c r="AX305" s="284"/>
      <c r="AY305" s="284"/>
      <c r="AZ305" s="284"/>
      <c r="BA305" s="282"/>
      <c r="BB305"/>
      <c r="BC305" s="407" t="str">
        <f t="shared" si="155"/>
        <v>►</v>
      </c>
      <c r="BF305" s="407" t="str">
        <f t="shared" si="156"/>
        <v>►</v>
      </c>
      <c r="BI305" s="9">
        <v>1</v>
      </c>
      <c r="BJ305" s="1"/>
      <c r="BK305" s="1"/>
    </row>
    <row r="306" spans="1:63" s="583" customFormat="1" ht="21">
      <c r="A306" s="407" t="str">
        <f t="shared" si="153"/>
        <v>►</v>
      </c>
      <c r="B306" s="147" t="str">
        <f t="shared" si="175"/>
        <v>►</v>
      </c>
      <c r="C306" s="685" t="str">
        <f t="shared" si="175"/>
        <v>►</v>
      </c>
      <c r="D306" s="147" t="str">
        <f t="shared" si="175"/>
        <v>►</v>
      </c>
      <c r="E306" s="147" t="str">
        <f t="shared" si="175"/>
        <v>►</v>
      </c>
      <c r="F306" s="147" t="str">
        <f t="shared" si="175"/>
        <v>►</v>
      </c>
      <c r="G306" s="147" t="str">
        <f t="shared" si="175"/>
        <v>►</v>
      </c>
      <c r="H306"/>
      <c r="I306" s="146"/>
      <c r="J306" s="119"/>
      <c r="K306" s="119"/>
      <c r="L306" s="118"/>
      <c r="M306" s="117"/>
      <c r="N306" s="116"/>
      <c r="O306" s="285"/>
      <c r="P306" s="284"/>
      <c r="Q306" s="284"/>
      <c r="R306" s="284"/>
      <c r="S306" s="284"/>
      <c r="T306" s="284"/>
      <c r="U306" s="284"/>
      <c r="V306" s="284"/>
      <c r="W306" s="284"/>
      <c r="X306" s="284"/>
      <c r="Y306" s="284"/>
      <c r="Z306" s="282"/>
      <c r="AA306" s="686"/>
      <c r="AB306" s="407" t="str">
        <f t="shared" si="154"/>
        <v>►</v>
      </c>
      <c r="AC306" s="147" t="str">
        <f t="shared" si="176"/>
        <v>►</v>
      </c>
      <c r="AD306" s="685" t="str">
        <f t="shared" si="176"/>
        <v>►</v>
      </c>
      <c r="AE306" s="147" t="str">
        <f t="shared" si="176"/>
        <v>►</v>
      </c>
      <c r="AF306" s="147" t="str">
        <f t="shared" si="176"/>
        <v>►</v>
      </c>
      <c r="AG306" s="147" t="str">
        <f t="shared" si="176"/>
        <v>►</v>
      </c>
      <c r="AH306" s="147" t="str">
        <f t="shared" si="176"/>
        <v>►</v>
      </c>
      <c r="AI306" s="686"/>
      <c r="AJ306" s="146"/>
      <c r="AK306" s="119"/>
      <c r="AL306" s="119"/>
      <c r="AM306" s="118"/>
      <c r="AN306" s="117"/>
      <c r="AO306" s="116"/>
      <c r="AP306" s="285"/>
      <c r="AQ306" s="284"/>
      <c r="AR306" s="284"/>
      <c r="AS306" s="284"/>
      <c r="AT306" s="284"/>
      <c r="AU306" s="284"/>
      <c r="AV306" s="284"/>
      <c r="AW306" s="284"/>
      <c r="AX306" s="284"/>
      <c r="AY306" s="284"/>
      <c r="AZ306" s="284"/>
      <c r="BA306" s="282"/>
      <c r="BB306"/>
      <c r="BC306" s="407" t="str">
        <f t="shared" si="155"/>
        <v>►</v>
      </c>
      <c r="BF306" s="407" t="str">
        <f t="shared" si="156"/>
        <v>►</v>
      </c>
      <c r="BI306" s="9">
        <v>1</v>
      </c>
      <c r="BJ306" s="1"/>
      <c r="BK306" s="1"/>
    </row>
    <row r="307" spans="1:63" s="583" customFormat="1" ht="21">
      <c r="A307" s="407" t="str">
        <f t="shared" si="153"/>
        <v>►</v>
      </c>
      <c r="B307" s="147" t="str">
        <f t="shared" si="175"/>
        <v>►</v>
      </c>
      <c r="C307" s="685" t="str">
        <f t="shared" si="175"/>
        <v>►</v>
      </c>
      <c r="D307" s="147" t="str">
        <f t="shared" si="175"/>
        <v>►</v>
      </c>
      <c r="E307" s="147" t="str">
        <f t="shared" si="175"/>
        <v>►</v>
      </c>
      <c r="F307" s="147" t="str">
        <f t="shared" si="175"/>
        <v>►</v>
      </c>
      <c r="G307" s="147" t="str">
        <f t="shared" si="175"/>
        <v>►</v>
      </c>
      <c r="H307"/>
      <c r="I307" s="146"/>
      <c r="J307" s="119"/>
      <c r="K307" s="119"/>
      <c r="L307" s="118"/>
      <c r="M307" s="117"/>
      <c r="N307" s="116"/>
      <c r="O307" s="285"/>
      <c r="P307" s="284"/>
      <c r="Q307" s="284"/>
      <c r="R307" s="284"/>
      <c r="S307" s="284"/>
      <c r="T307" s="284"/>
      <c r="U307" s="284"/>
      <c r="V307" s="284"/>
      <c r="W307" s="284"/>
      <c r="X307" s="284"/>
      <c r="Y307" s="284"/>
      <c r="Z307" s="282"/>
      <c r="AA307" s="686"/>
      <c r="AB307" s="407" t="str">
        <f t="shared" si="154"/>
        <v>►</v>
      </c>
      <c r="AC307" s="147" t="str">
        <f t="shared" si="176"/>
        <v>►</v>
      </c>
      <c r="AD307" s="685" t="str">
        <f t="shared" si="176"/>
        <v>►</v>
      </c>
      <c r="AE307" s="147" t="str">
        <f t="shared" si="176"/>
        <v>►</v>
      </c>
      <c r="AF307" s="147" t="str">
        <f t="shared" si="176"/>
        <v>►</v>
      </c>
      <c r="AG307" s="147" t="str">
        <f t="shared" si="176"/>
        <v>►</v>
      </c>
      <c r="AH307" s="147" t="str">
        <f t="shared" si="176"/>
        <v>►</v>
      </c>
      <c r="AI307" s="686"/>
      <c r="AJ307" s="146"/>
      <c r="AK307" s="119"/>
      <c r="AL307" s="119"/>
      <c r="AM307" s="118"/>
      <c r="AN307" s="117"/>
      <c r="AO307" s="116"/>
      <c r="AP307" s="285"/>
      <c r="AQ307" s="284"/>
      <c r="AR307" s="284"/>
      <c r="AS307" s="284"/>
      <c r="AT307" s="284"/>
      <c r="AU307" s="284"/>
      <c r="AV307" s="284"/>
      <c r="AW307" s="284"/>
      <c r="AX307" s="284"/>
      <c r="AY307" s="284"/>
      <c r="AZ307" s="284"/>
      <c r="BA307" s="282"/>
      <c r="BB307"/>
      <c r="BC307" s="407" t="str">
        <f t="shared" si="155"/>
        <v>►</v>
      </c>
      <c r="BF307" s="407" t="str">
        <f t="shared" si="156"/>
        <v>►</v>
      </c>
      <c r="BI307" s="9">
        <v>1</v>
      </c>
      <c r="BJ307" s="1"/>
      <c r="BK307" s="1"/>
    </row>
    <row r="308" spans="1:63" s="583" customFormat="1" ht="21">
      <c r="A308" s="407" t="str">
        <f t="shared" si="153"/>
        <v>►</v>
      </c>
      <c r="B308" s="147" t="str">
        <f t="shared" si="175"/>
        <v>►</v>
      </c>
      <c r="C308" s="685" t="str">
        <f t="shared" si="175"/>
        <v>►</v>
      </c>
      <c r="D308" s="147" t="str">
        <f t="shared" si="175"/>
        <v>►</v>
      </c>
      <c r="E308" s="147" t="str">
        <f t="shared" si="175"/>
        <v>►</v>
      </c>
      <c r="F308" s="147" t="str">
        <f t="shared" si="175"/>
        <v>►</v>
      </c>
      <c r="G308" s="147" t="str">
        <f t="shared" si="175"/>
        <v>►</v>
      </c>
      <c r="H308"/>
      <c r="I308" s="146"/>
      <c r="J308" s="119"/>
      <c r="K308" s="119"/>
      <c r="L308" s="118"/>
      <c r="M308" s="117"/>
      <c r="N308" s="116"/>
      <c r="O308" s="285"/>
      <c r="P308" s="284"/>
      <c r="Q308" s="284"/>
      <c r="R308" s="284"/>
      <c r="S308" s="284"/>
      <c r="T308" s="284"/>
      <c r="U308" s="284"/>
      <c r="V308" s="284"/>
      <c r="W308" s="284"/>
      <c r="X308" s="284"/>
      <c r="Y308" s="284"/>
      <c r="Z308" s="282"/>
      <c r="AA308" s="686"/>
      <c r="AB308" s="407" t="str">
        <f t="shared" si="154"/>
        <v>►</v>
      </c>
      <c r="AC308" s="147" t="str">
        <f t="shared" si="176"/>
        <v>►</v>
      </c>
      <c r="AD308" s="685" t="str">
        <f t="shared" si="176"/>
        <v>►</v>
      </c>
      <c r="AE308" s="147" t="str">
        <f t="shared" si="176"/>
        <v>►</v>
      </c>
      <c r="AF308" s="147" t="str">
        <f t="shared" si="176"/>
        <v>►</v>
      </c>
      <c r="AG308" s="147" t="str">
        <f t="shared" si="176"/>
        <v>►</v>
      </c>
      <c r="AH308" s="147" t="str">
        <f t="shared" si="176"/>
        <v>►</v>
      </c>
      <c r="AI308" s="686"/>
      <c r="AJ308" s="146"/>
      <c r="AK308" s="119"/>
      <c r="AL308" s="119"/>
      <c r="AM308" s="118"/>
      <c r="AN308" s="117"/>
      <c r="AO308" s="116"/>
      <c r="AP308" s="285"/>
      <c r="AQ308" s="284"/>
      <c r="AR308" s="284"/>
      <c r="AS308" s="284"/>
      <c r="AT308" s="284"/>
      <c r="AU308" s="284"/>
      <c r="AV308" s="284"/>
      <c r="AW308" s="284"/>
      <c r="AX308" s="284"/>
      <c r="AY308" s="284"/>
      <c r="AZ308" s="284"/>
      <c r="BA308" s="282"/>
      <c r="BB308"/>
      <c r="BC308" s="407" t="str">
        <f t="shared" si="155"/>
        <v>►</v>
      </c>
      <c r="BF308" s="407" t="str">
        <f t="shared" si="156"/>
        <v>►</v>
      </c>
      <c r="BI308" s="9">
        <v>1</v>
      </c>
      <c r="BJ308" s="1"/>
      <c r="BK308" s="1"/>
    </row>
    <row r="309" spans="1:63" s="583" customFormat="1" ht="21">
      <c r="A309" s="407" t="str">
        <f t="shared" si="153"/>
        <v>►</v>
      </c>
      <c r="B309" s="147" t="str">
        <f t="shared" si="175"/>
        <v>►</v>
      </c>
      <c r="C309" s="685" t="str">
        <f t="shared" si="175"/>
        <v>►</v>
      </c>
      <c r="D309" s="147" t="str">
        <f t="shared" si="175"/>
        <v>►</v>
      </c>
      <c r="E309" s="147" t="str">
        <f t="shared" si="175"/>
        <v>►</v>
      </c>
      <c r="F309" s="147" t="str">
        <f t="shared" si="175"/>
        <v>►</v>
      </c>
      <c r="G309" s="147" t="str">
        <f t="shared" si="175"/>
        <v>►</v>
      </c>
      <c r="H309"/>
      <c r="I309" s="146"/>
      <c r="J309" s="119"/>
      <c r="K309" s="119"/>
      <c r="L309" s="118"/>
      <c r="M309" s="117"/>
      <c r="N309" s="116"/>
      <c r="O309" s="285"/>
      <c r="P309" s="284"/>
      <c r="Q309" s="284"/>
      <c r="R309" s="284"/>
      <c r="S309" s="284"/>
      <c r="T309" s="284"/>
      <c r="U309" s="284"/>
      <c r="V309" s="284"/>
      <c r="W309" s="284"/>
      <c r="X309" s="284"/>
      <c r="Y309" s="284"/>
      <c r="Z309" s="282"/>
      <c r="AA309" s="686"/>
      <c r="AB309" s="407" t="str">
        <f t="shared" si="154"/>
        <v>►</v>
      </c>
      <c r="AC309" s="147" t="str">
        <f t="shared" si="176"/>
        <v>►</v>
      </c>
      <c r="AD309" s="685" t="str">
        <f t="shared" si="176"/>
        <v>►</v>
      </c>
      <c r="AE309" s="147" t="str">
        <f t="shared" si="176"/>
        <v>►</v>
      </c>
      <c r="AF309" s="147" t="str">
        <f t="shared" si="176"/>
        <v>►</v>
      </c>
      <c r="AG309" s="147" t="str">
        <f t="shared" si="176"/>
        <v>►</v>
      </c>
      <c r="AH309" s="147" t="str">
        <f t="shared" si="176"/>
        <v>►</v>
      </c>
      <c r="AI309" s="686"/>
      <c r="AJ309" s="146"/>
      <c r="AK309" s="119"/>
      <c r="AL309" s="119"/>
      <c r="AM309" s="118"/>
      <c r="AN309" s="117"/>
      <c r="AO309" s="116"/>
      <c r="AP309" s="285"/>
      <c r="AQ309" s="284"/>
      <c r="AR309" s="284"/>
      <c r="AS309" s="284"/>
      <c r="AT309" s="284"/>
      <c r="AU309" s="284"/>
      <c r="AV309" s="284"/>
      <c r="AW309" s="284"/>
      <c r="AX309" s="284"/>
      <c r="AY309" s="284"/>
      <c r="AZ309" s="284"/>
      <c r="BA309" s="282"/>
      <c r="BB309"/>
      <c r="BC309" s="407" t="str">
        <f t="shared" si="155"/>
        <v>►</v>
      </c>
      <c r="BF309" s="407" t="str">
        <f t="shared" si="156"/>
        <v>►</v>
      </c>
      <c r="BI309" s="9">
        <v>1</v>
      </c>
      <c r="BJ309" s="1"/>
      <c r="BK309" s="1"/>
    </row>
    <row r="310" spans="1:63" s="583" customFormat="1" ht="18.75">
      <c r="A310" s="407" t="str">
        <f t="shared" si="153"/>
        <v>►</v>
      </c>
      <c r="B310" s="147" t="str">
        <f t="shared" si="175"/>
        <v>►</v>
      </c>
      <c r="C310" s="685" t="str">
        <f t="shared" si="175"/>
        <v>►</v>
      </c>
      <c r="D310" s="147" t="str">
        <f t="shared" si="175"/>
        <v>►</v>
      </c>
      <c r="E310" s="147" t="str">
        <f t="shared" si="175"/>
        <v>►</v>
      </c>
      <c r="F310" s="147" t="str">
        <f t="shared" si="175"/>
        <v>►</v>
      </c>
      <c r="G310" s="147" t="str">
        <f t="shared" si="175"/>
        <v>►</v>
      </c>
      <c r="H310"/>
      <c r="I310" s="146"/>
      <c r="J310" s="119"/>
      <c r="K310" s="119"/>
      <c r="L310" s="118"/>
      <c r="M310" s="117"/>
      <c r="N310" s="116"/>
      <c r="O310" s="687"/>
      <c r="P310" s="280"/>
      <c r="Q310" s="280"/>
      <c r="R310" s="280"/>
      <c r="S310" s="280"/>
      <c r="T310" s="280"/>
      <c r="U310" s="280"/>
      <c r="V310" s="280"/>
      <c r="W310" s="280"/>
      <c r="X310" s="280"/>
      <c r="Y310" s="280"/>
      <c r="Z310" s="279"/>
      <c r="AA310" s="686"/>
      <c r="AB310" s="407" t="str">
        <f t="shared" si="154"/>
        <v>►</v>
      </c>
      <c r="AC310" s="147" t="str">
        <f t="shared" si="176"/>
        <v>►</v>
      </c>
      <c r="AD310" s="685" t="str">
        <f t="shared" si="176"/>
        <v>►</v>
      </c>
      <c r="AE310" s="147" t="str">
        <f t="shared" si="176"/>
        <v>►</v>
      </c>
      <c r="AF310" s="147" t="str">
        <f t="shared" si="176"/>
        <v>►</v>
      </c>
      <c r="AG310" s="147" t="str">
        <f t="shared" si="176"/>
        <v>►</v>
      </c>
      <c r="AH310" s="147" t="str">
        <f t="shared" si="176"/>
        <v>►</v>
      </c>
      <c r="AI310" s="686"/>
      <c r="AJ310" s="146"/>
      <c r="AK310" s="119"/>
      <c r="AL310" s="119"/>
      <c r="AM310" s="118"/>
      <c r="AN310" s="117"/>
      <c r="AO310" s="116"/>
      <c r="AP310" s="687"/>
      <c r="AQ310" s="280"/>
      <c r="AR310" s="280"/>
      <c r="AS310" s="280"/>
      <c r="AT310" s="280"/>
      <c r="AU310" s="280"/>
      <c r="AV310" s="280"/>
      <c r="AW310" s="280"/>
      <c r="AX310" s="280"/>
      <c r="AY310" s="280"/>
      <c r="AZ310" s="280"/>
      <c r="BA310" s="279"/>
      <c r="BB310"/>
      <c r="BC310" s="407" t="str">
        <f t="shared" si="155"/>
        <v>►</v>
      </c>
      <c r="BF310" s="407" t="str">
        <f t="shared" si="156"/>
        <v>►</v>
      </c>
      <c r="BI310" s="9">
        <v>1</v>
      </c>
      <c r="BJ310" s="1"/>
      <c r="BK310" s="1"/>
    </row>
    <row r="311" spans="1:63" s="583" customFormat="1" ht="18.75">
      <c r="A311" s="407" t="str">
        <f t="shared" si="153"/>
        <v>►</v>
      </c>
      <c r="B311" s="147" t="str">
        <f t="shared" si="175"/>
        <v>►</v>
      </c>
      <c r="C311" s="685" t="str">
        <f t="shared" si="175"/>
        <v>►</v>
      </c>
      <c r="D311" s="147" t="str">
        <f t="shared" si="175"/>
        <v>►</v>
      </c>
      <c r="E311" s="147" t="str">
        <f t="shared" si="175"/>
        <v>►</v>
      </c>
      <c r="F311" s="147" t="str">
        <f t="shared" si="175"/>
        <v>►</v>
      </c>
      <c r="G311" s="147" t="str">
        <f t="shared" si="175"/>
        <v>►</v>
      </c>
      <c r="H311"/>
      <c r="I311" s="146"/>
      <c r="J311" s="119"/>
      <c r="K311" s="119"/>
      <c r="L311" s="118"/>
      <c r="M311" s="117"/>
      <c r="N311" s="116"/>
      <c r="O311" s="687"/>
      <c r="P311" s="280"/>
      <c r="Q311" s="280"/>
      <c r="R311" s="280"/>
      <c r="S311" s="280"/>
      <c r="T311" s="280"/>
      <c r="U311" s="280"/>
      <c r="V311" s="280"/>
      <c r="W311" s="280"/>
      <c r="X311" s="280"/>
      <c r="Y311" s="280"/>
      <c r="Z311" s="279"/>
      <c r="AA311" s="686"/>
      <c r="AB311" s="407" t="str">
        <f t="shared" si="154"/>
        <v>►</v>
      </c>
      <c r="AC311" s="147" t="str">
        <f t="shared" si="176"/>
        <v>►</v>
      </c>
      <c r="AD311" s="685" t="str">
        <f t="shared" si="176"/>
        <v>►</v>
      </c>
      <c r="AE311" s="147" t="str">
        <f t="shared" si="176"/>
        <v>►</v>
      </c>
      <c r="AF311" s="147" t="str">
        <f t="shared" si="176"/>
        <v>►</v>
      </c>
      <c r="AG311" s="147" t="str">
        <f t="shared" si="176"/>
        <v>►</v>
      </c>
      <c r="AH311" s="147" t="str">
        <f t="shared" si="176"/>
        <v>►</v>
      </c>
      <c r="AI311" s="686"/>
      <c r="AJ311" s="146"/>
      <c r="AK311" s="119"/>
      <c r="AL311" s="119"/>
      <c r="AM311" s="118"/>
      <c r="AN311" s="117"/>
      <c r="AO311" s="116"/>
      <c r="AP311" s="687"/>
      <c r="AQ311" s="280"/>
      <c r="AR311" s="280"/>
      <c r="AS311" s="280"/>
      <c r="AT311" s="280"/>
      <c r="AU311" s="280"/>
      <c r="AV311" s="280"/>
      <c r="AW311" s="280"/>
      <c r="AX311" s="280"/>
      <c r="AY311" s="280"/>
      <c r="AZ311" s="280"/>
      <c r="BA311" s="279"/>
      <c r="BB311"/>
      <c r="BC311" s="407" t="str">
        <f t="shared" si="155"/>
        <v>►</v>
      </c>
      <c r="BF311" s="407" t="str">
        <f t="shared" si="156"/>
        <v>►</v>
      </c>
      <c r="BI311" s="9">
        <v>1</v>
      </c>
      <c r="BJ311" s="1"/>
      <c r="BK311" s="1"/>
    </row>
    <row r="312" spans="1:63" s="583" customFormat="1" ht="15.75">
      <c r="A312" s="407" t="str">
        <f t="shared" si="153"/>
        <v>►</v>
      </c>
      <c r="B312" s="147" t="str">
        <f t="shared" si="175"/>
        <v>►</v>
      </c>
      <c r="C312" s="685" t="str">
        <f t="shared" si="175"/>
        <v>►</v>
      </c>
      <c r="D312" s="147" t="str">
        <f t="shared" si="175"/>
        <v>►</v>
      </c>
      <c r="E312" s="147" t="str">
        <f t="shared" si="175"/>
        <v>►</v>
      </c>
      <c r="F312" s="147" t="str">
        <f t="shared" si="175"/>
        <v>►</v>
      </c>
      <c r="G312" s="147" t="str">
        <f t="shared" si="175"/>
        <v>►</v>
      </c>
      <c r="H312"/>
      <c r="I312" s="274"/>
      <c r="J312" s="119"/>
      <c r="K312" s="119"/>
      <c r="L312" s="118"/>
      <c r="M312" s="117"/>
      <c r="N312" s="116"/>
      <c r="O312" s="277"/>
      <c r="P312" s="122"/>
      <c r="Q312" s="122"/>
      <c r="R312" s="122"/>
      <c r="S312" s="122"/>
      <c r="T312" s="122"/>
      <c r="U312" s="122"/>
      <c r="V312" s="122"/>
      <c r="W312" s="122"/>
      <c r="X312" s="122"/>
      <c r="Y312" s="122"/>
      <c r="Z312" s="121"/>
      <c r="AA312" s="686"/>
      <c r="AB312" s="407" t="str">
        <f t="shared" si="154"/>
        <v>►</v>
      </c>
      <c r="AC312" s="147" t="str">
        <f t="shared" si="176"/>
        <v>►</v>
      </c>
      <c r="AD312" s="685" t="str">
        <f t="shared" si="176"/>
        <v>►</v>
      </c>
      <c r="AE312" s="147" t="str">
        <f t="shared" si="176"/>
        <v>►</v>
      </c>
      <c r="AF312" s="147" t="str">
        <f t="shared" si="176"/>
        <v>►</v>
      </c>
      <c r="AG312" s="147" t="str">
        <f t="shared" si="176"/>
        <v>►</v>
      </c>
      <c r="AH312" s="147" t="str">
        <f t="shared" si="176"/>
        <v>►</v>
      </c>
      <c r="AI312" s="686"/>
      <c r="AJ312" s="274"/>
      <c r="AK312" s="119"/>
      <c r="AL312" s="119"/>
      <c r="AM312" s="118"/>
      <c r="AN312" s="117"/>
      <c r="AO312" s="116"/>
      <c r="AP312" s="277"/>
      <c r="AQ312" s="122"/>
      <c r="AR312" s="122"/>
      <c r="AS312" s="122"/>
      <c r="AT312" s="122"/>
      <c r="AU312" s="122"/>
      <c r="AV312" s="122"/>
      <c r="AW312" s="122"/>
      <c r="AX312" s="122"/>
      <c r="AY312" s="122"/>
      <c r="AZ312" s="122"/>
      <c r="BA312" s="121"/>
      <c r="BB312"/>
      <c r="BC312" s="407" t="str">
        <f t="shared" si="155"/>
        <v>►</v>
      </c>
      <c r="BF312" s="407" t="str">
        <f t="shared" si="156"/>
        <v>►</v>
      </c>
      <c r="BI312" s="9">
        <v>1</v>
      </c>
      <c r="BJ312" s="1"/>
      <c r="BK312" s="1"/>
    </row>
    <row r="313" spans="1:63" s="583" customFormat="1" ht="15.75">
      <c r="A313" s="407" t="str">
        <f t="shared" si="153"/>
        <v>►</v>
      </c>
      <c r="B313" s="147" t="str">
        <f t="shared" si="175"/>
        <v>►</v>
      </c>
      <c r="C313" s="685" t="str">
        <f t="shared" si="175"/>
        <v>►</v>
      </c>
      <c r="D313" s="147" t="str">
        <f t="shared" si="175"/>
        <v>►</v>
      </c>
      <c r="E313" s="147" t="str">
        <f t="shared" si="175"/>
        <v>►</v>
      </c>
      <c r="F313" s="147" t="str">
        <f t="shared" si="175"/>
        <v>►</v>
      </c>
      <c r="G313" s="147" t="str">
        <f t="shared" si="175"/>
        <v>►</v>
      </c>
      <c r="H313"/>
      <c r="I313" s="274"/>
      <c r="J313" s="113"/>
      <c r="K313" s="113"/>
      <c r="L313" s="113"/>
      <c r="M313" s="113"/>
      <c r="N313" s="113"/>
      <c r="O313" s="113"/>
      <c r="P313" s="113"/>
      <c r="Q313" s="113"/>
      <c r="R313" s="113"/>
      <c r="S313" s="113"/>
      <c r="T313" s="113"/>
      <c r="U313" s="113"/>
      <c r="V313" s="113"/>
      <c r="W313" s="113"/>
      <c r="X313" s="113"/>
      <c r="Y313" s="113"/>
      <c r="Z313" s="115"/>
      <c r="AA313" s="686"/>
      <c r="AB313" s="407" t="str">
        <f t="shared" si="154"/>
        <v>►</v>
      </c>
      <c r="AC313" s="147" t="str">
        <f t="shared" si="176"/>
        <v>►</v>
      </c>
      <c r="AD313" s="685" t="str">
        <f t="shared" si="176"/>
        <v>►</v>
      </c>
      <c r="AE313" s="147" t="str">
        <f t="shared" si="176"/>
        <v>►</v>
      </c>
      <c r="AF313" s="147" t="str">
        <f t="shared" si="176"/>
        <v>►</v>
      </c>
      <c r="AG313" s="147" t="str">
        <f t="shared" si="176"/>
        <v>►</v>
      </c>
      <c r="AH313" s="147" t="str">
        <f t="shared" si="176"/>
        <v>►</v>
      </c>
      <c r="AI313" s="686"/>
      <c r="AJ313" s="274"/>
      <c r="AK313" s="113"/>
      <c r="AL313" s="113"/>
      <c r="AM313" s="113"/>
      <c r="AN313" s="113"/>
      <c r="AO313" s="113"/>
      <c r="AP313" s="113"/>
      <c r="AQ313" s="113"/>
      <c r="AR313" s="113"/>
      <c r="AS313" s="113"/>
      <c r="AT313" s="113"/>
      <c r="AU313" s="113"/>
      <c r="AV313" s="113"/>
      <c r="AW313" s="113"/>
      <c r="AX313" s="113"/>
      <c r="AY313" s="113"/>
      <c r="AZ313" s="113"/>
      <c r="BA313" s="115"/>
      <c r="BB313"/>
      <c r="BC313" s="407" t="str">
        <f t="shared" si="155"/>
        <v>►</v>
      </c>
      <c r="BF313" s="407" t="str">
        <f t="shared" si="156"/>
        <v>►</v>
      </c>
      <c r="BI313" s="9">
        <v>1</v>
      </c>
      <c r="BJ313" s="1"/>
      <c r="BK313" s="1"/>
    </row>
    <row r="314" spans="1:63" s="583" customFormat="1" ht="16.5" thickBot="1">
      <c r="A314" s="407" t="str">
        <f t="shared" si="153"/>
        <v>►</v>
      </c>
      <c r="B314" s="147" t="str">
        <f t="shared" si="175"/>
        <v>►</v>
      </c>
      <c r="C314" s="685" t="str">
        <f t="shared" si="175"/>
        <v>►</v>
      </c>
      <c r="D314" s="147" t="str">
        <f t="shared" si="175"/>
        <v>►</v>
      </c>
      <c r="E314" s="147" t="str">
        <f t="shared" si="175"/>
        <v>►</v>
      </c>
      <c r="F314" s="147" t="str">
        <f t="shared" si="175"/>
        <v>►</v>
      </c>
      <c r="G314" s="147" t="str">
        <f t="shared" si="175"/>
        <v>►</v>
      </c>
      <c r="H314"/>
      <c r="I314" s="273"/>
      <c r="J314" s="272"/>
      <c r="K314" s="272"/>
      <c r="L314" s="272"/>
      <c r="M314" s="272"/>
      <c r="N314" s="272"/>
      <c r="O314" s="272"/>
      <c r="P314" s="272"/>
      <c r="Q314" s="272"/>
      <c r="R314" s="272"/>
      <c r="S314" s="272"/>
      <c r="T314" s="272"/>
      <c r="U314" s="272"/>
      <c r="V314" s="272"/>
      <c r="W314" s="272"/>
      <c r="X314" s="272"/>
      <c r="Y314" s="272"/>
      <c r="Z314" s="271"/>
      <c r="AA314" s="686"/>
      <c r="AB314" s="407" t="str">
        <f t="shared" si="154"/>
        <v>►</v>
      </c>
      <c r="AC314" s="147" t="str">
        <f t="shared" si="176"/>
        <v>►</v>
      </c>
      <c r="AD314" s="685" t="str">
        <f t="shared" si="176"/>
        <v>►</v>
      </c>
      <c r="AE314" s="147" t="str">
        <f t="shared" si="176"/>
        <v>►</v>
      </c>
      <c r="AF314" s="147" t="str">
        <f t="shared" si="176"/>
        <v>►</v>
      </c>
      <c r="AG314" s="147" t="str">
        <f t="shared" si="176"/>
        <v>►</v>
      </c>
      <c r="AH314" s="147" t="str">
        <f t="shared" si="176"/>
        <v>►</v>
      </c>
      <c r="AI314" s="686"/>
      <c r="AJ314" s="273"/>
      <c r="AK314" s="272"/>
      <c r="AL314" s="272"/>
      <c r="AM314" s="272"/>
      <c r="AN314" s="272"/>
      <c r="AO314" s="272"/>
      <c r="AP314" s="272"/>
      <c r="AQ314" s="272"/>
      <c r="AR314" s="272"/>
      <c r="AS314" s="272"/>
      <c r="AT314" s="272"/>
      <c r="AU314" s="272"/>
      <c r="AV314" s="272"/>
      <c r="AW314" s="272"/>
      <c r="AX314" s="272"/>
      <c r="AY314" s="272"/>
      <c r="AZ314" s="272"/>
      <c r="BA314" s="271"/>
      <c r="BB314"/>
      <c r="BC314" s="407" t="str">
        <f t="shared" si="155"/>
        <v>►</v>
      </c>
      <c r="BF314" s="407" t="str">
        <f t="shared" si="156"/>
        <v>►</v>
      </c>
      <c r="BI314" s="9">
        <v>1</v>
      </c>
      <c r="BJ314" s="1"/>
      <c r="BK314" s="1"/>
    </row>
    <row r="315" spans="1:63" s="583" customFormat="1" ht="16.5" thickBot="1">
      <c r="A315" s="407" t="str">
        <f t="shared" si="153"/>
        <v>A</v>
      </c>
      <c r="B315" s="681" t="s">
        <v>956</v>
      </c>
      <c r="C315" s="681" t="s">
        <v>956</v>
      </c>
      <c r="D315" s="681" t="s">
        <v>956</v>
      </c>
      <c r="E315" s="681" t="s">
        <v>956</v>
      </c>
      <c r="F315" s="681" t="s">
        <v>956</v>
      </c>
      <c r="G315" s="681" t="s">
        <v>956</v>
      </c>
      <c r="H315"/>
      <c r="I315" s="684" t="s">
        <v>338</v>
      </c>
      <c r="J315" s="683" t="s">
        <v>956</v>
      </c>
      <c r="K315" s="683" t="s">
        <v>956</v>
      </c>
      <c r="L315" s="683" t="s">
        <v>956</v>
      </c>
      <c r="M315" s="683" t="s">
        <v>956</v>
      </c>
      <c r="N315" s="683" t="s">
        <v>956</v>
      </c>
      <c r="O315" s="683" t="s">
        <v>956</v>
      </c>
      <c r="P315" s="683" t="s">
        <v>956</v>
      </c>
      <c r="Q315" s="683" t="s">
        <v>956</v>
      </c>
      <c r="R315" s="683" t="s">
        <v>956</v>
      </c>
      <c r="S315" s="683" t="s">
        <v>956</v>
      </c>
      <c r="T315" s="683" t="s">
        <v>956</v>
      </c>
      <c r="U315" s="683" t="s">
        <v>956</v>
      </c>
      <c r="V315" s="683" t="s">
        <v>956</v>
      </c>
      <c r="W315" s="683" t="s">
        <v>956</v>
      </c>
      <c r="X315" s="683" t="s">
        <v>956</v>
      </c>
      <c r="Y315" s="683" t="s">
        <v>956</v>
      </c>
      <c r="Z315" s="683" t="s">
        <v>956</v>
      </c>
      <c r="AA315" s="686"/>
      <c r="AB315" s="407" t="str">
        <f t="shared" si="154"/>
        <v>A</v>
      </c>
      <c r="AC315" s="681" t="s">
        <v>956</v>
      </c>
      <c r="AD315" s="681" t="s">
        <v>956</v>
      </c>
      <c r="AE315" s="681" t="s">
        <v>956</v>
      </c>
      <c r="AF315" s="681" t="s">
        <v>956</v>
      </c>
      <c r="AG315" s="681" t="s">
        <v>956</v>
      </c>
      <c r="AH315" s="681" t="s">
        <v>956</v>
      </c>
      <c r="AI315" s="686"/>
      <c r="AJ315" s="684" t="s">
        <v>338</v>
      </c>
      <c r="AK315" s="683" t="s">
        <v>956</v>
      </c>
      <c r="AL315" s="683" t="s">
        <v>956</v>
      </c>
      <c r="AM315" s="683" t="s">
        <v>956</v>
      </c>
      <c r="AN315" s="683" t="s">
        <v>956</v>
      </c>
      <c r="AO315" s="683" t="s">
        <v>956</v>
      </c>
      <c r="AP315" s="683" t="s">
        <v>956</v>
      </c>
      <c r="AQ315" s="683" t="s">
        <v>956</v>
      </c>
      <c r="AR315" s="683" t="s">
        <v>956</v>
      </c>
      <c r="AS315" s="683" t="s">
        <v>956</v>
      </c>
      <c r="AT315" s="683" t="s">
        <v>956</v>
      </c>
      <c r="AU315" s="683" t="s">
        <v>956</v>
      </c>
      <c r="AV315" s="683" t="s">
        <v>956</v>
      </c>
      <c r="AW315" s="683" t="s">
        <v>956</v>
      </c>
      <c r="AX315" s="683" t="s">
        <v>956</v>
      </c>
      <c r="AY315" s="683" t="s">
        <v>956</v>
      </c>
      <c r="AZ315" s="683" t="s">
        <v>956</v>
      </c>
      <c r="BA315" s="683" t="s">
        <v>956</v>
      </c>
      <c r="BB315"/>
      <c r="BC315" s="407" t="str">
        <f t="shared" si="155"/>
        <v>A</v>
      </c>
      <c r="BF315" s="407" t="str">
        <f t="shared" si="156"/>
        <v>A</v>
      </c>
      <c r="BI315" s="9">
        <v>1</v>
      </c>
      <c r="BJ315" s="1"/>
      <c r="BK315" s="1"/>
    </row>
    <row r="316" spans="1:63" s="583" customFormat="1" ht="28.5">
      <c r="A316" s="407" t="str">
        <f t="shared" si="153"/>
        <v>►</v>
      </c>
      <c r="B316" s="408" t="str">
        <f t="shared" ref="B316:B334" si="177">IF(A316="►","►",IF(A316="A",IF(AND(ISTEXT(J316),ISTEXT(J316)),J316,IF(ISTEXT(J316),J316,IF(ISBLANK(J316),J316,J316)))))</f>
        <v>►</v>
      </c>
      <c r="C316" s="715" t="str">
        <f t="shared" ref="C316:C334" si="178">IF(B316="►","►",IFERROR(LEFT(B316,SEARCH(".",B316)-1),0))</f>
        <v>►</v>
      </c>
      <c r="D316" s="408" t="str">
        <f t="shared" ref="D316:D334" si="179">IF(B316="►","►",IFERROR(MID(B316,SEARCH(".",B316)+1,SEARCH(".",B316,SEARCH(".",B316)+1)-SEARCH(".",B316)-1),0))</f>
        <v>►</v>
      </c>
      <c r="E316" s="408" t="str">
        <f t="shared" ref="E316:E334" si="180">IF(B316="►","►",IFERROR(MID(B316,SEARCH(".",B316,SEARCH(".",B316)+1)+1,SEARCH(".",B316,SEARCH(".",B316,SEARCH(".",B316)+1)+1)-SEARCH(".",B316,SEARCH(".",B316)+1)-1),0))</f>
        <v>►</v>
      </c>
      <c r="F316" s="408" t="str">
        <f t="shared" ref="F316:F334" si="181">IF(B316="►","►",IFERROR(MID(J316,SEARCH(".",B316,SEARCH(".",B316,SEARCH(".",B316)+1)+1)+1,SEARCH(".",B316,SEARCH(".",B316,SEARCH(".",B316,SEARCH(".",B316)+1)+1)+1)-SEARCH(".",B316,SEARCH(".",B316,SEARCH(".",B316)+1)+1)-1),0))</f>
        <v>►</v>
      </c>
      <c r="G316" s="408" t="str">
        <f t="shared" ref="G316:G334" si="182">IF(B316="►","►",IFERROR(MID(B316,SEARCH("♦",SUBSTITUTE(B316,".","♦",LEN(B316)-LEN(SUBSTITUTE(B316,".",""))))+1,999),""))</f>
        <v>►</v>
      </c>
      <c r="H316"/>
      <c r="I316" s="259"/>
      <c r="J316" s="258"/>
      <c r="K316" s="258"/>
      <c r="L316" s="257"/>
      <c r="M316" s="256"/>
      <c r="N316" s="255"/>
      <c r="O316" s="714"/>
      <c r="P316" s="713"/>
      <c r="Q316" s="712"/>
      <c r="R316" s="712"/>
      <c r="S316" s="712"/>
      <c r="T316" s="712"/>
      <c r="U316" s="712"/>
      <c r="V316" s="712"/>
      <c r="W316" s="712"/>
      <c r="X316" s="712"/>
      <c r="Y316" s="712"/>
      <c r="Z316" s="711"/>
      <c r="AA316" s="686"/>
      <c r="AB316" s="407" t="str">
        <f t="shared" si="154"/>
        <v>►</v>
      </c>
      <c r="AC316" s="408" t="str">
        <f t="shared" ref="AC316:AC334" si="183">IF(AB316="►","►",IF(AB316="A",IF(AND(ISTEXT(AK316),ISTEXT(AK316)),AK316,IF(ISTEXT(AK316),AK316,IF(ISBLANK(AK316),AK316,AK316)))))</f>
        <v>►</v>
      </c>
      <c r="AD316" s="715" t="str">
        <f t="shared" ref="AD316:AD334" si="184">IF(AC316="►","►",IFERROR(LEFT(AC316,SEARCH(".",AC316)-1),0))</f>
        <v>►</v>
      </c>
      <c r="AE316" s="408" t="str">
        <f t="shared" ref="AE316:AE334" si="185">IF(AC316="►","►",IFERROR(MID(AC316,SEARCH(".",AC316)+1,SEARCH(".",AC316,SEARCH(".",AC316)+1)-SEARCH(".",AC316)-1),0))</f>
        <v>►</v>
      </c>
      <c r="AF316" s="408" t="str">
        <f t="shared" ref="AF316:AF334" si="186">IF(AC316="►","►",IFERROR(MID(AC316,SEARCH(".",AC316,SEARCH(".",AC316)+1)+1,SEARCH(".",AC316,SEARCH(".",AC316,SEARCH(".",AC316)+1)+1)-SEARCH(".",AC316,SEARCH(".",AC316)+1)-1),0))</f>
        <v>►</v>
      </c>
      <c r="AG316" s="408" t="str">
        <f t="shared" ref="AG316:AG334" si="187">IF(AC316="►","►",IFERROR(MID(AK316,SEARCH(".",AC316,SEARCH(".",AC316,SEARCH(".",AC316)+1)+1)+1,SEARCH(".",AC316,SEARCH(".",AC316,SEARCH(".",AC316,SEARCH(".",AC316)+1)+1)+1)-SEARCH(".",AC316,SEARCH(".",AC316,SEARCH(".",AC316)+1)+1)-1),0))</f>
        <v>►</v>
      </c>
      <c r="AH316" s="408" t="str">
        <f t="shared" ref="AH316:AH334" si="188">IF(AC316="►","►",IFERROR(MID(AC316,SEARCH("♦",SUBSTITUTE(AC316,".","♦",LEN(AC316)-LEN(SUBSTITUTE(AC316,".",""))))+1,999),""))</f>
        <v>►</v>
      </c>
      <c r="AI316" s="686"/>
      <c r="AJ316" s="259"/>
      <c r="AK316" s="258"/>
      <c r="AL316" s="258"/>
      <c r="AM316" s="257"/>
      <c r="AN316" s="256"/>
      <c r="AO316" s="255"/>
      <c r="AP316" s="714"/>
      <c r="AQ316" s="713"/>
      <c r="AR316" s="712"/>
      <c r="AS316" s="712"/>
      <c r="AT316" s="712"/>
      <c r="AU316" s="712"/>
      <c r="AV316" s="712"/>
      <c r="AW316" s="712"/>
      <c r="AX316" s="712"/>
      <c r="AY316" s="712"/>
      <c r="AZ316" s="712"/>
      <c r="BA316" s="711"/>
      <c r="BB316"/>
      <c r="BC316" s="407" t="str">
        <f t="shared" si="155"/>
        <v>►</v>
      </c>
      <c r="BF316" s="407" t="str">
        <f t="shared" si="156"/>
        <v>►</v>
      </c>
      <c r="BI316" s="9">
        <v>1</v>
      </c>
      <c r="BJ316" s="1"/>
      <c r="BK316" s="1"/>
    </row>
    <row r="317" spans="1:63" s="583" customFormat="1" ht="28.5">
      <c r="A317" s="407" t="str">
        <f t="shared" si="153"/>
        <v>►</v>
      </c>
      <c r="B317" s="147" t="str">
        <f t="shared" si="177"/>
        <v>►</v>
      </c>
      <c r="C317" s="685" t="str">
        <f t="shared" si="178"/>
        <v>►</v>
      </c>
      <c r="D317" s="147" t="str">
        <f t="shared" si="179"/>
        <v>►</v>
      </c>
      <c r="E317" s="147" t="str">
        <f t="shared" si="180"/>
        <v>►</v>
      </c>
      <c r="F317" s="147" t="str">
        <f t="shared" si="181"/>
        <v>►</v>
      </c>
      <c r="G317" s="147" t="str">
        <f t="shared" si="182"/>
        <v>►</v>
      </c>
      <c r="H317"/>
      <c r="I317" s="342"/>
      <c r="J317" s="204"/>
      <c r="K317" s="204"/>
      <c r="L317" s="203"/>
      <c r="M317" s="202"/>
      <c r="N317" s="201"/>
      <c r="O317" s="710"/>
      <c r="P317" s="709"/>
      <c r="Q317" s="708"/>
      <c r="R317" s="708"/>
      <c r="S317" s="708"/>
      <c r="T317" s="708"/>
      <c r="U317" s="708"/>
      <c r="V317" s="708"/>
      <c r="W317" s="708"/>
      <c r="X317" s="708"/>
      <c r="Y317" s="708"/>
      <c r="Z317" s="707"/>
      <c r="AA317" s="686"/>
      <c r="AB317" s="407" t="str">
        <f t="shared" si="154"/>
        <v>►</v>
      </c>
      <c r="AC317" s="147" t="str">
        <f t="shared" si="183"/>
        <v>►</v>
      </c>
      <c r="AD317" s="685" t="str">
        <f t="shared" si="184"/>
        <v>►</v>
      </c>
      <c r="AE317" s="147" t="str">
        <f t="shared" si="185"/>
        <v>►</v>
      </c>
      <c r="AF317" s="147" t="str">
        <f t="shared" si="186"/>
        <v>►</v>
      </c>
      <c r="AG317" s="147" t="str">
        <f t="shared" si="187"/>
        <v>►</v>
      </c>
      <c r="AH317" s="147" t="str">
        <f t="shared" si="188"/>
        <v>►</v>
      </c>
      <c r="AI317" s="686"/>
      <c r="AJ317" s="342"/>
      <c r="AK317" s="204"/>
      <c r="AL317" s="204"/>
      <c r="AM317" s="203"/>
      <c r="AN317" s="202"/>
      <c r="AO317" s="201"/>
      <c r="AP317" s="710"/>
      <c r="AQ317" s="709"/>
      <c r="AR317" s="708"/>
      <c r="AS317" s="708"/>
      <c r="AT317" s="708"/>
      <c r="AU317" s="708"/>
      <c r="AV317" s="708"/>
      <c r="AW317" s="708"/>
      <c r="AX317" s="708"/>
      <c r="AY317" s="708"/>
      <c r="AZ317" s="708"/>
      <c r="BA317" s="707"/>
      <c r="BB317"/>
      <c r="BC317" s="407" t="str">
        <f t="shared" si="155"/>
        <v>►</v>
      </c>
      <c r="BF317" s="407" t="str">
        <f t="shared" si="156"/>
        <v>►</v>
      </c>
      <c r="BI317" s="9">
        <v>1</v>
      </c>
      <c r="BJ317" s="1"/>
      <c r="BK317" s="1"/>
    </row>
    <row r="318" spans="1:63" s="583" customFormat="1" ht="15.75">
      <c r="A318" s="407" t="str">
        <f t="shared" si="153"/>
        <v>►</v>
      </c>
      <c r="B318" s="147" t="str">
        <f t="shared" si="177"/>
        <v>►</v>
      </c>
      <c r="C318" s="685" t="str">
        <f t="shared" si="178"/>
        <v>►</v>
      </c>
      <c r="D318" s="147" t="str">
        <f t="shared" si="179"/>
        <v>►</v>
      </c>
      <c r="E318" s="147" t="str">
        <f t="shared" si="180"/>
        <v>►</v>
      </c>
      <c r="F318" s="147" t="str">
        <f t="shared" si="181"/>
        <v>►</v>
      </c>
      <c r="G318" s="147" t="str">
        <f t="shared" si="182"/>
        <v>►</v>
      </c>
      <c r="H318"/>
      <c r="I318" s="134"/>
      <c r="J318" s="204"/>
      <c r="K318" s="204"/>
      <c r="L318" s="203"/>
      <c r="M318" s="202"/>
      <c r="N318" s="201"/>
      <c r="O318" s="706"/>
      <c r="P318" s="706"/>
      <c r="Q318" s="337"/>
      <c r="R318" s="336"/>
      <c r="S318" s="232"/>
      <c r="T318" s="232"/>
      <c r="U318" s="232"/>
      <c r="V318" s="232"/>
      <c r="W318" s="232"/>
      <c r="X318" s="232"/>
      <c r="Y318" s="232"/>
      <c r="Z318" s="231"/>
      <c r="AA318" s="686"/>
      <c r="AB318" s="407" t="str">
        <f t="shared" si="154"/>
        <v>►</v>
      </c>
      <c r="AC318" s="147" t="str">
        <f t="shared" si="183"/>
        <v>►</v>
      </c>
      <c r="AD318" s="685" t="str">
        <f t="shared" si="184"/>
        <v>►</v>
      </c>
      <c r="AE318" s="147" t="str">
        <f t="shared" si="185"/>
        <v>►</v>
      </c>
      <c r="AF318" s="147" t="str">
        <f t="shared" si="186"/>
        <v>►</v>
      </c>
      <c r="AG318" s="147" t="str">
        <f t="shared" si="187"/>
        <v>►</v>
      </c>
      <c r="AH318" s="147" t="str">
        <f t="shared" si="188"/>
        <v>►</v>
      </c>
      <c r="AI318" s="686"/>
      <c r="AJ318" s="134"/>
      <c r="AK318" s="204"/>
      <c r="AL318" s="204"/>
      <c r="AM318" s="203"/>
      <c r="AN318" s="202"/>
      <c r="AO318" s="201"/>
      <c r="AP318" s="706"/>
      <c r="AQ318" s="706"/>
      <c r="AR318" s="337"/>
      <c r="AS318" s="336"/>
      <c r="AT318" s="232"/>
      <c r="AU318" s="232"/>
      <c r="AV318" s="232"/>
      <c r="AW318" s="232"/>
      <c r="AX318" s="232"/>
      <c r="AY318" s="232"/>
      <c r="AZ318" s="232"/>
      <c r="BA318" s="231"/>
      <c r="BB318"/>
      <c r="BC318" s="407" t="str">
        <f t="shared" si="155"/>
        <v>►</v>
      </c>
      <c r="BF318" s="407" t="str">
        <f t="shared" si="156"/>
        <v>►</v>
      </c>
      <c r="BI318" s="9">
        <v>1</v>
      </c>
      <c r="BJ318" s="1"/>
      <c r="BK318" s="1"/>
    </row>
    <row r="319" spans="1:63" s="583" customFormat="1" ht="18.75">
      <c r="A319" s="407" t="str">
        <f t="shared" si="153"/>
        <v>►</v>
      </c>
      <c r="B319" s="147" t="str">
        <f t="shared" si="177"/>
        <v>►</v>
      </c>
      <c r="C319" s="685" t="str">
        <f t="shared" si="178"/>
        <v>►</v>
      </c>
      <c r="D319" s="147" t="str">
        <f t="shared" si="179"/>
        <v>►</v>
      </c>
      <c r="E319" s="147" t="str">
        <f t="shared" si="180"/>
        <v>►</v>
      </c>
      <c r="F319" s="147" t="str">
        <f t="shared" si="181"/>
        <v>►</v>
      </c>
      <c r="G319" s="147" t="str">
        <f t="shared" si="182"/>
        <v>►</v>
      </c>
      <c r="H319"/>
      <c r="I319" s="134"/>
      <c r="J319" s="204"/>
      <c r="K319" s="204"/>
      <c r="L319" s="203"/>
      <c r="M319" s="202"/>
      <c r="N319" s="201"/>
      <c r="O319" s="224"/>
      <c r="P319" s="334"/>
      <c r="Q319" s="323"/>
      <c r="R319" s="323"/>
      <c r="S319" s="323"/>
      <c r="T319" s="323"/>
      <c r="U319" s="211"/>
      <c r="V319" s="223"/>
      <c r="W319" s="705"/>
      <c r="X319" s="705"/>
      <c r="Y319" s="705"/>
      <c r="Z319" s="704"/>
      <c r="AA319" s="686"/>
      <c r="AB319" s="407" t="str">
        <f t="shared" si="154"/>
        <v>►</v>
      </c>
      <c r="AC319" s="147" t="str">
        <f t="shared" si="183"/>
        <v>►</v>
      </c>
      <c r="AD319" s="685" t="str">
        <f t="shared" si="184"/>
        <v>►</v>
      </c>
      <c r="AE319" s="147" t="str">
        <f t="shared" si="185"/>
        <v>►</v>
      </c>
      <c r="AF319" s="147" t="str">
        <f t="shared" si="186"/>
        <v>►</v>
      </c>
      <c r="AG319" s="147" t="str">
        <f t="shared" si="187"/>
        <v>►</v>
      </c>
      <c r="AH319" s="147" t="str">
        <f t="shared" si="188"/>
        <v>►</v>
      </c>
      <c r="AI319" s="686"/>
      <c r="AJ319" s="134"/>
      <c r="AK319" s="204"/>
      <c r="AL319" s="204"/>
      <c r="AM319" s="203"/>
      <c r="AN319" s="202"/>
      <c r="AO319" s="201"/>
      <c r="AP319" s="224"/>
      <c r="AQ319" s="334"/>
      <c r="AR319" s="323"/>
      <c r="AS319" s="323"/>
      <c r="AT319" s="323"/>
      <c r="AU319" s="323"/>
      <c r="AV319" s="211"/>
      <c r="AW319" s="223"/>
      <c r="AX319" s="705"/>
      <c r="AY319" s="705"/>
      <c r="AZ319" s="705"/>
      <c r="BA319" s="704"/>
      <c r="BB319"/>
      <c r="BC319" s="407" t="str">
        <f t="shared" si="155"/>
        <v>►</v>
      </c>
      <c r="BF319" s="407" t="str">
        <f t="shared" si="156"/>
        <v>►</v>
      </c>
      <c r="BI319" s="9">
        <v>1</v>
      </c>
      <c r="BJ319" s="1"/>
      <c r="BK319" s="1"/>
    </row>
    <row r="320" spans="1:63" s="583" customFormat="1" ht="18.75">
      <c r="A320" s="407" t="str">
        <f t="shared" si="153"/>
        <v>►</v>
      </c>
      <c r="B320" s="147" t="str">
        <f t="shared" si="177"/>
        <v>►</v>
      </c>
      <c r="C320" s="685" t="str">
        <f t="shared" si="178"/>
        <v>►</v>
      </c>
      <c r="D320" s="147" t="str">
        <f t="shared" si="179"/>
        <v>►</v>
      </c>
      <c r="E320" s="147" t="str">
        <f t="shared" si="180"/>
        <v>►</v>
      </c>
      <c r="F320" s="147" t="str">
        <f t="shared" si="181"/>
        <v>►</v>
      </c>
      <c r="G320" s="147" t="str">
        <f t="shared" si="182"/>
        <v>►</v>
      </c>
      <c r="H320"/>
      <c r="I320" s="134"/>
      <c r="J320" s="204"/>
      <c r="K320" s="204"/>
      <c r="L320" s="203"/>
      <c r="M320" s="202"/>
      <c r="N320" s="201"/>
      <c r="O320" s="216"/>
      <c r="P320" s="327"/>
      <c r="Q320" s="324"/>
      <c r="R320" s="324"/>
      <c r="S320" s="324"/>
      <c r="T320" s="324"/>
      <c r="U320" s="215"/>
      <c r="V320" s="28"/>
      <c r="W320" s="705"/>
      <c r="X320" s="705"/>
      <c r="Y320" s="705"/>
      <c r="Z320" s="704"/>
      <c r="AA320" s="686"/>
      <c r="AB320" s="407" t="str">
        <f t="shared" si="154"/>
        <v>►</v>
      </c>
      <c r="AC320" s="147" t="str">
        <f t="shared" si="183"/>
        <v>►</v>
      </c>
      <c r="AD320" s="685" t="str">
        <f t="shared" si="184"/>
        <v>►</v>
      </c>
      <c r="AE320" s="147" t="str">
        <f t="shared" si="185"/>
        <v>►</v>
      </c>
      <c r="AF320" s="147" t="str">
        <f t="shared" si="186"/>
        <v>►</v>
      </c>
      <c r="AG320" s="147" t="str">
        <f t="shared" si="187"/>
        <v>►</v>
      </c>
      <c r="AH320" s="147" t="str">
        <f t="shared" si="188"/>
        <v>►</v>
      </c>
      <c r="AI320" s="686"/>
      <c r="AJ320" s="134"/>
      <c r="AK320" s="204"/>
      <c r="AL320" s="204"/>
      <c r="AM320" s="203"/>
      <c r="AN320" s="202"/>
      <c r="AO320" s="201"/>
      <c r="AP320" s="216"/>
      <c r="AQ320" s="327"/>
      <c r="AR320" s="324"/>
      <c r="AS320" s="324"/>
      <c r="AT320" s="324"/>
      <c r="AU320" s="324"/>
      <c r="AV320" s="215"/>
      <c r="AW320" s="28"/>
      <c r="AX320" s="705"/>
      <c r="AY320" s="705"/>
      <c r="AZ320" s="705"/>
      <c r="BA320" s="704"/>
      <c r="BB320"/>
      <c r="BC320" s="407" t="str">
        <f t="shared" si="155"/>
        <v>►</v>
      </c>
      <c r="BF320" s="407" t="str">
        <f t="shared" si="156"/>
        <v>►</v>
      </c>
      <c r="BI320" s="9">
        <v>1</v>
      </c>
      <c r="BJ320" s="1"/>
      <c r="BK320" s="1"/>
    </row>
    <row r="321" spans="1:63" s="583" customFormat="1" ht="15.75">
      <c r="A321" s="407" t="str">
        <f t="shared" si="153"/>
        <v>►</v>
      </c>
      <c r="B321" s="147" t="str">
        <f t="shared" si="177"/>
        <v>►</v>
      </c>
      <c r="C321" s="685" t="str">
        <f t="shared" si="178"/>
        <v>►</v>
      </c>
      <c r="D321" s="147" t="str">
        <f t="shared" si="179"/>
        <v>►</v>
      </c>
      <c r="E321" s="147" t="str">
        <f t="shared" si="180"/>
        <v>►</v>
      </c>
      <c r="F321" s="147" t="str">
        <f t="shared" si="181"/>
        <v>►</v>
      </c>
      <c r="G321" s="147" t="str">
        <f t="shared" si="182"/>
        <v>►</v>
      </c>
      <c r="H321"/>
      <c r="I321" s="134"/>
      <c r="J321" s="204"/>
      <c r="K321" s="204"/>
      <c r="L321" s="203"/>
      <c r="M321" s="202"/>
      <c r="N321" s="201"/>
      <c r="O321" s="325"/>
      <c r="P321" s="324"/>
      <c r="Q321" s="323"/>
      <c r="R321" s="320"/>
      <c r="S321" s="199"/>
      <c r="T321" s="319"/>
      <c r="U321" s="198"/>
      <c r="V321" s="197"/>
      <c r="W321" s="703"/>
      <c r="X321" s="703"/>
      <c r="Y321" s="703"/>
      <c r="Z321" s="702"/>
      <c r="AA321" s="686"/>
      <c r="AB321" s="407" t="str">
        <f t="shared" si="154"/>
        <v>►</v>
      </c>
      <c r="AC321" s="147" t="str">
        <f t="shared" si="183"/>
        <v>►</v>
      </c>
      <c r="AD321" s="685" t="str">
        <f t="shared" si="184"/>
        <v>►</v>
      </c>
      <c r="AE321" s="147" t="str">
        <f t="shared" si="185"/>
        <v>►</v>
      </c>
      <c r="AF321" s="147" t="str">
        <f t="shared" si="186"/>
        <v>►</v>
      </c>
      <c r="AG321" s="147" t="str">
        <f t="shared" si="187"/>
        <v>►</v>
      </c>
      <c r="AH321" s="147" t="str">
        <f t="shared" si="188"/>
        <v>►</v>
      </c>
      <c r="AI321" s="686"/>
      <c r="AJ321" s="134"/>
      <c r="AK321" s="204"/>
      <c r="AL321" s="204"/>
      <c r="AM321" s="203"/>
      <c r="AN321" s="202"/>
      <c r="AO321" s="201"/>
      <c r="AP321" s="325"/>
      <c r="AQ321" s="324"/>
      <c r="AR321" s="323"/>
      <c r="AS321" s="320"/>
      <c r="AT321" s="199"/>
      <c r="AU321" s="319"/>
      <c r="AV321" s="198"/>
      <c r="AW321" s="197"/>
      <c r="AX321" s="703"/>
      <c r="AY321" s="703"/>
      <c r="AZ321" s="703"/>
      <c r="BA321" s="702"/>
      <c r="BB321"/>
      <c r="BC321" s="407" t="str">
        <f t="shared" si="155"/>
        <v>►</v>
      </c>
      <c r="BF321" s="407" t="str">
        <f t="shared" si="156"/>
        <v>►</v>
      </c>
      <c r="BI321" s="9">
        <v>1</v>
      </c>
      <c r="BJ321" s="1"/>
      <c r="BK321" s="1"/>
    </row>
    <row r="322" spans="1:63" s="583" customFormat="1" ht="15.75">
      <c r="A322" s="407" t="str">
        <f t="shared" si="153"/>
        <v>►</v>
      </c>
      <c r="B322" s="147" t="str">
        <f t="shared" si="177"/>
        <v>►</v>
      </c>
      <c r="C322" s="685" t="str">
        <f t="shared" si="178"/>
        <v>►</v>
      </c>
      <c r="D322" s="147" t="str">
        <f t="shared" si="179"/>
        <v>►</v>
      </c>
      <c r="E322" s="147" t="str">
        <f t="shared" si="180"/>
        <v>►</v>
      </c>
      <c r="F322" s="147" t="str">
        <f t="shared" si="181"/>
        <v>►</v>
      </c>
      <c r="G322" s="147" t="str">
        <f t="shared" si="182"/>
        <v>►</v>
      </c>
      <c r="H322"/>
      <c r="I322" s="134"/>
      <c r="J322" s="204"/>
      <c r="K322" s="204"/>
      <c r="L322" s="203"/>
      <c r="M322" s="202"/>
      <c r="N322" s="201"/>
      <c r="O322" s="200"/>
      <c r="P322" s="104"/>
      <c r="Q322" s="320"/>
      <c r="R322" s="320"/>
      <c r="S322" s="199"/>
      <c r="T322" s="319"/>
      <c r="U322" s="198"/>
      <c r="V322" s="197"/>
      <c r="W322" s="703"/>
      <c r="X322" s="703"/>
      <c r="Y322" s="703"/>
      <c r="Z322" s="702"/>
      <c r="AA322" s="686"/>
      <c r="AB322" s="407" t="str">
        <f t="shared" si="154"/>
        <v>►</v>
      </c>
      <c r="AC322" s="147" t="str">
        <f t="shared" si="183"/>
        <v>►</v>
      </c>
      <c r="AD322" s="685" t="str">
        <f t="shared" si="184"/>
        <v>►</v>
      </c>
      <c r="AE322" s="147" t="str">
        <f t="shared" si="185"/>
        <v>►</v>
      </c>
      <c r="AF322" s="147" t="str">
        <f t="shared" si="186"/>
        <v>►</v>
      </c>
      <c r="AG322" s="147" t="str">
        <f t="shared" si="187"/>
        <v>►</v>
      </c>
      <c r="AH322" s="147" t="str">
        <f t="shared" si="188"/>
        <v>►</v>
      </c>
      <c r="AI322" s="686"/>
      <c r="AJ322" s="134"/>
      <c r="AK322" s="204"/>
      <c r="AL322" s="204"/>
      <c r="AM322" s="203"/>
      <c r="AN322" s="202"/>
      <c r="AO322" s="201"/>
      <c r="AP322" s="200"/>
      <c r="AQ322" s="104"/>
      <c r="AR322" s="320"/>
      <c r="AS322" s="320"/>
      <c r="AT322" s="199"/>
      <c r="AU322" s="319"/>
      <c r="AV322" s="198"/>
      <c r="AW322" s="197"/>
      <c r="AX322" s="703"/>
      <c r="AY322" s="703"/>
      <c r="AZ322" s="703"/>
      <c r="BA322" s="702"/>
      <c r="BB322"/>
      <c r="BC322" s="407" t="str">
        <f t="shared" si="155"/>
        <v>►</v>
      </c>
      <c r="BF322" s="407" t="str">
        <f t="shared" si="156"/>
        <v>►</v>
      </c>
      <c r="BI322" s="9">
        <v>1</v>
      </c>
      <c r="BJ322" s="1"/>
      <c r="BK322" s="1"/>
    </row>
    <row r="323" spans="1:63" s="583" customFormat="1" ht="15.75">
      <c r="A323" s="407" t="str">
        <f t="shared" si="153"/>
        <v>►</v>
      </c>
      <c r="B323" s="147" t="str">
        <f t="shared" si="177"/>
        <v>►</v>
      </c>
      <c r="C323" s="685" t="str">
        <f t="shared" si="178"/>
        <v>►</v>
      </c>
      <c r="D323" s="147" t="str">
        <f t="shared" si="179"/>
        <v>►</v>
      </c>
      <c r="E323" s="147" t="str">
        <f t="shared" si="180"/>
        <v>►</v>
      </c>
      <c r="F323" s="147" t="str">
        <f t="shared" si="181"/>
        <v>►</v>
      </c>
      <c r="G323" s="147" t="str">
        <f t="shared" si="182"/>
        <v>►</v>
      </c>
      <c r="H323"/>
      <c r="I323" s="134"/>
      <c r="J323" s="190"/>
      <c r="K323" s="189"/>
      <c r="L323" s="188"/>
      <c r="M323" s="187"/>
      <c r="N323" s="186"/>
      <c r="O323" s="185"/>
      <c r="P323" s="184"/>
      <c r="Q323" s="184"/>
      <c r="R323" s="183"/>
      <c r="S323" s="183"/>
      <c r="T323" s="183"/>
      <c r="U323" s="183"/>
      <c r="V323" s="183"/>
      <c r="W323" s="183"/>
      <c r="X323" s="183"/>
      <c r="Y323" s="183"/>
      <c r="Z323" s="182"/>
      <c r="AA323" s="686"/>
      <c r="AB323" s="407" t="str">
        <f t="shared" si="154"/>
        <v>►</v>
      </c>
      <c r="AC323" s="147" t="str">
        <f t="shared" si="183"/>
        <v>►</v>
      </c>
      <c r="AD323" s="685" t="str">
        <f t="shared" si="184"/>
        <v>►</v>
      </c>
      <c r="AE323" s="147" t="str">
        <f t="shared" si="185"/>
        <v>►</v>
      </c>
      <c r="AF323" s="147" t="str">
        <f t="shared" si="186"/>
        <v>►</v>
      </c>
      <c r="AG323" s="147" t="str">
        <f t="shared" si="187"/>
        <v>►</v>
      </c>
      <c r="AH323" s="147" t="str">
        <f t="shared" si="188"/>
        <v>►</v>
      </c>
      <c r="AI323" s="686"/>
      <c r="AJ323" s="134"/>
      <c r="AK323" s="190"/>
      <c r="AL323" s="189"/>
      <c r="AM323" s="188"/>
      <c r="AN323" s="187"/>
      <c r="AO323" s="186"/>
      <c r="AP323" s="185"/>
      <c r="AQ323" s="184"/>
      <c r="AR323" s="184"/>
      <c r="AS323" s="183"/>
      <c r="AT323" s="183"/>
      <c r="AU323" s="183"/>
      <c r="AV323" s="183"/>
      <c r="AW323" s="183"/>
      <c r="AX323" s="183"/>
      <c r="AY323" s="183"/>
      <c r="AZ323" s="183"/>
      <c r="BA323" s="182"/>
      <c r="BB323"/>
      <c r="BC323" s="407" t="str">
        <f t="shared" si="155"/>
        <v>►</v>
      </c>
      <c r="BF323" s="407" t="str">
        <f t="shared" si="156"/>
        <v>►</v>
      </c>
      <c r="BI323" s="9">
        <v>1</v>
      </c>
      <c r="BJ323" s="1"/>
      <c r="BK323" s="1"/>
    </row>
    <row r="324" spans="1:63" s="583" customFormat="1" ht="15.75">
      <c r="A324" s="407" t="str">
        <f t="shared" si="153"/>
        <v>►</v>
      </c>
      <c r="B324" s="147" t="str">
        <f t="shared" si="177"/>
        <v>►</v>
      </c>
      <c r="C324" s="685" t="str">
        <f t="shared" si="178"/>
        <v>►</v>
      </c>
      <c r="D324" s="147" t="str">
        <f t="shared" si="179"/>
        <v>►</v>
      </c>
      <c r="E324" s="147" t="str">
        <f t="shared" si="180"/>
        <v>►</v>
      </c>
      <c r="F324" s="147" t="str">
        <f t="shared" si="181"/>
        <v>►</v>
      </c>
      <c r="G324" s="147" t="str">
        <f t="shared" si="182"/>
        <v>►</v>
      </c>
      <c r="H324"/>
      <c r="I324" s="134"/>
      <c r="J324" s="119"/>
      <c r="K324" s="119"/>
      <c r="L324" s="118"/>
      <c r="M324" s="117"/>
      <c r="N324" s="116"/>
      <c r="O324" s="701"/>
      <c r="P324" s="701"/>
      <c r="Q324" s="700"/>
      <c r="R324" s="177"/>
      <c r="S324" s="176"/>
      <c r="T324" s="699"/>
      <c r="U324" s="175"/>
      <c r="V324" s="698"/>
      <c r="W324" s="697"/>
      <c r="X324" s="696"/>
      <c r="Y324" s="695"/>
      <c r="Z324" s="174"/>
      <c r="AA324" s="686"/>
      <c r="AB324" s="407" t="str">
        <f t="shared" si="154"/>
        <v>►</v>
      </c>
      <c r="AC324" s="147" t="str">
        <f t="shared" si="183"/>
        <v>►</v>
      </c>
      <c r="AD324" s="685" t="str">
        <f t="shared" si="184"/>
        <v>►</v>
      </c>
      <c r="AE324" s="147" t="str">
        <f t="shared" si="185"/>
        <v>►</v>
      </c>
      <c r="AF324" s="147" t="str">
        <f t="shared" si="186"/>
        <v>►</v>
      </c>
      <c r="AG324" s="147" t="str">
        <f t="shared" si="187"/>
        <v>►</v>
      </c>
      <c r="AH324" s="147" t="str">
        <f t="shared" si="188"/>
        <v>►</v>
      </c>
      <c r="AI324" s="686"/>
      <c r="AJ324" s="134"/>
      <c r="AK324" s="119"/>
      <c r="AL324" s="119"/>
      <c r="AM324" s="118"/>
      <c r="AN324" s="117"/>
      <c r="AO324" s="116"/>
      <c r="AP324" s="701"/>
      <c r="AQ324" s="701"/>
      <c r="AR324" s="700"/>
      <c r="AS324" s="177"/>
      <c r="AT324" s="176"/>
      <c r="AU324" s="699"/>
      <c r="AV324" s="175"/>
      <c r="AW324" s="698"/>
      <c r="AX324" s="697"/>
      <c r="AY324" s="696"/>
      <c r="AZ324" s="695"/>
      <c r="BA324" s="174"/>
      <c r="BB324"/>
      <c r="BC324" s="407" t="str">
        <f t="shared" si="155"/>
        <v>►</v>
      </c>
      <c r="BF324" s="407" t="str">
        <f t="shared" si="156"/>
        <v>►</v>
      </c>
      <c r="BI324" s="9">
        <v>1</v>
      </c>
      <c r="BJ324" s="1"/>
      <c r="BK324" s="1"/>
    </row>
    <row r="325" spans="1:63" s="583" customFormat="1" ht="15.75">
      <c r="A325" s="407" t="str">
        <f t="shared" si="153"/>
        <v>►</v>
      </c>
      <c r="B325" s="147" t="str">
        <f t="shared" si="177"/>
        <v>►</v>
      </c>
      <c r="C325" s="685" t="str">
        <f t="shared" si="178"/>
        <v>►</v>
      </c>
      <c r="D325" s="147" t="str">
        <f t="shared" si="179"/>
        <v>►</v>
      </c>
      <c r="E325" s="147" t="str">
        <f t="shared" si="180"/>
        <v>►</v>
      </c>
      <c r="F325" s="147" t="str">
        <f t="shared" si="181"/>
        <v>►</v>
      </c>
      <c r="G325" s="147" t="str">
        <f t="shared" si="182"/>
        <v>►</v>
      </c>
      <c r="H325"/>
      <c r="I325" s="134"/>
      <c r="J325" s="119"/>
      <c r="K325" s="119"/>
      <c r="L325" s="118"/>
      <c r="M325" s="117"/>
      <c r="N325" s="116"/>
      <c r="O325" s="689"/>
      <c r="P325" s="689"/>
      <c r="Q325" s="688"/>
      <c r="R325" s="165"/>
      <c r="S325" s="164"/>
      <c r="T325" s="694"/>
      <c r="U325" s="163"/>
      <c r="V325" s="693"/>
      <c r="W325" s="692"/>
      <c r="X325" s="691"/>
      <c r="Y325" s="690"/>
      <c r="Z325" s="162"/>
      <c r="AA325" s="686"/>
      <c r="AB325" s="407" t="str">
        <f t="shared" si="154"/>
        <v>►</v>
      </c>
      <c r="AC325" s="147" t="str">
        <f t="shared" si="183"/>
        <v>►</v>
      </c>
      <c r="AD325" s="685" t="str">
        <f t="shared" si="184"/>
        <v>►</v>
      </c>
      <c r="AE325" s="147" t="str">
        <f t="shared" si="185"/>
        <v>►</v>
      </c>
      <c r="AF325" s="147" t="str">
        <f t="shared" si="186"/>
        <v>►</v>
      </c>
      <c r="AG325" s="147" t="str">
        <f t="shared" si="187"/>
        <v>►</v>
      </c>
      <c r="AH325" s="147" t="str">
        <f t="shared" si="188"/>
        <v>►</v>
      </c>
      <c r="AI325" s="686"/>
      <c r="AJ325" s="134"/>
      <c r="AK325" s="119"/>
      <c r="AL325" s="119"/>
      <c r="AM325" s="118"/>
      <c r="AN325" s="117"/>
      <c r="AO325" s="116"/>
      <c r="AP325" s="689"/>
      <c r="AQ325" s="689"/>
      <c r="AR325" s="688"/>
      <c r="AS325" s="165"/>
      <c r="AT325" s="164"/>
      <c r="AU325" s="694"/>
      <c r="AV325" s="163"/>
      <c r="AW325" s="693"/>
      <c r="AX325" s="692"/>
      <c r="AY325" s="691"/>
      <c r="AZ325" s="690"/>
      <c r="BA325" s="162"/>
      <c r="BB325"/>
      <c r="BC325" s="407" t="str">
        <f t="shared" si="155"/>
        <v>►</v>
      </c>
      <c r="BF325" s="407" t="str">
        <f t="shared" si="156"/>
        <v>►</v>
      </c>
      <c r="BI325" s="9">
        <v>1</v>
      </c>
      <c r="BJ325" s="1"/>
      <c r="BK325" s="1"/>
    </row>
    <row r="326" spans="1:63" s="583" customFormat="1" ht="21">
      <c r="A326" s="407" t="str">
        <f t="shared" si="153"/>
        <v>►</v>
      </c>
      <c r="B326" s="147" t="str">
        <f t="shared" si="177"/>
        <v>►</v>
      </c>
      <c r="C326" s="685" t="str">
        <f t="shared" si="178"/>
        <v>►</v>
      </c>
      <c r="D326" s="147" t="str">
        <f t="shared" si="179"/>
        <v>►</v>
      </c>
      <c r="E326" s="147" t="str">
        <f t="shared" si="180"/>
        <v>►</v>
      </c>
      <c r="F326" s="147" t="str">
        <f t="shared" si="181"/>
        <v>►</v>
      </c>
      <c r="G326" s="147" t="str">
        <f t="shared" si="182"/>
        <v>►</v>
      </c>
      <c r="H326"/>
      <c r="I326" s="134"/>
      <c r="J326" s="119"/>
      <c r="K326" s="119"/>
      <c r="L326" s="118"/>
      <c r="M326" s="117"/>
      <c r="N326" s="116"/>
      <c r="O326" s="689"/>
      <c r="P326" s="689"/>
      <c r="Q326" s="688"/>
      <c r="R326" s="145"/>
      <c r="S326" s="296"/>
      <c r="T326" s="295"/>
      <c r="U326" s="144"/>
      <c r="V326" s="294"/>
      <c r="W326" s="293"/>
      <c r="X326" s="292"/>
      <c r="Y326" s="291"/>
      <c r="Z326" s="290"/>
      <c r="AA326" s="686"/>
      <c r="AB326" s="407" t="str">
        <f t="shared" si="154"/>
        <v>►</v>
      </c>
      <c r="AC326" s="147" t="str">
        <f t="shared" si="183"/>
        <v>►</v>
      </c>
      <c r="AD326" s="685" t="str">
        <f t="shared" si="184"/>
        <v>►</v>
      </c>
      <c r="AE326" s="147" t="str">
        <f t="shared" si="185"/>
        <v>►</v>
      </c>
      <c r="AF326" s="147" t="str">
        <f t="shared" si="186"/>
        <v>►</v>
      </c>
      <c r="AG326" s="147" t="str">
        <f t="shared" si="187"/>
        <v>►</v>
      </c>
      <c r="AH326" s="147" t="str">
        <f t="shared" si="188"/>
        <v>►</v>
      </c>
      <c r="AI326" s="686"/>
      <c r="AJ326" s="134"/>
      <c r="AK326" s="119"/>
      <c r="AL326" s="119"/>
      <c r="AM326" s="118"/>
      <c r="AN326" s="117"/>
      <c r="AO326" s="116"/>
      <c r="AP326" s="689"/>
      <c r="AQ326" s="689"/>
      <c r="AR326" s="688"/>
      <c r="AS326" s="145"/>
      <c r="AT326" s="296"/>
      <c r="AU326" s="295"/>
      <c r="AV326" s="144"/>
      <c r="AW326" s="294"/>
      <c r="AX326" s="293"/>
      <c r="AY326" s="292"/>
      <c r="AZ326" s="291"/>
      <c r="BA326" s="290"/>
      <c r="BB326"/>
      <c r="BC326" s="407" t="str">
        <f t="shared" si="155"/>
        <v>►</v>
      </c>
      <c r="BF326" s="407" t="str">
        <f t="shared" si="156"/>
        <v>►</v>
      </c>
      <c r="BI326" s="9">
        <v>1</v>
      </c>
      <c r="BJ326" s="1"/>
      <c r="BK326" s="1"/>
    </row>
    <row r="327" spans="1:63" s="583" customFormat="1" ht="21">
      <c r="A327" s="407" t="str">
        <f t="shared" si="153"/>
        <v>►</v>
      </c>
      <c r="B327" s="147" t="str">
        <f t="shared" si="177"/>
        <v>►</v>
      </c>
      <c r="C327" s="685" t="str">
        <f t="shared" si="178"/>
        <v>►</v>
      </c>
      <c r="D327" s="147" t="str">
        <f t="shared" si="179"/>
        <v>►</v>
      </c>
      <c r="E327" s="147" t="str">
        <f t="shared" si="180"/>
        <v>►</v>
      </c>
      <c r="F327" s="147" t="str">
        <f t="shared" si="181"/>
        <v>►</v>
      </c>
      <c r="G327" s="147" t="str">
        <f t="shared" si="182"/>
        <v>►</v>
      </c>
      <c r="H327"/>
      <c r="I327" s="146"/>
      <c r="J327" s="119"/>
      <c r="K327" s="119"/>
      <c r="L327" s="118"/>
      <c r="M327" s="117"/>
      <c r="N327" s="116"/>
      <c r="O327" s="689"/>
      <c r="P327" s="689"/>
      <c r="Q327" s="688"/>
      <c r="R327" s="150"/>
      <c r="S327" s="296"/>
      <c r="T327" s="295"/>
      <c r="U327" s="144"/>
      <c r="V327" s="294"/>
      <c r="W327" s="293"/>
      <c r="X327" s="292"/>
      <c r="Y327" s="291"/>
      <c r="Z327" s="290"/>
      <c r="AA327" s="686"/>
      <c r="AB327" s="407" t="str">
        <f t="shared" si="154"/>
        <v>►</v>
      </c>
      <c r="AC327" s="147" t="str">
        <f t="shared" si="183"/>
        <v>►</v>
      </c>
      <c r="AD327" s="685" t="str">
        <f t="shared" si="184"/>
        <v>►</v>
      </c>
      <c r="AE327" s="147" t="str">
        <f t="shared" si="185"/>
        <v>►</v>
      </c>
      <c r="AF327" s="147" t="str">
        <f t="shared" si="186"/>
        <v>►</v>
      </c>
      <c r="AG327" s="147" t="str">
        <f t="shared" si="187"/>
        <v>►</v>
      </c>
      <c r="AH327" s="147" t="str">
        <f t="shared" si="188"/>
        <v>►</v>
      </c>
      <c r="AI327" s="686"/>
      <c r="AJ327" s="146"/>
      <c r="AK327" s="119"/>
      <c r="AL327" s="119"/>
      <c r="AM327" s="118"/>
      <c r="AN327" s="117"/>
      <c r="AO327" s="116"/>
      <c r="AP327" s="689"/>
      <c r="AQ327" s="689"/>
      <c r="AR327" s="688"/>
      <c r="AS327" s="150"/>
      <c r="AT327" s="296"/>
      <c r="AU327" s="295"/>
      <c r="AV327" s="144"/>
      <c r="AW327" s="294"/>
      <c r="AX327" s="293"/>
      <c r="AY327" s="292"/>
      <c r="AZ327" s="291"/>
      <c r="BA327" s="290"/>
      <c r="BB327"/>
      <c r="BC327" s="407" t="str">
        <f t="shared" si="155"/>
        <v>►</v>
      </c>
      <c r="BF327" s="407" t="str">
        <f t="shared" si="156"/>
        <v>►</v>
      </c>
      <c r="BI327" s="9">
        <v>1</v>
      </c>
      <c r="BJ327" s="1"/>
      <c r="BK327" s="1"/>
    </row>
    <row r="328" spans="1:63" s="583" customFormat="1" ht="21">
      <c r="A328" s="407" t="str">
        <f t="shared" si="153"/>
        <v>►</v>
      </c>
      <c r="B328" s="147" t="str">
        <f t="shared" si="177"/>
        <v>►</v>
      </c>
      <c r="C328" s="685" t="str">
        <f t="shared" si="178"/>
        <v>►</v>
      </c>
      <c r="D328" s="147" t="str">
        <f t="shared" si="179"/>
        <v>►</v>
      </c>
      <c r="E328" s="147" t="str">
        <f t="shared" si="180"/>
        <v>►</v>
      </c>
      <c r="F328" s="147" t="str">
        <f t="shared" si="181"/>
        <v>►</v>
      </c>
      <c r="G328" s="147" t="str">
        <f t="shared" si="182"/>
        <v>►</v>
      </c>
      <c r="H328"/>
      <c r="I328" s="146"/>
      <c r="J328" s="119"/>
      <c r="K328" s="119"/>
      <c r="L328" s="118"/>
      <c r="M328" s="117"/>
      <c r="N328" s="116"/>
      <c r="O328" s="689"/>
      <c r="P328" s="689"/>
      <c r="Q328" s="688"/>
      <c r="R328" s="145"/>
      <c r="S328" s="296"/>
      <c r="T328" s="295"/>
      <c r="U328" s="144"/>
      <c r="V328" s="294"/>
      <c r="W328" s="293"/>
      <c r="X328" s="292"/>
      <c r="Y328" s="291"/>
      <c r="Z328" s="298"/>
      <c r="AA328" s="686"/>
      <c r="AB328" s="407" t="str">
        <f t="shared" si="154"/>
        <v>►</v>
      </c>
      <c r="AC328" s="147" t="str">
        <f t="shared" si="183"/>
        <v>►</v>
      </c>
      <c r="AD328" s="685" t="str">
        <f t="shared" si="184"/>
        <v>►</v>
      </c>
      <c r="AE328" s="147" t="str">
        <f t="shared" si="185"/>
        <v>►</v>
      </c>
      <c r="AF328" s="147" t="str">
        <f t="shared" si="186"/>
        <v>►</v>
      </c>
      <c r="AG328" s="147" t="str">
        <f t="shared" si="187"/>
        <v>►</v>
      </c>
      <c r="AH328" s="147" t="str">
        <f t="shared" si="188"/>
        <v>►</v>
      </c>
      <c r="AI328" s="686"/>
      <c r="AJ328" s="146"/>
      <c r="AK328" s="119"/>
      <c r="AL328" s="119"/>
      <c r="AM328" s="118"/>
      <c r="AN328" s="117"/>
      <c r="AO328" s="116"/>
      <c r="AP328" s="689"/>
      <c r="AQ328" s="689"/>
      <c r="AR328" s="688"/>
      <c r="AS328" s="145"/>
      <c r="AT328" s="296"/>
      <c r="AU328" s="295"/>
      <c r="AV328" s="144"/>
      <c r="AW328" s="294"/>
      <c r="AX328" s="293"/>
      <c r="AY328" s="292"/>
      <c r="AZ328" s="291"/>
      <c r="BA328" s="298"/>
      <c r="BB328"/>
      <c r="BC328" s="407" t="str">
        <f t="shared" si="155"/>
        <v>►</v>
      </c>
      <c r="BF328" s="407" t="str">
        <f t="shared" si="156"/>
        <v>►</v>
      </c>
      <c r="BI328" s="9">
        <v>1</v>
      </c>
      <c r="BJ328" s="1"/>
      <c r="BK328" s="1"/>
    </row>
    <row r="329" spans="1:63" s="583" customFormat="1" ht="21">
      <c r="A329" s="407" t="str">
        <f t="shared" si="153"/>
        <v>►</v>
      </c>
      <c r="B329" s="147" t="str">
        <f t="shared" si="177"/>
        <v>►</v>
      </c>
      <c r="C329" s="685" t="str">
        <f t="shared" si="178"/>
        <v>►</v>
      </c>
      <c r="D329" s="147" t="str">
        <f t="shared" si="179"/>
        <v>►</v>
      </c>
      <c r="E329" s="147" t="str">
        <f t="shared" si="180"/>
        <v>►</v>
      </c>
      <c r="F329" s="147" t="str">
        <f t="shared" si="181"/>
        <v>►</v>
      </c>
      <c r="G329" s="147" t="str">
        <f t="shared" si="182"/>
        <v>►</v>
      </c>
      <c r="H329"/>
      <c r="I329" s="146"/>
      <c r="J329" s="119"/>
      <c r="K329" s="119"/>
      <c r="L329" s="118"/>
      <c r="M329" s="117"/>
      <c r="N329" s="116"/>
      <c r="O329" s="689"/>
      <c r="P329" s="689"/>
      <c r="Q329" s="688"/>
      <c r="R329" s="150"/>
      <c r="S329" s="296"/>
      <c r="T329" s="295"/>
      <c r="U329" s="144"/>
      <c r="V329" s="294"/>
      <c r="W329" s="293"/>
      <c r="X329" s="292"/>
      <c r="Y329" s="291"/>
      <c r="Z329" s="298"/>
      <c r="AA329" s="686"/>
      <c r="AB329" s="407" t="str">
        <f t="shared" si="154"/>
        <v>►</v>
      </c>
      <c r="AC329" s="147" t="str">
        <f t="shared" si="183"/>
        <v>►</v>
      </c>
      <c r="AD329" s="685" t="str">
        <f t="shared" si="184"/>
        <v>►</v>
      </c>
      <c r="AE329" s="147" t="str">
        <f t="shared" si="185"/>
        <v>►</v>
      </c>
      <c r="AF329" s="147" t="str">
        <f t="shared" si="186"/>
        <v>►</v>
      </c>
      <c r="AG329" s="147" t="str">
        <f t="shared" si="187"/>
        <v>►</v>
      </c>
      <c r="AH329" s="147" t="str">
        <f t="shared" si="188"/>
        <v>►</v>
      </c>
      <c r="AI329" s="686"/>
      <c r="AJ329" s="146"/>
      <c r="AK329" s="119"/>
      <c r="AL329" s="119"/>
      <c r="AM329" s="118"/>
      <c r="AN329" s="117"/>
      <c r="AO329" s="116"/>
      <c r="AP329" s="689"/>
      <c r="AQ329" s="689"/>
      <c r="AR329" s="688"/>
      <c r="AS329" s="150"/>
      <c r="AT329" s="296"/>
      <c r="AU329" s="295"/>
      <c r="AV329" s="144"/>
      <c r="AW329" s="294"/>
      <c r="AX329" s="293"/>
      <c r="AY329" s="292"/>
      <c r="AZ329" s="291"/>
      <c r="BA329" s="298"/>
      <c r="BB329"/>
      <c r="BC329" s="407" t="str">
        <f t="shared" si="155"/>
        <v>►</v>
      </c>
      <c r="BF329" s="407" t="str">
        <f t="shared" si="156"/>
        <v>►</v>
      </c>
      <c r="BI329" s="9">
        <v>1</v>
      </c>
      <c r="BJ329" s="1"/>
      <c r="BK329" s="1"/>
    </row>
    <row r="330" spans="1:63" s="583" customFormat="1" ht="21">
      <c r="A330" s="407" t="str">
        <f t="shared" ref="A330:A393" si="189">IF(ISBLANK(I330),"►",I330)</f>
        <v>►</v>
      </c>
      <c r="B330" s="147" t="str">
        <f t="shared" si="177"/>
        <v>►</v>
      </c>
      <c r="C330" s="685" t="str">
        <f t="shared" si="178"/>
        <v>►</v>
      </c>
      <c r="D330" s="147" t="str">
        <f t="shared" si="179"/>
        <v>►</v>
      </c>
      <c r="E330" s="147" t="str">
        <f t="shared" si="180"/>
        <v>►</v>
      </c>
      <c r="F330" s="147" t="str">
        <f t="shared" si="181"/>
        <v>►</v>
      </c>
      <c r="G330" s="147" t="str">
        <f t="shared" si="182"/>
        <v>►</v>
      </c>
      <c r="H330"/>
      <c r="I330" s="146"/>
      <c r="J330" s="119"/>
      <c r="K330" s="119"/>
      <c r="L330" s="118"/>
      <c r="M330" s="117"/>
      <c r="N330" s="116"/>
      <c r="O330" s="689"/>
      <c r="P330" s="689"/>
      <c r="Q330" s="688"/>
      <c r="R330" s="145"/>
      <c r="S330" s="296"/>
      <c r="T330" s="295"/>
      <c r="U330" s="144"/>
      <c r="V330" s="294"/>
      <c r="W330" s="293"/>
      <c r="X330" s="292"/>
      <c r="Y330" s="291"/>
      <c r="Z330" s="290"/>
      <c r="AA330" s="686"/>
      <c r="AB330" s="407" t="str">
        <f t="shared" ref="AB330:AB393" si="190">IF(ISBLANK(AJ330),"►",AJ330)</f>
        <v>►</v>
      </c>
      <c r="AC330" s="147" t="str">
        <f t="shared" si="183"/>
        <v>►</v>
      </c>
      <c r="AD330" s="685" t="str">
        <f t="shared" si="184"/>
        <v>►</v>
      </c>
      <c r="AE330" s="147" t="str">
        <f t="shared" si="185"/>
        <v>►</v>
      </c>
      <c r="AF330" s="147" t="str">
        <f t="shared" si="186"/>
        <v>►</v>
      </c>
      <c r="AG330" s="147" t="str">
        <f t="shared" si="187"/>
        <v>►</v>
      </c>
      <c r="AH330" s="147" t="str">
        <f t="shared" si="188"/>
        <v>►</v>
      </c>
      <c r="AI330" s="686"/>
      <c r="AJ330" s="146"/>
      <c r="AK330" s="119"/>
      <c r="AL330" s="119"/>
      <c r="AM330" s="118"/>
      <c r="AN330" s="117"/>
      <c r="AO330" s="116"/>
      <c r="AP330" s="689"/>
      <c r="AQ330" s="689"/>
      <c r="AR330" s="688"/>
      <c r="AS330" s="145"/>
      <c r="AT330" s="296"/>
      <c r="AU330" s="295"/>
      <c r="AV330" s="144"/>
      <c r="AW330" s="294"/>
      <c r="AX330" s="293"/>
      <c r="AY330" s="292"/>
      <c r="AZ330" s="291"/>
      <c r="BA330" s="290"/>
      <c r="BB330"/>
      <c r="BC330" s="407" t="str">
        <f t="shared" ref="BC330:BC393" si="191">A330</f>
        <v>►</v>
      </c>
      <c r="BF330" s="407" t="str">
        <f t="shared" ref="BF330:BF393" si="192">AB330</f>
        <v>►</v>
      </c>
      <c r="BI330" s="9">
        <v>1</v>
      </c>
      <c r="BJ330" s="1"/>
      <c r="BK330" s="1"/>
    </row>
    <row r="331" spans="1:63" s="583" customFormat="1" ht="21">
      <c r="A331" s="407" t="str">
        <f t="shared" si="189"/>
        <v>►</v>
      </c>
      <c r="B331" s="147" t="str">
        <f t="shared" si="177"/>
        <v>►</v>
      </c>
      <c r="C331" s="685" t="str">
        <f t="shared" si="178"/>
        <v>►</v>
      </c>
      <c r="D331" s="147" t="str">
        <f t="shared" si="179"/>
        <v>►</v>
      </c>
      <c r="E331" s="147" t="str">
        <f t="shared" si="180"/>
        <v>►</v>
      </c>
      <c r="F331" s="147" t="str">
        <f t="shared" si="181"/>
        <v>►</v>
      </c>
      <c r="G331" s="147" t="str">
        <f t="shared" si="182"/>
        <v>►</v>
      </c>
      <c r="H331"/>
      <c r="I331" s="146"/>
      <c r="J331" s="119"/>
      <c r="K331" s="119"/>
      <c r="L331" s="118"/>
      <c r="M331" s="117"/>
      <c r="N331" s="116"/>
      <c r="O331" s="689"/>
      <c r="P331" s="689"/>
      <c r="Q331" s="688"/>
      <c r="R331" s="150"/>
      <c r="S331" s="296"/>
      <c r="T331" s="295"/>
      <c r="U331" s="144"/>
      <c r="V331" s="294"/>
      <c r="W331" s="293"/>
      <c r="X331" s="292"/>
      <c r="Y331" s="291"/>
      <c r="Z331" s="290"/>
      <c r="AA331" s="686"/>
      <c r="AB331" s="407" t="str">
        <f t="shared" si="190"/>
        <v>►</v>
      </c>
      <c r="AC331" s="147" t="str">
        <f t="shared" si="183"/>
        <v>►</v>
      </c>
      <c r="AD331" s="685" t="str">
        <f t="shared" si="184"/>
        <v>►</v>
      </c>
      <c r="AE331" s="147" t="str">
        <f t="shared" si="185"/>
        <v>►</v>
      </c>
      <c r="AF331" s="147" t="str">
        <f t="shared" si="186"/>
        <v>►</v>
      </c>
      <c r="AG331" s="147" t="str">
        <f t="shared" si="187"/>
        <v>►</v>
      </c>
      <c r="AH331" s="147" t="str">
        <f t="shared" si="188"/>
        <v>►</v>
      </c>
      <c r="AI331" s="686"/>
      <c r="AJ331" s="146"/>
      <c r="AK331" s="119"/>
      <c r="AL331" s="119"/>
      <c r="AM331" s="118"/>
      <c r="AN331" s="117"/>
      <c r="AO331" s="116"/>
      <c r="AP331" s="689"/>
      <c r="AQ331" s="689"/>
      <c r="AR331" s="688"/>
      <c r="AS331" s="150"/>
      <c r="AT331" s="296"/>
      <c r="AU331" s="295"/>
      <c r="AV331" s="144"/>
      <c r="AW331" s="294"/>
      <c r="AX331" s="293"/>
      <c r="AY331" s="292"/>
      <c r="AZ331" s="291"/>
      <c r="BA331" s="290"/>
      <c r="BB331"/>
      <c r="BC331" s="407" t="str">
        <f t="shared" si="191"/>
        <v>►</v>
      </c>
      <c r="BF331" s="407" t="str">
        <f t="shared" si="192"/>
        <v>►</v>
      </c>
      <c r="BI331" s="9">
        <v>1</v>
      </c>
      <c r="BJ331" s="1"/>
      <c r="BK331" s="1"/>
    </row>
    <row r="332" spans="1:63" s="583" customFormat="1" ht="21">
      <c r="A332" s="407" t="str">
        <f t="shared" si="189"/>
        <v>►</v>
      </c>
      <c r="B332" s="147" t="str">
        <f t="shared" si="177"/>
        <v>►</v>
      </c>
      <c r="C332" s="685" t="str">
        <f t="shared" si="178"/>
        <v>►</v>
      </c>
      <c r="D332" s="147" t="str">
        <f t="shared" si="179"/>
        <v>►</v>
      </c>
      <c r="E332" s="147" t="str">
        <f t="shared" si="180"/>
        <v>►</v>
      </c>
      <c r="F332" s="147" t="str">
        <f t="shared" si="181"/>
        <v>►</v>
      </c>
      <c r="G332" s="147" t="str">
        <f t="shared" si="182"/>
        <v>►</v>
      </c>
      <c r="H332"/>
      <c r="I332" s="146"/>
      <c r="J332" s="119"/>
      <c r="K332" s="119"/>
      <c r="L332" s="118"/>
      <c r="M332" s="117"/>
      <c r="N332" s="116"/>
      <c r="O332" s="689"/>
      <c r="P332" s="689"/>
      <c r="Q332" s="688"/>
      <c r="R332" s="145"/>
      <c r="S332" s="296"/>
      <c r="T332" s="295"/>
      <c r="U332" s="144"/>
      <c r="V332" s="294"/>
      <c r="W332" s="293"/>
      <c r="X332" s="292"/>
      <c r="Y332" s="291"/>
      <c r="Z332" s="290"/>
      <c r="AA332" s="686"/>
      <c r="AB332" s="407" t="str">
        <f t="shared" si="190"/>
        <v>►</v>
      </c>
      <c r="AC332" s="147" t="str">
        <f t="shared" si="183"/>
        <v>►</v>
      </c>
      <c r="AD332" s="685" t="str">
        <f t="shared" si="184"/>
        <v>►</v>
      </c>
      <c r="AE332" s="147" t="str">
        <f t="shared" si="185"/>
        <v>►</v>
      </c>
      <c r="AF332" s="147" t="str">
        <f t="shared" si="186"/>
        <v>►</v>
      </c>
      <c r="AG332" s="147" t="str">
        <f t="shared" si="187"/>
        <v>►</v>
      </c>
      <c r="AH332" s="147" t="str">
        <f t="shared" si="188"/>
        <v>►</v>
      </c>
      <c r="AI332" s="686"/>
      <c r="AJ332" s="146"/>
      <c r="AK332" s="119"/>
      <c r="AL332" s="119"/>
      <c r="AM332" s="118"/>
      <c r="AN332" s="117"/>
      <c r="AO332" s="116"/>
      <c r="AP332" s="689"/>
      <c r="AQ332" s="689"/>
      <c r="AR332" s="688"/>
      <c r="AS332" s="145"/>
      <c r="AT332" s="296"/>
      <c r="AU332" s="295"/>
      <c r="AV332" s="144"/>
      <c r="AW332" s="294"/>
      <c r="AX332" s="293"/>
      <c r="AY332" s="292"/>
      <c r="AZ332" s="291"/>
      <c r="BA332" s="290"/>
      <c r="BB332"/>
      <c r="BC332" s="407" t="str">
        <f t="shared" si="191"/>
        <v>►</v>
      </c>
      <c r="BF332" s="407" t="str">
        <f t="shared" si="192"/>
        <v>►</v>
      </c>
      <c r="BI332" s="9">
        <v>1</v>
      </c>
      <c r="BJ332" s="1"/>
      <c r="BK332" s="1"/>
    </row>
    <row r="333" spans="1:63" s="583" customFormat="1" ht="15.75">
      <c r="A333" s="407" t="str">
        <f t="shared" si="189"/>
        <v>►</v>
      </c>
      <c r="B333" s="147" t="str">
        <f t="shared" si="177"/>
        <v>►</v>
      </c>
      <c r="C333" s="685" t="str">
        <f t="shared" si="178"/>
        <v>►</v>
      </c>
      <c r="D333" s="147" t="str">
        <f t="shared" si="179"/>
        <v>►</v>
      </c>
      <c r="E333" s="147" t="str">
        <f t="shared" si="180"/>
        <v>►</v>
      </c>
      <c r="F333" s="147" t="str">
        <f t="shared" si="181"/>
        <v>►</v>
      </c>
      <c r="G333" s="147" t="str">
        <f t="shared" si="182"/>
        <v>►</v>
      </c>
      <c r="H333"/>
      <c r="I333" s="134"/>
      <c r="J333" s="119"/>
      <c r="K333" s="119"/>
      <c r="L333" s="118"/>
      <c r="M333" s="117"/>
      <c r="N333" s="116"/>
      <c r="O333" s="132"/>
      <c r="P333" s="132"/>
      <c r="Q333" s="132"/>
      <c r="R333" s="132"/>
      <c r="S333" s="132"/>
      <c r="T333" s="132"/>
      <c r="U333" s="132"/>
      <c r="V333" s="132"/>
      <c r="W333" s="132"/>
      <c r="X333" s="133"/>
      <c r="Y333" s="132"/>
      <c r="Z333" s="131"/>
      <c r="AA333" s="686"/>
      <c r="AB333" s="407" t="str">
        <f t="shared" si="190"/>
        <v>►</v>
      </c>
      <c r="AC333" s="147" t="str">
        <f t="shared" si="183"/>
        <v>►</v>
      </c>
      <c r="AD333" s="685" t="str">
        <f t="shared" si="184"/>
        <v>►</v>
      </c>
      <c r="AE333" s="147" t="str">
        <f t="shared" si="185"/>
        <v>►</v>
      </c>
      <c r="AF333" s="147" t="str">
        <f t="shared" si="186"/>
        <v>►</v>
      </c>
      <c r="AG333" s="147" t="str">
        <f t="shared" si="187"/>
        <v>►</v>
      </c>
      <c r="AH333" s="147" t="str">
        <f t="shared" si="188"/>
        <v>►</v>
      </c>
      <c r="AI333" s="686"/>
      <c r="AJ333" s="134"/>
      <c r="AK333" s="119"/>
      <c r="AL333" s="119"/>
      <c r="AM333" s="118"/>
      <c r="AN333" s="117"/>
      <c r="AO333" s="116"/>
      <c r="AP333" s="132"/>
      <c r="AQ333" s="132"/>
      <c r="AR333" s="132"/>
      <c r="AS333" s="132"/>
      <c r="AT333" s="132"/>
      <c r="AU333" s="132"/>
      <c r="AV333" s="132"/>
      <c r="AW333" s="132"/>
      <c r="AX333" s="132"/>
      <c r="AY333" s="133"/>
      <c r="AZ333" s="132"/>
      <c r="BA333" s="131"/>
      <c r="BB333"/>
      <c r="BC333" s="407" t="str">
        <f t="shared" si="191"/>
        <v>►</v>
      </c>
      <c r="BF333" s="407" t="str">
        <f t="shared" si="192"/>
        <v>►</v>
      </c>
      <c r="BI333" s="9">
        <v>1</v>
      </c>
      <c r="BJ333" s="1"/>
      <c r="BK333" s="1"/>
    </row>
    <row r="334" spans="1:63" s="583" customFormat="1" ht="21">
      <c r="A334" s="407" t="str">
        <f t="shared" si="189"/>
        <v>►</v>
      </c>
      <c r="B334" s="147" t="str">
        <f t="shared" si="177"/>
        <v>►</v>
      </c>
      <c r="C334" s="685" t="str">
        <f t="shared" si="178"/>
        <v>►</v>
      </c>
      <c r="D334" s="147" t="str">
        <f t="shared" si="179"/>
        <v>►</v>
      </c>
      <c r="E334" s="147" t="str">
        <f t="shared" si="180"/>
        <v>►</v>
      </c>
      <c r="F334" s="147" t="str">
        <f t="shared" si="181"/>
        <v>►</v>
      </c>
      <c r="G334" s="147" t="str">
        <f t="shared" si="182"/>
        <v>►</v>
      </c>
      <c r="H334"/>
      <c r="I334" s="146"/>
      <c r="J334" s="119"/>
      <c r="K334" s="119"/>
      <c r="L334" s="118"/>
      <c r="M334" s="117"/>
      <c r="N334" s="116"/>
      <c r="O334" s="288"/>
      <c r="P334" s="267"/>
      <c r="Q334" s="270"/>
      <c r="R334" s="270"/>
      <c r="S334" s="270"/>
      <c r="T334" s="270"/>
      <c r="U334" s="270"/>
      <c r="V334" s="270"/>
      <c r="W334" s="270"/>
      <c r="X334" s="270"/>
      <c r="Y334" s="270"/>
      <c r="Z334" s="287"/>
      <c r="AA334" s="686"/>
      <c r="AB334" s="407" t="str">
        <f t="shared" si="190"/>
        <v>►</v>
      </c>
      <c r="AC334" s="147" t="str">
        <f t="shared" si="183"/>
        <v>►</v>
      </c>
      <c r="AD334" s="685" t="str">
        <f t="shared" si="184"/>
        <v>►</v>
      </c>
      <c r="AE334" s="147" t="str">
        <f t="shared" si="185"/>
        <v>►</v>
      </c>
      <c r="AF334" s="147" t="str">
        <f t="shared" si="186"/>
        <v>►</v>
      </c>
      <c r="AG334" s="147" t="str">
        <f t="shared" si="187"/>
        <v>►</v>
      </c>
      <c r="AH334" s="147" t="str">
        <f t="shared" si="188"/>
        <v>►</v>
      </c>
      <c r="AI334" s="686"/>
      <c r="AJ334" s="146"/>
      <c r="AK334" s="119"/>
      <c r="AL334" s="119"/>
      <c r="AM334" s="118"/>
      <c r="AN334" s="117"/>
      <c r="AO334" s="116"/>
      <c r="AP334" s="288"/>
      <c r="AQ334" s="267"/>
      <c r="AR334" s="270"/>
      <c r="AS334" s="270"/>
      <c r="AT334" s="270"/>
      <c r="AU334" s="270"/>
      <c r="AV334" s="270"/>
      <c r="AW334" s="270"/>
      <c r="AX334" s="270"/>
      <c r="AY334" s="270"/>
      <c r="AZ334" s="270"/>
      <c r="BA334" s="287"/>
      <c r="BB334"/>
      <c r="BC334" s="407" t="str">
        <f t="shared" si="191"/>
        <v>►</v>
      </c>
      <c r="BF334" s="407" t="str">
        <f t="shared" si="192"/>
        <v>►</v>
      </c>
      <c r="BI334" s="9">
        <v>1</v>
      </c>
      <c r="BJ334" s="1"/>
      <c r="BK334" s="1"/>
    </row>
    <row r="335" spans="1:63" s="583" customFormat="1" ht="21">
      <c r="A335" s="407" t="str">
        <f t="shared" si="189"/>
        <v>►</v>
      </c>
      <c r="B335" s="147" t="str">
        <f t="shared" ref="B335:G335" si="193">B334</f>
        <v>►</v>
      </c>
      <c r="C335" s="685" t="str">
        <f t="shared" si="193"/>
        <v>►</v>
      </c>
      <c r="D335" s="147" t="str">
        <f t="shared" si="193"/>
        <v>►</v>
      </c>
      <c r="E335" s="147" t="str">
        <f t="shared" si="193"/>
        <v>►</v>
      </c>
      <c r="F335" s="147" t="str">
        <f t="shared" si="193"/>
        <v>►</v>
      </c>
      <c r="G335" s="147" t="str">
        <f t="shared" si="193"/>
        <v>►</v>
      </c>
      <c r="H335"/>
      <c r="I335" s="146"/>
      <c r="J335" s="119"/>
      <c r="K335" s="119"/>
      <c r="L335" s="118"/>
      <c r="M335" s="117"/>
      <c r="N335" s="116"/>
      <c r="O335" s="285"/>
      <c r="P335" s="284"/>
      <c r="Q335" s="284"/>
      <c r="R335" s="284"/>
      <c r="S335" s="284"/>
      <c r="T335" s="284"/>
      <c r="U335" s="284"/>
      <c r="V335" s="284"/>
      <c r="W335" s="284"/>
      <c r="X335" s="284"/>
      <c r="Y335" s="284"/>
      <c r="Z335" s="282"/>
      <c r="AA335" s="686"/>
      <c r="AB335" s="407" t="str">
        <f t="shared" si="190"/>
        <v>►</v>
      </c>
      <c r="AC335" s="147" t="str">
        <f t="shared" ref="AC335:AH335" si="194">AC334</f>
        <v>►</v>
      </c>
      <c r="AD335" s="685" t="str">
        <f t="shared" si="194"/>
        <v>►</v>
      </c>
      <c r="AE335" s="147" t="str">
        <f t="shared" si="194"/>
        <v>►</v>
      </c>
      <c r="AF335" s="147" t="str">
        <f t="shared" si="194"/>
        <v>►</v>
      </c>
      <c r="AG335" s="147" t="str">
        <f t="shared" si="194"/>
        <v>►</v>
      </c>
      <c r="AH335" s="147" t="str">
        <f t="shared" si="194"/>
        <v>►</v>
      </c>
      <c r="AI335" s="686"/>
      <c r="AJ335" s="146"/>
      <c r="AK335" s="119"/>
      <c r="AL335" s="119"/>
      <c r="AM335" s="118"/>
      <c r="AN335" s="117"/>
      <c r="AO335" s="116"/>
      <c r="AP335" s="285"/>
      <c r="AQ335" s="284"/>
      <c r="AR335" s="284"/>
      <c r="AS335" s="284"/>
      <c r="AT335" s="284"/>
      <c r="AU335" s="284"/>
      <c r="AV335" s="284"/>
      <c r="AW335" s="284"/>
      <c r="AX335" s="284"/>
      <c r="AY335" s="284"/>
      <c r="AZ335" s="284"/>
      <c r="BA335" s="282"/>
      <c r="BB335"/>
      <c r="BC335" s="407" t="str">
        <f t="shared" si="191"/>
        <v>►</v>
      </c>
      <c r="BF335" s="407" t="str">
        <f t="shared" si="192"/>
        <v>►</v>
      </c>
      <c r="BI335" s="9">
        <v>1</v>
      </c>
      <c r="BJ335" s="1"/>
      <c r="BK335" s="1"/>
    </row>
    <row r="336" spans="1:63" s="583" customFormat="1" ht="21">
      <c r="A336" s="407" t="str">
        <f t="shared" si="189"/>
        <v>►</v>
      </c>
      <c r="B336" s="147" t="str">
        <f t="shared" ref="B336:G348" si="195">B334</f>
        <v>►</v>
      </c>
      <c r="C336" s="685" t="str">
        <f t="shared" si="195"/>
        <v>►</v>
      </c>
      <c r="D336" s="147" t="str">
        <f t="shared" si="195"/>
        <v>►</v>
      </c>
      <c r="E336" s="147" t="str">
        <f t="shared" si="195"/>
        <v>►</v>
      </c>
      <c r="F336" s="147" t="str">
        <f t="shared" si="195"/>
        <v>►</v>
      </c>
      <c r="G336" s="147" t="str">
        <f t="shared" si="195"/>
        <v>►</v>
      </c>
      <c r="H336"/>
      <c r="I336" s="146"/>
      <c r="J336" s="119"/>
      <c r="K336" s="119"/>
      <c r="L336" s="118"/>
      <c r="M336" s="117"/>
      <c r="N336" s="116"/>
      <c r="O336" s="285"/>
      <c r="P336" s="284"/>
      <c r="Q336" s="284"/>
      <c r="R336" s="284"/>
      <c r="S336" s="284"/>
      <c r="T336" s="284"/>
      <c r="U336" s="284"/>
      <c r="V336" s="284"/>
      <c r="W336" s="284"/>
      <c r="X336" s="284"/>
      <c r="Y336" s="284"/>
      <c r="Z336" s="282"/>
      <c r="AA336" s="686"/>
      <c r="AB336" s="407" t="str">
        <f t="shared" si="190"/>
        <v>►</v>
      </c>
      <c r="AC336" s="147" t="str">
        <f t="shared" ref="AC336:AH348" si="196">AC334</f>
        <v>►</v>
      </c>
      <c r="AD336" s="685" t="str">
        <f t="shared" si="196"/>
        <v>►</v>
      </c>
      <c r="AE336" s="147" t="str">
        <f t="shared" si="196"/>
        <v>►</v>
      </c>
      <c r="AF336" s="147" t="str">
        <f t="shared" si="196"/>
        <v>►</v>
      </c>
      <c r="AG336" s="147" t="str">
        <f t="shared" si="196"/>
        <v>►</v>
      </c>
      <c r="AH336" s="147" t="str">
        <f t="shared" si="196"/>
        <v>►</v>
      </c>
      <c r="AI336" s="686"/>
      <c r="AJ336" s="146"/>
      <c r="AK336" s="119"/>
      <c r="AL336" s="119"/>
      <c r="AM336" s="118"/>
      <c r="AN336" s="117"/>
      <c r="AO336" s="116"/>
      <c r="AP336" s="285"/>
      <c r="AQ336" s="284"/>
      <c r="AR336" s="284"/>
      <c r="AS336" s="284"/>
      <c r="AT336" s="284"/>
      <c r="AU336" s="284"/>
      <c r="AV336" s="284"/>
      <c r="AW336" s="284"/>
      <c r="AX336" s="284"/>
      <c r="AY336" s="284"/>
      <c r="AZ336" s="284"/>
      <c r="BA336" s="282"/>
      <c r="BB336"/>
      <c r="BC336" s="407" t="str">
        <f t="shared" si="191"/>
        <v>►</v>
      </c>
      <c r="BF336" s="407" t="str">
        <f t="shared" si="192"/>
        <v>►</v>
      </c>
      <c r="BI336" s="9">
        <v>1</v>
      </c>
      <c r="BJ336" s="1"/>
      <c r="BK336" s="1"/>
    </row>
    <row r="337" spans="1:63" s="583" customFormat="1" ht="21">
      <c r="A337" s="407" t="str">
        <f t="shared" si="189"/>
        <v>►</v>
      </c>
      <c r="B337" s="147" t="str">
        <f t="shared" si="195"/>
        <v>►</v>
      </c>
      <c r="C337" s="685" t="str">
        <f t="shared" si="195"/>
        <v>►</v>
      </c>
      <c r="D337" s="147" t="str">
        <f t="shared" si="195"/>
        <v>►</v>
      </c>
      <c r="E337" s="147" t="str">
        <f t="shared" si="195"/>
        <v>►</v>
      </c>
      <c r="F337" s="147" t="str">
        <f t="shared" si="195"/>
        <v>►</v>
      </c>
      <c r="G337" s="147" t="str">
        <f t="shared" si="195"/>
        <v>►</v>
      </c>
      <c r="H337"/>
      <c r="I337" s="146"/>
      <c r="J337" s="119"/>
      <c r="K337" s="119"/>
      <c r="L337" s="118"/>
      <c r="M337" s="117"/>
      <c r="N337" s="116"/>
      <c r="O337" s="285"/>
      <c r="P337" s="284"/>
      <c r="Q337" s="284"/>
      <c r="R337" s="284"/>
      <c r="S337" s="284"/>
      <c r="T337" s="284"/>
      <c r="U337" s="284"/>
      <c r="V337" s="284"/>
      <c r="W337" s="284"/>
      <c r="X337" s="284"/>
      <c r="Y337" s="284"/>
      <c r="Z337" s="282"/>
      <c r="AA337" s="686"/>
      <c r="AB337" s="407" t="str">
        <f t="shared" si="190"/>
        <v>►</v>
      </c>
      <c r="AC337" s="147" t="str">
        <f t="shared" si="196"/>
        <v>►</v>
      </c>
      <c r="AD337" s="685" t="str">
        <f t="shared" si="196"/>
        <v>►</v>
      </c>
      <c r="AE337" s="147" t="str">
        <f t="shared" si="196"/>
        <v>►</v>
      </c>
      <c r="AF337" s="147" t="str">
        <f t="shared" si="196"/>
        <v>►</v>
      </c>
      <c r="AG337" s="147" t="str">
        <f t="shared" si="196"/>
        <v>►</v>
      </c>
      <c r="AH337" s="147" t="str">
        <f t="shared" si="196"/>
        <v>►</v>
      </c>
      <c r="AI337" s="686"/>
      <c r="AJ337" s="146"/>
      <c r="AK337" s="119"/>
      <c r="AL337" s="119"/>
      <c r="AM337" s="118"/>
      <c r="AN337" s="117"/>
      <c r="AO337" s="116"/>
      <c r="AP337" s="285"/>
      <c r="AQ337" s="284"/>
      <c r="AR337" s="284"/>
      <c r="AS337" s="284"/>
      <c r="AT337" s="284"/>
      <c r="AU337" s="284"/>
      <c r="AV337" s="284"/>
      <c r="AW337" s="284"/>
      <c r="AX337" s="284"/>
      <c r="AY337" s="284"/>
      <c r="AZ337" s="284"/>
      <c r="BA337" s="282"/>
      <c r="BB337"/>
      <c r="BC337" s="407" t="str">
        <f t="shared" si="191"/>
        <v>►</v>
      </c>
      <c r="BF337" s="407" t="str">
        <f t="shared" si="192"/>
        <v>►</v>
      </c>
      <c r="BI337" s="9">
        <v>1</v>
      </c>
      <c r="BJ337" s="1"/>
      <c r="BK337" s="1"/>
    </row>
    <row r="338" spans="1:63" s="583" customFormat="1" ht="21">
      <c r="A338" s="407" t="str">
        <f t="shared" si="189"/>
        <v>►</v>
      </c>
      <c r="B338" s="147" t="str">
        <f t="shared" si="195"/>
        <v>►</v>
      </c>
      <c r="C338" s="685" t="str">
        <f t="shared" si="195"/>
        <v>►</v>
      </c>
      <c r="D338" s="147" t="str">
        <f t="shared" si="195"/>
        <v>►</v>
      </c>
      <c r="E338" s="147" t="str">
        <f t="shared" si="195"/>
        <v>►</v>
      </c>
      <c r="F338" s="147" t="str">
        <f t="shared" si="195"/>
        <v>►</v>
      </c>
      <c r="G338" s="147" t="str">
        <f t="shared" si="195"/>
        <v>►</v>
      </c>
      <c r="H338"/>
      <c r="I338" s="146"/>
      <c r="J338" s="119"/>
      <c r="K338" s="119"/>
      <c r="L338" s="118"/>
      <c r="M338" s="117"/>
      <c r="N338" s="116"/>
      <c r="O338" s="285"/>
      <c r="P338" s="284"/>
      <c r="Q338" s="284"/>
      <c r="R338" s="284"/>
      <c r="S338" s="284"/>
      <c r="T338" s="284"/>
      <c r="U338" s="284"/>
      <c r="V338" s="284"/>
      <c r="W338" s="284"/>
      <c r="X338" s="284"/>
      <c r="Y338" s="284"/>
      <c r="Z338" s="282"/>
      <c r="AA338" s="686"/>
      <c r="AB338" s="407" t="str">
        <f t="shared" si="190"/>
        <v>►</v>
      </c>
      <c r="AC338" s="147" t="str">
        <f t="shared" si="196"/>
        <v>►</v>
      </c>
      <c r="AD338" s="685" t="str">
        <f t="shared" si="196"/>
        <v>►</v>
      </c>
      <c r="AE338" s="147" t="str">
        <f t="shared" si="196"/>
        <v>►</v>
      </c>
      <c r="AF338" s="147" t="str">
        <f t="shared" si="196"/>
        <v>►</v>
      </c>
      <c r="AG338" s="147" t="str">
        <f t="shared" si="196"/>
        <v>►</v>
      </c>
      <c r="AH338" s="147" t="str">
        <f t="shared" si="196"/>
        <v>►</v>
      </c>
      <c r="AI338" s="686"/>
      <c r="AJ338" s="146"/>
      <c r="AK338" s="119"/>
      <c r="AL338" s="119"/>
      <c r="AM338" s="118"/>
      <c r="AN338" s="117"/>
      <c r="AO338" s="116"/>
      <c r="AP338" s="285"/>
      <c r="AQ338" s="284"/>
      <c r="AR338" s="284"/>
      <c r="AS338" s="284"/>
      <c r="AT338" s="284"/>
      <c r="AU338" s="284"/>
      <c r="AV338" s="284"/>
      <c r="AW338" s="284"/>
      <c r="AX338" s="284"/>
      <c r="AY338" s="284"/>
      <c r="AZ338" s="284"/>
      <c r="BA338" s="282"/>
      <c r="BB338"/>
      <c r="BC338" s="407" t="str">
        <f t="shared" si="191"/>
        <v>►</v>
      </c>
      <c r="BF338" s="407" t="str">
        <f t="shared" si="192"/>
        <v>►</v>
      </c>
      <c r="BI338" s="9">
        <v>1</v>
      </c>
      <c r="BJ338" s="1"/>
      <c r="BK338" s="1"/>
    </row>
    <row r="339" spans="1:63" s="583" customFormat="1" ht="21">
      <c r="A339" s="407" t="str">
        <f t="shared" si="189"/>
        <v>►</v>
      </c>
      <c r="B339" s="147" t="str">
        <f t="shared" si="195"/>
        <v>►</v>
      </c>
      <c r="C339" s="685" t="str">
        <f t="shared" si="195"/>
        <v>►</v>
      </c>
      <c r="D339" s="147" t="str">
        <f t="shared" si="195"/>
        <v>►</v>
      </c>
      <c r="E339" s="147" t="str">
        <f t="shared" si="195"/>
        <v>►</v>
      </c>
      <c r="F339" s="147" t="str">
        <f t="shared" si="195"/>
        <v>►</v>
      </c>
      <c r="G339" s="147" t="str">
        <f t="shared" si="195"/>
        <v>►</v>
      </c>
      <c r="H339"/>
      <c r="I339" s="146"/>
      <c r="J339" s="119"/>
      <c r="K339" s="119"/>
      <c r="L339" s="118"/>
      <c r="M339" s="117"/>
      <c r="N339" s="116"/>
      <c r="O339" s="285"/>
      <c r="P339" s="284"/>
      <c r="Q339" s="284"/>
      <c r="R339" s="284"/>
      <c r="S339" s="284"/>
      <c r="T339" s="284"/>
      <c r="U339" s="284"/>
      <c r="V339" s="284"/>
      <c r="W339" s="284"/>
      <c r="X339" s="284"/>
      <c r="Y339" s="284"/>
      <c r="Z339" s="282"/>
      <c r="AA339" s="686"/>
      <c r="AB339" s="407" t="str">
        <f t="shared" si="190"/>
        <v>►</v>
      </c>
      <c r="AC339" s="147" t="str">
        <f t="shared" si="196"/>
        <v>►</v>
      </c>
      <c r="AD339" s="685" t="str">
        <f t="shared" si="196"/>
        <v>►</v>
      </c>
      <c r="AE339" s="147" t="str">
        <f t="shared" si="196"/>
        <v>►</v>
      </c>
      <c r="AF339" s="147" t="str">
        <f t="shared" si="196"/>
        <v>►</v>
      </c>
      <c r="AG339" s="147" t="str">
        <f t="shared" si="196"/>
        <v>►</v>
      </c>
      <c r="AH339" s="147" t="str">
        <f t="shared" si="196"/>
        <v>►</v>
      </c>
      <c r="AI339" s="686"/>
      <c r="AJ339" s="146"/>
      <c r="AK339" s="119"/>
      <c r="AL339" s="119"/>
      <c r="AM339" s="118"/>
      <c r="AN339" s="117"/>
      <c r="AO339" s="116"/>
      <c r="AP339" s="285"/>
      <c r="AQ339" s="284"/>
      <c r="AR339" s="284"/>
      <c r="AS339" s="284"/>
      <c r="AT339" s="284"/>
      <c r="AU339" s="284"/>
      <c r="AV339" s="284"/>
      <c r="AW339" s="284"/>
      <c r="AX339" s="284"/>
      <c r="AY339" s="284"/>
      <c r="AZ339" s="284"/>
      <c r="BA339" s="282"/>
      <c r="BB339"/>
      <c r="BC339" s="407" t="str">
        <f t="shared" si="191"/>
        <v>►</v>
      </c>
      <c r="BF339" s="407" t="str">
        <f t="shared" si="192"/>
        <v>►</v>
      </c>
      <c r="BI339" s="9">
        <v>1</v>
      </c>
      <c r="BJ339" s="1"/>
      <c r="BK339" s="1"/>
    </row>
    <row r="340" spans="1:63" s="583" customFormat="1" ht="21">
      <c r="A340" s="407" t="str">
        <f t="shared" si="189"/>
        <v>►</v>
      </c>
      <c r="B340" s="147" t="str">
        <f t="shared" si="195"/>
        <v>►</v>
      </c>
      <c r="C340" s="685" t="str">
        <f t="shared" si="195"/>
        <v>►</v>
      </c>
      <c r="D340" s="147" t="str">
        <f t="shared" si="195"/>
        <v>►</v>
      </c>
      <c r="E340" s="147" t="str">
        <f t="shared" si="195"/>
        <v>►</v>
      </c>
      <c r="F340" s="147" t="str">
        <f t="shared" si="195"/>
        <v>►</v>
      </c>
      <c r="G340" s="147" t="str">
        <f t="shared" si="195"/>
        <v>►</v>
      </c>
      <c r="H340"/>
      <c r="I340" s="146"/>
      <c r="J340" s="119"/>
      <c r="K340" s="119"/>
      <c r="L340" s="118"/>
      <c r="M340" s="117"/>
      <c r="N340" s="116"/>
      <c r="O340" s="285"/>
      <c r="P340" s="284"/>
      <c r="Q340" s="284"/>
      <c r="R340" s="284"/>
      <c r="S340" s="284"/>
      <c r="T340" s="284"/>
      <c r="U340" s="284"/>
      <c r="V340" s="284"/>
      <c r="W340" s="284"/>
      <c r="X340" s="284"/>
      <c r="Y340" s="284"/>
      <c r="Z340" s="282"/>
      <c r="AA340" s="686"/>
      <c r="AB340" s="407" t="str">
        <f t="shared" si="190"/>
        <v>►</v>
      </c>
      <c r="AC340" s="147" t="str">
        <f t="shared" si="196"/>
        <v>►</v>
      </c>
      <c r="AD340" s="685" t="str">
        <f t="shared" si="196"/>
        <v>►</v>
      </c>
      <c r="AE340" s="147" t="str">
        <f t="shared" si="196"/>
        <v>►</v>
      </c>
      <c r="AF340" s="147" t="str">
        <f t="shared" si="196"/>
        <v>►</v>
      </c>
      <c r="AG340" s="147" t="str">
        <f t="shared" si="196"/>
        <v>►</v>
      </c>
      <c r="AH340" s="147" t="str">
        <f t="shared" si="196"/>
        <v>►</v>
      </c>
      <c r="AI340" s="686"/>
      <c r="AJ340" s="146"/>
      <c r="AK340" s="119"/>
      <c r="AL340" s="119"/>
      <c r="AM340" s="118"/>
      <c r="AN340" s="117"/>
      <c r="AO340" s="116"/>
      <c r="AP340" s="285"/>
      <c r="AQ340" s="284"/>
      <c r="AR340" s="284"/>
      <c r="AS340" s="284"/>
      <c r="AT340" s="284"/>
      <c r="AU340" s="284"/>
      <c r="AV340" s="284"/>
      <c r="AW340" s="284"/>
      <c r="AX340" s="284"/>
      <c r="AY340" s="284"/>
      <c r="AZ340" s="284"/>
      <c r="BA340" s="282"/>
      <c r="BB340"/>
      <c r="BC340" s="407" t="str">
        <f t="shared" si="191"/>
        <v>►</v>
      </c>
      <c r="BF340" s="407" t="str">
        <f t="shared" si="192"/>
        <v>►</v>
      </c>
      <c r="BI340" s="9">
        <v>1</v>
      </c>
      <c r="BJ340" s="1"/>
      <c r="BK340" s="1"/>
    </row>
    <row r="341" spans="1:63" s="583" customFormat="1" ht="21">
      <c r="A341" s="407" t="str">
        <f t="shared" si="189"/>
        <v>►</v>
      </c>
      <c r="B341" s="147" t="str">
        <f t="shared" si="195"/>
        <v>►</v>
      </c>
      <c r="C341" s="685" t="str">
        <f t="shared" si="195"/>
        <v>►</v>
      </c>
      <c r="D341" s="147" t="str">
        <f t="shared" si="195"/>
        <v>►</v>
      </c>
      <c r="E341" s="147" t="str">
        <f t="shared" si="195"/>
        <v>►</v>
      </c>
      <c r="F341" s="147" t="str">
        <f t="shared" si="195"/>
        <v>►</v>
      </c>
      <c r="G341" s="147" t="str">
        <f t="shared" si="195"/>
        <v>►</v>
      </c>
      <c r="H341"/>
      <c r="I341" s="146"/>
      <c r="J341" s="119"/>
      <c r="K341" s="119"/>
      <c r="L341" s="118"/>
      <c r="M341" s="117"/>
      <c r="N341" s="116"/>
      <c r="O341" s="285"/>
      <c r="P341" s="284"/>
      <c r="Q341" s="284"/>
      <c r="R341" s="284"/>
      <c r="S341" s="284"/>
      <c r="T341" s="284"/>
      <c r="U341" s="284"/>
      <c r="V341" s="284"/>
      <c r="W341" s="284"/>
      <c r="X341" s="284"/>
      <c r="Y341" s="284"/>
      <c r="Z341" s="282"/>
      <c r="AA341" s="686"/>
      <c r="AB341" s="407" t="str">
        <f t="shared" si="190"/>
        <v>►</v>
      </c>
      <c r="AC341" s="147" t="str">
        <f t="shared" si="196"/>
        <v>►</v>
      </c>
      <c r="AD341" s="685" t="str">
        <f t="shared" si="196"/>
        <v>►</v>
      </c>
      <c r="AE341" s="147" t="str">
        <f t="shared" si="196"/>
        <v>►</v>
      </c>
      <c r="AF341" s="147" t="str">
        <f t="shared" si="196"/>
        <v>►</v>
      </c>
      <c r="AG341" s="147" t="str">
        <f t="shared" si="196"/>
        <v>►</v>
      </c>
      <c r="AH341" s="147" t="str">
        <f t="shared" si="196"/>
        <v>►</v>
      </c>
      <c r="AI341" s="686"/>
      <c r="AJ341" s="146"/>
      <c r="AK341" s="119"/>
      <c r="AL341" s="119"/>
      <c r="AM341" s="118"/>
      <c r="AN341" s="117"/>
      <c r="AO341" s="116"/>
      <c r="AP341" s="285"/>
      <c r="AQ341" s="284"/>
      <c r="AR341" s="284"/>
      <c r="AS341" s="284"/>
      <c r="AT341" s="284"/>
      <c r="AU341" s="284"/>
      <c r="AV341" s="284"/>
      <c r="AW341" s="284"/>
      <c r="AX341" s="284"/>
      <c r="AY341" s="284"/>
      <c r="AZ341" s="284"/>
      <c r="BA341" s="282"/>
      <c r="BB341"/>
      <c r="BC341" s="407" t="str">
        <f t="shared" si="191"/>
        <v>►</v>
      </c>
      <c r="BF341" s="407" t="str">
        <f t="shared" si="192"/>
        <v>►</v>
      </c>
      <c r="BI341" s="9">
        <v>1</v>
      </c>
      <c r="BJ341" s="1"/>
      <c r="BK341" s="1"/>
    </row>
    <row r="342" spans="1:63" s="583" customFormat="1" ht="21">
      <c r="A342" s="407" t="str">
        <f t="shared" si="189"/>
        <v>►</v>
      </c>
      <c r="B342" s="147" t="str">
        <f t="shared" si="195"/>
        <v>►</v>
      </c>
      <c r="C342" s="685" t="str">
        <f t="shared" si="195"/>
        <v>►</v>
      </c>
      <c r="D342" s="147" t="str">
        <f t="shared" si="195"/>
        <v>►</v>
      </c>
      <c r="E342" s="147" t="str">
        <f t="shared" si="195"/>
        <v>►</v>
      </c>
      <c r="F342" s="147" t="str">
        <f t="shared" si="195"/>
        <v>►</v>
      </c>
      <c r="G342" s="147" t="str">
        <f t="shared" si="195"/>
        <v>►</v>
      </c>
      <c r="H342"/>
      <c r="I342" s="146"/>
      <c r="J342" s="119"/>
      <c r="K342" s="119"/>
      <c r="L342" s="118"/>
      <c r="M342" s="117"/>
      <c r="N342" s="116"/>
      <c r="O342" s="285"/>
      <c r="P342" s="284"/>
      <c r="Q342" s="284"/>
      <c r="R342" s="284"/>
      <c r="S342" s="284"/>
      <c r="T342" s="284"/>
      <c r="U342" s="284"/>
      <c r="V342" s="284"/>
      <c r="W342" s="284"/>
      <c r="X342" s="284"/>
      <c r="Y342" s="284"/>
      <c r="Z342" s="282"/>
      <c r="AA342" s="686"/>
      <c r="AB342" s="407" t="str">
        <f t="shared" si="190"/>
        <v>►</v>
      </c>
      <c r="AC342" s="147" t="str">
        <f t="shared" si="196"/>
        <v>►</v>
      </c>
      <c r="AD342" s="685" t="str">
        <f t="shared" si="196"/>
        <v>►</v>
      </c>
      <c r="AE342" s="147" t="str">
        <f t="shared" si="196"/>
        <v>►</v>
      </c>
      <c r="AF342" s="147" t="str">
        <f t="shared" si="196"/>
        <v>►</v>
      </c>
      <c r="AG342" s="147" t="str">
        <f t="shared" si="196"/>
        <v>►</v>
      </c>
      <c r="AH342" s="147" t="str">
        <f t="shared" si="196"/>
        <v>►</v>
      </c>
      <c r="AI342" s="686"/>
      <c r="AJ342" s="146"/>
      <c r="AK342" s="119"/>
      <c r="AL342" s="119"/>
      <c r="AM342" s="118"/>
      <c r="AN342" s="117"/>
      <c r="AO342" s="116"/>
      <c r="AP342" s="285"/>
      <c r="AQ342" s="284"/>
      <c r="AR342" s="284"/>
      <c r="AS342" s="284"/>
      <c r="AT342" s="284"/>
      <c r="AU342" s="284"/>
      <c r="AV342" s="284"/>
      <c r="AW342" s="284"/>
      <c r="AX342" s="284"/>
      <c r="AY342" s="284"/>
      <c r="AZ342" s="284"/>
      <c r="BA342" s="282"/>
      <c r="BB342"/>
      <c r="BC342" s="407" t="str">
        <f t="shared" si="191"/>
        <v>►</v>
      </c>
      <c r="BF342" s="407" t="str">
        <f t="shared" si="192"/>
        <v>►</v>
      </c>
      <c r="BI342" s="9">
        <v>1</v>
      </c>
      <c r="BJ342" s="1"/>
      <c r="BK342" s="1"/>
    </row>
    <row r="343" spans="1:63" s="583" customFormat="1" ht="21">
      <c r="A343" s="407" t="str">
        <f t="shared" si="189"/>
        <v>►</v>
      </c>
      <c r="B343" s="147" t="str">
        <f t="shared" si="195"/>
        <v>►</v>
      </c>
      <c r="C343" s="685" t="str">
        <f t="shared" si="195"/>
        <v>►</v>
      </c>
      <c r="D343" s="147" t="str">
        <f t="shared" si="195"/>
        <v>►</v>
      </c>
      <c r="E343" s="147" t="str">
        <f t="shared" si="195"/>
        <v>►</v>
      </c>
      <c r="F343" s="147" t="str">
        <f t="shared" si="195"/>
        <v>►</v>
      </c>
      <c r="G343" s="147" t="str">
        <f t="shared" si="195"/>
        <v>►</v>
      </c>
      <c r="H343"/>
      <c r="I343" s="146"/>
      <c r="J343" s="119"/>
      <c r="K343" s="119"/>
      <c r="L343" s="118"/>
      <c r="M343" s="117"/>
      <c r="N343" s="116"/>
      <c r="O343" s="285"/>
      <c r="P343" s="284"/>
      <c r="Q343" s="284"/>
      <c r="R343" s="284"/>
      <c r="S343" s="284"/>
      <c r="T343" s="284"/>
      <c r="U343" s="284"/>
      <c r="V343" s="284"/>
      <c r="W343" s="284"/>
      <c r="X343" s="284"/>
      <c r="Y343" s="284"/>
      <c r="Z343" s="282"/>
      <c r="AA343" s="686"/>
      <c r="AB343" s="407" t="str">
        <f t="shared" si="190"/>
        <v>►</v>
      </c>
      <c r="AC343" s="147" t="str">
        <f t="shared" si="196"/>
        <v>►</v>
      </c>
      <c r="AD343" s="685" t="str">
        <f t="shared" si="196"/>
        <v>►</v>
      </c>
      <c r="AE343" s="147" t="str">
        <f t="shared" si="196"/>
        <v>►</v>
      </c>
      <c r="AF343" s="147" t="str">
        <f t="shared" si="196"/>
        <v>►</v>
      </c>
      <c r="AG343" s="147" t="str">
        <f t="shared" si="196"/>
        <v>►</v>
      </c>
      <c r="AH343" s="147" t="str">
        <f t="shared" si="196"/>
        <v>►</v>
      </c>
      <c r="AI343" s="686"/>
      <c r="AJ343" s="146"/>
      <c r="AK343" s="119"/>
      <c r="AL343" s="119"/>
      <c r="AM343" s="118"/>
      <c r="AN343" s="117"/>
      <c r="AO343" s="116"/>
      <c r="AP343" s="285"/>
      <c r="AQ343" s="284"/>
      <c r="AR343" s="284"/>
      <c r="AS343" s="284"/>
      <c r="AT343" s="284"/>
      <c r="AU343" s="284"/>
      <c r="AV343" s="284"/>
      <c r="AW343" s="284"/>
      <c r="AX343" s="284"/>
      <c r="AY343" s="284"/>
      <c r="AZ343" s="284"/>
      <c r="BA343" s="282"/>
      <c r="BB343"/>
      <c r="BC343" s="407" t="str">
        <f t="shared" si="191"/>
        <v>►</v>
      </c>
      <c r="BF343" s="407" t="str">
        <f t="shared" si="192"/>
        <v>►</v>
      </c>
      <c r="BI343" s="9">
        <v>1</v>
      </c>
      <c r="BJ343" s="1"/>
      <c r="BK343" s="1"/>
    </row>
    <row r="344" spans="1:63" s="583" customFormat="1" ht="18.75">
      <c r="A344" s="407" t="str">
        <f t="shared" si="189"/>
        <v>►</v>
      </c>
      <c r="B344" s="147" t="str">
        <f t="shared" si="195"/>
        <v>►</v>
      </c>
      <c r="C344" s="685" t="str">
        <f t="shared" si="195"/>
        <v>►</v>
      </c>
      <c r="D344" s="147" t="str">
        <f t="shared" si="195"/>
        <v>►</v>
      </c>
      <c r="E344" s="147" t="str">
        <f t="shared" si="195"/>
        <v>►</v>
      </c>
      <c r="F344" s="147" t="str">
        <f t="shared" si="195"/>
        <v>►</v>
      </c>
      <c r="G344" s="147" t="str">
        <f t="shared" si="195"/>
        <v>►</v>
      </c>
      <c r="H344"/>
      <c r="I344" s="146"/>
      <c r="J344" s="119"/>
      <c r="K344" s="119"/>
      <c r="L344" s="118"/>
      <c r="M344" s="117"/>
      <c r="N344" s="116"/>
      <c r="O344" s="687"/>
      <c r="P344" s="280"/>
      <c r="Q344" s="280"/>
      <c r="R344" s="280"/>
      <c r="S344" s="280"/>
      <c r="T344" s="280"/>
      <c r="U344" s="280"/>
      <c r="V344" s="280"/>
      <c r="W344" s="280"/>
      <c r="X344" s="280"/>
      <c r="Y344" s="280"/>
      <c r="Z344" s="279"/>
      <c r="AA344" s="686"/>
      <c r="AB344" s="407" t="str">
        <f t="shared" si="190"/>
        <v>►</v>
      </c>
      <c r="AC344" s="147" t="str">
        <f t="shared" si="196"/>
        <v>►</v>
      </c>
      <c r="AD344" s="685" t="str">
        <f t="shared" si="196"/>
        <v>►</v>
      </c>
      <c r="AE344" s="147" t="str">
        <f t="shared" si="196"/>
        <v>►</v>
      </c>
      <c r="AF344" s="147" t="str">
        <f t="shared" si="196"/>
        <v>►</v>
      </c>
      <c r="AG344" s="147" t="str">
        <f t="shared" si="196"/>
        <v>►</v>
      </c>
      <c r="AH344" s="147" t="str">
        <f t="shared" si="196"/>
        <v>►</v>
      </c>
      <c r="AI344" s="686"/>
      <c r="AJ344" s="146"/>
      <c r="AK344" s="119"/>
      <c r="AL344" s="119"/>
      <c r="AM344" s="118"/>
      <c r="AN344" s="117"/>
      <c r="AO344" s="116"/>
      <c r="AP344" s="687"/>
      <c r="AQ344" s="280"/>
      <c r="AR344" s="280"/>
      <c r="AS344" s="280"/>
      <c r="AT344" s="280"/>
      <c r="AU344" s="280"/>
      <c r="AV344" s="280"/>
      <c r="AW344" s="280"/>
      <c r="AX344" s="280"/>
      <c r="AY344" s="280"/>
      <c r="AZ344" s="280"/>
      <c r="BA344" s="279"/>
      <c r="BB344"/>
      <c r="BC344" s="407" t="str">
        <f t="shared" si="191"/>
        <v>►</v>
      </c>
      <c r="BF344" s="407" t="str">
        <f t="shared" si="192"/>
        <v>►</v>
      </c>
      <c r="BI344" s="9">
        <v>1</v>
      </c>
      <c r="BJ344" s="1"/>
      <c r="BK344" s="1"/>
    </row>
    <row r="345" spans="1:63" s="583" customFormat="1" ht="18.75">
      <c r="A345" s="407" t="str">
        <f t="shared" si="189"/>
        <v>►</v>
      </c>
      <c r="B345" s="147" t="str">
        <f t="shared" si="195"/>
        <v>►</v>
      </c>
      <c r="C345" s="685" t="str">
        <f t="shared" si="195"/>
        <v>►</v>
      </c>
      <c r="D345" s="147" t="str">
        <f t="shared" si="195"/>
        <v>►</v>
      </c>
      <c r="E345" s="147" t="str">
        <f t="shared" si="195"/>
        <v>►</v>
      </c>
      <c r="F345" s="147" t="str">
        <f t="shared" si="195"/>
        <v>►</v>
      </c>
      <c r="G345" s="147" t="str">
        <f t="shared" si="195"/>
        <v>►</v>
      </c>
      <c r="H345"/>
      <c r="I345" s="146"/>
      <c r="J345" s="119"/>
      <c r="K345" s="119"/>
      <c r="L345" s="118"/>
      <c r="M345" s="117"/>
      <c r="N345" s="116"/>
      <c r="O345" s="687"/>
      <c r="P345" s="280"/>
      <c r="Q345" s="280"/>
      <c r="R345" s="280"/>
      <c r="S345" s="280"/>
      <c r="T345" s="280"/>
      <c r="U345" s="280"/>
      <c r="V345" s="280"/>
      <c r="W345" s="280"/>
      <c r="X345" s="280"/>
      <c r="Y345" s="280"/>
      <c r="Z345" s="279"/>
      <c r="AA345" s="686"/>
      <c r="AB345" s="407" t="str">
        <f t="shared" si="190"/>
        <v>►</v>
      </c>
      <c r="AC345" s="147" t="str">
        <f t="shared" si="196"/>
        <v>►</v>
      </c>
      <c r="AD345" s="685" t="str">
        <f t="shared" si="196"/>
        <v>►</v>
      </c>
      <c r="AE345" s="147" t="str">
        <f t="shared" si="196"/>
        <v>►</v>
      </c>
      <c r="AF345" s="147" t="str">
        <f t="shared" si="196"/>
        <v>►</v>
      </c>
      <c r="AG345" s="147" t="str">
        <f t="shared" si="196"/>
        <v>►</v>
      </c>
      <c r="AH345" s="147" t="str">
        <f t="shared" si="196"/>
        <v>►</v>
      </c>
      <c r="AI345" s="686"/>
      <c r="AJ345" s="146"/>
      <c r="AK345" s="119"/>
      <c r="AL345" s="119"/>
      <c r="AM345" s="118"/>
      <c r="AN345" s="117"/>
      <c r="AO345" s="116"/>
      <c r="AP345" s="687"/>
      <c r="AQ345" s="280"/>
      <c r="AR345" s="280"/>
      <c r="AS345" s="280"/>
      <c r="AT345" s="280"/>
      <c r="AU345" s="280"/>
      <c r="AV345" s="280"/>
      <c r="AW345" s="280"/>
      <c r="AX345" s="280"/>
      <c r="AY345" s="280"/>
      <c r="AZ345" s="280"/>
      <c r="BA345" s="279"/>
      <c r="BB345"/>
      <c r="BC345" s="407" t="str">
        <f t="shared" si="191"/>
        <v>►</v>
      </c>
      <c r="BF345" s="407" t="str">
        <f t="shared" si="192"/>
        <v>►</v>
      </c>
      <c r="BI345" s="9">
        <v>1</v>
      </c>
      <c r="BJ345" s="1"/>
      <c r="BK345" s="1"/>
    </row>
    <row r="346" spans="1:63" s="583" customFormat="1" ht="15.75">
      <c r="A346" s="407" t="str">
        <f t="shared" si="189"/>
        <v>►</v>
      </c>
      <c r="B346" s="147" t="str">
        <f t="shared" si="195"/>
        <v>►</v>
      </c>
      <c r="C346" s="685" t="str">
        <f t="shared" si="195"/>
        <v>►</v>
      </c>
      <c r="D346" s="147" t="str">
        <f t="shared" si="195"/>
        <v>►</v>
      </c>
      <c r="E346" s="147" t="str">
        <f t="shared" si="195"/>
        <v>►</v>
      </c>
      <c r="F346" s="147" t="str">
        <f t="shared" si="195"/>
        <v>►</v>
      </c>
      <c r="G346" s="147" t="str">
        <f t="shared" si="195"/>
        <v>►</v>
      </c>
      <c r="H346"/>
      <c r="I346" s="274"/>
      <c r="J346" s="119"/>
      <c r="K346" s="119"/>
      <c r="L346" s="118"/>
      <c r="M346" s="117"/>
      <c r="N346" s="116"/>
      <c r="O346" s="277"/>
      <c r="P346" s="122"/>
      <c r="Q346" s="122"/>
      <c r="R346" s="122"/>
      <c r="S346" s="122"/>
      <c r="T346" s="122"/>
      <c r="U346" s="122"/>
      <c r="V346" s="122"/>
      <c r="W346" s="122"/>
      <c r="X346" s="122"/>
      <c r="Y346" s="122"/>
      <c r="Z346" s="121"/>
      <c r="AA346" s="686"/>
      <c r="AB346" s="407" t="str">
        <f t="shared" si="190"/>
        <v>►</v>
      </c>
      <c r="AC346" s="147" t="str">
        <f t="shared" si="196"/>
        <v>►</v>
      </c>
      <c r="AD346" s="685" t="str">
        <f t="shared" si="196"/>
        <v>►</v>
      </c>
      <c r="AE346" s="147" t="str">
        <f t="shared" si="196"/>
        <v>►</v>
      </c>
      <c r="AF346" s="147" t="str">
        <f t="shared" si="196"/>
        <v>►</v>
      </c>
      <c r="AG346" s="147" t="str">
        <f t="shared" si="196"/>
        <v>►</v>
      </c>
      <c r="AH346" s="147" t="str">
        <f t="shared" si="196"/>
        <v>►</v>
      </c>
      <c r="AI346" s="686"/>
      <c r="AJ346" s="274"/>
      <c r="AK346" s="119"/>
      <c r="AL346" s="119"/>
      <c r="AM346" s="118"/>
      <c r="AN346" s="117"/>
      <c r="AO346" s="116"/>
      <c r="AP346" s="277"/>
      <c r="AQ346" s="122"/>
      <c r="AR346" s="122"/>
      <c r="AS346" s="122"/>
      <c r="AT346" s="122"/>
      <c r="AU346" s="122"/>
      <c r="AV346" s="122"/>
      <c r="AW346" s="122"/>
      <c r="AX346" s="122"/>
      <c r="AY346" s="122"/>
      <c r="AZ346" s="122"/>
      <c r="BA346" s="121"/>
      <c r="BB346"/>
      <c r="BC346" s="407" t="str">
        <f t="shared" si="191"/>
        <v>►</v>
      </c>
      <c r="BF346" s="407" t="str">
        <f t="shared" si="192"/>
        <v>►</v>
      </c>
      <c r="BI346" s="9">
        <v>1</v>
      </c>
      <c r="BJ346" s="1"/>
      <c r="BK346" s="1"/>
    </row>
    <row r="347" spans="1:63" s="583" customFormat="1" ht="15.75">
      <c r="A347" s="407" t="str">
        <f t="shared" si="189"/>
        <v>►</v>
      </c>
      <c r="B347" s="147" t="str">
        <f t="shared" si="195"/>
        <v>►</v>
      </c>
      <c r="C347" s="685" t="str">
        <f t="shared" si="195"/>
        <v>►</v>
      </c>
      <c r="D347" s="147" t="str">
        <f t="shared" si="195"/>
        <v>►</v>
      </c>
      <c r="E347" s="147" t="str">
        <f t="shared" si="195"/>
        <v>►</v>
      </c>
      <c r="F347" s="147" t="str">
        <f t="shared" si="195"/>
        <v>►</v>
      </c>
      <c r="G347" s="147" t="str">
        <f t="shared" si="195"/>
        <v>►</v>
      </c>
      <c r="H347"/>
      <c r="I347" s="274"/>
      <c r="J347" s="113"/>
      <c r="K347" s="113"/>
      <c r="L347" s="113"/>
      <c r="M347" s="113"/>
      <c r="N347" s="113"/>
      <c r="O347" s="113"/>
      <c r="P347" s="113"/>
      <c r="Q347" s="113"/>
      <c r="R347" s="113"/>
      <c r="S347" s="113"/>
      <c r="T347" s="113"/>
      <c r="U347" s="113"/>
      <c r="V347" s="113"/>
      <c r="W347" s="113"/>
      <c r="X347" s="113"/>
      <c r="Y347" s="113"/>
      <c r="Z347" s="115"/>
      <c r="AA347" s="686"/>
      <c r="AB347" s="407" t="str">
        <f t="shared" si="190"/>
        <v>►</v>
      </c>
      <c r="AC347" s="147" t="str">
        <f t="shared" si="196"/>
        <v>►</v>
      </c>
      <c r="AD347" s="685" t="str">
        <f t="shared" si="196"/>
        <v>►</v>
      </c>
      <c r="AE347" s="147" t="str">
        <f t="shared" si="196"/>
        <v>►</v>
      </c>
      <c r="AF347" s="147" t="str">
        <f t="shared" si="196"/>
        <v>►</v>
      </c>
      <c r="AG347" s="147" t="str">
        <f t="shared" si="196"/>
        <v>►</v>
      </c>
      <c r="AH347" s="147" t="str">
        <f t="shared" si="196"/>
        <v>►</v>
      </c>
      <c r="AI347" s="686"/>
      <c r="AJ347" s="274"/>
      <c r="AK347" s="113"/>
      <c r="AL347" s="113"/>
      <c r="AM347" s="113"/>
      <c r="AN347" s="113"/>
      <c r="AO347" s="113"/>
      <c r="AP347" s="113"/>
      <c r="AQ347" s="113"/>
      <c r="AR347" s="113"/>
      <c r="AS347" s="113"/>
      <c r="AT347" s="113"/>
      <c r="AU347" s="113"/>
      <c r="AV347" s="113"/>
      <c r="AW347" s="113"/>
      <c r="AX347" s="113"/>
      <c r="AY347" s="113"/>
      <c r="AZ347" s="113"/>
      <c r="BA347" s="115"/>
      <c r="BB347"/>
      <c r="BC347" s="407" t="str">
        <f t="shared" si="191"/>
        <v>►</v>
      </c>
      <c r="BF347" s="407" t="str">
        <f t="shared" si="192"/>
        <v>►</v>
      </c>
      <c r="BI347" s="9">
        <v>1</v>
      </c>
      <c r="BJ347" s="1"/>
      <c r="BK347" s="1"/>
    </row>
    <row r="348" spans="1:63" s="583" customFormat="1" ht="16.5" thickBot="1">
      <c r="A348" s="407" t="str">
        <f t="shared" si="189"/>
        <v>►</v>
      </c>
      <c r="B348" s="147" t="str">
        <f t="shared" si="195"/>
        <v>►</v>
      </c>
      <c r="C348" s="685" t="str">
        <f t="shared" si="195"/>
        <v>►</v>
      </c>
      <c r="D348" s="147" t="str">
        <f t="shared" si="195"/>
        <v>►</v>
      </c>
      <c r="E348" s="147" t="str">
        <f t="shared" si="195"/>
        <v>►</v>
      </c>
      <c r="F348" s="147" t="str">
        <f t="shared" si="195"/>
        <v>►</v>
      </c>
      <c r="G348" s="147" t="str">
        <f t="shared" si="195"/>
        <v>►</v>
      </c>
      <c r="H348"/>
      <c r="I348" s="273"/>
      <c r="J348" s="272"/>
      <c r="K348" s="272"/>
      <c r="L348" s="272"/>
      <c r="M348" s="272"/>
      <c r="N348" s="272"/>
      <c r="O348" s="272"/>
      <c r="P348" s="272"/>
      <c r="Q348" s="272"/>
      <c r="R348" s="272"/>
      <c r="S348" s="272"/>
      <c r="T348" s="272"/>
      <c r="U348" s="272"/>
      <c r="V348" s="272"/>
      <c r="W348" s="272"/>
      <c r="X348" s="272"/>
      <c r="Y348" s="272"/>
      <c r="Z348" s="271"/>
      <c r="AA348" s="686"/>
      <c r="AB348" s="407" t="str">
        <f t="shared" si="190"/>
        <v>►</v>
      </c>
      <c r="AC348" s="147" t="str">
        <f t="shared" si="196"/>
        <v>►</v>
      </c>
      <c r="AD348" s="685" t="str">
        <f t="shared" si="196"/>
        <v>►</v>
      </c>
      <c r="AE348" s="147" t="str">
        <f t="shared" si="196"/>
        <v>►</v>
      </c>
      <c r="AF348" s="147" t="str">
        <f t="shared" si="196"/>
        <v>►</v>
      </c>
      <c r="AG348" s="147" t="str">
        <f t="shared" si="196"/>
        <v>►</v>
      </c>
      <c r="AH348" s="147" t="str">
        <f t="shared" si="196"/>
        <v>►</v>
      </c>
      <c r="AI348" s="686"/>
      <c r="AJ348" s="273"/>
      <c r="AK348" s="272"/>
      <c r="AL348" s="272"/>
      <c r="AM348" s="272"/>
      <c r="AN348" s="272"/>
      <c r="AO348" s="272"/>
      <c r="AP348" s="272"/>
      <c r="AQ348" s="272"/>
      <c r="AR348" s="272"/>
      <c r="AS348" s="272"/>
      <c r="AT348" s="272"/>
      <c r="AU348" s="272"/>
      <c r="AV348" s="272"/>
      <c r="AW348" s="272"/>
      <c r="AX348" s="272"/>
      <c r="AY348" s="272"/>
      <c r="AZ348" s="272"/>
      <c r="BA348" s="271"/>
      <c r="BB348"/>
      <c r="BC348" s="407" t="str">
        <f t="shared" si="191"/>
        <v>►</v>
      </c>
      <c r="BF348" s="407" t="str">
        <f t="shared" si="192"/>
        <v>►</v>
      </c>
      <c r="BI348" s="9">
        <v>1</v>
      </c>
      <c r="BJ348" s="1"/>
      <c r="BK348" s="1"/>
    </row>
    <row r="349" spans="1:63" s="583" customFormat="1" ht="16.5" thickBot="1">
      <c r="A349" s="407" t="str">
        <f t="shared" si="189"/>
        <v>A</v>
      </c>
      <c r="B349" s="681" t="s">
        <v>956</v>
      </c>
      <c r="C349" s="681" t="s">
        <v>956</v>
      </c>
      <c r="D349" s="681" t="s">
        <v>956</v>
      </c>
      <c r="E349" s="681" t="s">
        <v>956</v>
      </c>
      <c r="F349" s="681" t="s">
        <v>956</v>
      </c>
      <c r="G349" s="681" t="s">
        <v>956</v>
      </c>
      <c r="H349"/>
      <c r="I349" s="684" t="s">
        <v>338</v>
      </c>
      <c r="J349" s="683" t="s">
        <v>956</v>
      </c>
      <c r="K349" s="683" t="s">
        <v>956</v>
      </c>
      <c r="L349" s="683" t="s">
        <v>956</v>
      </c>
      <c r="M349" s="683" t="s">
        <v>956</v>
      </c>
      <c r="N349" s="683" t="s">
        <v>956</v>
      </c>
      <c r="O349" s="683" t="s">
        <v>956</v>
      </c>
      <c r="P349" s="683" t="s">
        <v>956</v>
      </c>
      <c r="Q349" s="683" t="s">
        <v>956</v>
      </c>
      <c r="R349" s="683" t="s">
        <v>956</v>
      </c>
      <c r="S349" s="683" t="s">
        <v>956</v>
      </c>
      <c r="T349" s="683" t="s">
        <v>956</v>
      </c>
      <c r="U349" s="683" t="s">
        <v>956</v>
      </c>
      <c r="V349" s="683" t="s">
        <v>956</v>
      </c>
      <c r="W349" s="683" t="s">
        <v>956</v>
      </c>
      <c r="X349" s="683" t="s">
        <v>956</v>
      </c>
      <c r="Y349" s="683" t="s">
        <v>956</v>
      </c>
      <c r="Z349" s="683" t="s">
        <v>956</v>
      </c>
      <c r="AA349" s="686"/>
      <c r="AB349" s="407" t="str">
        <f t="shared" si="190"/>
        <v>A</v>
      </c>
      <c r="AC349" s="681" t="s">
        <v>956</v>
      </c>
      <c r="AD349" s="681" t="s">
        <v>956</v>
      </c>
      <c r="AE349" s="681" t="s">
        <v>956</v>
      </c>
      <c r="AF349" s="681" t="s">
        <v>956</v>
      </c>
      <c r="AG349" s="681" t="s">
        <v>956</v>
      </c>
      <c r="AH349" s="681" t="s">
        <v>956</v>
      </c>
      <c r="AI349" s="686"/>
      <c r="AJ349" s="684" t="s">
        <v>338</v>
      </c>
      <c r="AK349" s="683" t="s">
        <v>956</v>
      </c>
      <c r="AL349" s="683" t="s">
        <v>956</v>
      </c>
      <c r="AM349" s="683" t="s">
        <v>956</v>
      </c>
      <c r="AN349" s="683" t="s">
        <v>956</v>
      </c>
      <c r="AO349" s="683" t="s">
        <v>956</v>
      </c>
      <c r="AP349" s="683" t="s">
        <v>956</v>
      </c>
      <c r="AQ349" s="683" t="s">
        <v>956</v>
      </c>
      <c r="AR349" s="683" t="s">
        <v>956</v>
      </c>
      <c r="AS349" s="683" t="s">
        <v>956</v>
      </c>
      <c r="AT349" s="683" t="s">
        <v>956</v>
      </c>
      <c r="AU349" s="683" t="s">
        <v>956</v>
      </c>
      <c r="AV349" s="683" t="s">
        <v>956</v>
      </c>
      <c r="AW349" s="683" t="s">
        <v>956</v>
      </c>
      <c r="AX349" s="683" t="s">
        <v>956</v>
      </c>
      <c r="AY349" s="683" t="s">
        <v>956</v>
      </c>
      <c r="AZ349" s="683" t="s">
        <v>956</v>
      </c>
      <c r="BA349" s="683" t="s">
        <v>956</v>
      </c>
      <c r="BB349"/>
      <c r="BC349" s="407" t="str">
        <f t="shared" si="191"/>
        <v>A</v>
      </c>
      <c r="BF349" s="407" t="str">
        <f t="shared" si="192"/>
        <v>A</v>
      </c>
      <c r="BI349" s="9">
        <v>1</v>
      </c>
      <c r="BJ349" s="1"/>
      <c r="BK349" s="1"/>
    </row>
    <row r="350" spans="1:63" s="583" customFormat="1" ht="28.5">
      <c r="A350" s="407" t="str">
        <f t="shared" si="189"/>
        <v>►</v>
      </c>
      <c r="B350" s="408" t="str">
        <f t="shared" ref="B350:B368" si="197">IF(A350="►","►",IF(A350="A",IF(AND(ISTEXT(J350),ISTEXT(J350)),J350,IF(ISTEXT(J350),J350,IF(ISBLANK(J350),J350,J350)))))</f>
        <v>►</v>
      </c>
      <c r="C350" s="715" t="str">
        <f t="shared" ref="C350:C368" si="198">IF(B350="►","►",IFERROR(LEFT(B350,SEARCH(".",B350)-1),0))</f>
        <v>►</v>
      </c>
      <c r="D350" s="408" t="str">
        <f t="shared" ref="D350:D368" si="199">IF(B350="►","►",IFERROR(MID(B350,SEARCH(".",B350)+1,SEARCH(".",B350,SEARCH(".",B350)+1)-SEARCH(".",B350)-1),0))</f>
        <v>►</v>
      </c>
      <c r="E350" s="408" t="str">
        <f t="shared" ref="E350:E368" si="200">IF(B350="►","►",IFERROR(MID(B350,SEARCH(".",B350,SEARCH(".",B350)+1)+1,SEARCH(".",B350,SEARCH(".",B350,SEARCH(".",B350)+1)+1)-SEARCH(".",B350,SEARCH(".",B350)+1)-1),0))</f>
        <v>►</v>
      </c>
      <c r="F350" s="408" t="str">
        <f t="shared" ref="F350:F368" si="201">IF(B350="►","►",IFERROR(MID(J350,SEARCH(".",B350,SEARCH(".",B350,SEARCH(".",B350)+1)+1)+1,SEARCH(".",B350,SEARCH(".",B350,SEARCH(".",B350,SEARCH(".",B350)+1)+1)+1)-SEARCH(".",B350,SEARCH(".",B350,SEARCH(".",B350)+1)+1)-1),0))</f>
        <v>►</v>
      </c>
      <c r="G350" s="408" t="str">
        <f t="shared" ref="G350:G368" si="202">IF(B350="►","►",IFERROR(MID(B350,SEARCH("♦",SUBSTITUTE(B350,".","♦",LEN(B350)-LEN(SUBSTITUTE(B350,".",""))))+1,999),""))</f>
        <v>►</v>
      </c>
      <c r="H350"/>
      <c r="I350" s="259"/>
      <c r="J350" s="258"/>
      <c r="K350" s="258"/>
      <c r="L350" s="257"/>
      <c r="M350" s="256"/>
      <c r="N350" s="255"/>
      <c r="O350" s="714"/>
      <c r="P350" s="713"/>
      <c r="Q350" s="712"/>
      <c r="R350" s="712"/>
      <c r="S350" s="712"/>
      <c r="T350" s="712"/>
      <c r="U350" s="712"/>
      <c r="V350" s="712"/>
      <c r="W350" s="712"/>
      <c r="X350" s="712"/>
      <c r="Y350" s="712"/>
      <c r="Z350" s="711"/>
      <c r="AA350" s="686"/>
      <c r="AB350" s="407" t="str">
        <f t="shared" si="190"/>
        <v>►</v>
      </c>
      <c r="AC350" s="408" t="str">
        <f t="shared" ref="AC350:AC368" si="203">IF(AB350="►","►",IF(AB350="A",IF(AND(ISTEXT(AK350),ISTEXT(AK350)),AK350,IF(ISTEXT(AK350),AK350,IF(ISBLANK(AK350),AK350,AK350)))))</f>
        <v>►</v>
      </c>
      <c r="AD350" s="715" t="str">
        <f t="shared" ref="AD350:AD368" si="204">IF(AC350="►","►",IFERROR(LEFT(AC350,SEARCH(".",AC350)-1),0))</f>
        <v>►</v>
      </c>
      <c r="AE350" s="408" t="str">
        <f t="shared" ref="AE350:AE368" si="205">IF(AC350="►","►",IFERROR(MID(AC350,SEARCH(".",AC350)+1,SEARCH(".",AC350,SEARCH(".",AC350)+1)-SEARCH(".",AC350)-1),0))</f>
        <v>►</v>
      </c>
      <c r="AF350" s="408" t="str">
        <f t="shared" ref="AF350:AF368" si="206">IF(AC350="►","►",IFERROR(MID(AC350,SEARCH(".",AC350,SEARCH(".",AC350)+1)+1,SEARCH(".",AC350,SEARCH(".",AC350,SEARCH(".",AC350)+1)+1)-SEARCH(".",AC350,SEARCH(".",AC350)+1)-1),0))</f>
        <v>►</v>
      </c>
      <c r="AG350" s="408" t="str">
        <f t="shared" ref="AG350:AG368" si="207">IF(AC350="►","►",IFERROR(MID(AK350,SEARCH(".",AC350,SEARCH(".",AC350,SEARCH(".",AC350)+1)+1)+1,SEARCH(".",AC350,SEARCH(".",AC350,SEARCH(".",AC350,SEARCH(".",AC350)+1)+1)+1)-SEARCH(".",AC350,SEARCH(".",AC350,SEARCH(".",AC350)+1)+1)-1),0))</f>
        <v>►</v>
      </c>
      <c r="AH350" s="408" t="str">
        <f t="shared" ref="AH350:AH368" si="208">IF(AC350="►","►",IFERROR(MID(AC350,SEARCH("♦",SUBSTITUTE(AC350,".","♦",LEN(AC350)-LEN(SUBSTITUTE(AC350,".",""))))+1,999),""))</f>
        <v>►</v>
      </c>
      <c r="AI350" s="686"/>
      <c r="AJ350" s="259"/>
      <c r="AK350" s="258"/>
      <c r="AL350" s="258"/>
      <c r="AM350" s="257"/>
      <c r="AN350" s="256"/>
      <c r="AO350" s="255"/>
      <c r="AP350" s="714"/>
      <c r="AQ350" s="713"/>
      <c r="AR350" s="712"/>
      <c r="AS350" s="712"/>
      <c r="AT350" s="712"/>
      <c r="AU350" s="712"/>
      <c r="AV350" s="712"/>
      <c r="AW350" s="712"/>
      <c r="AX350" s="712"/>
      <c r="AY350" s="712"/>
      <c r="AZ350" s="712"/>
      <c r="BA350" s="711"/>
      <c r="BB350"/>
      <c r="BC350" s="407" t="str">
        <f t="shared" si="191"/>
        <v>►</v>
      </c>
      <c r="BF350" s="407" t="str">
        <f t="shared" si="192"/>
        <v>►</v>
      </c>
      <c r="BI350" s="9">
        <v>1</v>
      </c>
      <c r="BJ350" s="1"/>
      <c r="BK350" s="1"/>
    </row>
    <row r="351" spans="1:63" s="583" customFormat="1" ht="28.5">
      <c r="A351" s="407" t="str">
        <f t="shared" si="189"/>
        <v>►</v>
      </c>
      <c r="B351" s="147" t="str">
        <f t="shared" si="197"/>
        <v>►</v>
      </c>
      <c r="C351" s="685" t="str">
        <f t="shared" si="198"/>
        <v>►</v>
      </c>
      <c r="D351" s="147" t="str">
        <f t="shared" si="199"/>
        <v>►</v>
      </c>
      <c r="E351" s="147" t="str">
        <f t="shared" si="200"/>
        <v>►</v>
      </c>
      <c r="F351" s="147" t="str">
        <f t="shared" si="201"/>
        <v>►</v>
      </c>
      <c r="G351" s="147" t="str">
        <f t="shared" si="202"/>
        <v>►</v>
      </c>
      <c r="H351"/>
      <c r="I351" s="342"/>
      <c r="J351" s="204"/>
      <c r="K351" s="204"/>
      <c r="L351" s="203"/>
      <c r="M351" s="202"/>
      <c r="N351" s="201"/>
      <c r="O351" s="710"/>
      <c r="P351" s="709"/>
      <c r="Q351" s="708"/>
      <c r="R351" s="708"/>
      <c r="S351" s="708"/>
      <c r="T351" s="708"/>
      <c r="U351" s="708"/>
      <c r="V351" s="708"/>
      <c r="W351" s="708"/>
      <c r="X351" s="708"/>
      <c r="Y351" s="708"/>
      <c r="Z351" s="707"/>
      <c r="AA351" s="686"/>
      <c r="AB351" s="407" t="str">
        <f t="shared" si="190"/>
        <v>►</v>
      </c>
      <c r="AC351" s="147" t="str">
        <f t="shared" si="203"/>
        <v>►</v>
      </c>
      <c r="AD351" s="685" t="str">
        <f t="shared" si="204"/>
        <v>►</v>
      </c>
      <c r="AE351" s="147" t="str">
        <f t="shared" si="205"/>
        <v>►</v>
      </c>
      <c r="AF351" s="147" t="str">
        <f t="shared" si="206"/>
        <v>►</v>
      </c>
      <c r="AG351" s="147" t="str">
        <f t="shared" si="207"/>
        <v>►</v>
      </c>
      <c r="AH351" s="147" t="str">
        <f t="shared" si="208"/>
        <v>►</v>
      </c>
      <c r="AI351" s="686"/>
      <c r="AJ351" s="342"/>
      <c r="AK351" s="204"/>
      <c r="AL351" s="204"/>
      <c r="AM351" s="203"/>
      <c r="AN351" s="202"/>
      <c r="AO351" s="201"/>
      <c r="AP351" s="710"/>
      <c r="AQ351" s="709"/>
      <c r="AR351" s="708"/>
      <c r="AS351" s="708"/>
      <c r="AT351" s="708"/>
      <c r="AU351" s="708"/>
      <c r="AV351" s="708"/>
      <c r="AW351" s="708"/>
      <c r="AX351" s="708"/>
      <c r="AY351" s="708"/>
      <c r="AZ351" s="708"/>
      <c r="BA351" s="707"/>
      <c r="BB351"/>
      <c r="BC351" s="407" t="str">
        <f t="shared" si="191"/>
        <v>►</v>
      </c>
      <c r="BF351" s="407" t="str">
        <f t="shared" si="192"/>
        <v>►</v>
      </c>
      <c r="BI351" s="9">
        <v>1</v>
      </c>
      <c r="BJ351" s="1"/>
      <c r="BK351" s="1"/>
    </row>
    <row r="352" spans="1:63" s="583" customFormat="1" ht="15.75">
      <c r="A352" s="407" t="str">
        <f t="shared" si="189"/>
        <v>►</v>
      </c>
      <c r="B352" s="147" t="str">
        <f t="shared" si="197"/>
        <v>►</v>
      </c>
      <c r="C352" s="685" t="str">
        <f t="shared" si="198"/>
        <v>►</v>
      </c>
      <c r="D352" s="147" t="str">
        <f t="shared" si="199"/>
        <v>►</v>
      </c>
      <c r="E352" s="147" t="str">
        <f t="shared" si="200"/>
        <v>►</v>
      </c>
      <c r="F352" s="147" t="str">
        <f t="shared" si="201"/>
        <v>►</v>
      </c>
      <c r="G352" s="147" t="str">
        <f t="shared" si="202"/>
        <v>►</v>
      </c>
      <c r="H352"/>
      <c r="I352" s="134"/>
      <c r="J352" s="204"/>
      <c r="K352" s="204"/>
      <c r="L352" s="203"/>
      <c r="M352" s="202"/>
      <c r="N352" s="201"/>
      <c r="O352" s="706"/>
      <c r="P352" s="706"/>
      <c r="Q352" s="337"/>
      <c r="R352" s="336"/>
      <c r="S352" s="232"/>
      <c r="T352" s="232"/>
      <c r="U352" s="232"/>
      <c r="V352" s="232"/>
      <c r="W352" s="232"/>
      <c r="X352" s="232"/>
      <c r="Y352" s="232"/>
      <c r="Z352" s="231"/>
      <c r="AA352" s="686"/>
      <c r="AB352" s="407" t="str">
        <f t="shared" si="190"/>
        <v>►</v>
      </c>
      <c r="AC352" s="147" t="str">
        <f t="shared" si="203"/>
        <v>►</v>
      </c>
      <c r="AD352" s="685" t="str">
        <f t="shared" si="204"/>
        <v>►</v>
      </c>
      <c r="AE352" s="147" t="str">
        <f t="shared" si="205"/>
        <v>►</v>
      </c>
      <c r="AF352" s="147" t="str">
        <f t="shared" si="206"/>
        <v>►</v>
      </c>
      <c r="AG352" s="147" t="str">
        <f t="shared" si="207"/>
        <v>►</v>
      </c>
      <c r="AH352" s="147" t="str">
        <f t="shared" si="208"/>
        <v>►</v>
      </c>
      <c r="AI352" s="686"/>
      <c r="AJ352" s="134"/>
      <c r="AK352" s="204"/>
      <c r="AL352" s="204"/>
      <c r="AM352" s="203"/>
      <c r="AN352" s="202"/>
      <c r="AO352" s="201"/>
      <c r="AP352" s="706"/>
      <c r="AQ352" s="706"/>
      <c r="AR352" s="337"/>
      <c r="AS352" s="336"/>
      <c r="AT352" s="232"/>
      <c r="AU352" s="232"/>
      <c r="AV352" s="232"/>
      <c r="AW352" s="232"/>
      <c r="AX352" s="232"/>
      <c r="AY352" s="232"/>
      <c r="AZ352" s="232"/>
      <c r="BA352" s="231"/>
      <c r="BB352"/>
      <c r="BC352" s="407" t="str">
        <f t="shared" si="191"/>
        <v>►</v>
      </c>
      <c r="BF352" s="407" t="str">
        <f t="shared" si="192"/>
        <v>►</v>
      </c>
      <c r="BI352" s="9">
        <v>1</v>
      </c>
      <c r="BJ352" s="1"/>
      <c r="BK352" s="1"/>
    </row>
    <row r="353" spans="1:63" s="583" customFormat="1" ht="18.75">
      <c r="A353" s="407" t="str">
        <f t="shared" si="189"/>
        <v>►</v>
      </c>
      <c r="B353" s="147" t="str">
        <f t="shared" si="197"/>
        <v>►</v>
      </c>
      <c r="C353" s="685" t="str">
        <f t="shared" si="198"/>
        <v>►</v>
      </c>
      <c r="D353" s="147" t="str">
        <f t="shared" si="199"/>
        <v>►</v>
      </c>
      <c r="E353" s="147" t="str">
        <f t="shared" si="200"/>
        <v>►</v>
      </c>
      <c r="F353" s="147" t="str">
        <f t="shared" si="201"/>
        <v>►</v>
      </c>
      <c r="G353" s="147" t="str">
        <f t="shared" si="202"/>
        <v>►</v>
      </c>
      <c r="H353"/>
      <c r="I353" s="134"/>
      <c r="J353" s="204"/>
      <c r="K353" s="204"/>
      <c r="L353" s="203"/>
      <c r="M353" s="202"/>
      <c r="N353" s="201"/>
      <c r="O353" s="224"/>
      <c r="P353" s="334"/>
      <c r="Q353" s="323"/>
      <c r="R353" s="323"/>
      <c r="S353" s="323"/>
      <c r="T353" s="323"/>
      <c r="U353" s="211"/>
      <c r="V353" s="223"/>
      <c r="W353" s="705"/>
      <c r="X353" s="705"/>
      <c r="Y353" s="705"/>
      <c r="Z353" s="704"/>
      <c r="AA353" s="686"/>
      <c r="AB353" s="407" t="str">
        <f t="shared" si="190"/>
        <v>►</v>
      </c>
      <c r="AC353" s="147" t="str">
        <f t="shared" si="203"/>
        <v>►</v>
      </c>
      <c r="AD353" s="685" t="str">
        <f t="shared" si="204"/>
        <v>►</v>
      </c>
      <c r="AE353" s="147" t="str">
        <f t="shared" si="205"/>
        <v>►</v>
      </c>
      <c r="AF353" s="147" t="str">
        <f t="shared" si="206"/>
        <v>►</v>
      </c>
      <c r="AG353" s="147" t="str">
        <f t="shared" si="207"/>
        <v>►</v>
      </c>
      <c r="AH353" s="147" t="str">
        <f t="shared" si="208"/>
        <v>►</v>
      </c>
      <c r="AI353" s="686"/>
      <c r="AJ353" s="134"/>
      <c r="AK353" s="204"/>
      <c r="AL353" s="204"/>
      <c r="AM353" s="203"/>
      <c r="AN353" s="202"/>
      <c r="AO353" s="201"/>
      <c r="AP353" s="224"/>
      <c r="AQ353" s="334"/>
      <c r="AR353" s="323"/>
      <c r="AS353" s="323"/>
      <c r="AT353" s="323"/>
      <c r="AU353" s="323"/>
      <c r="AV353" s="211"/>
      <c r="AW353" s="223"/>
      <c r="AX353" s="705"/>
      <c r="AY353" s="705"/>
      <c r="AZ353" s="705"/>
      <c r="BA353" s="704"/>
      <c r="BB353"/>
      <c r="BC353" s="407" t="str">
        <f t="shared" si="191"/>
        <v>►</v>
      </c>
      <c r="BF353" s="407" t="str">
        <f t="shared" si="192"/>
        <v>►</v>
      </c>
      <c r="BI353" s="9">
        <v>1</v>
      </c>
    </row>
    <row r="354" spans="1:63" s="583" customFormat="1" ht="18.75">
      <c r="A354" s="407" t="str">
        <f t="shared" si="189"/>
        <v>►</v>
      </c>
      <c r="B354" s="147" t="str">
        <f t="shared" si="197"/>
        <v>►</v>
      </c>
      <c r="C354" s="685" t="str">
        <f t="shared" si="198"/>
        <v>►</v>
      </c>
      <c r="D354" s="147" t="str">
        <f t="shared" si="199"/>
        <v>►</v>
      </c>
      <c r="E354" s="147" t="str">
        <f t="shared" si="200"/>
        <v>►</v>
      </c>
      <c r="F354" s="147" t="str">
        <f t="shared" si="201"/>
        <v>►</v>
      </c>
      <c r="G354" s="147" t="str">
        <f t="shared" si="202"/>
        <v>►</v>
      </c>
      <c r="H354"/>
      <c r="I354" s="134"/>
      <c r="J354" s="204"/>
      <c r="K354" s="204"/>
      <c r="L354" s="203"/>
      <c r="M354" s="202"/>
      <c r="N354" s="201"/>
      <c r="O354" s="216"/>
      <c r="P354" s="327"/>
      <c r="Q354" s="324"/>
      <c r="R354" s="324"/>
      <c r="S354" s="324"/>
      <c r="T354" s="324"/>
      <c r="U354" s="215"/>
      <c r="V354" s="28"/>
      <c r="W354" s="705"/>
      <c r="X354" s="705"/>
      <c r="Y354" s="705"/>
      <c r="Z354" s="704"/>
      <c r="AA354" s="686"/>
      <c r="AB354" s="407" t="str">
        <f t="shared" si="190"/>
        <v>►</v>
      </c>
      <c r="AC354" s="147" t="str">
        <f t="shared" si="203"/>
        <v>►</v>
      </c>
      <c r="AD354" s="685" t="str">
        <f t="shared" si="204"/>
        <v>►</v>
      </c>
      <c r="AE354" s="147" t="str">
        <f t="shared" si="205"/>
        <v>►</v>
      </c>
      <c r="AF354" s="147" t="str">
        <f t="shared" si="206"/>
        <v>►</v>
      </c>
      <c r="AG354" s="147" t="str">
        <f t="shared" si="207"/>
        <v>►</v>
      </c>
      <c r="AH354" s="147" t="str">
        <f t="shared" si="208"/>
        <v>►</v>
      </c>
      <c r="AI354" s="686"/>
      <c r="AJ354" s="134"/>
      <c r="AK354" s="204"/>
      <c r="AL354" s="204"/>
      <c r="AM354" s="203"/>
      <c r="AN354" s="202"/>
      <c r="AO354" s="201"/>
      <c r="AP354" s="216"/>
      <c r="AQ354" s="327"/>
      <c r="AR354" s="324"/>
      <c r="AS354" s="324"/>
      <c r="AT354" s="324"/>
      <c r="AU354" s="324"/>
      <c r="AV354" s="215"/>
      <c r="AW354" s="28"/>
      <c r="AX354" s="705"/>
      <c r="AY354" s="705"/>
      <c r="AZ354" s="705"/>
      <c r="BA354" s="704"/>
      <c r="BB354"/>
      <c r="BC354" s="407" t="str">
        <f t="shared" si="191"/>
        <v>►</v>
      </c>
      <c r="BF354" s="407" t="str">
        <f t="shared" si="192"/>
        <v>►</v>
      </c>
      <c r="BI354" s="9">
        <v>1</v>
      </c>
    </row>
    <row r="355" spans="1:63" s="583" customFormat="1" ht="15.75">
      <c r="A355" s="407" t="str">
        <f t="shared" si="189"/>
        <v>►</v>
      </c>
      <c r="B355" s="147" t="str">
        <f t="shared" si="197"/>
        <v>►</v>
      </c>
      <c r="C355" s="685" t="str">
        <f t="shared" si="198"/>
        <v>►</v>
      </c>
      <c r="D355" s="147" t="str">
        <f t="shared" si="199"/>
        <v>►</v>
      </c>
      <c r="E355" s="147" t="str">
        <f t="shared" si="200"/>
        <v>►</v>
      </c>
      <c r="F355" s="147" t="str">
        <f t="shared" si="201"/>
        <v>►</v>
      </c>
      <c r="G355" s="147" t="str">
        <f t="shared" si="202"/>
        <v>►</v>
      </c>
      <c r="H355"/>
      <c r="I355" s="134"/>
      <c r="J355" s="204"/>
      <c r="K355" s="204"/>
      <c r="L355" s="203"/>
      <c r="M355" s="202"/>
      <c r="N355" s="201"/>
      <c r="O355" s="325"/>
      <c r="P355" s="324"/>
      <c r="Q355" s="323"/>
      <c r="R355" s="320"/>
      <c r="S355" s="199"/>
      <c r="T355" s="319"/>
      <c r="U355" s="198"/>
      <c r="V355" s="197"/>
      <c r="W355" s="703"/>
      <c r="X355" s="703"/>
      <c r="Y355" s="703"/>
      <c r="Z355" s="702"/>
      <c r="AA355" s="686"/>
      <c r="AB355" s="407" t="str">
        <f t="shared" si="190"/>
        <v>►</v>
      </c>
      <c r="AC355" s="147" t="str">
        <f t="shared" si="203"/>
        <v>►</v>
      </c>
      <c r="AD355" s="685" t="str">
        <f t="shared" si="204"/>
        <v>►</v>
      </c>
      <c r="AE355" s="147" t="str">
        <f t="shared" si="205"/>
        <v>►</v>
      </c>
      <c r="AF355" s="147" t="str">
        <f t="shared" si="206"/>
        <v>►</v>
      </c>
      <c r="AG355" s="147" t="str">
        <f t="shared" si="207"/>
        <v>►</v>
      </c>
      <c r="AH355" s="147" t="str">
        <f t="shared" si="208"/>
        <v>►</v>
      </c>
      <c r="AI355" s="686"/>
      <c r="AJ355" s="134"/>
      <c r="AK355" s="204"/>
      <c r="AL355" s="204"/>
      <c r="AM355" s="203"/>
      <c r="AN355" s="202"/>
      <c r="AO355" s="201"/>
      <c r="AP355" s="325"/>
      <c r="AQ355" s="324"/>
      <c r="AR355" s="323"/>
      <c r="AS355" s="320"/>
      <c r="AT355" s="199"/>
      <c r="AU355" s="319"/>
      <c r="AV355" s="198"/>
      <c r="AW355" s="197"/>
      <c r="AX355" s="703"/>
      <c r="AY355" s="703"/>
      <c r="AZ355" s="703"/>
      <c r="BA355" s="702"/>
      <c r="BB355"/>
      <c r="BC355" s="407" t="str">
        <f t="shared" si="191"/>
        <v>►</v>
      </c>
      <c r="BF355" s="407" t="str">
        <f t="shared" si="192"/>
        <v>►</v>
      </c>
      <c r="BI355" s="9">
        <v>1</v>
      </c>
      <c r="BJ355" s="1"/>
      <c r="BK355" s="1"/>
    </row>
    <row r="356" spans="1:63" s="583" customFormat="1" ht="15.75">
      <c r="A356" s="407" t="str">
        <f t="shared" si="189"/>
        <v>►</v>
      </c>
      <c r="B356" s="147" t="str">
        <f t="shared" si="197"/>
        <v>►</v>
      </c>
      <c r="C356" s="685" t="str">
        <f t="shared" si="198"/>
        <v>►</v>
      </c>
      <c r="D356" s="147" t="str">
        <f t="shared" si="199"/>
        <v>►</v>
      </c>
      <c r="E356" s="147" t="str">
        <f t="shared" si="200"/>
        <v>►</v>
      </c>
      <c r="F356" s="147" t="str">
        <f t="shared" si="201"/>
        <v>►</v>
      </c>
      <c r="G356" s="147" t="str">
        <f t="shared" si="202"/>
        <v>►</v>
      </c>
      <c r="H356"/>
      <c r="I356" s="134"/>
      <c r="J356" s="204"/>
      <c r="K356" s="204"/>
      <c r="L356" s="203"/>
      <c r="M356" s="202"/>
      <c r="N356" s="201"/>
      <c r="O356" s="200"/>
      <c r="P356" s="104"/>
      <c r="Q356" s="320"/>
      <c r="R356" s="320"/>
      <c r="S356" s="199"/>
      <c r="T356" s="319"/>
      <c r="U356" s="198"/>
      <c r="V356" s="197"/>
      <c r="W356" s="703"/>
      <c r="X356" s="703"/>
      <c r="Y356" s="703"/>
      <c r="Z356" s="702"/>
      <c r="AA356" s="686"/>
      <c r="AB356" s="407" t="str">
        <f t="shared" si="190"/>
        <v>►</v>
      </c>
      <c r="AC356" s="147" t="str">
        <f t="shared" si="203"/>
        <v>►</v>
      </c>
      <c r="AD356" s="685" t="str">
        <f t="shared" si="204"/>
        <v>►</v>
      </c>
      <c r="AE356" s="147" t="str">
        <f t="shared" si="205"/>
        <v>►</v>
      </c>
      <c r="AF356" s="147" t="str">
        <f t="shared" si="206"/>
        <v>►</v>
      </c>
      <c r="AG356" s="147" t="str">
        <f t="shared" si="207"/>
        <v>►</v>
      </c>
      <c r="AH356" s="147" t="str">
        <f t="shared" si="208"/>
        <v>►</v>
      </c>
      <c r="AI356" s="686"/>
      <c r="AJ356" s="134"/>
      <c r="AK356" s="204"/>
      <c r="AL356" s="204"/>
      <c r="AM356" s="203"/>
      <c r="AN356" s="202"/>
      <c r="AO356" s="201"/>
      <c r="AP356" s="200"/>
      <c r="AQ356" s="104"/>
      <c r="AR356" s="320"/>
      <c r="AS356" s="320"/>
      <c r="AT356" s="199"/>
      <c r="AU356" s="319"/>
      <c r="AV356" s="198"/>
      <c r="AW356" s="197"/>
      <c r="AX356" s="703"/>
      <c r="AY356" s="703"/>
      <c r="AZ356" s="703"/>
      <c r="BA356" s="702"/>
      <c r="BB356"/>
      <c r="BC356" s="407" t="str">
        <f t="shared" si="191"/>
        <v>►</v>
      </c>
      <c r="BF356" s="407" t="str">
        <f t="shared" si="192"/>
        <v>►</v>
      </c>
      <c r="BI356" s="9">
        <v>1</v>
      </c>
      <c r="BJ356" s="1"/>
      <c r="BK356" s="1"/>
    </row>
    <row r="357" spans="1:63" s="583" customFormat="1" ht="15.75">
      <c r="A357" s="407" t="str">
        <f t="shared" si="189"/>
        <v>►</v>
      </c>
      <c r="B357" s="147" t="str">
        <f t="shared" si="197"/>
        <v>►</v>
      </c>
      <c r="C357" s="685" t="str">
        <f t="shared" si="198"/>
        <v>►</v>
      </c>
      <c r="D357" s="147" t="str">
        <f t="shared" si="199"/>
        <v>►</v>
      </c>
      <c r="E357" s="147" t="str">
        <f t="shared" si="200"/>
        <v>►</v>
      </c>
      <c r="F357" s="147" t="str">
        <f t="shared" si="201"/>
        <v>►</v>
      </c>
      <c r="G357" s="147" t="str">
        <f t="shared" si="202"/>
        <v>►</v>
      </c>
      <c r="H357"/>
      <c r="I357" s="134"/>
      <c r="J357" s="190"/>
      <c r="K357" s="189"/>
      <c r="L357" s="188"/>
      <c r="M357" s="187"/>
      <c r="N357" s="186"/>
      <c r="O357" s="185"/>
      <c r="P357" s="184"/>
      <c r="Q357" s="184"/>
      <c r="R357" s="183"/>
      <c r="S357" s="183"/>
      <c r="T357" s="183"/>
      <c r="U357" s="183"/>
      <c r="V357" s="183"/>
      <c r="W357" s="183"/>
      <c r="X357" s="183"/>
      <c r="Y357" s="183"/>
      <c r="Z357" s="182"/>
      <c r="AA357" s="686"/>
      <c r="AB357" s="407" t="str">
        <f t="shared" si="190"/>
        <v>►</v>
      </c>
      <c r="AC357" s="147" t="str">
        <f t="shared" si="203"/>
        <v>►</v>
      </c>
      <c r="AD357" s="685" t="str">
        <f t="shared" si="204"/>
        <v>►</v>
      </c>
      <c r="AE357" s="147" t="str">
        <f t="shared" si="205"/>
        <v>►</v>
      </c>
      <c r="AF357" s="147" t="str">
        <f t="shared" si="206"/>
        <v>►</v>
      </c>
      <c r="AG357" s="147" t="str">
        <f t="shared" si="207"/>
        <v>►</v>
      </c>
      <c r="AH357" s="147" t="str">
        <f t="shared" si="208"/>
        <v>►</v>
      </c>
      <c r="AI357" s="686"/>
      <c r="AJ357" s="134"/>
      <c r="AK357" s="190"/>
      <c r="AL357" s="189"/>
      <c r="AM357" s="188"/>
      <c r="AN357" s="187"/>
      <c r="AO357" s="186"/>
      <c r="AP357" s="185"/>
      <c r="AQ357" s="184"/>
      <c r="AR357" s="184"/>
      <c r="AS357" s="183"/>
      <c r="AT357" s="183"/>
      <c r="AU357" s="183"/>
      <c r="AV357" s="183"/>
      <c r="AW357" s="183"/>
      <c r="AX357" s="183"/>
      <c r="AY357" s="183"/>
      <c r="AZ357" s="183"/>
      <c r="BA357" s="182"/>
      <c r="BB357"/>
      <c r="BC357" s="407" t="str">
        <f t="shared" si="191"/>
        <v>►</v>
      </c>
      <c r="BF357" s="407" t="str">
        <f t="shared" si="192"/>
        <v>►</v>
      </c>
      <c r="BI357" s="9">
        <v>1</v>
      </c>
      <c r="BJ357" s="1"/>
      <c r="BK357" s="1"/>
    </row>
    <row r="358" spans="1:63" s="583" customFormat="1" ht="15.75">
      <c r="A358" s="407" t="str">
        <f t="shared" si="189"/>
        <v>►</v>
      </c>
      <c r="B358" s="147" t="str">
        <f t="shared" si="197"/>
        <v>►</v>
      </c>
      <c r="C358" s="685" t="str">
        <f t="shared" si="198"/>
        <v>►</v>
      </c>
      <c r="D358" s="147" t="str">
        <f t="shared" si="199"/>
        <v>►</v>
      </c>
      <c r="E358" s="147" t="str">
        <f t="shared" si="200"/>
        <v>►</v>
      </c>
      <c r="F358" s="147" t="str">
        <f t="shared" si="201"/>
        <v>►</v>
      </c>
      <c r="G358" s="147" t="str">
        <f t="shared" si="202"/>
        <v>►</v>
      </c>
      <c r="H358"/>
      <c r="I358" s="134"/>
      <c r="J358" s="119"/>
      <c r="K358" s="119"/>
      <c r="L358" s="118"/>
      <c r="M358" s="117"/>
      <c r="N358" s="116"/>
      <c r="O358" s="701"/>
      <c r="P358" s="701"/>
      <c r="Q358" s="700"/>
      <c r="R358" s="177"/>
      <c r="S358" s="176"/>
      <c r="T358" s="699"/>
      <c r="U358" s="175"/>
      <c r="V358" s="698"/>
      <c r="W358" s="697"/>
      <c r="X358" s="696"/>
      <c r="Y358" s="695"/>
      <c r="Z358" s="174"/>
      <c r="AA358" s="686"/>
      <c r="AB358" s="407" t="str">
        <f t="shared" si="190"/>
        <v>►</v>
      </c>
      <c r="AC358" s="147" t="str">
        <f t="shared" si="203"/>
        <v>►</v>
      </c>
      <c r="AD358" s="685" t="str">
        <f t="shared" si="204"/>
        <v>►</v>
      </c>
      <c r="AE358" s="147" t="str">
        <f t="shared" si="205"/>
        <v>►</v>
      </c>
      <c r="AF358" s="147" t="str">
        <f t="shared" si="206"/>
        <v>►</v>
      </c>
      <c r="AG358" s="147" t="str">
        <f t="shared" si="207"/>
        <v>►</v>
      </c>
      <c r="AH358" s="147" t="str">
        <f t="shared" si="208"/>
        <v>►</v>
      </c>
      <c r="AI358" s="686"/>
      <c r="AJ358" s="134"/>
      <c r="AK358" s="119"/>
      <c r="AL358" s="119"/>
      <c r="AM358" s="118"/>
      <c r="AN358" s="117"/>
      <c r="AO358" s="116"/>
      <c r="AP358" s="701"/>
      <c r="AQ358" s="701"/>
      <c r="AR358" s="700"/>
      <c r="AS358" s="177"/>
      <c r="AT358" s="176"/>
      <c r="AU358" s="699"/>
      <c r="AV358" s="175"/>
      <c r="AW358" s="698"/>
      <c r="AX358" s="697"/>
      <c r="AY358" s="696"/>
      <c r="AZ358" s="695"/>
      <c r="BA358" s="174"/>
      <c r="BB358"/>
      <c r="BC358" s="407" t="str">
        <f t="shared" si="191"/>
        <v>►</v>
      </c>
      <c r="BF358" s="407" t="str">
        <f t="shared" si="192"/>
        <v>►</v>
      </c>
      <c r="BI358" s="9">
        <v>1</v>
      </c>
      <c r="BJ358" s="1"/>
      <c r="BK358" s="1"/>
    </row>
    <row r="359" spans="1:63" s="583" customFormat="1" ht="15.75">
      <c r="A359" s="407" t="str">
        <f t="shared" si="189"/>
        <v>►</v>
      </c>
      <c r="B359" s="147" t="str">
        <f t="shared" si="197"/>
        <v>►</v>
      </c>
      <c r="C359" s="685" t="str">
        <f t="shared" si="198"/>
        <v>►</v>
      </c>
      <c r="D359" s="147" t="str">
        <f t="shared" si="199"/>
        <v>►</v>
      </c>
      <c r="E359" s="147" t="str">
        <f t="shared" si="200"/>
        <v>►</v>
      </c>
      <c r="F359" s="147" t="str">
        <f t="shared" si="201"/>
        <v>►</v>
      </c>
      <c r="G359" s="147" t="str">
        <f t="shared" si="202"/>
        <v>►</v>
      </c>
      <c r="H359"/>
      <c r="I359" s="134"/>
      <c r="J359" s="119"/>
      <c r="K359" s="119"/>
      <c r="L359" s="118"/>
      <c r="M359" s="117"/>
      <c r="N359" s="116"/>
      <c r="O359" s="689"/>
      <c r="P359" s="689"/>
      <c r="Q359" s="688"/>
      <c r="R359" s="165"/>
      <c r="S359" s="164"/>
      <c r="T359" s="694"/>
      <c r="U359" s="163"/>
      <c r="V359" s="693"/>
      <c r="W359" s="692"/>
      <c r="X359" s="691"/>
      <c r="Y359" s="690"/>
      <c r="Z359" s="162"/>
      <c r="AA359" s="686"/>
      <c r="AB359" s="407" t="str">
        <f t="shared" si="190"/>
        <v>►</v>
      </c>
      <c r="AC359" s="147" t="str">
        <f t="shared" si="203"/>
        <v>►</v>
      </c>
      <c r="AD359" s="685" t="str">
        <f t="shared" si="204"/>
        <v>►</v>
      </c>
      <c r="AE359" s="147" t="str">
        <f t="shared" si="205"/>
        <v>►</v>
      </c>
      <c r="AF359" s="147" t="str">
        <f t="shared" si="206"/>
        <v>►</v>
      </c>
      <c r="AG359" s="147" t="str">
        <f t="shared" si="207"/>
        <v>►</v>
      </c>
      <c r="AH359" s="147" t="str">
        <f t="shared" si="208"/>
        <v>►</v>
      </c>
      <c r="AI359" s="686"/>
      <c r="AJ359" s="134"/>
      <c r="AK359" s="119"/>
      <c r="AL359" s="119"/>
      <c r="AM359" s="118"/>
      <c r="AN359" s="117"/>
      <c r="AO359" s="116"/>
      <c r="AP359" s="689"/>
      <c r="AQ359" s="689"/>
      <c r="AR359" s="688"/>
      <c r="AS359" s="165"/>
      <c r="AT359" s="164"/>
      <c r="AU359" s="694"/>
      <c r="AV359" s="163"/>
      <c r="AW359" s="693"/>
      <c r="AX359" s="692"/>
      <c r="AY359" s="691"/>
      <c r="AZ359" s="690"/>
      <c r="BA359" s="162"/>
      <c r="BB359"/>
      <c r="BC359" s="407" t="str">
        <f t="shared" si="191"/>
        <v>►</v>
      </c>
      <c r="BF359" s="407" t="str">
        <f t="shared" si="192"/>
        <v>►</v>
      </c>
      <c r="BI359" s="9">
        <v>1</v>
      </c>
      <c r="BJ359" s="1"/>
      <c r="BK359" s="1"/>
    </row>
    <row r="360" spans="1:63" s="583" customFormat="1" ht="21">
      <c r="A360" s="407" t="str">
        <f t="shared" si="189"/>
        <v>►</v>
      </c>
      <c r="B360" s="147" t="str">
        <f t="shared" si="197"/>
        <v>►</v>
      </c>
      <c r="C360" s="685" t="str">
        <f t="shared" si="198"/>
        <v>►</v>
      </c>
      <c r="D360" s="147" t="str">
        <f t="shared" si="199"/>
        <v>►</v>
      </c>
      <c r="E360" s="147" t="str">
        <f t="shared" si="200"/>
        <v>►</v>
      </c>
      <c r="F360" s="147" t="str">
        <f t="shared" si="201"/>
        <v>►</v>
      </c>
      <c r="G360" s="147" t="str">
        <f t="shared" si="202"/>
        <v>►</v>
      </c>
      <c r="H360"/>
      <c r="I360" s="134"/>
      <c r="J360" s="119"/>
      <c r="K360" s="119"/>
      <c r="L360" s="118"/>
      <c r="M360" s="117"/>
      <c r="N360" s="116"/>
      <c r="O360" s="689"/>
      <c r="P360" s="689"/>
      <c r="Q360" s="688"/>
      <c r="R360" s="145"/>
      <c r="S360" s="296"/>
      <c r="T360" s="295"/>
      <c r="U360" s="144"/>
      <c r="V360" s="294"/>
      <c r="W360" s="293"/>
      <c r="X360" s="292"/>
      <c r="Y360" s="291"/>
      <c r="Z360" s="290"/>
      <c r="AA360" s="686"/>
      <c r="AB360" s="407" t="str">
        <f t="shared" si="190"/>
        <v>►</v>
      </c>
      <c r="AC360" s="147" t="str">
        <f t="shared" si="203"/>
        <v>►</v>
      </c>
      <c r="AD360" s="685" t="str">
        <f t="shared" si="204"/>
        <v>►</v>
      </c>
      <c r="AE360" s="147" t="str">
        <f t="shared" si="205"/>
        <v>►</v>
      </c>
      <c r="AF360" s="147" t="str">
        <f t="shared" si="206"/>
        <v>►</v>
      </c>
      <c r="AG360" s="147" t="str">
        <f t="shared" si="207"/>
        <v>►</v>
      </c>
      <c r="AH360" s="147" t="str">
        <f t="shared" si="208"/>
        <v>►</v>
      </c>
      <c r="AI360" s="686"/>
      <c r="AJ360" s="134"/>
      <c r="AK360" s="119"/>
      <c r="AL360" s="119"/>
      <c r="AM360" s="118"/>
      <c r="AN360" s="117"/>
      <c r="AO360" s="116"/>
      <c r="AP360" s="689"/>
      <c r="AQ360" s="689"/>
      <c r="AR360" s="688"/>
      <c r="AS360" s="145"/>
      <c r="AT360" s="296"/>
      <c r="AU360" s="295"/>
      <c r="AV360" s="144"/>
      <c r="AW360" s="294"/>
      <c r="AX360" s="293"/>
      <c r="AY360" s="292"/>
      <c r="AZ360" s="291"/>
      <c r="BA360" s="290"/>
      <c r="BB360"/>
      <c r="BC360" s="407" t="str">
        <f t="shared" si="191"/>
        <v>►</v>
      </c>
      <c r="BF360" s="407" t="str">
        <f t="shared" si="192"/>
        <v>►</v>
      </c>
      <c r="BI360" s="9">
        <v>1</v>
      </c>
      <c r="BJ360" s="1"/>
      <c r="BK360" s="1"/>
    </row>
    <row r="361" spans="1:63" s="583" customFormat="1" ht="21">
      <c r="A361" s="407" t="str">
        <f t="shared" si="189"/>
        <v>►</v>
      </c>
      <c r="B361" s="147" t="str">
        <f t="shared" si="197"/>
        <v>►</v>
      </c>
      <c r="C361" s="685" t="str">
        <f t="shared" si="198"/>
        <v>►</v>
      </c>
      <c r="D361" s="147" t="str">
        <f t="shared" si="199"/>
        <v>►</v>
      </c>
      <c r="E361" s="147" t="str">
        <f t="shared" si="200"/>
        <v>►</v>
      </c>
      <c r="F361" s="147" t="str">
        <f t="shared" si="201"/>
        <v>►</v>
      </c>
      <c r="G361" s="147" t="str">
        <f t="shared" si="202"/>
        <v>►</v>
      </c>
      <c r="H361"/>
      <c r="I361" s="146"/>
      <c r="J361" s="119"/>
      <c r="K361" s="119"/>
      <c r="L361" s="118"/>
      <c r="M361" s="117"/>
      <c r="N361" s="116"/>
      <c r="O361" s="689"/>
      <c r="P361" s="689"/>
      <c r="Q361" s="688"/>
      <c r="R361" s="150"/>
      <c r="S361" s="296"/>
      <c r="T361" s="295"/>
      <c r="U361" s="144"/>
      <c r="V361" s="294"/>
      <c r="W361" s="293"/>
      <c r="X361" s="292"/>
      <c r="Y361" s="291"/>
      <c r="Z361" s="290"/>
      <c r="AA361" s="686"/>
      <c r="AB361" s="407" t="str">
        <f t="shared" si="190"/>
        <v>►</v>
      </c>
      <c r="AC361" s="147" t="str">
        <f t="shared" si="203"/>
        <v>►</v>
      </c>
      <c r="AD361" s="685" t="str">
        <f t="shared" si="204"/>
        <v>►</v>
      </c>
      <c r="AE361" s="147" t="str">
        <f t="shared" si="205"/>
        <v>►</v>
      </c>
      <c r="AF361" s="147" t="str">
        <f t="shared" si="206"/>
        <v>►</v>
      </c>
      <c r="AG361" s="147" t="str">
        <f t="shared" si="207"/>
        <v>►</v>
      </c>
      <c r="AH361" s="147" t="str">
        <f t="shared" si="208"/>
        <v>►</v>
      </c>
      <c r="AI361" s="686"/>
      <c r="AJ361" s="146"/>
      <c r="AK361" s="119"/>
      <c r="AL361" s="119"/>
      <c r="AM361" s="118"/>
      <c r="AN361" s="117"/>
      <c r="AO361" s="116"/>
      <c r="AP361" s="689"/>
      <c r="AQ361" s="689"/>
      <c r="AR361" s="688"/>
      <c r="AS361" s="150"/>
      <c r="AT361" s="296"/>
      <c r="AU361" s="295"/>
      <c r="AV361" s="144"/>
      <c r="AW361" s="294"/>
      <c r="AX361" s="293"/>
      <c r="AY361" s="292"/>
      <c r="AZ361" s="291"/>
      <c r="BA361" s="290"/>
      <c r="BB361"/>
      <c r="BC361" s="407" t="str">
        <f t="shared" si="191"/>
        <v>►</v>
      </c>
      <c r="BF361" s="407" t="str">
        <f t="shared" si="192"/>
        <v>►</v>
      </c>
      <c r="BI361" s="9">
        <v>1</v>
      </c>
      <c r="BJ361" s="1"/>
      <c r="BK361" s="1"/>
    </row>
    <row r="362" spans="1:63" s="583" customFormat="1" ht="21">
      <c r="A362" s="407" t="str">
        <f t="shared" si="189"/>
        <v>►</v>
      </c>
      <c r="B362" s="147" t="str">
        <f t="shared" si="197"/>
        <v>►</v>
      </c>
      <c r="C362" s="685" t="str">
        <f t="shared" si="198"/>
        <v>►</v>
      </c>
      <c r="D362" s="147" t="str">
        <f t="shared" si="199"/>
        <v>►</v>
      </c>
      <c r="E362" s="147" t="str">
        <f t="shared" si="200"/>
        <v>►</v>
      </c>
      <c r="F362" s="147" t="str">
        <f t="shared" si="201"/>
        <v>►</v>
      </c>
      <c r="G362" s="147" t="str">
        <f t="shared" si="202"/>
        <v>►</v>
      </c>
      <c r="H362"/>
      <c r="I362" s="146"/>
      <c r="J362" s="119"/>
      <c r="K362" s="119"/>
      <c r="L362" s="118"/>
      <c r="M362" s="117"/>
      <c r="N362" s="116"/>
      <c r="O362" s="689"/>
      <c r="P362" s="689"/>
      <c r="Q362" s="688"/>
      <c r="R362" s="145"/>
      <c r="S362" s="296"/>
      <c r="T362" s="295"/>
      <c r="U362" s="144"/>
      <c r="V362" s="294"/>
      <c r="W362" s="293"/>
      <c r="X362" s="292"/>
      <c r="Y362" s="291"/>
      <c r="Z362" s="298"/>
      <c r="AA362" s="686"/>
      <c r="AB362" s="407" t="str">
        <f t="shared" si="190"/>
        <v>►</v>
      </c>
      <c r="AC362" s="147" t="str">
        <f t="shared" si="203"/>
        <v>►</v>
      </c>
      <c r="AD362" s="685" t="str">
        <f t="shared" si="204"/>
        <v>►</v>
      </c>
      <c r="AE362" s="147" t="str">
        <f t="shared" si="205"/>
        <v>►</v>
      </c>
      <c r="AF362" s="147" t="str">
        <f t="shared" si="206"/>
        <v>►</v>
      </c>
      <c r="AG362" s="147" t="str">
        <f t="shared" si="207"/>
        <v>►</v>
      </c>
      <c r="AH362" s="147" t="str">
        <f t="shared" si="208"/>
        <v>►</v>
      </c>
      <c r="AI362" s="686"/>
      <c r="AJ362" s="146"/>
      <c r="AK362" s="119"/>
      <c r="AL362" s="119"/>
      <c r="AM362" s="118"/>
      <c r="AN362" s="117"/>
      <c r="AO362" s="116"/>
      <c r="AP362" s="689"/>
      <c r="AQ362" s="689"/>
      <c r="AR362" s="688"/>
      <c r="AS362" s="145"/>
      <c r="AT362" s="296"/>
      <c r="AU362" s="295"/>
      <c r="AV362" s="144"/>
      <c r="AW362" s="294"/>
      <c r="AX362" s="293"/>
      <c r="AY362" s="292"/>
      <c r="AZ362" s="291"/>
      <c r="BA362" s="298"/>
      <c r="BB362"/>
      <c r="BC362" s="407" t="str">
        <f t="shared" si="191"/>
        <v>►</v>
      </c>
      <c r="BF362" s="407" t="str">
        <f t="shared" si="192"/>
        <v>►</v>
      </c>
      <c r="BI362" s="9">
        <v>1</v>
      </c>
      <c r="BJ362" s="1"/>
      <c r="BK362" s="1"/>
    </row>
    <row r="363" spans="1:63" s="583" customFormat="1" ht="21">
      <c r="A363" s="407" t="str">
        <f t="shared" si="189"/>
        <v>►</v>
      </c>
      <c r="B363" s="147" t="str">
        <f t="shared" si="197"/>
        <v>►</v>
      </c>
      <c r="C363" s="685" t="str">
        <f t="shared" si="198"/>
        <v>►</v>
      </c>
      <c r="D363" s="147" t="str">
        <f t="shared" si="199"/>
        <v>►</v>
      </c>
      <c r="E363" s="147" t="str">
        <f t="shared" si="200"/>
        <v>►</v>
      </c>
      <c r="F363" s="147" t="str">
        <f t="shared" si="201"/>
        <v>►</v>
      </c>
      <c r="G363" s="147" t="str">
        <f t="shared" si="202"/>
        <v>►</v>
      </c>
      <c r="H363"/>
      <c r="I363" s="146"/>
      <c r="J363" s="119"/>
      <c r="K363" s="119"/>
      <c r="L363" s="118"/>
      <c r="M363" s="117"/>
      <c r="N363" s="116"/>
      <c r="O363" s="689"/>
      <c r="P363" s="689"/>
      <c r="Q363" s="688"/>
      <c r="R363" s="150"/>
      <c r="S363" s="296"/>
      <c r="T363" s="295"/>
      <c r="U363" s="144"/>
      <c r="V363" s="294"/>
      <c r="W363" s="293"/>
      <c r="X363" s="292"/>
      <c r="Y363" s="291"/>
      <c r="Z363" s="298"/>
      <c r="AA363" s="686"/>
      <c r="AB363" s="407" t="str">
        <f t="shared" si="190"/>
        <v>►</v>
      </c>
      <c r="AC363" s="147" t="str">
        <f t="shared" si="203"/>
        <v>►</v>
      </c>
      <c r="AD363" s="685" t="str">
        <f t="shared" si="204"/>
        <v>►</v>
      </c>
      <c r="AE363" s="147" t="str">
        <f t="shared" si="205"/>
        <v>►</v>
      </c>
      <c r="AF363" s="147" t="str">
        <f t="shared" si="206"/>
        <v>►</v>
      </c>
      <c r="AG363" s="147" t="str">
        <f t="shared" si="207"/>
        <v>►</v>
      </c>
      <c r="AH363" s="147" t="str">
        <f t="shared" si="208"/>
        <v>►</v>
      </c>
      <c r="AI363" s="686"/>
      <c r="AJ363" s="146"/>
      <c r="AK363" s="119"/>
      <c r="AL363" s="119"/>
      <c r="AM363" s="118"/>
      <c r="AN363" s="117"/>
      <c r="AO363" s="116"/>
      <c r="AP363" s="689"/>
      <c r="AQ363" s="689"/>
      <c r="AR363" s="688"/>
      <c r="AS363" s="150"/>
      <c r="AT363" s="296"/>
      <c r="AU363" s="295"/>
      <c r="AV363" s="144"/>
      <c r="AW363" s="294"/>
      <c r="AX363" s="293"/>
      <c r="AY363" s="292"/>
      <c r="AZ363" s="291"/>
      <c r="BA363" s="298"/>
      <c r="BB363"/>
      <c r="BC363" s="407" t="str">
        <f t="shared" si="191"/>
        <v>►</v>
      </c>
      <c r="BF363" s="407" t="str">
        <f t="shared" si="192"/>
        <v>►</v>
      </c>
      <c r="BI363" s="9">
        <v>1</v>
      </c>
      <c r="BJ363" s="1"/>
      <c r="BK363" s="1"/>
    </row>
    <row r="364" spans="1:63" s="583" customFormat="1" ht="21">
      <c r="A364" s="407" t="str">
        <f t="shared" si="189"/>
        <v>►</v>
      </c>
      <c r="B364" s="147" t="str">
        <f t="shared" si="197"/>
        <v>►</v>
      </c>
      <c r="C364" s="685" t="str">
        <f t="shared" si="198"/>
        <v>►</v>
      </c>
      <c r="D364" s="147" t="str">
        <f t="shared" si="199"/>
        <v>►</v>
      </c>
      <c r="E364" s="147" t="str">
        <f t="shared" si="200"/>
        <v>►</v>
      </c>
      <c r="F364" s="147" t="str">
        <f t="shared" si="201"/>
        <v>►</v>
      </c>
      <c r="G364" s="147" t="str">
        <f t="shared" si="202"/>
        <v>►</v>
      </c>
      <c r="H364"/>
      <c r="I364" s="146"/>
      <c r="J364" s="119"/>
      <c r="K364" s="119"/>
      <c r="L364" s="118"/>
      <c r="M364" s="117"/>
      <c r="N364" s="116"/>
      <c r="O364" s="689"/>
      <c r="P364" s="689"/>
      <c r="Q364" s="688"/>
      <c r="R364" s="145"/>
      <c r="S364" s="296"/>
      <c r="T364" s="295"/>
      <c r="U364" s="144"/>
      <c r="V364" s="294"/>
      <c r="W364" s="293"/>
      <c r="X364" s="292"/>
      <c r="Y364" s="291"/>
      <c r="Z364" s="290"/>
      <c r="AA364" s="686"/>
      <c r="AB364" s="407" t="str">
        <f t="shared" si="190"/>
        <v>►</v>
      </c>
      <c r="AC364" s="147" t="str">
        <f t="shared" si="203"/>
        <v>►</v>
      </c>
      <c r="AD364" s="685" t="str">
        <f t="shared" si="204"/>
        <v>►</v>
      </c>
      <c r="AE364" s="147" t="str">
        <f t="shared" si="205"/>
        <v>►</v>
      </c>
      <c r="AF364" s="147" t="str">
        <f t="shared" si="206"/>
        <v>►</v>
      </c>
      <c r="AG364" s="147" t="str">
        <f t="shared" si="207"/>
        <v>►</v>
      </c>
      <c r="AH364" s="147" t="str">
        <f t="shared" si="208"/>
        <v>►</v>
      </c>
      <c r="AI364" s="686"/>
      <c r="AJ364" s="146"/>
      <c r="AK364" s="119"/>
      <c r="AL364" s="119"/>
      <c r="AM364" s="118"/>
      <c r="AN364" s="117"/>
      <c r="AO364" s="116"/>
      <c r="AP364" s="689"/>
      <c r="AQ364" s="689"/>
      <c r="AR364" s="688"/>
      <c r="AS364" s="145"/>
      <c r="AT364" s="296"/>
      <c r="AU364" s="295"/>
      <c r="AV364" s="144"/>
      <c r="AW364" s="294"/>
      <c r="AX364" s="293"/>
      <c r="AY364" s="292"/>
      <c r="AZ364" s="291"/>
      <c r="BA364" s="290"/>
      <c r="BB364"/>
      <c r="BC364" s="407" t="str">
        <f t="shared" si="191"/>
        <v>►</v>
      </c>
      <c r="BF364" s="407" t="str">
        <f t="shared" si="192"/>
        <v>►</v>
      </c>
      <c r="BI364" s="9">
        <v>1</v>
      </c>
      <c r="BJ364" s="1"/>
      <c r="BK364" s="1"/>
    </row>
    <row r="365" spans="1:63" s="583" customFormat="1" ht="21">
      <c r="A365" s="407" t="str">
        <f t="shared" si="189"/>
        <v>►</v>
      </c>
      <c r="B365" s="147" t="str">
        <f t="shared" si="197"/>
        <v>►</v>
      </c>
      <c r="C365" s="685" t="str">
        <f t="shared" si="198"/>
        <v>►</v>
      </c>
      <c r="D365" s="147" t="str">
        <f t="shared" si="199"/>
        <v>►</v>
      </c>
      <c r="E365" s="147" t="str">
        <f t="shared" si="200"/>
        <v>►</v>
      </c>
      <c r="F365" s="147" t="str">
        <f t="shared" si="201"/>
        <v>►</v>
      </c>
      <c r="G365" s="147" t="str">
        <f t="shared" si="202"/>
        <v>►</v>
      </c>
      <c r="H365"/>
      <c r="I365" s="146"/>
      <c r="J365" s="119"/>
      <c r="K365" s="119"/>
      <c r="L365" s="118"/>
      <c r="M365" s="117"/>
      <c r="N365" s="116"/>
      <c r="O365" s="689"/>
      <c r="P365" s="689"/>
      <c r="Q365" s="688"/>
      <c r="R365" s="150"/>
      <c r="S365" s="296"/>
      <c r="T365" s="295"/>
      <c r="U365" s="144"/>
      <c r="V365" s="294"/>
      <c r="W365" s="293"/>
      <c r="X365" s="292"/>
      <c r="Y365" s="291"/>
      <c r="Z365" s="290"/>
      <c r="AA365" s="686"/>
      <c r="AB365" s="407" t="str">
        <f t="shared" si="190"/>
        <v>►</v>
      </c>
      <c r="AC365" s="147" t="str">
        <f t="shared" si="203"/>
        <v>►</v>
      </c>
      <c r="AD365" s="685" t="str">
        <f t="shared" si="204"/>
        <v>►</v>
      </c>
      <c r="AE365" s="147" t="str">
        <f t="shared" si="205"/>
        <v>►</v>
      </c>
      <c r="AF365" s="147" t="str">
        <f t="shared" si="206"/>
        <v>►</v>
      </c>
      <c r="AG365" s="147" t="str">
        <f t="shared" si="207"/>
        <v>►</v>
      </c>
      <c r="AH365" s="147" t="str">
        <f t="shared" si="208"/>
        <v>►</v>
      </c>
      <c r="AI365" s="686"/>
      <c r="AJ365" s="146"/>
      <c r="AK365" s="119"/>
      <c r="AL365" s="119"/>
      <c r="AM365" s="118"/>
      <c r="AN365" s="117"/>
      <c r="AO365" s="116"/>
      <c r="AP365" s="689"/>
      <c r="AQ365" s="689"/>
      <c r="AR365" s="688"/>
      <c r="AS365" s="150"/>
      <c r="AT365" s="296"/>
      <c r="AU365" s="295"/>
      <c r="AV365" s="144"/>
      <c r="AW365" s="294"/>
      <c r="AX365" s="293"/>
      <c r="AY365" s="292"/>
      <c r="AZ365" s="291"/>
      <c r="BA365" s="290"/>
      <c r="BB365"/>
      <c r="BC365" s="407" t="str">
        <f t="shared" si="191"/>
        <v>►</v>
      </c>
      <c r="BF365" s="407" t="str">
        <f t="shared" si="192"/>
        <v>►</v>
      </c>
      <c r="BI365" s="9">
        <v>1</v>
      </c>
      <c r="BJ365" s="1"/>
      <c r="BK365" s="1"/>
    </row>
    <row r="366" spans="1:63" s="583" customFormat="1" ht="21">
      <c r="A366" s="407" t="str">
        <f t="shared" si="189"/>
        <v>►</v>
      </c>
      <c r="B366" s="147" t="str">
        <f t="shared" si="197"/>
        <v>►</v>
      </c>
      <c r="C366" s="685" t="str">
        <f t="shared" si="198"/>
        <v>►</v>
      </c>
      <c r="D366" s="147" t="str">
        <f t="shared" si="199"/>
        <v>►</v>
      </c>
      <c r="E366" s="147" t="str">
        <f t="shared" si="200"/>
        <v>►</v>
      </c>
      <c r="F366" s="147" t="str">
        <f t="shared" si="201"/>
        <v>►</v>
      </c>
      <c r="G366" s="147" t="str">
        <f t="shared" si="202"/>
        <v>►</v>
      </c>
      <c r="H366"/>
      <c r="I366" s="146"/>
      <c r="J366" s="119"/>
      <c r="K366" s="119"/>
      <c r="L366" s="118"/>
      <c r="M366" s="117"/>
      <c r="N366" s="116"/>
      <c r="O366" s="689"/>
      <c r="P366" s="689"/>
      <c r="Q366" s="688"/>
      <c r="R366" s="145"/>
      <c r="S366" s="296"/>
      <c r="T366" s="295"/>
      <c r="U366" s="144"/>
      <c r="V366" s="294"/>
      <c r="W366" s="293"/>
      <c r="X366" s="292"/>
      <c r="Y366" s="291"/>
      <c r="Z366" s="290"/>
      <c r="AA366" s="686"/>
      <c r="AB366" s="407" t="str">
        <f t="shared" si="190"/>
        <v>►</v>
      </c>
      <c r="AC366" s="147" t="str">
        <f t="shared" si="203"/>
        <v>►</v>
      </c>
      <c r="AD366" s="685" t="str">
        <f t="shared" si="204"/>
        <v>►</v>
      </c>
      <c r="AE366" s="147" t="str">
        <f t="shared" si="205"/>
        <v>►</v>
      </c>
      <c r="AF366" s="147" t="str">
        <f t="shared" si="206"/>
        <v>►</v>
      </c>
      <c r="AG366" s="147" t="str">
        <f t="shared" si="207"/>
        <v>►</v>
      </c>
      <c r="AH366" s="147" t="str">
        <f t="shared" si="208"/>
        <v>►</v>
      </c>
      <c r="AI366" s="686"/>
      <c r="AJ366" s="146"/>
      <c r="AK366" s="119"/>
      <c r="AL366" s="119"/>
      <c r="AM366" s="118"/>
      <c r="AN366" s="117"/>
      <c r="AO366" s="116"/>
      <c r="AP366" s="689"/>
      <c r="AQ366" s="689"/>
      <c r="AR366" s="688"/>
      <c r="AS366" s="145"/>
      <c r="AT366" s="296"/>
      <c r="AU366" s="295"/>
      <c r="AV366" s="144"/>
      <c r="AW366" s="294"/>
      <c r="AX366" s="293"/>
      <c r="AY366" s="292"/>
      <c r="AZ366" s="291"/>
      <c r="BA366" s="290"/>
      <c r="BB366"/>
      <c r="BC366" s="407" t="str">
        <f t="shared" si="191"/>
        <v>►</v>
      </c>
      <c r="BF366" s="407" t="str">
        <f t="shared" si="192"/>
        <v>►</v>
      </c>
      <c r="BI366" s="9">
        <v>1</v>
      </c>
      <c r="BJ366" s="1"/>
      <c r="BK366" s="1"/>
    </row>
    <row r="367" spans="1:63" s="583" customFormat="1" ht="15.75">
      <c r="A367" s="407" t="str">
        <f t="shared" si="189"/>
        <v>►</v>
      </c>
      <c r="B367" s="147" t="str">
        <f t="shared" si="197"/>
        <v>►</v>
      </c>
      <c r="C367" s="685" t="str">
        <f t="shared" si="198"/>
        <v>►</v>
      </c>
      <c r="D367" s="147" t="str">
        <f t="shared" si="199"/>
        <v>►</v>
      </c>
      <c r="E367" s="147" t="str">
        <f t="shared" si="200"/>
        <v>►</v>
      </c>
      <c r="F367" s="147" t="str">
        <f t="shared" si="201"/>
        <v>►</v>
      </c>
      <c r="G367" s="147" t="str">
        <f t="shared" si="202"/>
        <v>►</v>
      </c>
      <c r="H367"/>
      <c r="I367" s="134"/>
      <c r="J367" s="119"/>
      <c r="K367" s="119"/>
      <c r="L367" s="118"/>
      <c r="M367" s="117"/>
      <c r="N367" s="116"/>
      <c r="O367" s="132"/>
      <c r="P367" s="132"/>
      <c r="Q367" s="132"/>
      <c r="R367" s="132"/>
      <c r="S367" s="132"/>
      <c r="T367" s="132"/>
      <c r="U367" s="132"/>
      <c r="V367" s="132"/>
      <c r="W367" s="132"/>
      <c r="X367" s="133"/>
      <c r="Y367" s="132"/>
      <c r="Z367" s="131"/>
      <c r="AA367" s="686"/>
      <c r="AB367" s="407" t="str">
        <f t="shared" si="190"/>
        <v>►</v>
      </c>
      <c r="AC367" s="147" t="str">
        <f t="shared" si="203"/>
        <v>►</v>
      </c>
      <c r="AD367" s="685" t="str">
        <f t="shared" si="204"/>
        <v>►</v>
      </c>
      <c r="AE367" s="147" t="str">
        <f t="shared" si="205"/>
        <v>►</v>
      </c>
      <c r="AF367" s="147" t="str">
        <f t="shared" si="206"/>
        <v>►</v>
      </c>
      <c r="AG367" s="147" t="str">
        <f t="shared" si="207"/>
        <v>►</v>
      </c>
      <c r="AH367" s="147" t="str">
        <f t="shared" si="208"/>
        <v>►</v>
      </c>
      <c r="AI367" s="686"/>
      <c r="AJ367" s="134"/>
      <c r="AK367" s="119"/>
      <c r="AL367" s="119"/>
      <c r="AM367" s="118"/>
      <c r="AN367" s="117"/>
      <c r="AO367" s="116"/>
      <c r="AP367" s="132"/>
      <c r="AQ367" s="132"/>
      <c r="AR367" s="132"/>
      <c r="AS367" s="132"/>
      <c r="AT367" s="132"/>
      <c r="AU367" s="132"/>
      <c r="AV367" s="132"/>
      <c r="AW367" s="132"/>
      <c r="AX367" s="132"/>
      <c r="AY367" s="133"/>
      <c r="AZ367" s="132"/>
      <c r="BA367" s="131"/>
      <c r="BB367"/>
      <c r="BC367" s="407" t="str">
        <f t="shared" si="191"/>
        <v>►</v>
      </c>
      <c r="BF367" s="407" t="str">
        <f t="shared" si="192"/>
        <v>►</v>
      </c>
      <c r="BI367" s="9">
        <v>1</v>
      </c>
      <c r="BJ367" s="1"/>
      <c r="BK367" s="1"/>
    </row>
    <row r="368" spans="1:63" s="583" customFormat="1" ht="21">
      <c r="A368" s="407" t="str">
        <f t="shared" si="189"/>
        <v>►</v>
      </c>
      <c r="B368" s="147" t="str">
        <f t="shared" si="197"/>
        <v>►</v>
      </c>
      <c r="C368" s="685" t="str">
        <f t="shared" si="198"/>
        <v>►</v>
      </c>
      <c r="D368" s="147" t="str">
        <f t="shared" si="199"/>
        <v>►</v>
      </c>
      <c r="E368" s="147" t="str">
        <f t="shared" si="200"/>
        <v>►</v>
      </c>
      <c r="F368" s="147" t="str">
        <f t="shared" si="201"/>
        <v>►</v>
      </c>
      <c r="G368" s="147" t="str">
        <f t="shared" si="202"/>
        <v>►</v>
      </c>
      <c r="H368"/>
      <c r="I368" s="146"/>
      <c r="J368" s="119"/>
      <c r="K368" s="119"/>
      <c r="L368" s="118"/>
      <c r="M368" s="117"/>
      <c r="N368" s="116"/>
      <c r="O368" s="288"/>
      <c r="P368" s="267"/>
      <c r="Q368" s="270"/>
      <c r="R368" s="270"/>
      <c r="S368" s="270"/>
      <c r="T368" s="270"/>
      <c r="U368" s="270"/>
      <c r="V368" s="270"/>
      <c r="W368" s="270"/>
      <c r="X368" s="270"/>
      <c r="Y368" s="270"/>
      <c r="Z368" s="287"/>
      <c r="AA368" s="686"/>
      <c r="AB368" s="407" t="str">
        <f t="shared" si="190"/>
        <v>►</v>
      </c>
      <c r="AC368" s="147" t="str">
        <f t="shared" si="203"/>
        <v>►</v>
      </c>
      <c r="AD368" s="685" t="str">
        <f t="shared" si="204"/>
        <v>►</v>
      </c>
      <c r="AE368" s="147" t="str">
        <f t="shared" si="205"/>
        <v>►</v>
      </c>
      <c r="AF368" s="147" t="str">
        <f t="shared" si="206"/>
        <v>►</v>
      </c>
      <c r="AG368" s="147" t="str">
        <f t="shared" si="207"/>
        <v>►</v>
      </c>
      <c r="AH368" s="147" t="str">
        <f t="shared" si="208"/>
        <v>►</v>
      </c>
      <c r="AI368" s="686"/>
      <c r="AJ368" s="146"/>
      <c r="AK368" s="119"/>
      <c r="AL368" s="119"/>
      <c r="AM368" s="118"/>
      <c r="AN368" s="117"/>
      <c r="AO368" s="116"/>
      <c r="AP368" s="288"/>
      <c r="AQ368" s="267"/>
      <c r="AR368" s="270"/>
      <c r="AS368" s="270"/>
      <c r="AT368" s="270"/>
      <c r="AU368" s="270"/>
      <c r="AV368" s="270"/>
      <c r="AW368" s="270"/>
      <c r="AX368" s="270"/>
      <c r="AY368" s="270"/>
      <c r="AZ368" s="270"/>
      <c r="BA368" s="287"/>
      <c r="BB368"/>
      <c r="BC368" s="407" t="str">
        <f t="shared" si="191"/>
        <v>►</v>
      </c>
      <c r="BF368" s="407" t="str">
        <f t="shared" si="192"/>
        <v>►</v>
      </c>
      <c r="BI368" s="9">
        <v>1</v>
      </c>
      <c r="BJ368" s="1"/>
      <c r="BK368" s="1"/>
    </row>
    <row r="369" spans="1:63" s="583" customFormat="1" ht="21">
      <c r="A369" s="407" t="str">
        <f t="shared" si="189"/>
        <v>►</v>
      </c>
      <c r="B369" s="147" t="str">
        <f t="shared" ref="B369:G369" si="209">B368</f>
        <v>►</v>
      </c>
      <c r="C369" s="685" t="str">
        <f t="shared" si="209"/>
        <v>►</v>
      </c>
      <c r="D369" s="147" t="str">
        <f t="shared" si="209"/>
        <v>►</v>
      </c>
      <c r="E369" s="147" t="str">
        <f t="shared" si="209"/>
        <v>►</v>
      </c>
      <c r="F369" s="147" t="str">
        <f t="shared" si="209"/>
        <v>►</v>
      </c>
      <c r="G369" s="147" t="str">
        <f t="shared" si="209"/>
        <v>►</v>
      </c>
      <c r="H369"/>
      <c r="I369" s="146"/>
      <c r="J369" s="119"/>
      <c r="K369" s="119"/>
      <c r="L369" s="118"/>
      <c r="M369" s="117"/>
      <c r="N369" s="116"/>
      <c r="O369" s="285"/>
      <c r="P369" s="284"/>
      <c r="Q369" s="284"/>
      <c r="R369" s="284"/>
      <c r="S369" s="284"/>
      <c r="T369" s="284"/>
      <c r="U369" s="284"/>
      <c r="V369" s="284"/>
      <c r="W369" s="284"/>
      <c r="X369" s="284"/>
      <c r="Y369" s="284"/>
      <c r="Z369" s="282"/>
      <c r="AA369" s="686"/>
      <c r="AB369" s="407" t="str">
        <f t="shared" si="190"/>
        <v>►</v>
      </c>
      <c r="AC369" s="147" t="str">
        <f t="shared" ref="AC369:AH369" si="210">AC368</f>
        <v>►</v>
      </c>
      <c r="AD369" s="685" t="str">
        <f t="shared" si="210"/>
        <v>►</v>
      </c>
      <c r="AE369" s="147" t="str">
        <f t="shared" si="210"/>
        <v>►</v>
      </c>
      <c r="AF369" s="147" t="str">
        <f t="shared" si="210"/>
        <v>►</v>
      </c>
      <c r="AG369" s="147" t="str">
        <f t="shared" si="210"/>
        <v>►</v>
      </c>
      <c r="AH369" s="147" t="str">
        <f t="shared" si="210"/>
        <v>►</v>
      </c>
      <c r="AI369" s="686"/>
      <c r="AJ369" s="146"/>
      <c r="AK369" s="119"/>
      <c r="AL369" s="119"/>
      <c r="AM369" s="118"/>
      <c r="AN369" s="117"/>
      <c r="AO369" s="116"/>
      <c r="AP369" s="285"/>
      <c r="AQ369" s="284"/>
      <c r="AR369" s="284"/>
      <c r="AS369" s="284"/>
      <c r="AT369" s="284"/>
      <c r="AU369" s="284"/>
      <c r="AV369" s="284"/>
      <c r="AW369" s="284"/>
      <c r="AX369" s="284"/>
      <c r="AY369" s="284"/>
      <c r="AZ369" s="284"/>
      <c r="BA369" s="282"/>
      <c r="BB369"/>
      <c r="BC369" s="407" t="str">
        <f t="shared" si="191"/>
        <v>►</v>
      </c>
      <c r="BF369" s="407" t="str">
        <f t="shared" si="192"/>
        <v>►</v>
      </c>
      <c r="BI369" s="9">
        <v>1</v>
      </c>
      <c r="BJ369" s="1"/>
      <c r="BK369" s="1"/>
    </row>
    <row r="370" spans="1:63" s="583" customFormat="1" ht="21">
      <c r="A370" s="407" t="str">
        <f t="shared" si="189"/>
        <v>►</v>
      </c>
      <c r="B370" s="147" t="str">
        <f t="shared" ref="B370:G382" si="211">B368</f>
        <v>►</v>
      </c>
      <c r="C370" s="685" t="str">
        <f t="shared" si="211"/>
        <v>►</v>
      </c>
      <c r="D370" s="147" t="str">
        <f t="shared" si="211"/>
        <v>►</v>
      </c>
      <c r="E370" s="147" t="str">
        <f t="shared" si="211"/>
        <v>►</v>
      </c>
      <c r="F370" s="147" t="str">
        <f t="shared" si="211"/>
        <v>►</v>
      </c>
      <c r="G370" s="147" t="str">
        <f t="shared" si="211"/>
        <v>►</v>
      </c>
      <c r="H370"/>
      <c r="I370" s="146"/>
      <c r="J370" s="119"/>
      <c r="K370" s="119"/>
      <c r="L370" s="118"/>
      <c r="M370" s="117"/>
      <c r="N370" s="116"/>
      <c r="O370" s="285"/>
      <c r="P370" s="284"/>
      <c r="Q370" s="284"/>
      <c r="R370" s="284"/>
      <c r="S370" s="284"/>
      <c r="T370" s="284"/>
      <c r="U370" s="284"/>
      <c r="V370" s="284"/>
      <c r="W370" s="284"/>
      <c r="X370" s="284"/>
      <c r="Y370" s="284"/>
      <c r="Z370" s="282"/>
      <c r="AA370" s="686"/>
      <c r="AB370" s="407" t="str">
        <f t="shared" si="190"/>
        <v>►</v>
      </c>
      <c r="AC370" s="147" t="str">
        <f t="shared" ref="AC370:AH382" si="212">AC368</f>
        <v>►</v>
      </c>
      <c r="AD370" s="685" t="str">
        <f t="shared" si="212"/>
        <v>►</v>
      </c>
      <c r="AE370" s="147" t="str">
        <f t="shared" si="212"/>
        <v>►</v>
      </c>
      <c r="AF370" s="147" t="str">
        <f t="shared" si="212"/>
        <v>►</v>
      </c>
      <c r="AG370" s="147" t="str">
        <f t="shared" si="212"/>
        <v>►</v>
      </c>
      <c r="AH370" s="147" t="str">
        <f t="shared" si="212"/>
        <v>►</v>
      </c>
      <c r="AI370" s="686"/>
      <c r="AJ370" s="146"/>
      <c r="AK370" s="119"/>
      <c r="AL370" s="119"/>
      <c r="AM370" s="118"/>
      <c r="AN370" s="117"/>
      <c r="AO370" s="116"/>
      <c r="AP370" s="285"/>
      <c r="AQ370" s="284"/>
      <c r="AR370" s="284"/>
      <c r="AS370" s="284"/>
      <c r="AT370" s="284"/>
      <c r="AU370" s="284"/>
      <c r="AV370" s="284"/>
      <c r="AW370" s="284"/>
      <c r="AX370" s="284"/>
      <c r="AY370" s="284"/>
      <c r="AZ370" s="284"/>
      <c r="BA370" s="282"/>
      <c r="BB370"/>
      <c r="BC370" s="407" t="str">
        <f t="shared" si="191"/>
        <v>►</v>
      </c>
      <c r="BF370" s="407" t="str">
        <f t="shared" si="192"/>
        <v>►</v>
      </c>
      <c r="BI370" s="9">
        <v>1</v>
      </c>
      <c r="BJ370" s="1"/>
      <c r="BK370" s="1"/>
    </row>
    <row r="371" spans="1:63" s="583" customFormat="1" ht="21">
      <c r="A371" s="407" t="str">
        <f t="shared" si="189"/>
        <v>►</v>
      </c>
      <c r="B371" s="147" t="str">
        <f t="shared" si="211"/>
        <v>►</v>
      </c>
      <c r="C371" s="685" t="str">
        <f t="shared" si="211"/>
        <v>►</v>
      </c>
      <c r="D371" s="147" t="str">
        <f t="shared" si="211"/>
        <v>►</v>
      </c>
      <c r="E371" s="147" t="str">
        <f t="shared" si="211"/>
        <v>►</v>
      </c>
      <c r="F371" s="147" t="str">
        <f t="shared" si="211"/>
        <v>►</v>
      </c>
      <c r="G371" s="147" t="str">
        <f t="shared" si="211"/>
        <v>►</v>
      </c>
      <c r="H371"/>
      <c r="I371" s="146"/>
      <c r="J371" s="119"/>
      <c r="K371" s="119"/>
      <c r="L371" s="118"/>
      <c r="M371" s="117"/>
      <c r="N371" s="116"/>
      <c r="O371" s="285"/>
      <c r="P371" s="284"/>
      <c r="Q371" s="284"/>
      <c r="R371" s="284"/>
      <c r="S371" s="284"/>
      <c r="T371" s="284"/>
      <c r="U371" s="284"/>
      <c r="V371" s="284"/>
      <c r="W371" s="284"/>
      <c r="X371" s="284"/>
      <c r="Y371" s="284"/>
      <c r="Z371" s="282"/>
      <c r="AA371" s="686"/>
      <c r="AB371" s="407" t="str">
        <f t="shared" si="190"/>
        <v>►</v>
      </c>
      <c r="AC371" s="147" t="str">
        <f t="shared" si="212"/>
        <v>►</v>
      </c>
      <c r="AD371" s="685" t="str">
        <f t="shared" si="212"/>
        <v>►</v>
      </c>
      <c r="AE371" s="147" t="str">
        <f t="shared" si="212"/>
        <v>►</v>
      </c>
      <c r="AF371" s="147" t="str">
        <f t="shared" si="212"/>
        <v>►</v>
      </c>
      <c r="AG371" s="147" t="str">
        <f t="shared" si="212"/>
        <v>►</v>
      </c>
      <c r="AH371" s="147" t="str">
        <f t="shared" si="212"/>
        <v>►</v>
      </c>
      <c r="AI371" s="686"/>
      <c r="AJ371" s="146"/>
      <c r="AK371" s="119"/>
      <c r="AL371" s="119"/>
      <c r="AM371" s="118"/>
      <c r="AN371" s="117"/>
      <c r="AO371" s="116"/>
      <c r="AP371" s="285"/>
      <c r="AQ371" s="284"/>
      <c r="AR371" s="284"/>
      <c r="AS371" s="284"/>
      <c r="AT371" s="284"/>
      <c r="AU371" s="284"/>
      <c r="AV371" s="284"/>
      <c r="AW371" s="284"/>
      <c r="AX371" s="284"/>
      <c r="AY371" s="284"/>
      <c r="AZ371" s="284"/>
      <c r="BA371" s="282"/>
      <c r="BB371"/>
      <c r="BC371" s="407" t="str">
        <f t="shared" si="191"/>
        <v>►</v>
      </c>
      <c r="BF371" s="407" t="str">
        <f t="shared" si="192"/>
        <v>►</v>
      </c>
      <c r="BI371" s="9">
        <v>1</v>
      </c>
      <c r="BJ371" s="1"/>
      <c r="BK371" s="1"/>
    </row>
    <row r="372" spans="1:63" s="583" customFormat="1" ht="21">
      <c r="A372" s="407" t="str">
        <f t="shared" si="189"/>
        <v>►</v>
      </c>
      <c r="B372" s="147" t="str">
        <f t="shared" si="211"/>
        <v>►</v>
      </c>
      <c r="C372" s="685" t="str">
        <f t="shared" si="211"/>
        <v>►</v>
      </c>
      <c r="D372" s="147" t="str">
        <f t="shared" si="211"/>
        <v>►</v>
      </c>
      <c r="E372" s="147" t="str">
        <f t="shared" si="211"/>
        <v>►</v>
      </c>
      <c r="F372" s="147" t="str">
        <f t="shared" si="211"/>
        <v>►</v>
      </c>
      <c r="G372" s="147" t="str">
        <f t="shared" si="211"/>
        <v>►</v>
      </c>
      <c r="H372"/>
      <c r="I372" s="146"/>
      <c r="J372" s="119"/>
      <c r="K372" s="119"/>
      <c r="L372" s="118"/>
      <c r="M372" s="117"/>
      <c r="N372" s="116"/>
      <c r="O372" s="285"/>
      <c r="P372" s="284"/>
      <c r="Q372" s="284"/>
      <c r="R372" s="284"/>
      <c r="S372" s="284"/>
      <c r="T372" s="284"/>
      <c r="U372" s="284"/>
      <c r="V372" s="284"/>
      <c r="W372" s="284"/>
      <c r="X372" s="284"/>
      <c r="Y372" s="284"/>
      <c r="Z372" s="282"/>
      <c r="AA372" s="686"/>
      <c r="AB372" s="407" t="str">
        <f t="shared" si="190"/>
        <v>►</v>
      </c>
      <c r="AC372" s="147" t="str">
        <f t="shared" si="212"/>
        <v>►</v>
      </c>
      <c r="AD372" s="685" t="str">
        <f t="shared" si="212"/>
        <v>►</v>
      </c>
      <c r="AE372" s="147" t="str">
        <f t="shared" si="212"/>
        <v>►</v>
      </c>
      <c r="AF372" s="147" t="str">
        <f t="shared" si="212"/>
        <v>►</v>
      </c>
      <c r="AG372" s="147" t="str">
        <f t="shared" si="212"/>
        <v>►</v>
      </c>
      <c r="AH372" s="147" t="str">
        <f t="shared" si="212"/>
        <v>►</v>
      </c>
      <c r="AI372" s="686"/>
      <c r="AJ372" s="146"/>
      <c r="AK372" s="119"/>
      <c r="AL372" s="119"/>
      <c r="AM372" s="118"/>
      <c r="AN372" s="117"/>
      <c r="AO372" s="116"/>
      <c r="AP372" s="285"/>
      <c r="AQ372" s="284"/>
      <c r="AR372" s="284"/>
      <c r="AS372" s="284"/>
      <c r="AT372" s="284"/>
      <c r="AU372" s="284"/>
      <c r="AV372" s="284"/>
      <c r="AW372" s="284"/>
      <c r="AX372" s="284"/>
      <c r="AY372" s="284"/>
      <c r="AZ372" s="284"/>
      <c r="BA372" s="282"/>
      <c r="BB372"/>
      <c r="BC372" s="407" t="str">
        <f t="shared" si="191"/>
        <v>►</v>
      </c>
      <c r="BF372" s="407" t="str">
        <f t="shared" si="192"/>
        <v>►</v>
      </c>
      <c r="BI372" s="9">
        <v>1</v>
      </c>
      <c r="BJ372" s="1"/>
      <c r="BK372" s="1"/>
    </row>
    <row r="373" spans="1:63" s="583" customFormat="1" ht="21">
      <c r="A373" s="407" t="str">
        <f t="shared" si="189"/>
        <v>►</v>
      </c>
      <c r="B373" s="147" t="str">
        <f t="shared" si="211"/>
        <v>►</v>
      </c>
      <c r="C373" s="685" t="str">
        <f t="shared" si="211"/>
        <v>►</v>
      </c>
      <c r="D373" s="147" t="str">
        <f t="shared" si="211"/>
        <v>►</v>
      </c>
      <c r="E373" s="147" t="str">
        <f t="shared" si="211"/>
        <v>►</v>
      </c>
      <c r="F373" s="147" t="str">
        <f t="shared" si="211"/>
        <v>►</v>
      </c>
      <c r="G373" s="147" t="str">
        <f t="shared" si="211"/>
        <v>►</v>
      </c>
      <c r="H373"/>
      <c r="I373" s="146"/>
      <c r="J373" s="119"/>
      <c r="K373" s="119"/>
      <c r="L373" s="118"/>
      <c r="M373" s="117"/>
      <c r="N373" s="116"/>
      <c r="O373" s="285"/>
      <c r="P373" s="284"/>
      <c r="Q373" s="284"/>
      <c r="R373" s="284"/>
      <c r="S373" s="284"/>
      <c r="T373" s="284"/>
      <c r="U373" s="284"/>
      <c r="V373" s="284"/>
      <c r="W373" s="284"/>
      <c r="X373" s="284"/>
      <c r="Y373" s="284"/>
      <c r="Z373" s="282"/>
      <c r="AA373" s="686"/>
      <c r="AB373" s="407" t="str">
        <f t="shared" si="190"/>
        <v>►</v>
      </c>
      <c r="AC373" s="147" t="str">
        <f t="shared" si="212"/>
        <v>►</v>
      </c>
      <c r="AD373" s="685" t="str">
        <f t="shared" si="212"/>
        <v>►</v>
      </c>
      <c r="AE373" s="147" t="str">
        <f t="shared" si="212"/>
        <v>►</v>
      </c>
      <c r="AF373" s="147" t="str">
        <f t="shared" si="212"/>
        <v>►</v>
      </c>
      <c r="AG373" s="147" t="str">
        <f t="shared" si="212"/>
        <v>►</v>
      </c>
      <c r="AH373" s="147" t="str">
        <f t="shared" si="212"/>
        <v>►</v>
      </c>
      <c r="AI373" s="686"/>
      <c r="AJ373" s="146"/>
      <c r="AK373" s="119"/>
      <c r="AL373" s="119"/>
      <c r="AM373" s="118"/>
      <c r="AN373" s="117"/>
      <c r="AO373" s="116"/>
      <c r="AP373" s="285"/>
      <c r="AQ373" s="284"/>
      <c r="AR373" s="284"/>
      <c r="AS373" s="284"/>
      <c r="AT373" s="284"/>
      <c r="AU373" s="284"/>
      <c r="AV373" s="284"/>
      <c r="AW373" s="284"/>
      <c r="AX373" s="284"/>
      <c r="AY373" s="284"/>
      <c r="AZ373" s="284"/>
      <c r="BA373" s="282"/>
      <c r="BB373"/>
      <c r="BC373" s="407" t="str">
        <f t="shared" si="191"/>
        <v>►</v>
      </c>
      <c r="BF373" s="407" t="str">
        <f t="shared" si="192"/>
        <v>►</v>
      </c>
      <c r="BI373" s="9">
        <v>1</v>
      </c>
      <c r="BJ373" s="1"/>
      <c r="BK373" s="1"/>
    </row>
    <row r="374" spans="1:63" s="583" customFormat="1" ht="21">
      <c r="A374" s="407" t="str">
        <f t="shared" si="189"/>
        <v>►</v>
      </c>
      <c r="B374" s="147" t="str">
        <f t="shared" si="211"/>
        <v>►</v>
      </c>
      <c r="C374" s="685" t="str">
        <f t="shared" si="211"/>
        <v>►</v>
      </c>
      <c r="D374" s="147" t="str">
        <f t="shared" si="211"/>
        <v>►</v>
      </c>
      <c r="E374" s="147" t="str">
        <f t="shared" si="211"/>
        <v>►</v>
      </c>
      <c r="F374" s="147" t="str">
        <f t="shared" si="211"/>
        <v>►</v>
      </c>
      <c r="G374" s="147" t="str">
        <f t="shared" si="211"/>
        <v>►</v>
      </c>
      <c r="H374"/>
      <c r="I374" s="146"/>
      <c r="J374" s="119"/>
      <c r="K374" s="119"/>
      <c r="L374" s="118"/>
      <c r="M374" s="117"/>
      <c r="N374" s="116"/>
      <c r="O374" s="285"/>
      <c r="P374" s="284"/>
      <c r="Q374" s="284"/>
      <c r="R374" s="284"/>
      <c r="S374" s="284"/>
      <c r="T374" s="284"/>
      <c r="U374" s="284"/>
      <c r="V374" s="284"/>
      <c r="W374" s="284"/>
      <c r="X374" s="284"/>
      <c r="Y374" s="284"/>
      <c r="Z374" s="282"/>
      <c r="AA374" s="686"/>
      <c r="AB374" s="407" t="str">
        <f t="shared" si="190"/>
        <v>►</v>
      </c>
      <c r="AC374" s="147" t="str">
        <f t="shared" si="212"/>
        <v>►</v>
      </c>
      <c r="AD374" s="685" t="str">
        <f t="shared" si="212"/>
        <v>►</v>
      </c>
      <c r="AE374" s="147" t="str">
        <f t="shared" si="212"/>
        <v>►</v>
      </c>
      <c r="AF374" s="147" t="str">
        <f t="shared" si="212"/>
        <v>►</v>
      </c>
      <c r="AG374" s="147" t="str">
        <f t="shared" si="212"/>
        <v>►</v>
      </c>
      <c r="AH374" s="147" t="str">
        <f t="shared" si="212"/>
        <v>►</v>
      </c>
      <c r="AI374" s="686"/>
      <c r="AJ374" s="146"/>
      <c r="AK374" s="119"/>
      <c r="AL374" s="119"/>
      <c r="AM374" s="118"/>
      <c r="AN374" s="117"/>
      <c r="AO374" s="116"/>
      <c r="AP374" s="285"/>
      <c r="AQ374" s="284"/>
      <c r="AR374" s="284"/>
      <c r="AS374" s="284"/>
      <c r="AT374" s="284"/>
      <c r="AU374" s="284"/>
      <c r="AV374" s="284"/>
      <c r="AW374" s="284"/>
      <c r="AX374" s="284"/>
      <c r="AY374" s="284"/>
      <c r="AZ374" s="284"/>
      <c r="BA374" s="282"/>
      <c r="BB374"/>
      <c r="BC374" s="407" t="str">
        <f t="shared" si="191"/>
        <v>►</v>
      </c>
      <c r="BF374" s="407" t="str">
        <f t="shared" si="192"/>
        <v>►</v>
      </c>
      <c r="BI374" s="9">
        <v>1</v>
      </c>
      <c r="BJ374" s="1"/>
      <c r="BK374" s="1"/>
    </row>
    <row r="375" spans="1:63" s="583" customFormat="1" ht="21">
      <c r="A375" s="407" t="str">
        <f t="shared" si="189"/>
        <v>►</v>
      </c>
      <c r="B375" s="147" t="str">
        <f t="shared" si="211"/>
        <v>►</v>
      </c>
      <c r="C375" s="685" t="str">
        <f t="shared" si="211"/>
        <v>►</v>
      </c>
      <c r="D375" s="147" t="str">
        <f t="shared" si="211"/>
        <v>►</v>
      </c>
      <c r="E375" s="147" t="str">
        <f t="shared" si="211"/>
        <v>►</v>
      </c>
      <c r="F375" s="147" t="str">
        <f t="shared" si="211"/>
        <v>►</v>
      </c>
      <c r="G375" s="147" t="str">
        <f t="shared" si="211"/>
        <v>►</v>
      </c>
      <c r="H375"/>
      <c r="I375" s="146"/>
      <c r="J375" s="119"/>
      <c r="K375" s="119"/>
      <c r="L375" s="118"/>
      <c r="M375" s="117"/>
      <c r="N375" s="116"/>
      <c r="O375" s="285"/>
      <c r="P375" s="284"/>
      <c r="Q375" s="284"/>
      <c r="R375" s="284"/>
      <c r="S375" s="284"/>
      <c r="T375" s="284"/>
      <c r="U375" s="284"/>
      <c r="V375" s="284"/>
      <c r="W375" s="284"/>
      <c r="X375" s="284"/>
      <c r="Y375" s="284"/>
      <c r="Z375" s="282"/>
      <c r="AA375" s="686"/>
      <c r="AB375" s="407" t="str">
        <f t="shared" si="190"/>
        <v>►</v>
      </c>
      <c r="AC375" s="147" t="str">
        <f t="shared" si="212"/>
        <v>►</v>
      </c>
      <c r="AD375" s="685" t="str">
        <f t="shared" si="212"/>
        <v>►</v>
      </c>
      <c r="AE375" s="147" t="str">
        <f t="shared" si="212"/>
        <v>►</v>
      </c>
      <c r="AF375" s="147" t="str">
        <f t="shared" si="212"/>
        <v>►</v>
      </c>
      <c r="AG375" s="147" t="str">
        <f t="shared" si="212"/>
        <v>►</v>
      </c>
      <c r="AH375" s="147" t="str">
        <f t="shared" si="212"/>
        <v>►</v>
      </c>
      <c r="AI375" s="686"/>
      <c r="AJ375" s="146"/>
      <c r="AK375" s="119"/>
      <c r="AL375" s="119"/>
      <c r="AM375" s="118"/>
      <c r="AN375" s="117"/>
      <c r="AO375" s="116"/>
      <c r="AP375" s="285"/>
      <c r="AQ375" s="284"/>
      <c r="AR375" s="284"/>
      <c r="AS375" s="284"/>
      <c r="AT375" s="284"/>
      <c r="AU375" s="284"/>
      <c r="AV375" s="284"/>
      <c r="AW375" s="284"/>
      <c r="AX375" s="284"/>
      <c r="AY375" s="284"/>
      <c r="AZ375" s="284"/>
      <c r="BA375" s="282"/>
      <c r="BB375"/>
      <c r="BC375" s="407" t="str">
        <f t="shared" si="191"/>
        <v>►</v>
      </c>
      <c r="BF375" s="407" t="str">
        <f t="shared" si="192"/>
        <v>►</v>
      </c>
      <c r="BI375" s="9">
        <v>1</v>
      </c>
      <c r="BJ375" s="1"/>
      <c r="BK375" s="1"/>
    </row>
    <row r="376" spans="1:63" s="583" customFormat="1" ht="21">
      <c r="A376" s="407" t="str">
        <f t="shared" si="189"/>
        <v>►</v>
      </c>
      <c r="B376" s="147" t="str">
        <f t="shared" si="211"/>
        <v>►</v>
      </c>
      <c r="C376" s="685" t="str">
        <f t="shared" si="211"/>
        <v>►</v>
      </c>
      <c r="D376" s="147" t="str">
        <f t="shared" si="211"/>
        <v>►</v>
      </c>
      <c r="E376" s="147" t="str">
        <f t="shared" si="211"/>
        <v>►</v>
      </c>
      <c r="F376" s="147" t="str">
        <f t="shared" si="211"/>
        <v>►</v>
      </c>
      <c r="G376" s="147" t="str">
        <f t="shared" si="211"/>
        <v>►</v>
      </c>
      <c r="H376"/>
      <c r="I376" s="146"/>
      <c r="J376" s="119"/>
      <c r="K376" s="119"/>
      <c r="L376" s="118"/>
      <c r="M376" s="117"/>
      <c r="N376" s="116"/>
      <c r="O376" s="285"/>
      <c r="P376" s="284"/>
      <c r="Q376" s="284"/>
      <c r="R376" s="284"/>
      <c r="S376" s="284"/>
      <c r="T376" s="284"/>
      <c r="U376" s="284"/>
      <c r="V376" s="284"/>
      <c r="W376" s="284"/>
      <c r="X376" s="284"/>
      <c r="Y376" s="284"/>
      <c r="Z376" s="282"/>
      <c r="AA376" s="686"/>
      <c r="AB376" s="407" t="str">
        <f t="shared" si="190"/>
        <v>►</v>
      </c>
      <c r="AC376" s="147" t="str">
        <f t="shared" si="212"/>
        <v>►</v>
      </c>
      <c r="AD376" s="685" t="str">
        <f t="shared" si="212"/>
        <v>►</v>
      </c>
      <c r="AE376" s="147" t="str">
        <f t="shared" si="212"/>
        <v>►</v>
      </c>
      <c r="AF376" s="147" t="str">
        <f t="shared" si="212"/>
        <v>►</v>
      </c>
      <c r="AG376" s="147" t="str">
        <f t="shared" si="212"/>
        <v>►</v>
      </c>
      <c r="AH376" s="147" t="str">
        <f t="shared" si="212"/>
        <v>►</v>
      </c>
      <c r="AI376" s="686"/>
      <c r="AJ376" s="146"/>
      <c r="AK376" s="119"/>
      <c r="AL376" s="119"/>
      <c r="AM376" s="118"/>
      <c r="AN376" s="117"/>
      <c r="AO376" s="116"/>
      <c r="AP376" s="285"/>
      <c r="AQ376" s="284"/>
      <c r="AR376" s="284"/>
      <c r="AS376" s="284"/>
      <c r="AT376" s="284"/>
      <c r="AU376" s="284"/>
      <c r="AV376" s="284"/>
      <c r="AW376" s="284"/>
      <c r="AX376" s="284"/>
      <c r="AY376" s="284"/>
      <c r="AZ376" s="284"/>
      <c r="BA376" s="282"/>
      <c r="BB376"/>
      <c r="BC376" s="407" t="str">
        <f t="shared" si="191"/>
        <v>►</v>
      </c>
      <c r="BF376" s="407" t="str">
        <f t="shared" si="192"/>
        <v>►</v>
      </c>
      <c r="BI376" s="9">
        <v>1</v>
      </c>
      <c r="BJ376" s="1"/>
      <c r="BK376" s="1"/>
    </row>
    <row r="377" spans="1:63" s="583" customFormat="1" ht="21">
      <c r="A377" s="407" t="str">
        <f t="shared" si="189"/>
        <v>►</v>
      </c>
      <c r="B377" s="147" t="str">
        <f t="shared" si="211"/>
        <v>►</v>
      </c>
      <c r="C377" s="685" t="str">
        <f t="shared" si="211"/>
        <v>►</v>
      </c>
      <c r="D377" s="147" t="str">
        <f t="shared" si="211"/>
        <v>►</v>
      </c>
      <c r="E377" s="147" t="str">
        <f t="shared" si="211"/>
        <v>►</v>
      </c>
      <c r="F377" s="147" t="str">
        <f t="shared" si="211"/>
        <v>►</v>
      </c>
      <c r="G377" s="147" t="str">
        <f t="shared" si="211"/>
        <v>►</v>
      </c>
      <c r="H377"/>
      <c r="I377" s="146"/>
      <c r="J377" s="119"/>
      <c r="K377" s="119"/>
      <c r="L377" s="118"/>
      <c r="M377" s="117"/>
      <c r="N377" s="116"/>
      <c r="O377" s="285"/>
      <c r="P377" s="284"/>
      <c r="Q377" s="284"/>
      <c r="R377" s="284"/>
      <c r="S377" s="284"/>
      <c r="T377" s="284"/>
      <c r="U377" s="284"/>
      <c r="V377" s="284"/>
      <c r="W377" s="284"/>
      <c r="X377" s="284"/>
      <c r="Y377" s="284"/>
      <c r="Z377" s="282"/>
      <c r="AA377" s="686"/>
      <c r="AB377" s="407" t="str">
        <f t="shared" si="190"/>
        <v>►</v>
      </c>
      <c r="AC377" s="147" t="str">
        <f t="shared" si="212"/>
        <v>►</v>
      </c>
      <c r="AD377" s="685" t="str">
        <f t="shared" si="212"/>
        <v>►</v>
      </c>
      <c r="AE377" s="147" t="str">
        <f t="shared" si="212"/>
        <v>►</v>
      </c>
      <c r="AF377" s="147" t="str">
        <f t="shared" si="212"/>
        <v>►</v>
      </c>
      <c r="AG377" s="147" t="str">
        <f t="shared" si="212"/>
        <v>►</v>
      </c>
      <c r="AH377" s="147" t="str">
        <f t="shared" si="212"/>
        <v>►</v>
      </c>
      <c r="AI377" s="686"/>
      <c r="AJ377" s="146"/>
      <c r="AK377" s="119"/>
      <c r="AL377" s="119"/>
      <c r="AM377" s="118"/>
      <c r="AN377" s="117"/>
      <c r="AO377" s="116"/>
      <c r="AP377" s="285"/>
      <c r="AQ377" s="284"/>
      <c r="AR377" s="284"/>
      <c r="AS377" s="284"/>
      <c r="AT377" s="284"/>
      <c r="AU377" s="284"/>
      <c r="AV377" s="284"/>
      <c r="AW377" s="284"/>
      <c r="AX377" s="284"/>
      <c r="AY377" s="284"/>
      <c r="AZ377" s="284"/>
      <c r="BA377" s="282"/>
      <c r="BB377"/>
      <c r="BC377" s="407" t="str">
        <f t="shared" si="191"/>
        <v>►</v>
      </c>
      <c r="BF377" s="407" t="str">
        <f t="shared" si="192"/>
        <v>►</v>
      </c>
      <c r="BI377" s="9">
        <v>1</v>
      </c>
      <c r="BJ377" s="1"/>
      <c r="BK377" s="1"/>
    </row>
    <row r="378" spans="1:63" s="583" customFormat="1" ht="18.75">
      <c r="A378" s="407" t="str">
        <f t="shared" si="189"/>
        <v>►</v>
      </c>
      <c r="B378" s="147" t="str">
        <f t="shared" si="211"/>
        <v>►</v>
      </c>
      <c r="C378" s="685" t="str">
        <f t="shared" si="211"/>
        <v>►</v>
      </c>
      <c r="D378" s="147" t="str">
        <f t="shared" si="211"/>
        <v>►</v>
      </c>
      <c r="E378" s="147" t="str">
        <f t="shared" si="211"/>
        <v>►</v>
      </c>
      <c r="F378" s="147" t="str">
        <f t="shared" si="211"/>
        <v>►</v>
      </c>
      <c r="G378" s="147" t="str">
        <f t="shared" si="211"/>
        <v>►</v>
      </c>
      <c r="H378"/>
      <c r="I378" s="146"/>
      <c r="J378" s="119"/>
      <c r="K378" s="119"/>
      <c r="L378" s="118"/>
      <c r="M378" s="117"/>
      <c r="N378" s="116"/>
      <c r="O378" s="687"/>
      <c r="P378" s="280"/>
      <c r="Q378" s="280"/>
      <c r="R378" s="280"/>
      <c r="S378" s="280"/>
      <c r="T378" s="280"/>
      <c r="U378" s="280"/>
      <c r="V378" s="280"/>
      <c r="W378" s="280"/>
      <c r="X378" s="280"/>
      <c r="Y378" s="280"/>
      <c r="Z378" s="279"/>
      <c r="AA378" s="686"/>
      <c r="AB378" s="407" t="str">
        <f t="shared" si="190"/>
        <v>►</v>
      </c>
      <c r="AC378" s="147" t="str">
        <f t="shared" si="212"/>
        <v>►</v>
      </c>
      <c r="AD378" s="685" t="str">
        <f t="shared" si="212"/>
        <v>►</v>
      </c>
      <c r="AE378" s="147" t="str">
        <f t="shared" si="212"/>
        <v>►</v>
      </c>
      <c r="AF378" s="147" t="str">
        <f t="shared" si="212"/>
        <v>►</v>
      </c>
      <c r="AG378" s="147" t="str">
        <f t="shared" si="212"/>
        <v>►</v>
      </c>
      <c r="AH378" s="147" t="str">
        <f t="shared" si="212"/>
        <v>►</v>
      </c>
      <c r="AI378" s="686"/>
      <c r="AJ378" s="146"/>
      <c r="AK378" s="119"/>
      <c r="AL378" s="119"/>
      <c r="AM378" s="118"/>
      <c r="AN378" s="117"/>
      <c r="AO378" s="116"/>
      <c r="AP378" s="687"/>
      <c r="AQ378" s="280"/>
      <c r="AR378" s="280"/>
      <c r="AS378" s="280"/>
      <c r="AT378" s="280"/>
      <c r="AU378" s="280"/>
      <c r="AV378" s="280"/>
      <c r="AW378" s="280"/>
      <c r="AX378" s="280"/>
      <c r="AY378" s="280"/>
      <c r="AZ378" s="280"/>
      <c r="BA378" s="279"/>
      <c r="BB378"/>
      <c r="BC378" s="407" t="str">
        <f t="shared" si="191"/>
        <v>►</v>
      </c>
      <c r="BF378" s="407" t="str">
        <f t="shared" si="192"/>
        <v>►</v>
      </c>
      <c r="BI378" s="9">
        <v>1</v>
      </c>
      <c r="BJ378" s="1"/>
      <c r="BK378" s="1"/>
    </row>
    <row r="379" spans="1:63" s="583" customFormat="1" ht="18.75">
      <c r="A379" s="407" t="str">
        <f t="shared" si="189"/>
        <v>►</v>
      </c>
      <c r="B379" s="147" t="str">
        <f t="shared" si="211"/>
        <v>►</v>
      </c>
      <c r="C379" s="685" t="str">
        <f t="shared" si="211"/>
        <v>►</v>
      </c>
      <c r="D379" s="147" t="str">
        <f t="shared" si="211"/>
        <v>►</v>
      </c>
      <c r="E379" s="147" t="str">
        <f t="shared" si="211"/>
        <v>►</v>
      </c>
      <c r="F379" s="147" t="str">
        <f t="shared" si="211"/>
        <v>►</v>
      </c>
      <c r="G379" s="147" t="str">
        <f t="shared" si="211"/>
        <v>►</v>
      </c>
      <c r="H379"/>
      <c r="I379" s="146"/>
      <c r="J379" s="119"/>
      <c r="K379" s="119"/>
      <c r="L379" s="118"/>
      <c r="M379" s="117"/>
      <c r="N379" s="116"/>
      <c r="O379" s="687"/>
      <c r="P379" s="280"/>
      <c r="Q379" s="280"/>
      <c r="R379" s="280"/>
      <c r="S379" s="280"/>
      <c r="T379" s="280"/>
      <c r="U379" s="280"/>
      <c r="V379" s="280"/>
      <c r="W379" s="280"/>
      <c r="X379" s="280"/>
      <c r="Y379" s="280"/>
      <c r="Z379" s="279"/>
      <c r="AA379" s="686"/>
      <c r="AB379" s="407" t="str">
        <f t="shared" si="190"/>
        <v>►</v>
      </c>
      <c r="AC379" s="147" t="str">
        <f t="shared" si="212"/>
        <v>►</v>
      </c>
      <c r="AD379" s="685" t="str">
        <f t="shared" si="212"/>
        <v>►</v>
      </c>
      <c r="AE379" s="147" t="str">
        <f t="shared" si="212"/>
        <v>►</v>
      </c>
      <c r="AF379" s="147" t="str">
        <f t="shared" si="212"/>
        <v>►</v>
      </c>
      <c r="AG379" s="147" t="str">
        <f t="shared" si="212"/>
        <v>►</v>
      </c>
      <c r="AH379" s="147" t="str">
        <f t="shared" si="212"/>
        <v>►</v>
      </c>
      <c r="AI379" s="686"/>
      <c r="AJ379" s="146"/>
      <c r="AK379" s="119"/>
      <c r="AL379" s="119"/>
      <c r="AM379" s="118"/>
      <c r="AN379" s="117"/>
      <c r="AO379" s="116"/>
      <c r="AP379" s="687"/>
      <c r="AQ379" s="280"/>
      <c r="AR379" s="280"/>
      <c r="AS379" s="280"/>
      <c r="AT379" s="280"/>
      <c r="AU379" s="280"/>
      <c r="AV379" s="280"/>
      <c r="AW379" s="280"/>
      <c r="AX379" s="280"/>
      <c r="AY379" s="280"/>
      <c r="AZ379" s="280"/>
      <c r="BA379" s="279"/>
      <c r="BB379"/>
      <c r="BC379" s="407" t="str">
        <f t="shared" si="191"/>
        <v>►</v>
      </c>
      <c r="BF379" s="407" t="str">
        <f t="shared" si="192"/>
        <v>►</v>
      </c>
      <c r="BI379" s="9">
        <v>1</v>
      </c>
      <c r="BJ379" s="1"/>
      <c r="BK379" s="1"/>
    </row>
    <row r="380" spans="1:63" s="583" customFormat="1" ht="15.75">
      <c r="A380" s="407" t="str">
        <f t="shared" si="189"/>
        <v>►</v>
      </c>
      <c r="B380" s="147" t="str">
        <f t="shared" si="211"/>
        <v>►</v>
      </c>
      <c r="C380" s="685" t="str">
        <f t="shared" si="211"/>
        <v>►</v>
      </c>
      <c r="D380" s="147" t="str">
        <f t="shared" si="211"/>
        <v>►</v>
      </c>
      <c r="E380" s="147" t="str">
        <f t="shared" si="211"/>
        <v>►</v>
      </c>
      <c r="F380" s="147" t="str">
        <f t="shared" si="211"/>
        <v>►</v>
      </c>
      <c r="G380" s="147" t="str">
        <f t="shared" si="211"/>
        <v>►</v>
      </c>
      <c r="H380"/>
      <c r="I380" s="274"/>
      <c r="J380" s="119"/>
      <c r="K380" s="119"/>
      <c r="L380" s="118"/>
      <c r="M380" s="117"/>
      <c r="N380" s="116"/>
      <c r="O380" s="277"/>
      <c r="P380" s="122"/>
      <c r="Q380" s="122"/>
      <c r="R380" s="122"/>
      <c r="S380" s="122"/>
      <c r="T380" s="122"/>
      <c r="U380" s="122"/>
      <c r="V380" s="122"/>
      <c r="W380" s="122"/>
      <c r="X380" s="122"/>
      <c r="Y380" s="122"/>
      <c r="Z380" s="121"/>
      <c r="AA380" s="686"/>
      <c r="AB380" s="407" t="str">
        <f t="shared" si="190"/>
        <v>►</v>
      </c>
      <c r="AC380" s="147" t="str">
        <f t="shared" si="212"/>
        <v>►</v>
      </c>
      <c r="AD380" s="685" t="str">
        <f t="shared" si="212"/>
        <v>►</v>
      </c>
      <c r="AE380" s="147" t="str">
        <f t="shared" si="212"/>
        <v>►</v>
      </c>
      <c r="AF380" s="147" t="str">
        <f t="shared" si="212"/>
        <v>►</v>
      </c>
      <c r="AG380" s="147" t="str">
        <f t="shared" si="212"/>
        <v>►</v>
      </c>
      <c r="AH380" s="147" t="str">
        <f t="shared" si="212"/>
        <v>►</v>
      </c>
      <c r="AI380" s="686"/>
      <c r="AJ380" s="274"/>
      <c r="AK380" s="119"/>
      <c r="AL380" s="119"/>
      <c r="AM380" s="118"/>
      <c r="AN380" s="117"/>
      <c r="AO380" s="116"/>
      <c r="AP380" s="277"/>
      <c r="AQ380" s="122"/>
      <c r="AR380" s="122"/>
      <c r="AS380" s="122"/>
      <c r="AT380" s="122"/>
      <c r="AU380" s="122"/>
      <c r="AV380" s="122"/>
      <c r="AW380" s="122"/>
      <c r="AX380" s="122"/>
      <c r="AY380" s="122"/>
      <c r="AZ380" s="122"/>
      <c r="BA380" s="121"/>
      <c r="BB380"/>
      <c r="BC380" s="407" t="str">
        <f t="shared" si="191"/>
        <v>►</v>
      </c>
      <c r="BF380" s="407" t="str">
        <f t="shared" si="192"/>
        <v>►</v>
      </c>
      <c r="BI380" s="9">
        <v>1</v>
      </c>
      <c r="BJ380" s="1"/>
      <c r="BK380" s="1"/>
    </row>
    <row r="381" spans="1:63" s="583" customFormat="1" ht="15.75">
      <c r="A381" s="407" t="str">
        <f t="shared" si="189"/>
        <v>►</v>
      </c>
      <c r="B381" s="147" t="str">
        <f t="shared" si="211"/>
        <v>►</v>
      </c>
      <c r="C381" s="685" t="str">
        <f t="shared" si="211"/>
        <v>►</v>
      </c>
      <c r="D381" s="147" t="str">
        <f t="shared" si="211"/>
        <v>►</v>
      </c>
      <c r="E381" s="147" t="str">
        <f t="shared" si="211"/>
        <v>►</v>
      </c>
      <c r="F381" s="147" t="str">
        <f t="shared" si="211"/>
        <v>►</v>
      </c>
      <c r="G381" s="147" t="str">
        <f t="shared" si="211"/>
        <v>►</v>
      </c>
      <c r="H381"/>
      <c r="I381" s="274"/>
      <c r="J381" s="113"/>
      <c r="K381" s="113"/>
      <c r="L381" s="113"/>
      <c r="M381" s="113"/>
      <c r="N381" s="113"/>
      <c r="O381" s="113"/>
      <c r="P381" s="113"/>
      <c r="Q381" s="113"/>
      <c r="R381" s="113"/>
      <c r="S381" s="113"/>
      <c r="T381" s="113"/>
      <c r="U381" s="113"/>
      <c r="V381" s="113"/>
      <c r="W381" s="113"/>
      <c r="X381" s="113"/>
      <c r="Y381" s="113"/>
      <c r="Z381" s="115"/>
      <c r="AA381" s="686"/>
      <c r="AB381" s="407" t="str">
        <f t="shared" si="190"/>
        <v>►</v>
      </c>
      <c r="AC381" s="147" t="str">
        <f t="shared" si="212"/>
        <v>►</v>
      </c>
      <c r="AD381" s="685" t="str">
        <f t="shared" si="212"/>
        <v>►</v>
      </c>
      <c r="AE381" s="147" t="str">
        <f t="shared" si="212"/>
        <v>►</v>
      </c>
      <c r="AF381" s="147" t="str">
        <f t="shared" si="212"/>
        <v>►</v>
      </c>
      <c r="AG381" s="147" t="str">
        <f t="shared" si="212"/>
        <v>►</v>
      </c>
      <c r="AH381" s="147" t="str">
        <f t="shared" si="212"/>
        <v>►</v>
      </c>
      <c r="AI381" s="686"/>
      <c r="AJ381" s="274"/>
      <c r="AK381" s="113"/>
      <c r="AL381" s="113"/>
      <c r="AM381" s="113"/>
      <c r="AN381" s="113"/>
      <c r="AO381" s="113"/>
      <c r="AP381" s="113"/>
      <c r="AQ381" s="113"/>
      <c r="AR381" s="113"/>
      <c r="AS381" s="113"/>
      <c r="AT381" s="113"/>
      <c r="AU381" s="113"/>
      <c r="AV381" s="113"/>
      <c r="AW381" s="113"/>
      <c r="AX381" s="113"/>
      <c r="AY381" s="113"/>
      <c r="AZ381" s="113"/>
      <c r="BA381" s="115"/>
      <c r="BB381"/>
      <c r="BC381" s="407" t="str">
        <f t="shared" si="191"/>
        <v>►</v>
      </c>
      <c r="BF381" s="407" t="str">
        <f t="shared" si="192"/>
        <v>►</v>
      </c>
      <c r="BI381" s="9">
        <v>1</v>
      </c>
      <c r="BJ381" s="1"/>
      <c r="BK381" s="1"/>
    </row>
    <row r="382" spans="1:63" s="583" customFormat="1" ht="16.5" thickBot="1">
      <c r="A382" s="407" t="str">
        <f t="shared" si="189"/>
        <v>►</v>
      </c>
      <c r="B382" s="147" t="str">
        <f t="shared" si="211"/>
        <v>►</v>
      </c>
      <c r="C382" s="685" t="str">
        <f t="shared" si="211"/>
        <v>►</v>
      </c>
      <c r="D382" s="147" t="str">
        <f t="shared" si="211"/>
        <v>►</v>
      </c>
      <c r="E382" s="147" t="str">
        <f t="shared" si="211"/>
        <v>►</v>
      </c>
      <c r="F382" s="147" t="str">
        <f t="shared" si="211"/>
        <v>►</v>
      </c>
      <c r="G382" s="147" t="str">
        <f t="shared" si="211"/>
        <v>►</v>
      </c>
      <c r="H382"/>
      <c r="I382" s="273"/>
      <c r="J382" s="272"/>
      <c r="K382" s="272"/>
      <c r="L382" s="272"/>
      <c r="M382" s="272"/>
      <c r="N382" s="272"/>
      <c r="O382" s="272"/>
      <c r="P382" s="272"/>
      <c r="Q382" s="272"/>
      <c r="R382" s="272"/>
      <c r="S382" s="272"/>
      <c r="T382" s="272"/>
      <c r="U382" s="272"/>
      <c r="V382" s="272"/>
      <c r="W382" s="272"/>
      <c r="X382" s="272"/>
      <c r="Y382" s="272"/>
      <c r="Z382" s="271"/>
      <c r="AA382" s="686"/>
      <c r="AB382" s="407" t="str">
        <f t="shared" si="190"/>
        <v>►</v>
      </c>
      <c r="AC382" s="147" t="str">
        <f t="shared" si="212"/>
        <v>►</v>
      </c>
      <c r="AD382" s="685" t="str">
        <f t="shared" si="212"/>
        <v>►</v>
      </c>
      <c r="AE382" s="147" t="str">
        <f t="shared" si="212"/>
        <v>►</v>
      </c>
      <c r="AF382" s="147" t="str">
        <f t="shared" si="212"/>
        <v>►</v>
      </c>
      <c r="AG382" s="147" t="str">
        <f t="shared" si="212"/>
        <v>►</v>
      </c>
      <c r="AH382" s="147" t="str">
        <f t="shared" si="212"/>
        <v>►</v>
      </c>
      <c r="AI382" s="686"/>
      <c r="AJ382" s="273"/>
      <c r="AK382" s="272"/>
      <c r="AL382" s="272"/>
      <c r="AM382" s="272"/>
      <c r="AN382" s="272"/>
      <c r="AO382" s="272"/>
      <c r="AP382" s="272"/>
      <c r="AQ382" s="272"/>
      <c r="AR382" s="272"/>
      <c r="AS382" s="272"/>
      <c r="AT382" s="272"/>
      <c r="AU382" s="272"/>
      <c r="AV382" s="272"/>
      <c r="AW382" s="272"/>
      <c r="AX382" s="272"/>
      <c r="AY382" s="272"/>
      <c r="AZ382" s="272"/>
      <c r="BA382" s="271"/>
      <c r="BB382"/>
      <c r="BC382" s="407" t="str">
        <f t="shared" si="191"/>
        <v>►</v>
      </c>
      <c r="BF382" s="407" t="str">
        <f t="shared" si="192"/>
        <v>►</v>
      </c>
      <c r="BI382" s="9">
        <v>1</v>
      </c>
      <c r="BJ382" s="1"/>
      <c r="BK382" s="1"/>
    </row>
    <row r="383" spans="1:63" s="583" customFormat="1" ht="16.5" thickBot="1">
      <c r="A383" s="407" t="str">
        <f t="shared" si="189"/>
        <v>A</v>
      </c>
      <c r="B383" s="681" t="s">
        <v>956</v>
      </c>
      <c r="C383" s="681" t="s">
        <v>956</v>
      </c>
      <c r="D383" s="681" t="s">
        <v>956</v>
      </c>
      <c r="E383" s="681" t="s">
        <v>956</v>
      </c>
      <c r="F383" s="681" t="s">
        <v>956</v>
      </c>
      <c r="G383" s="681" t="s">
        <v>956</v>
      </c>
      <c r="H383"/>
      <c r="I383" s="684" t="s">
        <v>338</v>
      </c>
      <c r="J383" s="683" t="s">
        <v>956</v>
      </c>
      <c r="K383" s="683" t="s">
        <v>956</v>
      </c>
      <c r="L383" s="683" t="s">
        <v>956</v>
      </c>
      <c r="M383" s="683" t="s">
        <v>956</v>
      </c>
      <c r="N383" s="683" t="s">
        <v>956</v>
      </c>
      <c r="O383" s="683" t="s">
        <v>956</v>
      </c>
      <c r="P383" s="683" t="s">
        <v>956</v>
      </c>
      <c r="Q383" s="683" t="s">
        <v>956</v>
      </c>
      <c r="R383" s="683" t="s">
        <v>956</v>
      </c>
      <c r="S383" s="683" t="s">
        <v>956</v>
      </c>
      <c r="T383" s="683" t="s">
        <v>956</v>
      </c>
      <c r="U383" s="683" t="s">
        <v>956</v>
      </c>
      <c r="V383" s="683" t="s">
        <v>956</v>
      </c>
      <c r="W383" s="683" t="s">
        <v>956</v>
      </c>
      <c r="X383" s="683" t="s">
        <v>956</v>
      </c>
      <c r="Y383" s="683" t="s">
        <v>956</v>
      </c>
      <c r="Z383" s="683" t="s">
        <v>956</v>
      </c>
      <c r="AA383" s="686"/>
      <c r="AB383" s="407" t="str">
        <f t="shared" si="190"/>
        <v>A</v>
      </c>
      <c r="AC383" s="681" t="s">
        <v>956</v>
      </c>
      <c r="AD383" s="681" t="s">
        <v>956</v>
      </c>
      <c r="AE383" s="681" t="s">
        <v>956</v>
      </c>
      <c r="AF383" s="681" t="s">
        <v>956</v>
      </c>
      <c r="AG383" s="681" t="s">
        <v>956</v>
      </c>
      <c r="AH383" s="681" t="s">
        <v>956</v>
      </c>
      <c r="AI383" s="686"/>
      <c r="AJ383" s="684" t="s">
        <v>338</v>
      </c>
      <c r="AK383" s="683" t="s">
        <v>956</v>
      </c>
      <c r="AL383" s="683" t="s">
        <v>956</v>
      </c>
      <c r="AM383" s="683" t="s">
        <v>956</v>
      </c>
      <c r="AN383" s="683" t="s">
        <v>956</v>
      </c>
      <c r="AO383" s="683" t="s">
        <v>956</v>
      </c>
      <c r="AP383" s="683" t="s">
        <v>956</v>
      </c>
      <c r="AQ383" s="683" t="s">
        <v>956</v>
      </c>
      <c r="AR383" s="683" t="s">
        <v>956</v>
      </c>
      <c r="AS383" s="683" t="s">
        <v>956</v>
      </c>
      <c r="AT383" s="683" t="s">
        <v>956</v>
      </c>
      <c r="AU383" s="683" t="s">
        <v>956</v>
      </c>
      <c r="AV383" s="683" t="s">
        <v>956</v>
      </c>
      <c r="AW383" s="683" t="s">
        <v>956</v>
      </c>
      <c r="AX383" s="683" t="s">
        <v>956</v>
      </c>
      <c r="AY383" s="683" t="s">
        <v>956</v>
      </c>
      <c r="AZ383" s="683" t="s">
        <v>956</v>
      </c>
      <c r="BA383" s="683" t="s">
        <v>956</v>
      </c>
      <c r="BB383"/>
      <c r="BC383" s="407" t="str">
        <f t="shared" si="191"/>
        <v>A</v>
      </c>
      <c r="BF383" s="407" t="str">
        <f t="shared" si="192"/>
        <v>A</v>
      </c>
      <c r="BI383" s="9">
        <v>1</v>
      </c>
      <c r="BJ383" s="1"/>
      <c r="BK383" s="1"/>
    </row>
    <row r="384" spans="1:63" s="583" customFormat="1" ht="28.5">
      <c r="A384" s="407" t="str">
        <f t="shared" si="189"/>
        <v>►</v>
      </c>
      <c r="B384" s="408" t="str">
        <f t="shared" ref="B384:B402" si="213">IF(A384="►","►",IF(A384="A",IF(AND(ISTEXT(J384),ISTEXT(J384)),J384,IF(ISTEXT(J384),J384,IF(ISBLANK(J384),J384,J384)))))</f>
        <v>►</v>
      </c>
      <c r="C384" s="715" t="str">
        <f t="shared" ref="C384:C402" si="214">IF(B384="►","►",IFERROR(LEFT(B384,SEARCH(".",B384)-1),0))</f>
        <v>►</v>
      </c>
      <c r="D384" s="408" t="str">
        <f t="shared" ref="D384:D402" si="215">IF(B384="►","►",IFERROR(MID(B384,SEARCH(".",B384)+1,SEARCH(".",B384,SEARCH(".",B384)+1)-SEARCH(".",B384)-1),0))</f>
        <v>►</v>
      </c>
      <c r="E384" s="408" t="str">
        <f t="shared" ref="E384:E402" si="216">IF(B384="►","►",IFERROR(MID(B384,SEARCH(".",B384,SEARCH(".",B384)+1)+1,SEARCH(".",B384,SEARCH(".",B384,SEARCH(".",B384)+1)+1)-SEARCH(".",B384,SEARCH(".",B384)+1)-1),0))</f>
        <v>►</v>
      </c>
      <c r="F384" s="408" t="str">
        <f t="shared" ref="F384:F402" si="217">IF(B384="►","►",IFERROR(MID(J384,SEARCH(".",B384,SEARCH(".",B384,SEARCH(".",B384)+1)+1)+1,SEARCH(".",B384,SEARCH(".",B384,SEARCH(".",B384,SEARCH(".",B384)+1)+1)+1)-SEARCH(".",B384,SEARCH(".",B384,SEARCH(".",B384)+1)+1)-1),0))</f>
        <v>►</v>
      </c>
      <c r="G384" s="408" t="str">
        <f t="shared" ref="G384:G402" si="218">IF(B384="►","►",IFERROR(MID(B384,SEARCH("♦",SUBSTITUTE(B384,".","♦",LEN(B384)-LEN(SUBSTITUTE(B384,".",""))))+1,999),""))</f>
        <v>►</v>
      </c>
      <c r="H384"/>
      <c r="I384" s="259"/>
      <c r="J384" s="258"/>
      <c r="K384" s="258"/>
      <c r="L384" s="257"/>
      <c r="M384" s="256"/>
      <c r="N384" s="255"/>
      <c r="O384" s="714"/>
      <c r="P384" s="713"/>
      <c r="Q384" s="712"/>
      <c r="R384" s="712"/>
      <c r="S384" s="712"/>
      <c r="T384" s="712"/>
      <c r="U384" s="712"/>
      <c r="V384" s="712"/>
      <c r="W384" s="712"/>
      <c r="X384" s="712"/>
      <c r="Y384" s="712"/>
      <c r="Z384" s="711"/>
      <c r="AA384" s="686"/>
      <c r="AB384" s="407" t="str">
        <f t="shared" si="190"/>
        <v>►</v>
      </c>
      <c r="AC384" s="408" t="str">
        <f t="shared" ref="AC384:AC402" si="219">IF(AB384="►","►",IF(AB384="A",IF(AND(ISTEXT(AK384),ISTEXT(AK384)),AK384,IF(ISTEXT(AK384),AK384,IF(ISBLANK(AK384),AK384,AK384)))))</f>
        <v>►</v>
      </c>
      <c r="AD384" s="715" t="str">
        <f t="shared" ref="AD384:AD402" si="220">IF(AC384="►","►",IFERROR(LEFT(AC384,SEARCH(".",AC384)-1),0))</f>
        <v>►</v>
      </c>
      <c r="AE384" s="408" t="str">
        <f t="shared" ref="AE384:AE402" si="221">IF(AC384="►","►",IFERROR(MID(AC384,SEARCH(".",AC384)+1,SEARCH(".",AC384,SEARCH(".",AC384)+1)-SEARCH(".",AC384)-1),0))</f>
        <v>►</v>
      </c>
      <c r="AF384" s="408" t="str">
        <f t="shared" ref="AF384:AF402" si="222">IF(AC384="►","►",IFERROR(MID(AC384,SEARCH(".",AC384,SEARCH(".",AC384)+1)+1,SEARCH(".",AC384,SEARCH(".",AC384,SEARCH(".",AC384)+1)+1)-SEARCH(".",AC384,SEARCH(".",AC384)+1)-1),0))</f>
        <v>►</v>
      </c>
      <c r="AG384" s="408" t="str">
        <f t="shared" ref="AG384:AG402" si="223">IF(AC384="►","►",IFERROR(MID(AK384,SEARCH(".",AC384,SEARCH(".",AC384,SEARCH(".",AC384)+1)+1)+1,SEARCH(".",AC384,SEARCH(".",AC384,SEARCH(".",AC384,SEARCH(".",AC384)+1)+1)+1)-SEARCH(".",AC384,SEARCH(".",AC384,SEARCH(".",AC384)+1)+1)-1),0))</f>
        <v>►</v>
      </c>
      <c r="AH384" s="408" t="str">
        <f t="shared" ref="AH384:AH402" si="224">IF(AC384="►","►",IFERROR(MID(AC384,SEARCH("♦",SUBSTITUTE(AC384,".","♦",LEN(AC384)-LEN(SUBSTITUTE(AC384,".",""))))+1,999),""))</f>
        <v>►</v>
      </c>
      <c r="AI384" s="686"/>
      <c r="AJ384" s="259"/>
      <c r="AK384" s="258"/>
      <c r="AL384" s="258"/>
      <c r="AM384" s="257"/>
      <c r="AN384" s="256"/>
      <c r="AO384" s="255"/>
      <c r="AP384" s="714"/>
      <c r="AQ384" s="713"/>
      <c r="AR384" s="712"/>
      <c r="AS384" s="712"/>
      <c r="AT384" s="712"/>
      <c r="AU384" s="712"/>
      <c r="AV384" s="712"/>
      <c r="AW384" s="712"/>
      <c r="AX384" s="712"/>
      <c r="AY384" s="712"/>
      <c r="AZ384" s="712"/>
      <c r="BA384" s="711"/>
      <c r="BB384"/>
      <c r="BC384" s="407" t="str">
        <f t="shared" si="191"/>
        <v>►</v>
      </c>
      <c r="BF384" s="407" t="str">
        <f t="shared" si="192"/>
        <v>►</v>
      </c>
      <c r="BI384" s="9">
        <v>1</v>
      </c>
      <c r="BJ384" s="1"/>
      <c r="BK384" s="1"/>
    </row>
    <row r="385" spans="1:63" s="583" customFormat="1" ht="28.5">
      <c r="A385" s="407" t="str">
        <f t="shared" si="189"/>
        <v>►</v>
      </c>
      <c r="B385" s="147" t="str">
        <f t="shared" si="213"/>
        <v>►</v>
      </c>
      <c r="C385" s="685" t="str">
        <f t="shared" si="214"/>
        <v>►</v>
      </c>
      <c r="D385" s="147" t="str">
        <f t="shared" si="215"/>
        <v>►</v>
      </c>
      <c r="E385" s="147" t="str">
        <f t="shared" si="216"/>
        <v>►</v>
      </c>
      <c r="F385" s="147" t="str">
        <f t="shared" si="217"/>
        <v>►</v>
      </c>
      <c r="G385" s="147" t="str">
        <f t="shared" si="218"/>
        <v>►</v>
      </c>
      <c r="H385"/>
      <c r="I385" s="342"/>
      <c r="J385" s="204"/>
      <c r="K385" s="204"/>
      <c r="L385" s="203"/>
      <c r="M385" s="202"/>
      <c r="N385" s="201"/>
      <c r="O385" s="710"/>
      <c r="P385" s="709"/>
      <c r="Q385" s="708"/>
      <c r="R385" s="708"/>
      <c r="S385" s="708"/>
      <c r="T385" s="708"/>
      <c r="U385" s="708"/>
      <c r="V385" s="708"/>
      <c r="W385" s="708"/>
      <c r="X385" s="708"/>
      <c r="Y385" s="708"/>
      <c r="Z385" s="707"/>
      <c r="AA385" s="686"/>
      <c r="AB385" s="407" t="str">
        <f t="shared" si="190"/>
        <v>►</v>
      </c>
      <c r="AC385" s="147" t="str">
        <f t="shared" si="219"/>
        <v>►</v>
      </c>
      <c r="AD385" s="685" t="str">
        <f t="shared" si="220"/>
        <v>►</v>
      </c>
      <c r="AE385" s="147" t="str">
        <f t="shared" si="221"/>
        <v>►</v>
      </c>
      <c r="AF385" s="147" t="str">
        <f t="shared" si="222"/>
        <v>►</v>
      </c>
      <c r="AG385" s="147" t="str">
        <f t="shared" si="223"/>
        <v>►</v>
      </c>
      <c r="AH385" s="147" t="str">
        <f t="shared" si="224"/>
        <v>►</v>
      </c>
      <c r="AI385" s="686"/>
      <c r="AJ385" s="342"/>
      <c r="AK385" s="204"/>
      <c r="AL385" s="204"/>
      <c r="AM385" s="203"/>
      <c r="AN385" s="202"/>
      <c r="AO385" s="201"/>
      <c r="AP385" s="710"/>
      <c r="AQ385" s="709"/>
      <c r="AR385" s="708"/>
      <c r="AS385" s="708"/>
      <c r="AT385" s="708"/>
      <c r="AU385" s="708"/>
      <c r="AV385" s="708"/>
      <c r="AW385" s="708"/>
      <c r="AX385" s="708"/>
      <c r="AY385" s="708"/>
      <c r="AZ385" s="708"/>
      <c r="BA385" s="707"/>
      <c r="BB385"/>
      <c r="BC385" s="407" t="str">
        <f t="shared" si="191"/>
        <v>►</v>
      </c>
      <c r="BF385" s="407" t="str">
        <f t="shared" si="192"/>
        <v>►</v>
      </c>
      <c r="BI385" s="9">
        <v>1</v>
      </c>
      <c r="BJ385" s="1"/>
      <c r="BK385" s="1"/>
    </row>
    <row r="386" spans="1:63" s="583" customFormat="1" ht="15.75">
      <c r="A386" s="407" t="str">
        <f t="shared" si="189"/>
        <v>►</v>
      </c>
      <c r="B386" s="147" t="str">
        <f t="shared" si="213"/>
        <v>►</v>
      </c>
      <c r="C386" s="685" t="str">
        <f t="shared" si="214"/>
        <v>►</v>
      </c>
      <c r="D386" s="147" t="str">
        <f t="shared" si="215"/>
        <v>►</v>
      </c>
      <c r="E386" s="147" t="str">
        <f t="shared" si="216"/>
        <v>►</v>
      </c>
      <c r="F386" s="147" t="str">
        <f t="shared" si="217"/>
        <v>►</v>
      </c>
      <c r="G386" s="147" t="str">
        <f t="shared" si="218"/>
        <v>►</v>
      </c>
      <c r="H386"/>
      <c r="I386" s="134"/>
      <c r="J386" s="204"/>
      <c r="K386" s="204"/>
      <c r="L386" s="203"/>
      <c r="M386" s="202"/>
      <c r="N386" s="201"/>
      <c r="O386" s="706"/>
      <c r="P386" s="706"/>
      <c r="Q386" s="337"/>
      <c r="R386" s="336"/>
      <c r="S386" s="232"/>
      <c r="T386" s="232"/>
      <c r="U386" s="232"/>
      <c r="V386" s="232"/>
      <c r="W386" s="232"/>
      <c r="X386" s="232"/>
      <c r="Y386" s="232"/>
      <c r="Z386" s="231"/>
      <c r="AA386" s="686"/>
      <c r="AB386" s="407" t="str">
        <f t="shared" si="190"/>
        <v>►</v>
      </c>
      <c r="AC386" s="147" t="str">
        <f t="shared" si="219"/>
        <v>►</v>
      </c>
      <c r="AD386" s="685" t="str">
        <f t="shared" si="220"/>
        <v>►</v>
      </c>
      <c r="AE386" s="147" t="str">
        <f t="shared" si="221"/>
        <v>►</v>
      </c>
      <c r="AF386" s="147" t="str">
        <f t="shared" si="222"/>
        <v>►</v>
      </c>
      <c r="AG386" s="147" t="str">
        <f t="shared" si="223"/>
        <v>►</v>
      </c>
      <c r="AH386" s="147" t="str">
        <f t="shared" si="224"/>
        <v>►</v>
      </c>
      <c r="AI386" s="686"/>
      <c r="AJ386" s="134"/>
      <c r="AK386" s="204"/>
      <c r="AL386" s="204"/>
      <c r="AM386" s="203"/>
      <c r="AN386" s="202"/>
      <c r="AO386" s="201"/>
      <c r="AP386" s="706"/>
      <c r="AQ386" s="706"/>
      <c r="AR386" s="337"/>
      <c r="AS386" s="336"/>
      <c r="AT386" s="232"/>
      <c r="AU386" s="232"/>
      <c r="AV386" s="232"/>
      <c r="AW386" s="232"/>
      <c r="AX386" s="232"/>
      <c r="AY386" s="232"/>
      <c r="AZ386" s="232"/>
      <c r="BA386" s="231"/>
      <c r="BB386"/>
      <c r="BC386" s="407" t="str">
        <f t="shared" si="191"/>
        <v>►</v>
      </c>
      <c r="BF386" s="407" t="str">
        <f t="shared" si="192"/>
        <v>►</v>
      </c>
      <c r="BI386" s="9">
        <v>1</v>
      </c>
      <c r="BJ386" s="1"/>
      <c r="BK386" s="1"/>
    </row>
    <row r="387" spans="1:63" s="583" customFormat="1" ht="18.75">
      <c r="A387" s="407" t="str">
        <f t="shared" si="189"/>
        <v>►</v>
      </c>
      <c r="B387" s="147" t="str">
        <f t="shared" si="213"/>
        <v>►</v>
      </c>
      <c r="C387" s="685" t="str">
        <f t="shared" si="214"/>
        <v>►</v>
      </c>
      <c r="D387" s="147" t="str">
        <f t="shared" si="215"/>
        <v>►</v>
      </c>
      <c r="E387" s="147" t="str">
        <f t="shared" si="216"/>
        <v>►</v>
      </c>
      <c r="F387" s="147" t="str">
        <f t="shared" si="217"/>
        <v>►</v>
      </c>
      <c r="G387" s="147" t="str">
        <f t="shared" si="218"/>
        <v>►</v>
      </c>
      <c r="H387"/>
      <c r="I387" s="134"/>
      <c r="J387" s="204"/>
      <c r="K387" s="204"/>
      <c r="L387" s="203"/>
      <c r="M387" s="202"/>
      <c r="N387" s="201"/>
      <c r="O387" s="224"/>
      <c r="P387" s="334"/>
      <c r="Q387" s="323"/>
      <c r="R387" s="323"/>
      <c r="S387" s="323"/>
      <c r="T387" s="323"/>
      <c r="U387" s="211"/>
      <c r="V387" s="223"/>
      <c r="W387" s="705"/>
      <c r="X387" s="705"/>
      <c r="Y387" s="705"/>
      <c r="Z387" s="704"/>
      <c r="AA387" s="686"/>
      <c r="AB387" s="407" t="str">
        <f t="shared" si="190"/>
        <v>►</v>
      </c>
      <c r="AC387" s="147" t="str">
        <f t="shared" si="219"/>
        <v>►</v>
      </c>
      <c r="AD387" s="685" t="str">
        <f t="shared" si="220"/>
        <v>►</v>
      </c>
      <c r="AE387" s="147" t="str">
        <f t="shared" si="221"/>
        <v>►</v>
      </c>
      <c r="AF387" s="147" t="str">
        <f t="shared" si="222"/>
        <v>►</v>
      </c>
      <c r="AG387" s="147" t="str">
        <f t="shared" si="223"/>
        <v>►</v>
      </c>
      <c r="AH387" s="147" t="str">
        <f t="shared" si="224"/>
        <v>►</v>
      </c>
      <c r="AI387" s="686"/>
      <c r="AJ387" s="134"/>
      <c r="AK387" s="204"/>
      <c r="AL387" s="204"/>
      <c r="AM387" s="203"/>
      <c r="AN387" s="202"/>
      <c r="AO387" s="201"/>
      <c r="AP387" s="224"/>
      <c r="AQ387" s="334"/>
      <c r="AR387" s="323"/>
      <c r="AS387" s="323"/>
      <c r="AT387" s="323"/>
      <c r="AU387" s="323"/>
      <c r="AV387" s="211"/>
      <c r="AW387" s="223"/>
      <c r="AX387" s="705"/>
      <c r="AY387" s="705"/>
      <c r="AZ387" s="705"/>
      <c r="BA387" s="704"/>
      <c r="BB387"/>
      <c r="BC387" s="407" t="str">
        <f t="shared" si="191"/>
        <v>►</v>
      </c>
      <c r="BF387" s="407" t="str">
        <f t="shared" si="192"/>
        <v>►</v>
      </c>
      <c r="BI387" s="9">
        <v>1</v>
      </c>
      <c r="BJ387" s="1"/>
      <c r="BK387" s="1"/>
    </row>
    <row r="388" spans="1:63" s="583" customFormat="1" ht="18.75">
      <c r="A388" s="407" t="str">
        <f t="shared" si="189"/>
        <v>►</v>
      </c>
      <c r="B388" s="147" t="str">
        <f t="shared" si="213"/>
        <v>►</v>
      </c>
      <c r="C388" s="685" t="str">
        <f t="shared" si="214"/>
        <v>►</v>
      </c>
      <c r="D388" s="147" t="str">
        <f t="shared" si="215"/>
        <v>►</v>
      </c>
      <c r="E388" s="147" t="str">
        <f t="shared" si="216"/>
        <v>►</v>
      </c>
      <c r="F388" s="147" t="str">
        <f t="shared" si="217"/>
        <v>►</v>
      </c>
      <c r="G388" s="147" t="str">
        <f t="shared" si="218"/>
        <v>►</v>
      </c>
      <c r="H388"/>
      <c r="I388" s="134"/>
      <c r="J388" s="204"/>
      <c r="K388" s="204"/>
      <c r="L388" s="203"/>
      <c r="M388" s="202"/>
      <c r="N388" s="201"/>
      <c r="O388" s="216"/>
      <c r="P388" s="327"/>
      <c r="Q388" s="324"/>
      <c r="R388" s="324"/>
      <c r="S388" s="324"/>
      <c r="T388" s="324"/>
      <c r="U388" s="215"/>
      <c r="V388" s="28"/>
      <c r="W388" s="705"/>
      <c r="X388" s="705"/>
      <c r="Y388" s="705"/>
      <c r="Z388" s="704"/>
      <c r="AA388" s="686"/>
      <c r="AB388" s="407" t="str">
        <f t="shared" si="190"/>
        <v>►</v>
      </c>
      <c r="AC388" s="147" t="str">
        <f t="shared" si="219"/>
        <v>►</v>
      </c>
      <c r="AD388" s="685" t="str">
        <f t="shared" si="220"/>
        <v>►</v>
      </c>
      <c r="AE388" s="147" t="str">
        <f t="shared" si="221"/>
        <v>►</v>
      </c>
      <c r="AF388" s="147" t="str">
        <f t="shared" si="222"/>
        <v>►</v>
      </c>
      <c r="AG388" s="147" t="str">
        <f t="shared" si="223"/>
        <v>►</v>
      </c>
      <c r="AH388" s="147" t="str">
        <f t="shared" si="224"/>
        <v>►</v>
      </c>
      <c r="AI388" s="686"/>
      <c r="AJ388" s="134"/>
      <c r="AK388" s="204"/>
      <c r="AL388" s="204"/>
      <c r="AM388" s="203"/>
      <c r="AN388" s="202"/>
      <c r="AO388" s="201"/>
      <c r="AP388" s="216"/>
      <c r="AQ388" s="327"/>
      <c r="AR388" s="324"/>
      <c r="AS388" s="324"/>
      <c r="AT388" s="324"/>
      <c r="AU388" s="324"/>
      <c r="AV388" s="215"/>
      <c r="AW388" s="28"/>
      <c r="AX388" s="705"/>
      <c r="AY388" s="705"/>
      <c r="AZ388" s="705"/>
      <c r="BA388" s="704"/>
      <c r="BB388"/>
      <c r="BC388" s="407" t="str">
        <f t="shared" si="191"/>
        <v>►</v>
      </c>
      <c r="BF388" s="407" t="str">
        <f t="shared" si="192"/>
        <v>►</v>
      </c>
      <c r="BI388" s="9">
        <v>1</v>
      </c>
      <c r="BJ388" s="1"/>
      <c r="BK388" s="1"/>
    </row>
    <row r="389" spans="1:63" s="583" customFormat="1" ht="15.75">
      <c r="A389" s="407" t="str">
        <f t="shared" si="189"/>
        <v>►</v>
      </c>
      <c r="B389" s="147" t="str">
        <f t="shared" si="213"/>
        <v>►</v>
      </c>
      <c r="C389" s="685" t="str">
        <f t="shared" si="214"/>
        <v>►</v>
      </c>
      <c r="D389" s="147" t="str">
        <f t="shared" si="215"/>
        <v>►</v>
      </c>
      <c r="E389" s="147" t="str">
        <f t="shared" si="216"/>
        <v>►</v>
      </c>
      <c r="F389" s="147" t="str">
        <f t="shared" si="217"/>
        <v>►</v>
      </c>
      <c r="G389" s="147" t="str">
        <f t="shared" si="218"/>
        <v>►</v>
      </c>
      <c r="H389"/>
      <c r="I389" s="134"/>
      <c r="J389" s="204"/>
      <c r="K389" s="204"/>
      <c r="L389" s="203"/>
      <c r="M389" s="202"/>
      <c r="N389" s="201"/>
      <c r="O389" s="325"/>
      <c r="P389" s="324"/>
      <c r="Q389" s="323"/>
      <c r="R389" s="320"/>
      <c r="S389" s="199"/>
      <c r="T389" s="319"/>
      <c r="U389" s="198"/>
      <c r="V389" s="197"/>
      <c r="W389" s="703"/>
      <c r="X389" s="703"/>
      <c r="Y389" s="703"/>
      <c r="Z389" s="702"/>
      <c r="AA389" s="686"/>
      <c r="AB389" s="407" t="str">
        <f t="shared" si="190"/>
        <v>►</v>
      </c>
      <c r="AC389" s="147" t="str">
        <f t="shared" si="219"/>
        <v>►</v>
      </c>
      <c r="AD389" s="685" t="str">
        <f t="shared" si="220"/>
        <v>►</v>
      </c>
      <c r="AE389" s="147" t="str">
        <f t="shared" si="221"/>
        <v>►</v>
      </c>
      <c r="AF389" s="147" t="str">
        <f t="shared" si="222"/>
        <v>►</v>
      </c>
      <c r="AG389" s="147" t="str">
        <f t="shared" si="223"/>
        <v>►</v>
      </c>
      <c r="AH389" s="147" t="str">
        <f t="shared" si="224"/>
        <v>►</v>
      </c>
      <c r="AI389" s="686"/>
      <c r="AJ389" s="134"/>
      <c r="AK389" s="204"/>
      <c r="AL389" s="204"/>
      <c r="AM389" s="203"/>
      <c r="AN389" s="202"/>
      <c r="AO389" s="201"/>
      <c r="AP389" s="325"/>
      <c r="AQ389" s="324"/>
      <c r="AR389" s="323"/>
      <c r="AS389" s="320"/>
      <c r="AT389" s="199"/>
      <c r="AU389" s="319"/>
      <c r="AV389" s="198"/>
      <c r="AW389" s="197"/>
      <c r="AX389" s="703"/>
      <c r="AY389" s="703"/>
      <c r="AZ389" s="703"/>
      <c r="BA389" s="702"/>
      <c r="BB389"/>
      <c r="BC389" s="407" t="str">
        <f t="shared" si="191"/>
        <v>►</v>
      </c>
      <c r="BF389" s="407" t="str">
        <f t="shared" si="192"/>
        <v>►</v>
      </c>
      <c r="BI389" s="9">
        <v>1</v>
      </c>
      <c r="BJ389" s="1"/>
      <c r="BK389" s="1"/>
    </row>
    <row r="390" spans="1:63" s="583" customFormat="1" ht="15.75">
      <c r="A390" s="407" t="str">
        <f t="shared" si="189"/>
        <v>►</v>
      </c>
      <c r="B390" s="147" t="str">
        <f t="shared" si="213"/>
        <v>►</v>
      </c>
      <c r="C390" s="685" t="str">
        <f t="shared" si="214"/>
        <v>►</v>
      </c>
      <c r="D390" s="147" t="str">
        <f t="shared" si="215"/>
        <v>►</v>
      </c>
      <c r="E390" s="147" t="str">
        <f t="shared" si="216"/>
        <v>►</v>
      </c>
      <c r="F390" s="147" t="str">
        <f t="shared" si="217"/>
        <v>►</v>
      </c>
      <c r="G390" s="147" t="str">
        <f t="shared" si="218"/>
        <v>►</v>
      </c>
      <c r="H390"/>
      <c r="I390" s="134"/>
      <c r="J390" s="204"/>
      <c r="K390" s="204"/>
      <c r="L390" s="203"/>
      <c r="M390" s="202"/>
      <c r="N390" s="201"/>
      <c r="O390" s="200"/>
      <c r="P390" s="104"/>
      <c r="Q390" s="320"/>
      <c r="R390" s="320"/>
      <c r="S390" s="199"/>
      <c r="T390" s="319"/>
      <c r="U390" s="198"/>
      <c r="V390" s="197"/>
      <c r="W390" s="703"/>
      <c r="X390" s="703"/>
      <c r="Y390" s="703"/>
      <c r="Z390" s="702"/>
      <c r="AA390" s="686"/>
      <c r="AB390" s="407" t="str">
        <f t="shared" si="190"/>
        <v>►</v>
      </c>
      <c r="AC390" s="147" t="str">
        <f t="shared" si="219"/>
        <v>►</v>
      </c>
      <c r="AD390" s="685" t="str">
        <f t="shared" si="220"/>
        <v>►</v>
      </c>
      <c r="AE390" s="147" t="str">
        <f t="shared" si="221"/>
        <v>►</v>
      </c>
      <c r="AF390" s="147" t="str">
        <f t="shared" si="222"/>
        <v>►</v>
      </c>
      <c r="AG390" s="147" t="str">
        <f t="shared" si="223"/>
        <v>►</v>
      </c>
      <c r="AH390" s="147" t="str">
        <f t="shared" si="224"/>
        <v>►</v>
      </c>
      <c r="AI390" s="686"/>
      <c r="AJ390" s="134"/>
      <c r="AK390" s="204"/>
      <c r="AL390" s="204"/>
      <c r="AM390" s="203"/>
      <c r="AN390" s="202"/>
      <c r="AO390" s="201"/>
      <c r="AP390" s="200"/>
      <c r="AQ390" s="104"/>
      <c r="AR390" s="320"/>
      <c r="AS390" s="320"/>
      <c r="AT390" s="199"/>
      <c r="AU390" s="319"/>
      <c r="AV390" s="198"/>
      <c r="AW390" s="197"/>
      <c r="AX390" s="703"/>
      <c r="AY390" s="703"/>
      <c r="AZ390" s="703"/>
      <c r="BA390" s="702"/>
      <c r="BB390"/>
      <c r="BC390" s="407" t="str">
        <f t="shared" si="191"/>
        <v>►</v>
      </c>
      <c r="BF390" s="407" t="str">
        <f t="shared" si="192"/>
        <v>►</v>
      </c>
      <c r="BI390" s="9">
        <v>1</v>
      </c>
      <c r="BJ390" s="1"/>
      <c r="BK390" s="1"/>
    </row>
    <row r="391" spans="1:63" s="583" customFormat="1" ht="15.75">
      <c r="A391" s="407" t="str">
        <f t="shared" si="189"/>
        <v>►</v>
      </c>
      <c r="B391" s="147" t="str">
        <f t="shared" si="213"/>
        <v>►</v>
      </c>
      <c r="C391" s="685" t="str">
        <f t="shared" si="214"/>
        <v>►</v>
      </c>
      <c r="D391" s="147" t="str">
        <f t="shared" si="215"/>
        <v>►</v>
      </c>
      <c r="E391" s="147" t="str">
        <f t="shared" si="216"/>
        <v>►</v>
      </c>
      <c r="F391" s="147" t="str">
        <f t="shared" si="217"/>
        <v>►</v>
      </c>
      <c r="G391" s="147" t="str">
        <f t="shared" si="218"/>
        <v>►</v>
      </c>
      <c r="H391"/>
      <c r="I391" s="134"/>
      <c r="J391" s="190"/>
      <c r="K391" s="189"/>
      <c r="L391" s="188"/>
      <c r="M391" s="187"/>
      <c r="N391" s="186"/>
      <c r="O391" s="185"/>
      <c r="P391" s="184"/>
      <c r="Q391" s="184"/>
      <c r="R391" s="183"/>
      <c r="S391" s="183"/>
      <c r="T391" s="183"/>
      <c r="U391" s="183"/>
      <c r="V391" s="183"/>
      <c r="W391" s="183"/>
      <c r="X391" s="183"/>
      <c r="Y391" s="183"/>
      <c r="Z391" s="182"/>
      <c r="AA391" s="686"/>
      <c r="AB391" s="407" t="str">
        <f t="shared" si="190"/>
        <v>►</v>
      </c>
      <c r="AC391" s="147" t="str">
        <f t="shared" si="219"/>
        <v>►</v>
      </c>
      <c r="AD391" s="685" t="str">
        <f t="shared" si="220"/>
        <v>►</v>
      </c>
      <c r="AE391" s="147" t="str">
        <f t="shared" si="221"/>
        <v>►</v>
      </c>
      <c r="AF391" s="147" t="str">
        <f t="shared" si="222"/>
        <v>►</v>
      </c>
      <c r="AG391" s="147" t="str">
        <f t="shared" si="223"/>
        <v>►</v>
      </c>
      <c r="AH391" s="147" t="str">
        <f t="shared" si="224"/>
        <v>►</v>
      </c>
      <c r="AI391" s="686"/>
      <c r="AJ391" s="134"/>
      <c r="AK391" s="190"/>
      <c r="AL391" s="189"/>
      <c r="AM391" s="188"/>
      <c r="AN391" s="187"/>
      <c r="AO391" s="186"/>
      <c r="AP391" s="185"/>
      <c r="AQ391" s="184"/>
      <c r="AR391" s="184"/>
      <c r="AS391" s="183"/>
      <c r="AT391" s="183"/>
      <c r="AU391" s="183"/>
      <c r="AV391" s="183"/>
      <c r="AW391" s="183"/>
      <c r="AX391" s="183"/>
      <c r="AY391" s="183"/>
      <c r="AZ391" s="183"/>
      <c r="BA391" s="182"/>
      <c r="BB391"/>
      <c r="BC391" s="407" t="str">
        <f t="shared" si="191"/>
        <v>►</v>
      </c>
      <c r="BF391" s="407" t="str">
        <f t="shared" si="192"/>
        <v>►</v>
      </c>
      <c r="BI391" s="9">
        <v>1</v>
      </c>
      <c r="BJ391" s="1"/>
      <c r="BK391" s="1"/>
    </row>
    <row r="392" spans="1:63" s="583" customFormat="1" ht="15.75">
      <c r="A392" s="407" t="str">
        <f t="shared" si="189"/>
        <v>►</v>
      </c>
      <c r="B392" s="147" t="str">
        <f t="shared" si="213"/>
        <v>►</v>
      </c>
      <c r="C392" s="685" t="str">
        <f t="shared" si="214"/>
        <v>►</v>
      </c>
      <c r="D392" s="147" t="str">
        <f t="shared" si="215"/>
        <v>►</v>
      </c>
      <c r="E392" s="147" t="str">
        <f t="shared" si="216"/>
        <v>►</v>
      </c>
      <c r="F392" s="147" t="str">
        <f t="shared" si="217"/>
        <v>►</v>
      </c>
      <c r="G392" s="147" t="str">
        <f t="shared" si="218"/>
        <v>►</v>
      </c>
      <c r="H392"/>
      <c r="I392" s="134"/>
      <c r="J392" s="119"/>
      <c r="K392" s="119"/>
      <c r="L392" s="118"/>
      <c r="M392" s="117"/>
      <c r="N392" s="116"/>
      <c r="O392" s="701"/>
      <c r="P392" s="701"/>
      <c r="Q392" s="700"/>
      <c r="R392" s="177"/>
      <c r="S392" s="176"/>
      <c r="T392" s="699"/>
      <c r="U392" s="175"/>
      <c r="V392" s="698"/>
      <c r="W392" s="697"/>
      <c r="X392" s="696"/>
      <c r="Y392" s="695"/>
      <c r="Z392" s="174"/>
      <c r="AA392" s="686"/>
      <c r="AB392" s="407" t="str">
        <f t="shared" si="190"/>
        <v>►</v>
      </c>
      <c r="AC392" s="147" t="str">
        <f t="shared" si="219"/>
        <v>►</v>
      </c>
      <c r="AD392" s="685" t="str">
        <f t="shared" si="220"/>
        <v>►</v>
      </c>
      <c r="AE392" s="147" t="str">
        <f t="shared" si="221"/>
        <v>►</v>
      </c>
      <c r="AF392" s="147" t="str">
        <f t="shared" si="222"/>
        <v>►</v>
      </c>
      <c r="AG392" s="147" t="str">
        <f t="shared" si="223"/>
        <v>►</v>
      </c>
      <c r="AH392" s="147" t="str">
        <f t="shared" si="224"/>
        <v>►</v>
      </c>
      <c r="AI392" s="686"/>
      <c r="AJ392" s="134"/>
      <c r="AK392" s="119"/>
      <c r="AL392" s="119"/>
      <c r="AM392" s="118"/>
      <c r="AN392" s="117"/>
      <c r="AO392" s="116"/>
      <c r="AP392" s="701"/>
      <c r="AQ392" s="701"/>
      <c r="AR392" s="700"/>
      <c r="AS392" s="177"/>
      <c r="AT392" s="176"/>
      <c r="AU392" s="699"/>
      <c r="AV392" s="175"/>
      <c r="AW392" s="698"/>
      <c r="AX392" s="697"/>
      <c r="AY392" s="696"/>
      <c r="AZ392" s="695"/>
      <c r="BA392" s="174"/>
      <c r="BB392"/>
      <c r="BC392" s="407" t="str">
        <f t="shared" si="191"/>
        <v>►</v>
      </c>
      <c r="BF392" s="407" t="str">
        <f t="shared" si="192"/>
        <v>►</v>
      </c>
      <c r="BI392" s="9">
        <v>1</v>
      </c>
      <c r="BJ392" s="1"/>
      <c r="BK392" s="1"/>
    </row>
    <row r="393" spans="1:63" s="583" customFormat="1" ht="15.75">
      <c r="A393" s="407" t="str">
        <f t="shared" si="189"/>
        <v>►</v>
      </c>
      <c r="B393" s="147" t="str">
        <f t="shared" si="213"/>
        <v>►</v>
      </c>
      <c r="C393" s="685" t="str">
        <f t="shared" si="214"/>
        <v>►</v>
      </c>
      <c r="D393" s="147" t="str">
        <f t="shared" si="215"/>
        <v>►</v>
      </c>
      <c r="E393" s="147" t="str">
        <f t="shared" si="216"/>
        <v>►</v>
      </c>
      <c r="F393" s="147" t="str">
        <f t="shared" si="217"/>
        <v>►</v>
      </c>
      <c r="G393" s="147" t="str">
        <f t="shared" si="218"/>
        <v>►</v>
      </c>
      <c r="H393"/>
      <c r="I393" s="134"/>
      <c r="J393" s="119"/>
      <c r="K393" s="119"/>
      <c r="L393" s="118"/>
      <c r="M393" s="117"/>
      <c r="N393" s="116"/>
      <c r="O393" s="689"/>
      <c r="P393" s="689"/>
      <c r="Q393" s="688"/>
      <c r="R393" s="165"/>
      <c r="S393" s="164"/>
      <c r="T393" s="694"/>
      <c r="U393" s="163"/>
      <c r="V393" s="693"/>
      <c r="W393" s="692"/>
      <c r="X393" s="691"/>
      <c r="Y393" s="690"/>
      <c r="Z393" s="162"/>
      <c r="AA393" s="686"/>
      <c r="AB393" s="407" t="str">
        <f t="shared" si="190"/>
        <v>►</v>
      </c>
      <c r="AC393" s="147" t="str">
        <f t="shared" si="219"/>
        <v>►</v>
      </c>
      <c r="AD393" s="685" t="str">
        <f t="shared" si="220"/>
        <v>►</v>
      </c>
      <c r="AE393" s="147" t="str">
        <f t="shared" si="221"/>
        <v>►</v>
      </c>
      <c r="AF393" s="147" t="str">
        <f t="shared" si="222"/>
        <v>►</v>
      </c>
      <c r="AG393" s="147" t="str">
        <f t="shared" si="223"/>
        <v>►</v>
      </c>
      <c r="AH393" s="147" t="str">
        <f t="shared" si="224"/>
        <v>►</v>
      </c>
      <c r="AI393" s="686"/>
      <c r="AJ393" s="134"/>
      <c r="AK393" s="119"/>
      <c r="AL393" s="119"/>
      <c r="AM393" s="118"/>
      <c r="AN393" s="117"/>
      <c r="AO393" s="116"/>
      <c r="AP393" s="689"/>
      <c r="AQ393" s="689"/>
      <c r="AR393" s="688"/>
      <c r="AS393" s="165"/>
      <c r="AT393" s="164"/>
      <c r="AU393" s="694"/>
      <c r="AV393" s="163"/>
      <c r="AW393" s="693"/>
      <c r="AX393" s="692"/>
      <c r="AY393" s="691"/>
      <c r="AZ393" s="690"/>
      <c r="BA393" s="162"/>
      <c r="BB393"/>
      <c r="BC393" s="407" t="str">
        <f t="shared" si="191"/>
        <v>►</v>
      </c>
      <c r="BF393" s="407" t="str">
        <f t="shared" si="192"/>
        <v>►</v>
      </c>
      <c r="BI393" s="9">
        <v>1</v>
      </c>
      <c r="BJ393" s="1"/>
      <c r="BK393" s="1"/>
    </row>
    <row r="394" spans="1:63" s="583" customFormat="1" ht="21">
      <c r="A394" s="407" t="str">
        <f t="shared" ref="A394:A450" si="225">IF(ISBLANK(I394),"►",I394)</f>
        <v>►</v>
      </c>
      <c r="B394" s="147" t="str">
        <f t="shared" si="213"/>
        <v>►</v>
      </c>
      <c r="C394" s="685" t="str">
        <f t="shared" si="214"/>
        <v>►</v>
      </c>
      <c r="D394" s="147" t="str">
        <f t="shared" si="215"/>
        <v>►</v>
      </c>
      <c r="E394" s="147" t="str">
        <f t="shared" si="216"/>
        <v>►</v>
      </c>
      <c r="F394" s="147" t="str">
        <f t="shared" si="217"/>
        <v>►</v>
      </c>
      <c r="G394" s="147" t="str">
        <f t="shared" si="218"/>
        <v>►</v>
      </c>
      <c r="H394"/>
      <c r="I394" s="134"/>
      <c r="J394" s="119"/>
      <c r="K394" s="119"/>
      <c r="L394" s="118"/>
      <c r="M394" s="117"/>
      <c r="N394" s="116"/>
      <c r="O394" s="689"/>
      <c r="P394" s="689"/>
      <c r="Q394" s="688"/>
      <c r="R394" s="145"/>
      <c r="S394" s="296"/>
      <c r="T394" s="295"/>
      <c r="U394" s="144"/>
      <c r="V394" s="294"/>
      <c r="W394" s="293"/>
      <c r="X394" s="292"/>
      <c r="Y394" s="291"/>
      <c r="Z394" s="290"/>
      <c r="AA394" s="686"/>
      <c r="AB394" s="407" t="str">
        <f t="shared" ref="AB394:AB450" si="226">IF(ISBLANK(AJ394),"►",AJ394)</f>
        <v>►</v>
      </c>
      <c r="AC394" s="147" t="str">
        <f t="shared" si="219"/>
        <v>►</v>
      </c>
      <c r="AD394" s="685" t="str">
        <f t="shared" si="220"/>
        <v>►</v>
      </c>
      <c r="AE394" s="147" t="str">
        <f t="shared" si="221"/>
        <v>►</v>
      </c>
      <c r="AF394" s="147" t="str">
        <f t="shared" si="222"/>
        <v>►</v>
      </c>
      <c r="AG394" s="147" t="str">
        <f t="shared" si="223"/>
        <v>►</v>
      </c>
      <c r="AH394" s="147" t="str">
        <f t="shared" si="224"/>
        <v>►</v>
      </c>
      <c r="AI394" s="686"/>
      <c r="AJ394" s="134"/>
      <c r="AK394" s="119"/>
      <c r="AL394" s="119"/>
      <c r="AM394" s="118"/>
      <c r="AN394" s="117"/>
      <c r="AO394" s="116"/>
      <c r="AP394" s="689"/>
      <c r="AQ394" s="689"/>
      <c r="AR394" s="688"/>
      <c r="AS394" s="145"/>
      <c r="AT394" s="296"/>
      <c r="AU394" s="295"/>
      <c r="AV394" s="144"/>
      <c r="AW394" s="294"/>
      <c r="AX394" s="293"/>
      <c r="AY394" s="292"/>
      <c r="AZ394" s="291"/>
      <c r="BA394" s="290"/>
      <c r="BB394"/>
      <c r="BC394" s="407" t="str">
        <f t="shared" ref="BC394:BC450" si="227">A394</f>
        <v>►</v>
      </c>
      <c r="BF394" s="407" t="str">
        <f t="shared" ref="BF394:BF450" si="228">AB394</f>
        <v>►</v>
      </c>
      <c r="BI394" s="9">
        <v>1</v>
      </c>
      <c r="BJ394" s="1"/>
      <c r="BK394" s="1"/>
    </row>
    <row r="395" spans="1:63" s="583" customFormat="1" ht="21">
      <c r="A395" s="407" t="str">
        <f t="shared" si="225"/>
        <v>►</v>
      </c>
      <c r="B395" s="147" t="str">
        <f t="shared" si="213"/>
        <v>►</v>
      </c>
      <c r="C395" s="685" t="str">
        <f t="shared" si="214"/>
        <v>►</v>
      </c>
      <c r="D395" s="147" t="str">
        <f t="shared" si="215"/>
        <v>►</v>
      </c>
      <c r="E395" s="147" t="str">
        <f t="shared" si="216"/>
        <v>►</v>
      </c>
      <c r="F395" s="147" t="str">
        <f t="shared" si="217"/>
        <v>►</v>
      </c>
      <c r="G395" s="147" t="str">
        <f t="shared" si="218"/>
        <v>►</v>
      </c>
      <c r="H395"/>
      <c r="I395" s="146"/>
      <c r="J395" s="119"/>
      <c r="K395" s="119"/>
      <c r="L395" s="118"/>
      <c r="M395" s="117"/>
      <c r="N395" s="116"/>
      <c r="O395" s="689"/>
      <c r="P395" s="689"/>
      <c r="Q395" s="688"/>
      <c r="R395" s="150"/>
      <c r="S395" s="296"/>
      <c r="T395" s="295"/>
      <c r="U395" s="144"/>
      <c r="V395" s="294"/>
      <c r="W395" s="293"/>
      <c r="X395" s="292"/>
      <c r="Y395" s="291"/>
      <c r="Z395" s="290"/>
      <c r="AA395" s="686"/>
      <c r="AB395" s="407" t="str">
        <f t="shared" si="226"/>
        <v>►</v>
      </c>
      <c r="AC395" s="147" t="str">
        <f t="shared" si="219"/>
        <v>►</v>
      </c>
      <c r="AD395" s="685" t="str">
        <f t="shared" si="220"/>
        <v>►</v>
      </c>
      <c r="AE395" s="147" t="str">
        <f t="shared" si="221"/>
        <v>►</v>
      </c>
      <c r="AF395" s="147" t="str">
        <f t="shared" si="222"/>
        <v>►</v>
      </c>
      <c r="AG395" s="147" t="str">
        <f t="shared" si="223"/>
        <v>►</v>
      </c>
      <c r="AH395" s="147" t="str">
        <f t="shared" si="224"/>
        <v>►</v>
      </c>
      <c r="AI395" s="686"/>
      <c r="AJ395" s="146"/>
      <c r="AK395" s="119"/>
      <c r="AL395" s="119"/>
      <c r="AM395" s="118"/>
      <c r="AN395" s="117"/>
      <c r="AO395" s="116"/>
      <c r="AP395" s="689"/>
      <c r="AQ395" s="689"/>
      <c r="AR395" s="688"/>
      <c r="AS395" s="150"/>
      <c r="AT395" s="296"/>
      <c r="AU395" s="295"/>
      <c r="AV395" s="144"/>
      <c r="AW395" s="294"/>
      <c r="AX395" s="293"/>
      <c r="AY395" s="292"/>
      <c r="AZ395" s="291"/>
      <c r="BA395" s="290"/>
      <c r="BB395"/>
      <c r="BC395" s="407" t="str">
        <f t="shared" si="227"/>
        <v>►</v>
      </c>
      <c r="BF395" s="407" t="str">
        <f t="shared" si="228"/>
        <v>►</v>
      </c>
      <c r="BI395" s="9">
        <v>1</v>
      </c>
      <c r="BJ395" s="1"/>
      <c r="BK395" s="1"/>
    </row>
    <row r="396" spans="1:63" s="583" customFormat="1" ht="21">
      <c r="A396" s="407" t="str">
        <f t="shared" si="225"/>
        <v>►</v>
      </c>
      <c r="B396" s="147" t="str">
        <f t="shared" si="213"/>
        <v>►</v>
      </c>
      <c r="C396" s="685" t="str">
        <f t="shared" si="214"/>
        <v>►</v>
      </c>
      <c r="D396" s="147" t="str">
        <f t="shared" si="215"/>
        <v>►</v>
      </c>
      <c r="E396" s="147" t="str">
        <f t="shared" si="216"/>
        <v>►</v>
      </c>
      <c r="F396" s="147" t="str">
        <f t="shared" si="217"/>
        <v>►</v>
      </c>
      <c r="G396" s="147" t="str">
        <f t="shared" si="218"/>
        <v>►</v>
      </c>
      <c r="H396"/>
      <c r="I396" s="146"/>
      <c r="J396" s="119"/>
      <c r="K396" s="119"/>
      <c r="L396" s="118"/>
      <c r="M396" s="117"/>
      <c r="N396" s="116"/>
      <c r="O396" s="689"/>
      <c r="P396" s="689"/>
      <c r="Q396" s="688"/>
      <c r="R396" s="145"/>
      <c r="S396" s="296"/>
      <c r="T396" s="295"/>
      <c r="U396" s="144"/>
      <c r="V396" s="294"/>
      <c r="W396" s="293"/>
      <c r="X396" s="292"/>
      <c r="Y396" s="291"/>
      <c r="Z396" s="298"/>
      <c r="AA396" s="686"/>
      <c r="AB396" s="407" t="str">
        <f t="shared" si="226"/>
        <v>►</v>
      </c>
      <c r="AC396" s="147" t="str">
        <f t="shared" si="219"/>
        <v>►</v>
      </c>
      <c r="AD396" s="685" t="str">
        <f t="shared" si="220"/>
        <v>►</v>
      </c>
      <c r="AE396" s="147" t="str">
        <f t="shared" si="221"/>
        <v>►</v>
      </c>
      <c r="AF396" s="147" t="str">
        <f t="shared" si="222"/>
        <v>►</v>
      </c>
      <c r="AG396" s="147" t="str">
        <f t="shared" si="223"/>
        <v>►</v>
      </c>
      <c r="AH396" s="147" t="str">
        <f t="shared" si="224"/>
        <v>►</v>
      </c>
      <c r="AI396" s="686"/>
      <c r="AJ396" s="146"/>
      <c r="AK396" s="119"/>
      <c r="AL396" s="119"/>
      <c r="AM396" s="118"/>
      <c r="AN396" s="117"/>
      <c r="AO396" s="116"/>
      <c r="AP396" s="689"/>
      <c r="AQ396" s="689"/>
      <c r="AR396" s="688"/>
      <c r="AS396" s="145"/>
      <c r="AT396" s="296"/>
      <c r="AU396" s="295"/>
      <c r="AV396" s="144"/>
      <c r="AW396" s="294"/>
      <c r="AX396" s="293"/>
      <c r="AY396" s="292"/>
      <c r="AZ396" s="291"/>
      <c r="BA396" s="298"/>
      <c r="BB396"/>
      <c r="BC396" s="407" t="str">
        <f t="shared" si="227"/>
        <v>►</v>
      </c>
      <c r="BF396" s="407" t="str">
        <f t="shared" si="228"/>
        <v>►</v>
      </c>
      <c r="BI396" s="9">
        <v>1</v>
      </c>
      <c r="BJ396" s="1"/>
      <c r="BK396" s="1"/>
    </row>
    <row r="397" spans="1:63" s="583" customFormat="1" ht="21">
      <c r="A397" s="407" t="str">
        <f t="shared" si="225"/>
        <v>►</v>
      </c>
      <c r="B397" s="147" t="str">
        <f t="shared" si="213"/>
        <v>►</v>
      </c>
      <c r="C397" s="685" t="str">
        <f t="shared" si="214"/>
        <v>►</v>
      </c>
      <c r="D397" s="147" t="str">
        <f t="shared" si="215"/>
        <v>►</v>
      </c>
      <c r="E397" s="147" t="str">
        <f t="shared" si="216"/>
        <v>►</v>
      </c>
      <c r="F397" s="147" t="str">
        <f t="shared" si="217"/>
        <v>►</v>
      </c>
      <c r="G397" s="147" t="str">
        <f t="shared" si="218"/>
        <v>►</v>
      </c>
      <c r="H397"/>
      <c r="I397" s="146"/>
      <c r="J397" s="119"/>
      <c r="K397" s="119"/>
      <c r="L397" s="118"/>
      <c r="M397" s="117"/>
      <c r="N397" s="116"/>
      <c r="O397" s="689"/>
      <c r="P397" s="689"/>
      <c r="Q397" s="688"/>
      <c r="R397" s="150"/>
      <c r="S397" s="296"/>
      <c r="T397" s="295"/>
      <c r="U397" s="144"/>
      <c r="V397" s="294"/>
      <c r="W397" s="293"/>
      <c r="X397" s="292"/>
      <c r="Y397" s="291"/>
      <c r="Z397" s="298"/>
      <c r="AA397" s="686"/>
      <c r="AB397" s="407" t="str">
        <f t="shared" si="226"/>
        <v>►</v>
      </c>
      <c r="AC397" s="147" t="str">
        <f t="shared" si="219"/>
        <v>►</v>
      </c>
      <c r="AD397" s="685" t="str">
        <f t="shared" si="220"/>
        <v>►</v>
      </c>
      <c r="AE397" s="147" t="str">
        <f t="shared" si="221"/>
        <v>►</v>
      </c>
      <c r="AF397" s="147" t="str">
        <f t="shared" si="222"/>
        <v>►</v>
      </c>
      <c r="AG397" s="147" t="str">
        <f t="shared" si="223"/>
        <v>►</v>
      </c>
      <c r="AH397" s="147" t="str">
        <f t="shared" si="224"/>
        <v>►</v>
      </c>
      <c r="AI397" s="686"/>
      <c r="AJ397" s="146"/>
      <c r="AK397" s="119"/>
      <c r="AL397" s="119"/>
      <c r="AM397" s="118"/>
      <c r="AN397" s="117"/>
      <c r="AO397" s="116"/>
      <c r="AP397" s="689"/>
      <c r="AQ397" s="689"/>
      <c r="AR397" s="688"/>
      <c r="AS397" s="150"/>
      <c r="AT397" s="296"/>
      <c r="AU397" s="295"/>
      <c r="AV397" s="144"/>
      <c r="AW397" s="294"/>
      <c r="AX397" s="293"/>
      <c r="AY397" s="292"/>
      <c r="AZ397" s="291"/>
      <c r="BA397" s="298"/>
      <c r="BB397"/>
      <c r="BC397" s="407" t="str">
        <f t="shared" si="227"/>
        <v>►</v>
      </c>
      <c r="BF397" s="407" t="str">
        <f t="shared" si="228"/>
        <v>►</v>
      </c>
      <c r="BI397" s="9">
        <v>1</v>
      </c>
      <c r="BJ397" s="1"/>
      <c r="BK397" s="1"/>
    </row>
    <row r="398" spans="1:63" s="583" customFormat="1" ht="21">
      <c r="A398" s="407" t="str">
        <f t="shared" si="225"/>
        <v>►</v>
      </c>
      <c r="B398" s="147" t="str">
        <f t="shared" si="213"/>
        <v>►</v>
      </c>
      <c r="C398" s="685" t="str">
        <f t="shared" si="214"/>
        <v>►</v>
      </c>
      <c r="D398" s="147" t="str">
        <f t="shared" si="215"/>
        <v>►</v>
      </c>
      <c r="E398" s="147" t="str">
        <f t="shared" si="216"/>
        <v>►</v>
      </c>
      <c r="F398" s="147" t="str">
        <f t="shared" si="217"/>
        <v>►</v>
      </c>
      <c r="G398" s="147" t="str">
        <f t="shared" si="218"/>
        <v>►</v>
      </c>
      <c r="H398"/>
      <c r="I398" s="146"/>
      <c r="J398" s="119"/>
      <c r="K398" s="119"/>
      <c r="L398" s="118"/>
      <c r="M398" s="117"/>
      <c r="N398" s="116"/>
      <c r="O398" s="689"/>
      <c r="P398" s="689"/>
      <c r="Q398" s="688"/>
      <c r="R398" s="145"/>
      <c r="S398" s="296"/>
      <c r="T398" s="295"/>
      <c r="U398" s="144"/>
      <c r="V398" s="294"/>
      <c r="W398" s="293"/>
      <c r="X398" s="292"/>
      <c r="Y398" s="291"/>
      <c r="Z398" s="290"/>
      <c r="AA398" s="686"/>
      <c r="AB398" s="407" t="str">
        <f t="shared" si="226"/>
        <v>►</v>
      </c>
      <c r="AC398" s="147" t="str">
        <f t="shared" si="219"/>
        <v>►</v>
      </c>
      <c r="AD398" s="685" t="str">
        <f t="shared" si="220"/>
        <v>►</v>
      </c>
      <c r="AE398" s="147" t="str">
        <f t="shared" si="221"/>
        <v>►</v>
      </c>
      <c r="AF398" s="147" t="str">
        <f t="shared" si="222"/>
        <v>►</v>
      </c>
      <c r="AG398" s="147" t="str">
        <f t="shared" si="223"/>
        <v>►</v>
      </c>
      <c r="AH398" s="147" t="str">
        <f t="shared" si="224"/>
        <v>►</v>
      </c>
      <c r="AI398" s="686"/>
      <c r="AJ398" s="146"/>
      <c r="AK398" s="119"/>
      <c r="AL398" s="119"/>
      <c r="AM398" s="118"/>
      <c r="AN398" s="117"/>
      <c r="AO398" s="116"/>
      <c r="AP398" s="689"/>
      <c r="AQ398" s="689"/>
      <c r="AR398" s="688"/>
      <c r="AS398" s="145"/>
      <c r="AT398" s="296"/>
      <c r="AU398" s="295"/>
      <c r="AV398" s="144"/>
      <c r="AW398" s="294"/>
      <c r="AX398" s="293"/>
      <c r="AY398" s="292"/>
      <c r="AZ398" s="291"/>
      <c r="BA398" s="290"/>
      <c r="BB398"/>
      <c r="BC398" s="407" t="str">
        <f t="shared" si="227"/>
        <v>►</v>
      </c>
      <c r="BF398" s="407" t="str">
        <f t="shared" si="228"/>
        <v>►</v>
      </c>
      <c r="BI398" s="9">
        <v>1</v>
      </c>
      <c r="BJ398" s="1"/>
      <c r="BK398" s="1"/>
    </row>
    <row r="399" spans="1:63" s="583" customFormat="1" ht="21">
      <c r="A399" s="407" t="str">
        <f t="shared" si="225"/>
        <v>►</v>
      </c>
      <c r="B399" s="147" t="str">
        <f t="shared" si="213"/>
        <v>►</v>
      </c>
      <c r="C399" s="685" t="str">
        <f t="shared" si="214"/>
        <v>►</v>
      </c>
      <c r="D399" s="147" t="str">
        <f t="shared" si="215"/>
        <v>►</v>
      </c>
      <c r="E399" s="147" t="str">
        <f t="shared" si="216"/>
        <v>►</v>
      </c>
      <c r="F399" s="147" t="str">
        <f t="shared" si="217"/>
        <v>►</v>
      </c>
      <c r="G399" s="147" t="str">
        <f t="shared" si="218"/>
        <v>►</v>
      </c>
      <c r="H399"/>
      <c r="I399" s="146"/>
      <c r="J399" s="119"/>
      <c r="K399" s="119"/>
      <c r="L399" s="118"/>
      <c r="M399" s="117"/>
      <c r="N399" s="116"/>
      <c r="O399" s="689"/>
      <c r="P399" s="689"/>
      <c r="Q399" s="688"/>
      <c r="R399" s="150"/>
      <c r="S399" s="296"/>
      <c r="T399" s="295"/>
      <c r="U399" s="144"/>
      <c r="V399" s="294"/>
      <c r="W399" s="293"/>
      <c r="X399" s="292"/>
      <c r="Y399" s="291"/>
      <c r="Z399" s="290"/>
      <c r="AA399" s="686"/>
      <c r="AB399" s="407" t="str">
        <f t="shared" si="226"/>
        <v>►</v>
      </c>
      <c r="AC399" s="147" t="str">
        <f t="shared" si="219"/>
        <v>►</v>
      </c>
      <c r="AD399" s="685" t="str">
        <f t="shared" si="220"/>
        <v>►</v>
      </c>
      <c r="AE399" s="147" t="str">
        <f t="shared" si="221"/>
        <v>►</v>
      </c>
      <c r="AF399" s="147" t="str">
        <f t="shared" si="222"/>
        <v>►</v>
      </c>
      <c r="AG399" s="147" t="str">
        <f t="shared" si="223"/>
        <v>►</v>
      </c>
      <c r="AH399" s="147" t="str">
        <f t="shared" si="224"/>
        <v>►</v>
      </c>
      <c r="AI399" s="686"/>
      <c r="AJ399" s="146"/>
      <c r="AK399" s="119"/>
      <c r="AL399" s="119"/>
      <c r="AM399" s="118"/>
      <c r="AN399" s="117"/>
      <c r="AO399" s="116"/>
      <c r="AP399" s="689"/>
      <c r="AQ399" s="689"/>
      <c r="AR399" s="688"/>
      <c r="AS399" s="150"/>
      <c r="AT399" s="296"/>
      <c r="AU399" s="295"/>
      <c r="AV399" s="144"/>
      <c r="AW399" s="294"/>
      <c r="AX399" s="293"/>
      <c r="AY399" s="292"/>
      <c r="AZ399" s="291"/>
      <c r="BA399" s="290"/>
      <c r="BB399"/>
      <c r="BC399" s="407" t="str">
        <f t="shared" si="227"/>
        <v>►</v>
      </c>
      <c r="BF399" s="407" t="str">
        <f t="shared" si="228"/>
        <v>►</v>
      </c>
      <c r="BI399" s="9">
        <v>1</v>
      </c>
      <c r="BJ399" s="1"/>
      <c r="BK399" s="1"/>
    </row>
    <row r="400" spans="1:63" s="583" customFormat="1" ht="21">
      <c r="A400" s="407" t="str">
        <f t="shared" si="225"/>
        <v>►</v>
      </c>
      <c r="B400" s="147" t="str">
        <f t="shared" si="213"/>
        <v>►</v>
      </c>
      <c r="C400" s="685" t="str">
        <f t="shared" si="214"/>
        <v>►</v>
      </c>
      <c r="D400" s="147" t="str">
        <f t="shared" si="215"/>
        <v>►</v>
      </c>
      <c r="E400" s="147" t="str">
        <f t="shared" si="216"/>
        <v>►</v>
      </c>
      <c r="F400" s="147" t="str">
        <f t="shared" si="217"/>
        <v>►</v>
      </c>
      <c r="G400" s="147" t="str">
        <f t="shared" si="218"/>
        <v>►</v>
      </c>
      <c r="H400"/>
      <c r="I400" s="146"/>
      <c r="J400" s="119"/>
      <c r="K400" s="119"/>
      <c r="L400" s="118"/>
      <c r="M400" s="117"/>
      <c r="N400" s="116"/>
      <c r="O400" s="689"/>
      <c r="P400" s="689"/>
      <c r="Q400" s="688"/>
      <c r="R400" s="145"/>
      <c r="S400" s="296"/>
      <c r="T400" s="295"/>
      <c r="U400" s="144"/>
      <c r="V400" s="294"/>
      <c r="W400" s="293"/>
      <c r="X400" s="292"/>
      <c r="Y400" s="291"/>
      <c r="Z400" s="290"/>
      <c r="AA400" s="686"/>
      <c r="AB400" s="407" t="str">
        <f t="shared" si="226"/>
        <v>►</v>
      </c>
      <c r="AC400" s="147" t="str">
        <f t="shared" si="219"/>
        <v>►</v>
      </c>
      <c r="AD400" s="685" t="str">
        <f t="shared" si="220"/>
        <v>►</v>
      </c>
      <c r="AE400" s="147" t="str">
        <f t="shared" si="221"/>
        <v>►</v>
      </c>
      <c r="AF400" s="147" t="str">
        <f t="shared" si="222"/>
        <v>►</v>
      </c>
      <c r="AG400" s="147" t="str">
        <f t="shared" si="223"/>
        <v>►</v>
      </c>
      <c r="AH400" s="147" t="str">
        <f t="shared" si="224"/>
        <v>►</v>
      </c>
      <c r="AI400" s="686"/>
      <c r="AJ400" s="146"/>
      <c r="AK400" s="119"/>
      <c r="AL400" s="119"/>
      <c r="AM400" s="118"/>
      <c r="AN400" s="117"/>
      <c r="AO400" s="116"/>
      <c r="AP400" s="689"/>
      <c r="AQ400" s="689"/>
      <c r="AR400" s="688"/>
      <c r="AS400" s="145"/>
      <c r="AT400" s="296"/>
      <c r="AU400" s="295"/>
      <c r="AV400" s="144"/>
      <c r="AW400" s="294"/>
      <c r="AX400" s="293"/>
      <c r="AY400" s="292"/>
      <c r="AZ400" s="291"/>
      <c r="BA400" s="290"/>
      <c r="BB400"/>
      <c r="BC400" s="407" t="str">
        <f t="shared" si="227"/>
        <v>►</v>
      </c>
      <c r="BF400" s="407" t="str">
        <f t="shared" si="228"/>
        <v>►</v>
      </c>
      <c r="BI400" s="9">
        <v>1</v>
      </c>
      <c r="BJ400" s="1"/>
      <c r="BK400" s="1"/>
    </row>
    <row r="401" spans="1:63" s="583" customFormat="1" ht="15.75">
      <c r="A401" s="407" t="str">
        <f t="shared" si="225"/>
        <v>►</v>
      </c>
      <c r="B401" s="147" t="str">
        <f t="shared" si="213"/>
        <v>►</v>
      </c>
      <c r="C401" s="685" t="str">
        <f t="shared" si="214"/>
        <v>►</v>
      </c>
      <c r="D401" s="147" t="str">
        <f t="shared" si="215"/>
        <v>►</v>
      </c>
      <c r="E401" s="147" t="str">
        <f t="shared" si="216"/>
        <v>►</v>
      </c>
      <c r="F401" s="147" t="str">
        <f t="shared" si="217"/>
        <v>►</v>
      </c>
      <c r="G401" s="147" t="str">
        <f t="shared" si="218"/>
        <v>►</v>
      </c>
      <c r="H401"/>
      <c r="I401" s="134"/>
      <c r="J401" s="119"/>
      <c r="K401" s="119"/>
      <c r="L401" s="118"/>
      <c r="M401" s="117"/>
      <c r="N401" s="116"/>
      <c r="O401" s="132"/>
      <c r="P401" s="132"/>
      <c r="Q401" s="132"/>
      <c r="R401" s="132"/>
      <c r="S401" s="132"/>
      <c r="T401" s="132"/>
      <c r="U401" s="132"/>
      <c r="V401" s="132"/>
      <c r="W401" s="132"/>
      <c r="X401" s="133"/>
      <c r="Y401" s="132"/>
      <c r="Z401" s="131"/>
      <c r="AA401" s="686"/>
      <c r="AB401" s="407" t="str">
        <f t="shared" si="226"/>
        <v>►</v>
      </c>
      <c r="AC401" s="147" t="str">
        <f t="shared" si="219"/>
        <v>►</v>
      </c>
      <c r="AD401" s="685" t="str">
        <f t="shared" si="220"/>
        <v>►</v>
      </c>
      <c r="AE401" s="147" t="str">
        <f t="shared" si="221"/>
        <v>►</v>
      </c>
      <c r="AF401" s="147" t="str">
        <f t="shared" si="222"/>
        <v>►</v>
      </c>
      <c r="AG401" s="147" t="str">
        <f t="shared" si="223"/>
        <v>►</v>
      </c>
      <c r="AH401" s="147" t="str">
        <f t="shared" si="224"/>
        <v>►</v>
      </c>
      <c r="AI401" s="686"/>
      <c r="AJ401" s="134"/>
      <c r="AK401" s="119"/>
      <c r="AL401" s="119"/>
      <c r="AM401" s="118"/>
      <c r="AN401" s="117"/>
      <c r="AO401" s="116"/>
      <c r="AP401" s="132"/>
      <c r="AQ401" s="132"/>
      <c r="AR401" s="132"/>
      <c r="AS401" s="132"/>
      <c r="AT401" s="132"/>
      <c r="AU401" s="132"/>
      <c r="AV401" s="132"/>
      <c r="AW401" s="132"/>
      <c r="AX401" s="132"/>
      <c r="AY401" s="133"/>
      <c r="AZ401" s="132"/>
      <c r="BA401" s="131"/>
      <c r="BB401"/>
      <c r="BC401" s="407" t="str">
        <f t="shared" si="227"/>
        <v>►</v>
      </c>
      <c r="BF401" s="407" t="str">
        <f t="shared" si="228"/>
        <v>►</v>
      </c>
      <c r="BI401" s="9">
        <v>1</v>
      </c>
      <c r="BJ401" s="1"/>
      <c r="BK401" s="1"/>
    </row>
    <row r="402" spans="1:63" s="583" customFormat="1" ht="21">
      <c r="A402" s="407" t="str">
        <f t="shared" si="225"/>
        <v>►</v>
      </c>
      <c r="B402" s="147" t="str">
        <f t="shared" si="213"/>
        <v>►</v>
      </c>
      <c r="C402" s="685" t="str">
        <f t="shared" si="214"/>
        <v>►</v>
      </c>
      <c r="D402" s="147" t="str">
        <f t="shared" si="215"/>
        <v>►</v>
      </c>
      <c r="E402" s="147" t="str">
        <f t="shared" si="216"/>
        <v>►</v>
      </c>
      <c r="F402" s="147" t="str">
        <f t="shared" si="217"/>
        <v>►</v>
      </c>
      <c r="G402" s="147" t="str">
        <f t="shared" si="218"/>
        <v>►</v>
      </c>
      <c r="H402"/>
      <c r="I402" s="146"/>
      <c r="J402" s="119"/>
      <c r="K402" s="119"/>
      <c r="L402" s="118"/>
      <c r="M402" s="117"/>
      <c r="N402" s="116"/>
      <c r="O402" s="288"/>
      <c r="P402" s="267"/>
      <c r="Q402" s="270"/>
      <c r="R402" s="270"/>
      <c r="S402" s="270"/>
      <c r="T402" s="270"/>
      <c r="U402" s="270"/>
      <c r="V402" s="270"/>
      <c r="W402" s="270"/>
      <c r="X402" s="270"/>
      <c r="Y402" s="270"/>
      <c r="Z402" s="287"/>
      <c r="AA402" s="686"/>
      <c r="AB402" s="407" t="str">
        <f t="shared" si="226"/>
        <v>►</v>
      </c>
      <c r="AC402" s="147" t="str">
        <f t="shared" si="219"/>
        <v>►</v>
      </c>
      <c r="AD402" s="685" t="str">
        <f t="shared" si="220"/>
        <v>►</v>
      </c>
      <c r="AE402" s="147" t="str">
        <f t="shared" si="221"/>
        <v>►</v>
      </c>
      <c r="AF402" s="147" t="str">
        <f t="shared" si="222"/>
        <v>►</v>
      </c>
      <c r="AG402" s="147" t="str">
        <f t="shared" si="223"/>
        <v>►</v>
      </c>
      <c r="AH402" s="147" t="str">
        <f t="shared" si="224"/>
        <v>►</v>
      </c>
      <c r="AI402" s="686"/>
      <c r="AJ402" s="146"/>
      <c r="AK402" s="119"/>
      <c r="AL402" s="119"/>
      <c r="AM402" s="118"/>
      <c r="AN402" s="117"/>
      <c r="AO402" s="116"/>
      <c r="AP402" s="288"/>
      <c r="AQ402" s="267"/>
      <c r="AR402" s="270"/>
      <c r="AS402" s="270"/>
      <c r="AT402" s="270"/>
      <c r="AU402" s="270"/>
      <c r="AV402" s="270"/>
      <c r="AW402" s="270"/>
      <c r="AX402" s="270"/>
      <c r="AY402" s="270"/>
      <c r="AZ402" s="270"/>
      <c r="BA402" s="287"/>
      <c r="BB402"/>
      <c r="BC402" s="407" t="str">
        <f t="shared" si="227"/>
        <v>►</v>
      </c>
      <c r="BF402" s="407" t="str">
        <f t="shared" si="228"/>
        <v>►</v>
      </c>
      <c r="BI402" s="9">
        <v>1</v>
      </c>
      <c r="BJ402" s="1"/>
      <c r="BK402" s="1"/>
    </row>
    <row r="403" spans="1:63" s="583" customFormat="1" ht="21">
      <c r="A403" s="407" t="str">
        <f t="shared" si="225"/>
        <v>►</v>
      </c>
      <c r="B403" s="147" t="str">
        <f t="shared" ref="B403:G403" si="229">B402</f>
        <v>►</v>
      </c>
      <c r="C403" s="685" t="str">
        <f t="shared" si="229"/>
        <v>►</v>
      </c>
      <c r="D403" s="147" t="str">
        <f t="shared" si="229"/>
        <v>►</v>
      </c>
      <c r="E403" s="147" t="str">
        <f t="shared" si="229"/>
        <v>►</v>
      </c>
      <c r="F403" s="147" t="str">
        <f t="shared" si="229"/>
        <v>►</v>
      </c>
      <c r="G403" s="147" t="str">
        <f t="shared" si="229"/>
        <v>►</v>
      </c>
      <c r="H403"/>
      <c r="I403" s="146"/>
      <c r="J403" s="119"/>
      <c r="K403" s="119"/>
      <c r="L403" s="118"/>
      <c r="M403" s="117"/>
      <c r="N403" s="116"/>
      <c r="O403" s="285"/>
      <c r="P403" s="284"/>
      <c r="Q403" s="284"/>
      <c r="R403" s="284"/>
      <c r="S403" s="284"/>
      <c r="T403" s="284"/>
      <c r="U403" s="284"/>
      <c r="V403" s="284"/>
      <c r="W403" s="284"/>
      <c r="X403" s="284"/>
      <c r="Y403" s="284"/>
      <c r="Z403" s="282"/>
      <c r="AA403" s="686"/>
      <c r="AB403" s="407" t="str">
        <f t="shared" si="226"/>
        <v>►</v>
      </c>
      <c r="AC403" s="147" t="str">
        <f t="shared" ref="AC403:AH403" si="230">AC402</f>
        <v>►</v>
      </c>
      <c r="AD403" s="685" t="str">
        <f t="shared" si="230"/>
        <v>►</v>
      </c>
      <c r="AE403" s="147" t="str">
        <f t="shared" si="230"/>
        <v>►</v>
      </c>
      <c r="AF403" s="147" t="str">
        <f t="shared" si="230"/>
        <v>►</v>
      </c>
      <c r="AG403" s="147" t="str">
        <f t="shared" si="230"/>
        <v>►</v>
      </c>
      <c r="AH403" s="147" t="str">
        <f t="shared" si="230"/>
        <v>►</v>
      </c>
      <c r="AI403" s="686"/>
      <c r="AJ403" s="146"/>
      <c r="AK403" s="119"/>
      <c r="AL403" s="119"/>
      <c r="AM403" s="118"/>
      <c r="AN403" s="117"/>
      <c r="AO403" s="116"/>
      <c r="AP403" s="285"/>
      <c r="AQ403" s="284"/>
      <c r="AR403" s="284"/>
      <c r="AS403" s="284"/>
      <c r="AT403" s="284"/>
      <c r="AU403" s="284"/>
      <c r="AV403" s="284"/>
      <c r="AW403" s="284"/>
      <c r="AX403" s="284"/>
      <c r="AY403" s="284"/>
      <c r="AZ403" s="284"/>
      <c r="BA403" s="282"/>
      <c r="BB403"/>
      <c r="BC403" s="407" t="str">
        <f t="shared" si="227"/>
        <v>►</v>
      </c>
      <c r="BF403" s="407" t="str">
        <f t="shared" si="228"/>
        <v>►</v>
      </c>
      <c r="BI403" s="9">
        <v>1</v>
      </c>
      <c r="BJ403" s="1"/>
      <c r="BK403" s="1"/>
    </row>
    <row r="404" spans="1:63" s="583" customFormat="1" ht="21">
      <c r="A404" s="407" t="str">
        <f t="shared" si="225"/>
        <v>►</v>
      </c>
      <c r="B404" s="147" t="str">
        <f t="shared" ref="B404:G416" si="231">B402</f>
        <v>►</v>
      </c>
      <c r="C404" s="685" t="str">
        <f t="shared" si="231"/>
        <v>►</v>
      </c>
      <c r="D404" s="147" t="str">
        <f t="shared" si="231"/>
        <v>►</v>
      </c>
      <c r="E404" s="147" t="str">
        <f t="shared" si="231"/>
        <v>►</v>
      </c>
      <c r="F404" s="147" t="str">
        <f t="shared" si="231"/>
        <v>►</v>
      </c>
      <c r="G404" s="147" t="str">
        <f t="shared" si="231"/>
        <v>►</v>
      </c>
      <c r="H404"/>
      <c r="I404" s="146"/>
      <c r="J404" s="119"/>
      <c r="K404" s="119"/>
      <c r="L404" s="118"/>
      <c r="M404" s="117"/>
      <c r="N404" s="116"/>
      <c r="O404" s="285"/>
      <c r="P404" s="284"/>
      <c r="Q404" s="284"/>
      <c r="R404" s="284"/>
      <c r="S404" s="284"/>
      <c r="T404" s="284"/>
      <c r="U404" s="284"/>
      <c r="V404" s="284"/>
      <c r="W404" s="284"/>
      <c r="X404" s="284"/>
      <c r="Y404" s="284"/>
      <c r="Z404" s="282"/>
      <c r="AA404" s="686"/>
      <c r="AB404" s="407" t="str">
        <f t="shared" si="226"/>
        <v>►</v>
      </c>
      <c r="AC404" s="147" t="str">
        <f t="shared" ref="AC404:AH416" si="232">AC402</f>
        <v>►</v>
      </c>
      <c r="AD404" s="685" t="str">
        <f t="shared" si="232"/>
        <v>►</v>
      </c>
      <c r="AE404" s="147" t="str">
        <f t="shared" si="232"/>
        <v>►</v>
      </c>
      <c r="AF404" s="147" t="str">
        <f t="shared" si="232"/>
        <v>►</v>
      </c>
      <c r="AG404" s="147" t="str">
        <f t="shared" si="232"/>
        <v>►</v>
      </c>
      <c r="AH404" s="147" t="str">
        <f t="shared" si="232"/>
        <v>►</v>
      </c>
      <c r="AI404" s="686"/>
      <c r="AJ404" s="146"/>
      <c r="AK404" s="119"/>
      <c r="AL404" s="119"/>
      <c r="AM404" s="118"/>
      <c r="AN404" s="117"/>
      <c r="AO404" s="116"/>
      <c r="AP404" s="285"/>
      <c r="AQ404" s="284"/>
      <c r="AR404" s="284"/>
      <c r="AS404" s="284"/>
      <c r="AT404" s="284"/>
      <c r="AU404" s="284"/>
      <c r="AV404" s="284"/>
      <c r="AW404" s="284"/>
      <c r="AX404" s="284"/>
      <c r="AY404" s="284"/>
      <c r="AZ404" s="284"/>
      <c r="BA404" s="282"/>
      <c r="BB404"/>
      <c r="BC404" s="407" t="str">
        <f t="shared" si="227"/>
        <v>►</v>
      </c>
      <c r="BF404" s="407" t="str">
        <f t="shared" si="228"/>
        <v>►</v>
      </c>
      <c r="BI404" s="9">
        <v>1</v>
      </c>
      <c r="BJ404" s="1"/>
      <c r="BK404" s="1"/>
    </row>
    <row r="405" spans="1:63" s="583" customFormat="1" ht="21">
      <c r="A405" s="407" t="str">
        <f t="shared" si="225"/>
        <v>►</v>
      </c>
      <c r="B405" s="147" t="str">
        <f t="shared" si="231"/>
        <v>►</v>
      </c>
      <c r="C405" s="685" t="str">
        <f t="shared" si="231"/>
        <v>►</v>
      </c>
      <c r="D405" s="147" t="str">
        <f t="shared" si="231"/>
        <v>►</v>
      </c>
      <c r="E405" s="147" t="str">
        <f t="shared" si="231"/>
        <v>►</v>
      </c>
      <c r="F405" s="147" t="str">
        <f t="shared" si="231"/>
        <v>►</v>
      </c>
      <c r="G405" s="147" t="str">
        <f t="shared" si="231"/>
        <v>►</v>
      </c>
      <c r="H405"/>
      <c r="I405" s="146"/>
      <c r="J405" s="119"/>
      <c r="K405" s="119"/>
      <c r="L405" s="118"/>
      <c r="M405" s="117"/>
      <c r="N405" s="116"/>
      <c r="O405" s="285"/>
      <c r="P405" s="284"/>
      <c r="Q405" s="284"/>
      <c r="R405" s="284"/>
      <c r="S405" s="284"/>
      <c r="T405" s="284"/>
      <c r="U405" s="284"/>
      <c r="V405" s="284"/>
      <c r="W405" s="284"/>
      <c r="X405" s="284"/>
      <c r="Y405" s="284"/>
      <c r="Z405" s="282"/>
      <c r="AA405" s="686"/>
      <c r="AB405" s="407" t="str">
        <f t="shared" si="226"/>
        <v>►</v>
      </c>
      <c r="AC405" s="147" t="str">
        <f t="shared" si="232"/>
        <v>►</v>
      </c>
      <c r="AD405" s="685" t="str">
        <f t="shared" si="232"/>
        <v>►</v>
      </c>
      <c r="AE405" s="147" t="str">
        <f t="shared" si="232"/>
        <v>►</v>
      </c>
      <c r="AF405" s="147" t="str">
        <f t="shared" si="232"/>
        <v>►</v>
      </c>
      <c r="AG405" s="147" t="str">
        <f t="shared" si="232"/>
        <v>►</v>
      </c>
      <c r="AH405" s="147" t="str">
        <f t="shared" si="232"/>
        <v>►</v>
      </c>
      <c r="AI405" s="686"/>
      <c r="AJ405" s="146"/>
      <c r="AK405" s="119"/>
      <c r="AL405" s="119"/>
      <c r="AM405" s="118"/>
      <c r="AN405" s="117"/>
      <c r="AO405" s="116"/>
      <c r="AP405" s="285"/>
      <c r="AQ405" s="284"/>
      <c r="AR405" s="284"/>
      <c r="AS405" s="284"/>
      <c r="AT405" s="284"/>
      <c r="AU405" s="284"/>
      <c r="AV405" s="284"/>
      <c r="AW405" s="284"/>
      <c r="AX405" s="284"/>
      <c r="AY405" s="284"/>
      <c r="AZ405" s="284"/>
      <c r="BA405" s="282"/>
      <c r="BB405"/>
      <c r="BC405" s="407" t="str">
        <f t="shared" si="227"/>
        <v>►</v>
      </c>
      <c r="BF405" s="407" t="str">
        <f t="shared" si="228"/>
        <v>►</v>
      </c>
      <c r="BI405" s="9">
        <v>1</v>
      </c>
      <c r="BJ405" s="1"/>
      <c r="BK405" s="1"/>
    </row>
    <row r="406" spans="1:63" s="583" customFormat="1" ht="21">
      <c r="A406" s="407" t="str">
        <f t="shared" si="225"/>
        <v>►</v>
      </c>
      <c r="B406" s="147" t="str">
        <f t="shared" si="231"/>
        <v>►</v>
      </c>
      <c r="C406" s="685" t="str">
        <f t="shared" si="231"/>
        <v>►</v>
      </c>
      <c r="D406" s="147" t="str">
        <f t="shared" si="231"/>
        <v>►</v>
      </c>
      <c r="E406" s="147" t="str">
        <f t="shared" si="231"/>
        <v>►</v>
      </c>
      <c r="F406" s="147" t="str">
        <f t="shared" si="231"/>
        <v>►</v>
      </c>
      <c r="G406" s="147" t="str">
        <f t="shared" si="231"/>
        <v>►</v>
      </c>
      <c r="H406"/>
      <c r="I406" s="146"/>
      <c r="J406" s="119"/>
      <c r="K406" s="119"/>
      <c r="L406" s="118"/>
      <c r="M406" s="117"/>
      <c r="N406" s="116"/>
      <c r="O406" s="285"/>
      <c r="P406" s="284"/>
      <c r="Q406" s="284"/>
      <c r="R406" s="284"/>
      <c r="S406" s="284"/>
      <c r="T406" s="284"/>
      <c r="U406" s="284"/>
      <c r="V406" s="284"/>
      <c r="W406" s="284"/>
      <c r="X406" s="284"/>
      <c r="Y406" s="284"/>
      <c r="Z406" s="282"/>
      <c r="AA406" s="686"/>
      <c r="AB406" s="407" t="str">
        <f t="shared" si="226"/>
        <v>►</v>
      </c>
      <c r="AC406" s="147" t="str">
        <f t="shared" si="232"/>
        <v>►</v>
      </c>
      <c r="AD406" s="685" t="str">
        <f t="shared" si="232"/>
        <v>►</v>
      </c>
      <c r="AE406" s="147" t="str">
        <f t="shared" si="232"/>
        <v>►</v>
      </c>
      <c r="AF406" s="147" t="str">
        <f t="shared" si="232"/>
        <v>►</v>
      </c>
      <c r="AG406" s="147" t="str">
        <f t="shared" si="232"/>
        <v>►</v>
      </c>
      <c r="AH406" s="147" t="str">
        <f t="shared" si="232"/>
        <v>►</v>
      </c>
      <c r="AI406" s="686"/>
      <c r="AJ406" s="146"/>
      <c r="AK406" s="119"/>
      <c r="AL406" s="119"/>
      <c r="AM406" s="118"/>
      <c r="AN406" s="117"/>
      <c r="AO406" s="116"/>
      <c r="AP406" s="285"/>
      <c r="AQ406" s="284"/>
      <c r="AR406" s="284"/>
      <c r="AS406" s="284"/>
      <c r="AT406" s="284"/>
      <c r="AU406" s="284"/>
      <c r="AV406" s="284"/>
      <c r="AW406" s="284"/>
      <c r="AX406" s="284"/>
      <c r="AY406" s="284"/>
      <c r="AZ406" s="284"/>
      <c r="BA406" s="282"/>
      <c r="BB406"/>
      <c r="BC406" s="407" t="str">
        <f t="shared" si="227"/>
        <v>►</v>
      </c>
      <c r="BF406" s="407" t="str">
        <f t="shared" si="228"/>
        <v>►</v>
      </c>
      <c r="BI406" s="9">
        <v>1</v>
      </c>
      <c r="BJ406" s="1"/>
      <c r="BK406" s="1"/>
    </row>
    <row r="407" spans="1:63" s="583" customFormat="1" ht="21">
      <c r="A407" s="407" t="str">
        <f t="shared" si="225"/>
        <v>►</v>
      </c>
      <c r="B407" s="147" t="str">
        <f t="shared" si="231"/>
        <v>►</v>
      </c>
      <c r="C407" s="685" t="str">
        <f t="shared" si="231"/>
        <v>►</v>
      </c>
      <c r="D407" s="147" t="str">
        <f t="shared" si="231"/>
        <v>►</v>
      </c>
      <c r="E407" s="147" t="str">
        <f t="shared" si="231"/>
        <v>►</v>
      </c>
      <c r="F407" s="147" t="str">
        <f t="shared" si="231"/>
        <v>►</v>
      </c>
      <c r="G407" s="147" t="str">
        <f t="shared" si="231"/>
        <v>►</v>
      </c>
      <c r="H407"/>
      <c r="I407" s="146"/>
      <c r="J407" s="119"/>
      <c r="K407" s="119"/>
      <c r="L407" s="118"/>
      <c r="M407" s="117"/>
      <c r="N407" s="116"/>
      <c r="O407" s="285"/>
      <c r="P407" s="284"/>
      <c r="Q407" s="284"/>
      <c r="R407" s="284"/>
      <c r="S407" s="284"/>
      <c r="T407" s="284"/>
      <c r="U407" s="284"/>
      <c r="V407" s="284"/>
      <c r="W407" s="284"/>
      <c r="X407" s="284"/>
      <c r="Y407" s="284"/>
      <c r="Z407" s="282"/>
      <c r="AA407" s="686"/>
      <c r="AB407" s="407" t="str">
        <f t="shared" si="226"/>
        <v>►</v>
      </c>
      <c r="AC407" s="147" t="str">
        <f t="shared" si="232"/>
        <v>►</v>
      </c>
      <c r="AD407" s="685" t="str">
        <f t="shared" si="232"/>
        <v>►</v>
      </c>
      <c r="AE407" s="147" t="str">
        <f t="shared" si="232"/>
        <v>►</v>
      </c>
      <c r="AF407" s="147" t="str">
        <f t="shared" si="232"/>
        <v>►</v>
      </c>
      <c r="AG407" s="147" t="str">
        <f t="shared" si="232"/>
        <v>►</v>
      </c>
      <c r="AH407" s="147" t="str">
        <f t="shared" si="232"/>
        <v>►</v>
      </c>
      <c r="AI407" s="686"/>
      <c r="AJ407" s="146"/>
      <c r="AK407" s="119"/>
      <c r="AL407" s="119"/>
      <c r="AM407" s="118"/>
      <c r="AN407" s="117"/>
      <c r="AO407" s="116"/>
      <c r="AP407" s="285"/>
      <c r="AQ407" s="284"/>
      <c r="AR407" s="284"/>
      <c r="AS407" s="284"/>
      <c r="AT407" s="284"/>
      <c r="AU407" s="284"/>
      <c r="AV407" s="284"/>
      <c r="AW407" s="284"/>
      <c r="AX407" s="284"/>
      <c r="AY407" s="284"/>
      <c r="AZ407" s="284"/>
      <c r="BA407" s="282"/>
      <c r="BB407"/>
      <c r="BC407" s="407" t="str">
        <f t="shared" si="227"/>
        <v>►</v>
      </c>
      <c r="BF407" s="407" t="str">
        <f t="shared" si="228"/>
        <v>►</v>
      </c>
      <c r="BI407" s="9">
        <v>1</v>
      </c>
      <c r="BJ407" s="1"/>
      <c r="BK407" s="1"/>
    </row>
    <row r="408" spans="1:63" s="583" customFormat="1" ht="21">
      <c r="A408" s="407" t="str">
        <f t="shared" si="225"/>
        <v>►</v>
      </c>
      <c r="B408" s="147" t="str">
        <f t="shared" si="231"/>
        <v>►</v>
      </c>
      <c r="C408" s="685" t="str">
        <f t="shared" si="231"/>
        <v>►</v>
      </c>
      <c r="D408" s="147" t="str">
        <f t="shared" si="231"/>
        <v>►</v>
      </c>
      <c r="E408" s="147" t="str">
        <f t="shared" si="231"/>
        <v>►</v>
      </c>
      <c r="F408" s="147" t="str">
        <f t="shared" si="231"/>
        <v>►</v>
      </c>
      <c r="G408" s="147" t="str">
        <f t="shared" si="231"/>
        <v>►</v>
      </c>
      <c r="H408"/>
      <c r="I408" s="146"/>
      <c r="J408" s="119"/>
      <c r="K408" s="119"/>
      <c r="L408" s="118"/>
      <c r="M408" s="117"/>
      <c r="N408" s="116"/>
      <c r="O408" s="285"/>
      <c r="P408" s="284"/>
      <c r="Q408" s="284"/>
      <c r="R408" s="284"/>
      <c r="S408" s="284"/>
      <c r="T408" s="284"/>
      <c r="U408" s="284"/>
      <c r="V408" s="284"/>
      <c r="W408" s="284"/>
      <c r="X408" s="284"/>
      <c r="Y408" s="284"/>
      <c r="Z408" s="282"/>
      <c r="AA408" s="686"/>
      <c r="AB408" s="407" t="str">
        <f t="shared" si="226"/>
        <v>►</v>
      </c>
      <c r="AC408" s="147" t="str">
        <f t="shared" si="232"/>
        <v>►</v>
      </c>
      <c r="AD408" s="685" t="str">
        <f t="shared" si="232"/>
        <v>►</v>
      </c>
      <c r="AE408" s="147" t="str">
        <f t="shared" si="232"/>
        <v>►</v>
      </c>
      <c r="AF408" s="147" t="str">
        <f t="shared" si="232"/>
        <v>►</v>
      </c>
      <c r="AG408" s="147" t="str">
        <f t="shared" si="232"/>
        <v>►</v>
      </c>
      <c r="AH408" s="147" t="str">
        <f t="shared" si="232"/>
        <v>►</v>
      </c>
      <c r="AI408" s="686"/>
      <c r="AJ408" s="146"/>
      <c r="AK408" s="119"/>
      <c r="AL408" s="119"/>
      <c r="AM408" s="118"/>
      <c r="AN408" s="117"/>
      <c r="AO408" s="116"/>
      <c r="AP408" s="285"/>
      <c r="AQ408" s="284"/>
      <c r="AR408" s="284"/>
      <c r="AS408" s="284"/>
      <c r="AT408" s="284"/>
      <c r="AU408" s="284"/>
      <c r="AV408" s="284"/>
      <c r="AW408" s="284"/>
      <c r="AX408" s="284"/>
      <c r="AY408" s="284"/>
      <c r="AZ408" s="284"/>
      <c r="BA408" s="282"/>
      <c r="BB408"/>
      <c r="BC408" s="407" t="str">
        <f t="shared" si="227"/>
        <v>►</v>
      </c>
      <c r="BF408" s="407" t="str">
        <f t="shared" si="228"/>
        <v>►</v>
      </c>
      <c r="BI408" s="9">
        <v>1</v>
      </c>
      <c r="BJ408" s="1"/>
      <c r="BK408" s="1"/>
    </row>
    <row r="409" spans="1:63" s="583" customFormat="1" ht="21">
      <c r="A409" s="407" t="str">
        <f t="shared" si="225"/>
        <v>►</v>
      </c>
      <c r="B409" s="147" t="str">
        <f t="shared" si="231"/>
        <v>►</v>
      </c>
      <c r="C409" s="685" t="str">
        <f t="shared" si="231"/>
        <v>►</v>
      </c>
      <c r="D409" s="147" t="str">
        <f t="shared" si="231"/>
        <v>►</v>
      </c>
      <c r="E409" s="147" t="str">
        <f t="shared" si="231"/>
        <v>►</v>
      </c>
      <c r="F409" s="147" t="str">
        <f t="shared" si="231"/>
        <v>►</v>
      </c>
      <c r="G409" s="147" t="str">
        <f t="shared" si="231"/>
        <v>►</v>
      </c>
      <c r="H409"/>
      <c r="I409" s="146"/>
      <c r="J409" s="119"/>
      <c r="K409" s="119"/>
      <c r="L409" s="118"/>
      <c r="M409" s="117"/>
      <c r="N409" s="116"/>
      <c r="O409" s="285"/>
      <c r="P409" s="284"/>
      <c r="Q409" s="284"/>
      <c r="R409" s="284"/>
      <c r="S409" s="284"/>
      <c r="T409" s="284"/>
      <c r="U409" s="284"/>
      <c r="V409" s="284"/>
      <c r="W409" s="284"/>
      <c r="X409" s="284"/>
      <c r="Y409" s="284"/>
      <c r="Z409" s="282"/>
      <c r="AA409" s="686"/>
      <c r="AB409" s="407" t="str">
        <f t="shared" si="226"/>
        <v>►</v>
      </c>
      <c r="AC409" s="147" t="str">
        <f t="shared" si="232"/>
        <v>►</v>
      </c>
      <c r="AD409" s="685" t="str">
        <f t="shared" si="232"/>
        <v>►</v>
      </c>
      <c r="AE409" s="147" t="str">
        <f t="shared" si="232"/>
        <v>►</v>
      </c>
      <c r="AF409" s="147" t="str">
        <f t="shared" si="232"/>
        <v>►</v>
      </c>
      <c r="AG409" s="147" t="str">
        <f t="shared" si="232"/>
        <v>►</v>
      </c>
      <c r="AH409" s="147" t="str">
        <f t="shared" si="232"/>
        <v>►</v>
      </c>
      <c r="AI409" s="686"/>
      <c r="AJ409" s="146"/>
      <c r="AK409" s="119"/>
      <c r="AL409" s="119"/>
      <c r="AM409" s="118"/>
      <c r="AN409" s="117"/>
      <c r="AO409" s="116"/>
      <c r="AP409" s="285"/>
      <c r="AQ409" s="284"/>
      <c r="AR409" s="284"/>
      <c r="AS409" s="284"/>
      <c r="AT409" s="284"/>
      <c r="AU409" s="284"/>
      <c r="AV409" s="284"/>
      <c r="AW409" s="284"/>
      <c r="AX409" s="284"/>
      <c r="AY409" s="284"/>
      <c r="AZ409" s="284"/>
      <c r="BA409" s="282"/>
      <c r="BB409"/>
      <c r="BC409" s="407" t="str">
        <f t="shared" si="227"/>
        <v>►</v>
      </c>
      <c r="BF409" s="407" t="str">
        <f t="shared" si="228"/>
        <v>►</v>
      </c>
      <c r="BI409" s="9">
        <v>1</v>
      </c>
      <c r="BJ409" s="1"/>
      <c r="BK409" s="1"/>
    </row>
    <row r="410" spans="1:63" s="583" customFormat="1" ht="21">
      <c r="A410" s="407" t="str">
        <f t="shared" si="225"/>
        <v>►</v>
      </c>
      <c r="B410" s="147" t="str">
        <f t="shared" si="231"/>
        <v>►</v>
      </c>
      <c r="C410" s="685" t="str">
        <f t="shared" si="231"/>
        <v>►</v>
      </c>
      <c r="D410" s="147" t="str">
        <f t="shared" si="231"/>
        <v>►</v>
      </c>
      <c r="E410" s="147" t="str">
        <f t="shared" si="231"/>
        <v>►</v>
      </c>
      <c r="F410" s="147" t="str">
        <f t="shared" si="231"/>
        <v>►</v>
      </c>
      <c r="G410" s="147" t="str">
        <f t="shared" si="231"/>
        <v>►</v>
      </c>
      <c r="H410"/>
      <c r="I410" s="146"/>
      <c r="J410" s="119"/>
      <c r="K410" s="119"/>
      <c r="L410" s="118"/>
      <c r="M410" s="117"/>
      <c r="N410" s="116"/>
      <c r="O410" s="285"/>
      <c r="P410" s="284"/>
      <c r="Q410" s="284"/>
      <c r="R410" s="284"/>
      <c r="S410" s="284"/>
      <c r="T410" s="284"/>
      <c r="U410" s="284"/>
      <c r="V410" s="284"/>
      <c r="W410" s="284"/>
      <c r="X410" s="284"/>
      <c r="Y410" s="284"/>
      <c r="Z410" s="282"/>
      <c r="AA410" s="686"/>
      <c r="AB410" s="407" t="str">
        <f t="shared" si="226"/>
        <v>►</v>
      </c>
      <c r="AC410" s="147" t="str">
        <f t="shared" si="232"/>
        <v>►</v>
      </c>
      <c r="AD410" s="685" t="str">
        <f t="shared" si="232"/>
        <v>►</v>
      </c>
      <c r="AE410" s="147" t="str">
        <f t="shared" si="232"/>
        <v>►</v>
      </c>
      <c r="AF410" s="147" t="str">
        <f t="shared" si="232"/>
        <v>►</v>
      </c>
      <c r="AG410" s="147" t="str">
        <f t="shared" si="232"/>
        <v>►</v>
      </c>
      <c r="AH410" s="147" t="str">
        <f t="shared" si="232"/>
        <v>►</v>
      </c>
      <c r="AI410" s="686"/>
      <c r="AJ410" s="146"/>
      <c r="AK410" s="119"/>
      <c r="AL410" s="119"/>
      <c r="AM410" s="118"/>
      <c r="AN410" s="117"/>
      <c r="AO410" s="116"/>
      <c r="AP410" s="285"/>
      <c r="AQ410" s="284"/>
      <c r="AR410" s="284"/>
      <c r="AS410" s="284"/>
      <c r="AT410" s="284"/>
      <c r="AU410" s="284"/>
      <c r="AV410" s="284"/>
      <c r="AW410" s="284"/>
      <c r="AX410" s="284"/>
      <c r="AY410" s="284"/>
      <c r="AZ410" s="284"/>
      <c r="BA410" s="282"/>
      <c r="BB410"/>
      <c r="BC410" s="407" t="str">
        <f t="shared" si="227"/>
        <v>►</v>
      </c>
      <c r="BF410" s="407" t="str">
        <f t="shared" si="228"/>
        <v>►</v>
      </c>
      <c r="BI410" s="9">
        <v>1</v>
      </c>
      <c r="BJ410" s="1"/>
      <c r="BK410" s="1"/>
    </row>
    <row r="411" spans="1:63" s="583" customFormat="1" ht="21">
      <c r="A411" s="407" t="str">
        <f t="shared" si="225"/>
        <v>►</v>
      </c>
      <c r="B411" s="147" t="str">
        <f t="shared" si="231"/>
        <v>►</v>
      </c>
      <c r="C411" s="685" t="str">
        <f t="shared" si="231"/>
        <v>►</v>
      </c>
      <c r="D411" s="147" t="str">
        <f t="shared" si="231"/>
        <v>►</v>
      </c>
      <c r="E411" s="147" t="str">
        <f t="shared" si="231"/>
        <v>►</v>
      </c>
      <c r="F411" s="147" t="str">
        <f t="shared" si="231"/>
        <v>►</v>
      </c>
      <c r="G411" s="147" t="str">
        <f t="shared" si="231"/>
        <v>►</v>
      </c>
      <c r="H411"/>
      <c r="I411" s="146"/>
      <c r="J411" s="119"/>
      <c r="K411" s="119"/>
      <c r="L411" s="118"/>
      <c r="M411" s="117"/>
      <c r="N411" s="116"/>
      <c r="O411" s="285"/>
      <c r="P411" s="284"/>
      <c r="Q411" s="284"/>
      <c r="R411" s="284"/>
      <c r="S411" s="284"/>
      <c r="T411" s="284"/>
      <c r="U411" s="284"/>
      <c r="V411" s="284"/>
      <c r="W411" s="284"/>
      <c r="X411" s="284"/>
      <c r="Y411" s="284"/>
      <c r="Z411" s="282"/>
      <c r="AA411" s="686"/>
      <c r="AB411" s="407" t="str">
        <f t="shared" si="226"/>
        <v>►</v>
      </c>
      <c r="AC411" s="147" t="str">
        <f t="shared" si="232"/>
        <v>►</v>
      </c>
      <c r="AD411" s="685" t="str">
        <f t="shared" si="232"/>
        <v>►</v>
      </c>
      <c r="AE411" s="147" t="str">
        <f t="shared" si="232"/>
        <v>►</v>
      </c>
      <c r="AF411" s="147" t="str">
        <f t="shared" si="232"/>
        <v>►</v>
      </c>
      <c r="AG411" s="147" t="str">
        <f t="shared" si="232"/>
        <v>►</v>
      </c>
      <c r="AH411" s="147" t="str">
        <f t="shared" si="232"/>
        <v>►</v>
      </c>
      <c r="AI411" s="686"/>
      <c r="AJ411" s="146"/>
      <c r="AK411" s="119"/>
      <c r="AL411" s="119"/>
      <c r="AM411" s="118"/>
      <c r="AN411" s="117"/>
      <c r="AO411" s="116"/>
      <c r="AP411" s="285"/>
      <c r="AQ411" s="284"/>
      <c r="AR411" s="284"/>
      <c r="AS411" s="284"/>
      <c r="AT411" s="284"/>
      <c r="AU411" s="284"/>
      <c r="AV411" s="284"/>
      <c r="AW411" s="284"/>
      <c r="AX411" s="284"/>
      <c r="AY411" s="284"/>
      <c r="AZ411" s="284"/>
      <c r="BA411" s="282"/>
      <c r="BB411"/>
      <c r="BC411" s="407" t="str">
        <f t="shared" si="227"/>
        <v>►</v>
      </c>
      <c r="BF411" s="407" t="str">
        <f t="shared" si="228"/>
        <v>►</v>
      </c>
      <c r="BI411" s="9">
        <v>1</v>
      </c>
      <c r="BJ411" s="1"/>
      <c r="BK411" s="1"/>
    </row>
    <row r="412" spans="1:63" s="583" customFormat="1" ht="18.75">
      <c r="A412" s="407" t="str">
        <f t="shared" si="225"/>
        <v>►</v>
      </c>
      <c r="B412" s="147" t="str">
        <f t="shared" si="231"/>
        <v>►</v>
      </c>
      <c r="C412" s="685" t="str">
        <f t="shared" si="231"/>
        <v>►</v>
      </c>
      <c r="D412" s="147" t="str">
        <f t="shared" si="231"/>
        <v>►</v>
      </c>
      <c r="E412" s="147" t="str">
        <f t="shared" si="231"/>
        <v>►</v>
      </c>
      <c r="F412" s="147" t="str">
        <f t="shared" si="231"/>
        <v>►</v>
      </c>
      <c r="G412" s="147" t="str">
        <f t="shared" si="231"/>
        <v>►</v>
      </c>
      <c r="H412"/>
      <c r="I412" s="146"/>
      <c r="J412" s="119"/>
      <c r="K412" s="119"/>
      <c r="L412" s="118"/>
      <c r="M412" s="117"/>
      <c r="N412" s="116"/>
      <c r="O412" s="687"/>
      <c r="P412" s="280"/>
      <c r="Q412" s="280"/>
      <c r="R412" s="280"/>
      <c r="S412" s="280"/>
      <c r="T412" s="280"/>
      <c r="U412" s="280"/>
      <c r="V412" s="280"/>
      <c r="W412" s="280"/>
      <c r="X412" s="280"/>
      <c r="Y412" s="280"/>
      <c r="Z412" s="279"/>
      <c r="AA412" s="686"/>
      <c r="AB412" s="407" t="str">
        <f t="shared" si="226"/>
        <v>►</v>
      </c>
      <c r="AC412" s="147" t="str">
        <f t="shared" si="232"/>
        <v>►</v>
      </c>
      <c r="AD412" s="685" t="str">
        <f t="shared" si="232"/>
        <v>►</v>
      </c>
      <c r="AE412" s="147" t="str">
        <f t="shared" si="232"/>
        <v>►</v>
      </c>
      <c r="AF412" s="147" t="str">
        <f t="shared" si="232"/>
        <v>►</v>
      </c>
      <c r="AG412" s="147" t="str">
        <f t="shared" si="232"/>
        <v>►</v>
      </c>
      <c r="AH412" s="147" t="str">
        <f t="shared" si="232"/>
        <v>►</v>
      </c>
      <c r="AI412" s="686"/>
      <c r="AJ412" s="146"/>
      <c r="AK412" s="119"/>
      <c r="AL412" s="119"/>
      <c r="AM412" s="118"/>
      <c r="AN412" s="117"/>
      <c r="AO412" s="116"/>
      <c r="AP412" s="687"/>
      <c r="AQ412" s="280"/>
      <c r="AR412" s="280"/>
      <c r="AS412" s="280"/>
      <c r="AT412" s="280"/>
      <c r="AU412" s="280"/>
      <c r="AV412" s="280"/>
      <c r="AW412" s="280"/>
      <c r="AX412" s="280"/>
      <c r="AY412" s="280"/>
      <c r="AZ412" s="280"/>
      <c r="BA412" s="279"/>
      <c r="BB412"/>
      <c r="BC412" s="407" t="str">
        <f t="shared" si="227"/>
        <v>►</v>
      </c>
      <c r="BF412" s="407" t="str">
        <f t="shared" si="228"/>
        <v>►</v>
      </c>
      <c r="BI412" s="9">
        <v>1</v>
      </c>
      <c r="BJ412" s="1"/>
      <c r="BK412" s="1"/>
    </row>
    <row r="413" spans="1:63" s="583" customFormat="1" ht="18.75">
      <c r="A413" s="407" t="str">
        <f t="shared" si="225"/>
        <v>►</v>
      </c>
      <c r="B413" s="147" t="str">
        <f t="shared" si="231"/>
        <v>►</v>
      </c>
      <c r="C413" s="685" t="str">
        <f t="shared" si="231"/>
        <v>►</v>
      </c>
      <c r="D413" s="147" t="str">
        <f t="shared" si="231"/>
        <v>►</v>
      </c>
      <c r="E413" s="147" t="str">
        <f t="shared" si="231"/>
        <v>►</v>
      </c>
      <c r="F413" s="147" t="str">
        <f t="shared" si="231"/>
        <v>►</v>
      </c>
      <c r="G413" s="147" t="str">
        <f t="shared" si="231"/>
        <v>►</v>
      </c>
      <c r="H413"/>
      <c r="I413" s="146"/>
      <c r="J413" s="119"/>
      <c r="K413" s="119"/>
      <c r="L413" s="118"/>
      <c r="M413" s="117"/>
      <c r="N413" s="116"/>
      <c r="O413" s="687"/>
      <c r="P413" s="280"/>
      <c r="Q413" s="280"/>
      <c r="R413" s="280"/>
      <c r="S413" s="280"/>
      <c r="T413" s="280"/>
      <c r="U413" s="280"/>
      <c r="V413" s="280"/>
      <c r="W413" s="280"/>
      <c r="X413" s="280"/>
      <c r="Y413" s="280"/>
      <c r="Z413" s="279"/>
      <c r="AA413" s="686"/>
      <c r="AB413" s="407" t="str">
        <f t="shared" si="226"/>
        <v>►</v>
      </c>
      <c r="AC413" s="147" t="str">
        <f t="shared" si="232"/>
        <v>►</v>
      </c>
      <c r="AD413" s="685" t="str">
        <f t="shared" si="232"/>
        <v>►</v>
      </c>
      <c r="AE413" s="147" t="str">
        <f t="shared" si="232"/>
        <v>►</v>
      </c>
      <c r="AF413" s="147" t="str">
        <f t="shared" si="232"/>
        <v>►</v>
      </c>
      <c r="AG413" s="147" t="str">
        <f t="shared" si="232"/>
        <v>►</v>
      </c>
      <c r="AH413" s="147" t="str">
        <f t="shared" si="232"/>
        <v>►</v>
      </c>
      <c r="AI413" s="686"/>
      <c r="AJ413" s="146"/>
      <c r="AK413" s="119"/>
      <c r="AL413" s="119"/>
      <c r="AM413" s="118"/>
      <c r="AN413" s="117"/>
      <c r="AO413" s="116"/>
      <c r="AP413" s="687"/>
      <c r="AQ413" s="280"/>
      <c r="AR413" s="280"/>
      <c r="AS413" s="280"/>
      <c r="AT413" s="280"/>
      <c r="AU413" s="280"/>
      <c r="AV413" s="280"/>
      <c r="AW413" s="280"/>
      <c r="AX413" s="280"/>
      <c r="AY413" s="280"/>
      <c r="AZ413" s="280"/>
      <c r="BA413" s="279"/>
      <c r="BB413"/>
      <c r="BC413" s="407" t="str">
        <f t="shared" si="227"/>
        <v>►</v>
      </c>
      <c r="BF413" s="407" t="str">
        <f t="shared" si="228"/>
        <v>►</v>
      </c>
      <c r="BI413" s="9">
        <v>1</v>
      </c>
      <c r="BJ413" s="1"/>
      <c r="BK413" s="1"/>
    </row>
    <row r="414" spans="1:63" s="583" customFormat="1" ht="15.75">
      <c r="A414" s="407" t="str">
        <f t="shared" si="225"/>
        <v>►</v>
      </c>
      <c r="B414" s="147" t="str">
        <f t="shared" si="231"/>
        <v>►</v>
      </c>
      <c r="C414" s="685" t="str">
        <f t="shared" si="231"/>
        <v>►</v>
      </c>
      <c r="D414" s="147" t="str">
        <f t="shared" si="231"/>
        <v>►</v>
      </c>
      <c r="E414" s="147" t="str">
        <f t="shared" si="231"/>
        <v>►</v>
      </c>
      <c r="F414" s="147" t="str">
        <f t="shared" si="231"/>
        <v>►</v>
      </c>
      <c r="G414" s="147" t="str">
        <f t="shared" si="231"/>
        <v>►</v>
      </c>
      <c r="H414"/>
      <c r="I414" s="274"/>
      <c r="J414" s="119"/>
      <c r="K414" s="119"/>
      <c r="L414" s="118"/>
      <c r="M414" s="117"/>
      <c r="N414" s="116"/>
      <c r="O414" s="277"/>
      <c r="P414" s="122"/>
      <c r="Q414" s="122"/>
      <c r="R414" s="122"/>
      <c r="S414" s="122"/>
      <c r="T414" s="122"/>
      <c r="U414" s="122"/>
      <c r="V414" s="122"/>
      <c r="W414" s="122"/>
      <c r="X414" s="122"/>
      <c r="Y414" s="122"/>
      <c r="Z414" s="121"/>
      <c r="AA414" s="686"/>
      <c r="AB414" s="407" t="str">
        <f t="shared" si="226"/>
        <v>►</v>
      </c>
      <c r="AC414" s="147" t="str">
        <f t="shared" si="232"/>
        <v>►</v>
      </c>
      <c r="AD414" s="685" t="str">
        <f t="shared" si="232"/>
        <v>►</v>
      </c>
      <c r="AE414" s="147" t="str">
        <f t="shared" si="232"/>
        <v>►</v>
      </c>
      <c r="AF414" s="147" t="str">
        <f t="shared" si="232"/>
        <v>►</v>
      </c>
      <c r="AG414" s="147" t="str">
        <f t="shared" si="232"/>
        <v>►</v>
      </c>
      <c r="AH414" s="147" t="str">
        <f t="shared" si="232"/>
        <v>►</v>
      </c>
      <c r="AI414" s="686"/>
      <c r="AJ414" s="274"/>
      <c r="AK414" s="119"/>
      <c r="AL414" s="119"/>
      <c r="AM414" s="118"/>
      <c r="AN414" s="117"/>
      <c r="AO414" s="116"/>
      <c r="AP414" s="277"/>
      <c r="AQ414" s="122"/>
      <c r="AR414" s="122"/>
      <c r="AS414" s="122"/>
      <c r="AT414" s="122"/>
      <c r="AU414" s="122"/>
      <c r="AV414" s="122"/>
      <c r="AW414" s="122"/>
      <c r="AX414" s="122"/>
      <c r="AY414" s="122"/>
      <c r="AZ414" s="122"/>
      <c r="BA414" s="121"/>
      <c r="BB414"/>
      <c r="BC414" s="407" t="str">
        <f t="shared" si="227"/>
        <v>►</v>
      </c>
      <c r="BF414" s="407" t="str">
        <f t="shared" si="228"/>
        <v>►</v>
      </c>
      <c r="BI414" s="9">
        <v>1</v>
      </c>
      <c r="BJ414" s="1"/>
      <c r="BK414" s="1"/>
    </row>
    <row r="415" spans="1:63" s="583" customFormat="1" ht="15.75">
      <c r="A415" s="407" t="str">
        <f t="shared" si="225"/>
        <v>►</v>
      </c>
      <c r="B415" s="147" t="str">
        <f t="shared" si="231"/>
        <v>►</v>
      </c>
      <c r="C415" s="685" t="str">
        <f t="shared" si="231"/>
        <v>►</v>
      </c>
      <c r="D415" s="147" t="str">
        <f t="shared" si="231"/>
        <v>►</v>
      </c>
      <c r="E415" s="147" t="str">
        <f t="shared" si="231"/>
        <v>►</v>
      </c>
      <c r="F415" s="147" t="str">
        <f t="shared" si="231"/>
        <v>►</v>
      </c>
      <c r="G415" s="147" t="str">
        <f t="shared" si="231"/>
        <v>►</v>
      </c>
      <c r="H415"/>
      <c r="I415" s="274"/>
      <c r="J415" s="113"/>
      <c r="K415" s="113"/>
      <c r="L415" s="113"/>
      <c r="M415" s="113"/>
      <c r="N415" s="113"/>
      <c r="O415" s="113"/>
      <c r="P415" s="113"/>
      <c r="Q415" s="113"/>
      <c r="R415" s="113"/>
      <c r="S415" s="113"/>
      <c r="T415" s="113"/>
      <c r="U415" s="113"/>
      <c r="V415" s="113"/>
      <c r="W415" s="113"/>
      <c r="X415" s="113"/>
      <c r="Y415" s="113"/>
      <c r="Z415" s="115"/>
      <c r="AA415" s="686"/>
      <c r="AB415" s="407" t="str">
        <f t="shared" si="226"/>
        <v>►</v>
      </c>
      <c r="AC415" s="147" t="str">
        <f t="shared" si="232"/>
        <v>►</v>
      </c>
      <c r="AD415" s="685" t="str">
        <f t="shared" si="232"/>
        <v>►</v>
      </c>
      <c r="AE415" s="147" t="str">
        <f t="shared" si="232"/>
        <v>►</v>
      </c>
      <c r="AF415" s="147" t="str">
        <f t="shared" si="232"/>
        <v>►</v>
      </c>
      <c r="AG415" s="147" t="str">
        <f t="shared" si="232"/>
        <v>►</v>
      </c>
      <c r="AH415" s="147" t="str">
        <f t="shared" si="232"/>
        <v>►</v>
      </c>
      <c r="AI415" s="686"/>
      <c r="AJ415" s="274"/>
      <c r="AK415" s="113"/>
      <c r="AL415" s="113"/>
      <c r="AM415" s="113"/>
      <c r="AN415" s="113"/>
      <c r="AO415" s="113"/>
      <c r="AP415" s="113"/>
      <c r="AQ415" s="113"/>
      <c r="AR415" s="113"/>
      <c r="AS415" s="113"/>
      <c r="AT415" s="113"/>
      <c r="AU415" s="113"/>
      <c r="AV415" s="113"/>
      <c r="AW415" s="113"/>
      <c r="AX415" s="113"/>
      <c r="AY415" s="113"/>
      <c r="AZ415" s="113"/>
      <c r="BA415" s="115"/>
      <c r="BB415"/>
      <c r="BC415" s="407" t="str">
        <f t="shared" si="227"/>
        <v>►</v>
      </c>
      <c r="BF415" s="407" t="str">
        <f t="shared" si="228"/>
        <v>►</v>
      </c>
      <c r="BI415" s="9">
        <v>1</v>
      </c>
      <c r="BJ415" s="1"/>
      <c r="BK415" s="1"/>
    </row>
    <row r="416" spans="1:63" s="583" customFormat="1" ht="16.5" thickBot="1">
      <c r="A416" s="407" t="str">
        <f t="shared" si="225"/>
        <v>►</v>
      </c>
      <c r="B416" s="147" t="str">
        <f t="shared" si="231"/>
        <v>►</v>
      </c>
      <c r="C416" s="685" t="str">
        <f t="shared" si="231"/>
        <v>►</v>
      </c>
      <c r="D416" s="147" t="str">
        <f t="shared" si="231"/>
        <v>►</v>
      </c>
      <c r="E416" s="147" t="str">
        <f t="shared" si="231"/>
        <v>►</v>
      </c>
      <c r="F416" s="147" t="str">
        <f t="shared" si="231"/>
        <v>►</v>
      </c>
      <c r="G416" s="147" t="str">
        <f t="shared" si="231"/>
        <v>►</v>
      </c>
      <c r="H416"/>
      <c r="I416" s="273"/>
      <c r="J416" s="272"/>
      <c r="K416" s="272"/>
      <c r="L416" s="272"/>
      <c r="M416" s="272"/>
      <c r="N416" s="272"/>
      <c r="O416" s="272"/>
      <c r="P416" s="272"/>
      <c r="Q416" s="272"/>
      <c r="R416" s="272"/>
      <c r="S416" s="272"/>
      <c r="T416" s="272"/>
      <c r="U416" s="272"/>
      <c r="V416" s="272"/>
      <c r="W416" s="272"/>
      <c r="X416" s="272"/>
      <c r="Y416" s="272"/>
      <c r="Z416" s="271"/>
      <c r="AA416" s="686"/>
      <c r="AB416" s="407" t="str">
        <f t="shared" si="226"/>
        <v>►</v>
      </c>
      <c r="AC416" s="147" t="str">
        <f t="shared" si="232"/>
        <v>►</v>
      </c>
      <c r="AD416" s="685" t="str">
        <f t="shared" si="232"/>
        <v>►</v>
      </c>
      <c r="AE416" s="147" t="str">
        <f t="shared" si="232"/>
        <v>►</v>
      </c>
      <c r="AF416" s="147" t="str">
        <f t="shared" si="232"/>
        <v>►</v>
      </c>
      <c r="AG416" s="147" t="str">
        <f t="shared" si="232"/>
        <v>►</v>
      </c>
      <c r="AH416" s="147" t="str">
        <f t="shared" si="232"/>
        <v>►</v>
      </c>
      <c r="AI416" s="686"/>
      <c r="AJ416" s="273"/>
      <c r="AK416" s="272"/>
      <c r="AL416" s="272"/>
      <c r="AM416" s="272"/>
      <c r="AN416" s="272"/>
      <c r="AO416" s="272"/>
      <c r="AP416" s="272"/>
      <c r="AQ416" s="272"/>
      <c r="AR416" s="272"/>
      <c r="AS416" s="272"/>
      <c r="AT416" s="272"/>
      <c r="AU416" s="272"/>
      <c r="AV416" s="272"/>
      <c r="AW416" s="272"/>
      <c r="AX416" s="272"/>
      <c r="AY416" s="272"/>
      <c r="AZ416" s="272"/>
      <c r="BA416" s="271"/>
      <c r="BB416"/>
      <c r="BC416" s="407" t="str">
        <f t="shared" si="227"/>
        <v>►</v>
      </c>
      <c r="BF416" s="407" t="str">
        <f t="shared" si="228"/>
        <v>►</v>
      </c>
      <c r="BI416" s="9">
        <v>1</v>
      </c>
      <c r="BJ416" s="1"/>
      <c r="BK416" s="1"/>
    </row>
    <row r="417" spans="1:63" s="583" customFormat="1" ht="16.5" thickBot="1">
      <c r="A417" s="407" t="str">
        <f t="shared" si="225"/>
        <v>A</v>
      </c>
      <c r="B417" s="681" t="s">
        <v>956</v>
      </c>
      <c r="C417" s="681" t="s">
        <v>956</v>
      </c>
      <c r="D417" s="681" t="s">
        <v>956</v>
      </c>
      <c r="E417" s="681" t="s">
        <v>956</v>
      </c>
      <c r="F417" s="681" t="s">
        <v>956</v>
      </c>
      <c r="G417" s="681" t="s">
        <v>956</v>
      </c>
      <c r="H417"/>
      <c r="I417" s="684" t="s">
        <v>338</v>
      </c>
      <c r="J417" s="683" t="s">
        <v>956</v>
      </c>
      <c r="K417" s="683" t="s">
        <v>956</v>
      </c>
      <c r="L417" s="683" t="s">
        <v>956</v>
      </c>
      <c r="M417" s="683" t="s">
        <v>956</v>
      </c>
      <c r="N417" s="683" t="s">
        <v>956</v>
      </c>
      <c r="O417" s="683" t="s">
        <v>956</v>
      </c>
      <c r="P417" s="683" t="s">
        <v>956</v>
      </c>
      <c r="Q417" s="683" t="s">
        <v>956</v>
      </c>
      <c r="R417" s="683" t="s">
        <v>956</v>
      </c>
      <c r="S417" s="683" t="s">
        <v>956</v>
      </c>
      <c r="T417" s="683" t="s">
        <v>956</v>
      </c>
      <c r="U417" s="683" t="s">
        <v>956</v>
      </c>
      <c r="V417" s="683" t="s">
        <v>956</v>
      </c>
      <c r="W417" s="683" t="s">
        <v>956</v>
      </c>
      <c r="X417" s="683" t="s">
        <v>956</v>
      </c>
      <c r="Y417" s="683" t="s">
        <v>956</v>
      </c>
      <c r="Z417" s="683" t="s">
        <v>956</v>
      </c>
      <c r="AA417" s="686"/>
      <c r="AB417" s="407" t="str">
        <f t="shared" si="226"/>
        <v>A</v>
      </c>
      <c r="AC417" s="681" t="s">
        <v>956</v>
      </c>
      <c r="AD417" s="681" t="s">
        <v>956</v>
      </c>
      <c r="AE417" s="681" t="s">
        <v>956</v>
      </c>
      <c r="AF417" s="681" t="s">
        <v>956</v>
      </c>
      <c r="AG417" s="681" t="s">
        <v>956</v>
      </c>
      <c r="AH417" s="681" t="s">
        <v>956</v>
      </c>
      <c r="AI417" s="686"/>
      <c r="AJ417" s="684" t="s">
        <v>338</v>
      </c>
      <c r="AK417" s="683" t="s">
        <v>956</v>
      </c>
      <c r="AL417" s="683" t="s">
        <v>956</v>
      </c>
      <c r="AM417" s="683" t="s">
        <v>956</v>
      </c>
      <c r="AN417" s="683" t="s">
        <v>956</v>
      </c>
      <c r="AO417" s="683" t="s">
        <v>956</v>
      </c>
      <c r="AP417" s="683" t="s">
        <v>956</v>
      </c>
      <c r="AQ417" s="683" t="s">
        <v>956</v>
      </c>
      <c r="AR417" s="683" t="s">
        <v>956</v>
      </c>
      <c r="AS417" s="683" t="s">
        <v>956</v>
      </c>
      <c r="AT417" s="683" t="s">
        <v>956</v>
      </c>
      <c r="AU417" s="683" t="s">
        <v>956</v>
      </c>
      <c r="AV417" s="683" t="s">
        <v>956</v>
      </c>
      <c r="AW417" s="683" t="s">
        <v>956</v>
      </c>
      <c r="AX417" s="683" t="s">
        <v>956</v>
      </c>
      <c r="AY417" s="683" t="s">
        <v>956</v>
      </c>
      <c r="AZ417" s="683" t="s">
        <v>956</v>
      </c>
      <c r="BA417" s="683" t="s">
        <v>956</v>
      </c>
      <c r="BB417"/>
      <c r="BC417" s="407" t="str">
        <f t="shared" si="227"/>
        <v>A</v>
      </c>
      <c r="BF417" s="407" t="str">
        <f t="shared" si="228"/>
        <v>A</v>
      </c>
      <c r="BI417" s="9">
        <v>1</v>
      </c>
      <c r="BJ417" s="1"/>
      <c r="BK417" s="1"/>
    </row>
    <row r="418" spans="1:63" s="583" customFormat="1" ht="28.5">
      <c r="A418" s="407" t="str">
        <f t="shared" si="225"/>
        <v>►</v>
      </c>
      <c r="B418" s="408" t="str">
        <f t="shared" ref="B418:B436" si="233">IF(A418="►","►",IF(A418="A",IF(AND(ISTEXT(J418),ISTEXT(J418)),J418,IF(ISTEXT(J418),J418,IF(ISBLANK(J418),J418,J418)))))</f>
        <v>►</v>
      </c>
      <c r="C418" s="715" t="str">
        <f t="shared" ref="C418:C436" si="234">IF(B418="►","►",IFERROR(LEFT(B418,SEARCH(".",B418)-1),0))</f>
        <v>►</v>
      </c>
      <c r="D418" s="408" t="str">
        <f t="shared" ref="D418:D436" si="235">IF(B418="►","►",IFERROR(MID(B418,SEARCH(".",B418)+1,SEARCH(".",B418,SEARCH(".",B418)+1)-SEARCH(".",B418)-1),0))</f>
        <v>►</v>
      </c>
      <c r="E418" s="408" t="str">
        <f t="shared" ref="E418:E436" si="236">IF(B418="►","►",IFERROR(MID(B418,SEARCH(".",B418,SEARCH(".",B418)+1)+1,SEARCH(".",B418,SEARCH(".",B418,SEARCH(".",B418)+1)+1)-SEARCH(".",B418,SEARCH(".",B418)+1)-1),0))</f>
        <v>►</v>
      </c>
      <c r="F418" s="408" t="str">
        <f t="shared" ref="F418:F436" si="237">IF(B418="►","►",IFERROR(MID(J418,SEARCH(".",B418,SEARCH(".",B418,SEARCH(".",B418)+1)+1)+1,SEARCH(".",B418,SEARCH(".",B418,SEARCH(".",B418,SEARCH(".",B418)+1)+1)+1)-SEARCH(".",B418,SEARCH(".",B418,SEARCH(".",B418)+1)+1)-1),0))</f>
        <v>►</v>
      </c>
      <c r="G418" s="408" t="str">
        <f t="shared" ref="G418:G436" si="238">IF(B418="►","►",IFERROR(MID(B418,SEARCH("♦",SUBSTITUTE(B418,".","♦",LEN(B418)-LEN(SUBSTITUTE(B418,".",""))))+1,999),""))</f>
        <v>►</v>
      </c>
      <c r="H418"/>
      <c r="I418" s="259"/>
      <c r="J418" s="258"/>
      <c r="K418" s="258"/>
      <c r="L418" s="257"/>
      <c r="M418" s="256"/>
      <c r="N418" s="255"/>
      <c r="O418" s="714"/>
      <c r="P418" s="713"/>
      <c r="Q418" s="712"/>
      <c r="R418" s="712"/>
      <c r="S418" s="712"/>
      <c r="T418" s="712"/>
      <c r="U418" s="712"/>
      <c r="V418" s="712"/>
      <c r="W418" s="712"/>
      <c r="X418" s="712"/>
      <c r="Y418" s="712"/>
      <c r="Z418" s="711"/>
      <c r="AA418" s="686"/>
      <c r="AB418" s="407" t="str">
        <f t="shared" si="226"/>
        <v>►</v>
      </c>
      <c r="AC418" s="408" t="str">
        <f t="shared" ref="AC418:AC436" si="239">IF(AB418="►","►",IF(AB418="A",IF(AND(ISTEXT(AK418),ISTEXT(AK418)),AK418,IF(ISTEXT(AK418),AK418,IF(ISBLANK(AK418),AK418,AK418)))))</f>
        <v>►</v>
      </c>
      <c r="AD418" s="715" t="str">
        <f t="shared" ref="AD418:AD436" si="240">IF(AC418="►","►",IFERROR(LEFT(AC418,SEARCH(".",AC418)-1),0))</f>
        <v>►</v>
      </c>
      <c r="AE418" s="408" t="str">
        <f t="shared" ref="AE418:AE436" si="241">IF(AC418="►","►",IFERROR(MID(AC418,SEARCH(".",AC418)+1,SEARCH(".",AC418,SEARCH(".",AC418)+1)-SEARCH(".",AC418)-1),0))</f>
        <v>►</v>
      </c>
      <c r="AF418" s="408" t="str">
        <f t="shared" ref="AF418:AF436" si="242">IF(AC418="►","►",IFERROR(MID(AC418,SEARCH(".",AC418,SEARCH(".",AC418)+1)+1,SEARCH(".",AC418,SEARCH(".",AC418,SEARCH(".",AC418)+1)+1)-SEARCH(".",AC418,SEARCH(".",AC418)+1)-1),0))</f>
        <v>►</v>
      </c>
      <c r="AG418" s="408" t="str">
        <f t="shared" ref="AG418:AG436" si="243">IF(AC418="►","►",IFERROR(MID(AK418,SEARCH(".",AC418,SEARCH(".",AC418,SEARCH(".",AC418)+1)+1)+1,SEARCH(".",AC418,SEARCH(".",AC418,SEARCH(".",AC418,SEARCH(".",AC418)+1)+1)+1)-SEARCH(".",AC418,SEARCH(".",AC418,SEARCH(".",AC418)+1)+1)-1),0))</f>
        <v>►</v>
      </c>
      <c r="AH418" s="408" t="str">
        <f t="shared" ref="AH418:AH436" si="244">IF(AC418="►","►",IFERROR(MID(AC418,SEARCH("♦",SUBSTITUTE(AC418,".","♦",LEN(AC418)-LEN(SUBSTITUTE(AC418,".",""))))+1,999),""))</f>
        <v>►</v>
      </c>
      <c r="AI418" s="686"/>
      <c r="AJ418" s="259"/>
      <c r="AK418" s="258"/>
      <c r="AL418" s="258"/>
      <c r="AM418" s="257"/>
      <c r="AN418" s="256"/>
      <c r="AO418" s="255"/>
      <c r="AP418" s="714"/>
      <c r="AQ418" s="713"/>
      <c r="AR418" s="712"/>
      <c r="AS418" s="712"/>
      <c r="AT418" s="712"/>
      <c r="AU418" s="712"/>
      <c r="AV418" s="712"/>
      <c r="AW418" s="712"/>
      <c r="AX418" s="712"/>
      <c r="AY418" s="712"/>
      <c r="AZ418" s="712"/>
      <c r="BA418" s="711"/>
      <c r="BB418"/>
      <c r="BC418" s="407" t="str">
        <f t="shared" si="227"/>
        <v>►</v>
      </c>
      <c r="BF418" s="407" t="str">
        <f t="shared" si="228"/>
        <v>►</v>
      </c>
      <c r="BI418" s="9">
        <v>1</v>
      </c>
      <c r="BJ418" s="1"/>
      <c r="BK418" s="1"/>
    </row>
    <row r="419" spans="1:63" s="583" customFormat="1" ht="28.5">
      <c r="A419" s="407" t="str">
        <f t="shared" si="225"/>
        <v>►</v>
      </c>
      <c r="B419" s="147" t="str">
        <f t="shared" si="233"/>
        <v>►</v>
      </c>
      <c r="C419" s="685" t="str">
        <f t="shared" si="234"/>
        <v>►</v>
      </c>
      <c r="D419" s="147" t="str">
        <f t="shared" si="235"/>
        <v>►</v>
      </c>
      <c r="E419" s="147" t="str">
        <f t="shared" si="236"/>
        <v>►</v>
      </c>
      <c r="F419" s="147" t="str">
        <f t="shared" si="237"/>
        <v>►</v>
      </c>
      <c r="G419" s="147" t="str">
        <f t="shared" si="238"/>
        <v>►</v>
      </c>
      <c r="H419"/>
      <c r="I419" s="342"/>
      <c r="J419" s="204"/>
      <c r="K419" s="204"/>
      <c r="L419" s="203"/>
      <c r="M419" s="202"/>
      <c r="N419" s="201"/>
      <c r="O419" s="710"/>
      <c r="P419" s="709"/>
      <c r="Q419" s="708"/>
      <c r="R419" s="708"/>
      <c r="S419" s="708"/>
      <c r="T419" s="708"/>
      <c r="U419" s="708"/>
      <c r="V419" s="708"/>
      <c r="W419" s="708"/>
      <c r="X419" s="708"/>
      <c r="Y419" s="708"/>
      <c r="Z419" s="707"/>
      <c r="AA419" s="686"/>
      <c r="AB419" s="407" t="str">
        <f t="shared" si="226"/>
        <v>►</v>
      </c>
      <c r="AC419" s="147" t="str">
        <f t="shared" si="239"/>
        <v>►</v>
      </c>
      <c r="AD419" s="685" t="str">
        <f t="shared" si="240"/>
        <v>►</v>
      </c>
      <c r="AE419" s="147" t="str">
        <f t="shared" si="241"/>
        <v>►</v>
      </c>
      <c r="AF419" s="147" t="str">
        <f t="shared" si="242"/>
        <v>►</v>
      </c>
      <c r="AG419" s="147" t="str">
        <f t="shared" si="243"/>
        <v>►</v>
      </c>
      <c r="AH419" s="147" t="str">
        <f t="shared" si="244"/>
        <v>►</v>
      </c>
      <c r="AI419" s="686"/>
      <c r="AJ419" s="342"/>
      <c r="AK419" s="204"/>
      <c r="AL419" s="204"/>
      <c r="AM419" s="203"/>
      <c r="AN419" s="202"/>
      <c r="AO419" s="201"/>
      <c r="AP419" s="710"/>
      <c r="AQ419" s="709"/>
      <c r="AR419" s="708"/>
      <c r="AS419" s="708"/>
      <c r="AT419" s="708"/>
      <c r="AU419" s="708"/>
      <c r="AV419" s="708"/>
      <c r="AW419" s="708"/>
      <c r="AX419" s="708"/>
      <c r="AY419" s="708"/>
      <c r="AZ419" s="708"/>
      <c r="BA419" s="707"/>
      <c r="BB419"/>
      <c r="BC419" s="407" t="str">
        <f t="shared" si="227"/>
        <v>►</v>
      </c>
      <c r="BF419" s="407" t="str">
        <f t="shared" si="228"/>
        <v>►</v>
      </c>
      <c r="BI419" s="9">
        <v>1</v>
      </c>
      <c r="BJ419" s="1"/>
      <c r="BK419" s="1"/>
    </row>
    <row r="420" spans="1:63" s="583" customFormat="1" ht="15.75">
      <c r="A420" s="407" t="str">
        <f t="shared" si="225"/>
        <v>►</v>
      </c>
      <c r="B420" s="147" t="str">
        <f t="shared" si="233"/>
        <v>►</v>
      </c>
      <c r="C420" s="685" t="str">
        <f t="shared" si="234"/>
        <v>►</v>
      </c>
      <c r="D420" s="147" t="str">
        <f t="shared" si="235"/>
        <v>►</v>
      </c>
      <c r="E420" s="147" t="str">
        <f t="shared" si="236"/>
        <v>►</v>
      </c>
      <c r="F420" s="147" t="str">
        <f t="shared" si="237"/>
        <v>►</v>
      </c>
      <c r="G420" s="147" t="str">
        <f t="shared" si="238"/>
        <v>►</v>
      </c>
      <c r="H420"/>
      <c r="I420" s="134"/>
      <c r="J420" s="204"/>
      <c r="K420" s="204"/>
      <c r="L420" s="203"/>
      <c r="M420" s="202"/>
      <c r="N420" s="201"/>
      <c r="O420" s="706"/>
      <c r="P420" s="706"/>
      <c r="Q420" s="337"/>
      <c r="R420" s="336"/>
      <c r="S420" s="232"/>
      <c r="T420" s="232"/>
      <c r="U420" s="232"/>
      <c r="V420" s="232"/>
      <c r="W420" s="232"/>
      <c r="X420" s="232"/>
      <c r="Y420" s="232"/>
      <c r="Z420" s="231"/>
      <c r="AA420" s="686"/>
      <c r="AB420" s="407" t="str">
        <f t="shared" si="226"/>
        <v>►</v>
      </c>
      <c r="AC420" s="147" t="str">
        <f t="shared" si="239"/>
        <v>►</v>
      </c>
      <c r="AD420" s="685" t="str">
        <f t="shared" si="240"/>
        <v>►</v>
      </c>
      <c r="AE420" s="147" t="str">
        <f t="shared" si="241"/>
        <v>►</v>
      </c>
      <c r="AF420" s="147" t="str">
        <f t="shared" si="242"/>
        <v>►</v>
      </c>
      <c r="AG420" s="147" t="str">
        <f t="shared" si="243"/>
        <v>►</v>
      </c>
      <c r="AH420" s="147" t="str">
        <f t="shared" si="244"/>
        <v>►</v>
      </c>
      <c r="AI420" s="686"/>
      <c r="AJ420" s="134"/>
      <c r="AK420" s="204"/>
      <c r="AL420" s="204"/>
      <c r="AM420" s="203"/>
      <c r="AN420" s="202"/>
      <c r="AO420" s="201"/>
      <c r="AP420" s="706"/>
      <c r="AQ420" s="706"/>
      <c r="AR420" s="337"/>
      <c r="AS420" s="336"/>
      <c r="AT420" s="232"/>
      <c r="AU420" s="232"/>
      <c r="AV420" s="232"/>
      <c r="AW420" s="232"/>
      <c r="AX420" s="232"/>
      <c r="AY420" s="232"/>
      <c r="AZ420" s="232"/>
      <c r="BA420" s="231"/>
      <c r="BB420"/>
      <c r="BC420" s="407" t="str">
        <f t="shared" si="227"/>
        <v>►</v>
      </c>
      <c r="BF420" s="407" t="str">
        <f t="shared" si="228"/>
        <v>►</v>
      </c>
      <c r="BI420" s="9">
        <v>1</v>
      </c>
      <c r="BJ420" s="1"/>
      <c r="BK420" s="1"/>
    </row>
    <row r="421" spans="1:63" s="583" customFormat="1" ht="18.75">
      <c r="A421" s="407" t="str">
        <f t="shared" si="225"/>
        <v>►</v>
      </c>
      <c r="B421" s="147" t="str">
        <f t="shared" si="233"/>
        <v>►</v>
      </c>
      <c r="C421" s="685" t="str">
        <f t="shared" si="234"/>
        <v>►</v>
      </c>
      <c r="D421" s="147" t="str">
        <f t="shared" si="235"/>
        <v>►</v>
      </c>
      <c r="E421" s="147" t="str">
        <f t="shared" si="236"/>
        <v>►</v>
      </c>
      <c r="F421" s="147" t="str">
        <f t="shared" si="237"/>
        <v>►</v>
      </c>
      <c r="G421" s="147" t="str">
        <f t="shared" si="238"/>
        <v>►</v>
      </c>
      <c r="H421"/>
      <c r="I421" s="134"/>
      <c r="J421" s="204"/>
      <c r="K421" s="204"/>
      <c r="L421" s="203"/>
      <c r="M421" s="202"/>
      <c r="N421" s="201"/>
      <c r="O421" s="224"/>
      <c r="P421" s="334"/>
      <c r="Q421" s="323"/>
      <c r="R421" s="323"/>
      <c r="S421" s="323"/>
      <c r="T421" s="323"/>
      <c r="U421" s="211"/>
      <c r="V421" s="223"/>
      <c r="W421" s="705"/>
      <c r="X421" s="705"/>
      <c r="Y421" s="705"/>
      <c r="Z421" s="704"/>
      <c r="AA421" s="686"/>
      <c r="AB421" s="407" t="str">
        <f t="shared" si="226"/>
        <v>►</v>
      </c>
      <c r="AC421" s="147" t="str">
        <f t="shared" si="239"/>
        <v>►</v>
      </c>
      <c r="AD421" s="685" t="str">
        <f t="shared" si="240"/>
        <v>►</v>
      </c>
      <c r="AE421" s="147" t="str">
        <f t="shared" si="241"/>
        <v>►</v>
      </c>
      <c r="AF421" s="147" t="str">
        <f t="shared" si="242"/>
        <v>►</v>
      </c>
      <c r="AG421" s="147" t="str">
        <f t="shared" si="243"/>
        <v>►</v>
      </c>
      <c r="AH421" s="147" t="str">
        <f t="shared" si="244"/>
        <v>►</v>
      </c>
      <c r="AI421" s="686"/>
      <c r="AJ421" s="134"/>
      <c r="AK421" s="204"/>
      <c r="AL421" s="204"/>
      <c r="AM421" s="203"/>
      <c r="AN421" s="202"/>
      <c r="AO421" s="201"/>
      <c r="AP421" s="224"/>
      <c r="AQ421" s="334"/>
      <c r="AR421" s="323"/>
      <c r="AS421" s="323"/>
      <c r="AT421" s="323"/>
      <c r="AU421" s="323"/>
      <c r="AV421" s="211"/>
      <c r="AW421" s="223"/>
      <c r="AX421" s="705"/>
      <c r="AY421" s="705"/>
      <c r="AZ421" s="705"/>
      <c r="BA421" s="704"/>
      <c r="BB421"/>
      <c r="BC421" s="407" t="str">
        <f t="shared" si="227"/>
        <v>►</v>
      </c>
      <c r="BF421" s="407" t="str">
        <f t="shared" si="228"/>
        <v>►</v>
      </c>
      <c r="BI421" s="9">
        <v>1</v>
      </c>
      <c r="BJ421" s="1"/>
      <c r="BK421" s="1"/>
    </row>
    <row r="422" spans="1:63" s="583" customFormat="1" ht="18.75">
      <c r="A422" s="407" t="str">
        <f t="shared" si="225"/>
        <v>►</v>
      </c>
      <c r="B422" s="147" t="str">
        <f t="shared" si="233"/>
        <v>►</v>
      </c>
      <c r="C422" s="685" t="str">
        <f t="shared" si="234"/>
        <v>►</v>
      </c>
      <c r="D422" s="147" t="str">
        <f t="shared" si="235"/>
        <v>►</v>
      </c>
      <c r="E422" s="147" t="str">
        <f t="shared" si="236"/>
        <v>►</v>
      </c>
      <c r="F422" s="147" t="str">
        <f t="shared" si="237"/>
        <v>►</v>
      </c>
      <c r="G422" s="147" t="str">
        <f t="shared" si="238"/>
        <v>►</v>
      </c>
      <c r="H422"/>
      <c r="I422" s="134"/>
      <c r="J422" s="204"/>
      <c r="K422" s="204"/>
      <c r="L422" s="203"/>
      <c r="M422" s="202"/>
      <c r="N422" s="201"/>
      <c r="O422" s="216"/>
      <c r="P422" s="327"/>
      <c r="Q422" s="324"/>
      <c r="R422" s="324"/>
      <c r="S422" s="324"/>
      <c r="T422" s="324"/>
      <c r="U422" s="215"/>
      <c r="V422" s="28"/>
      <c r="W422" s="705"/>
      <c r="X422" s="705"/>
      <c r="Y422" s="705"/>
      <c r="Z422" s="704"/>
      <c r="AA422" s="686"/>
      <c r="AB422" s="407" t="str">
        <f t="shared" si="226"/>
        <v>►</v>
      </c>
      <c r="AC422" s="147" t="str">
        <f t="shared" si="239"/>
        <v>►</v>
      </c>
      <c r="AD422" s="685" t="str">
        <f t="shared" si="240"/>
        <v>►</v>
      </c>
      <c r="AE422" s="147" t="str">
        <f t="shared" si="241"/>
        <v>►</v>
      </c>
      <c r="AF422" s="147" t="str">
        <f t="shared" si="242"/>
        <v>►</v>
      </c>
      <c r="AG422" s="147" t="str">
        <f t="shared" si="243"/>
        <v>►</v>
      </c>
      <c r="AH422" s="147" t="str">
        <f t="shared" si="244"/>
        <v>►</v>
      </c>
      <c r="AI422" s="686"/>
      <c r="AJ422" s="134"/>
      <c r="AK422" s="204"/>
      <c r="AL422" s="204"/>
      <c r="AM422" s="203"/>
      <c r="AN422" s="202"/>
      <c r="AO422" s="201"/>
      <c r="AP422" s="216"/>
      <c r="AQ422" s="327"/>
      <c r="AR422" s="324"/>
      <c r="AS422" s="324"/>
      <c r="AT422" s="324"/>
      <c r="AU422" s="324"/>
      <c r="AV422" s="215"/>
      <c r="AW422" s="28"/>
      <c r="AX422" s="705"/>
      <c r="AY422" s="705"/>
      <c r="AZ422" s="705"/>
      <c r="BA422" s="704"/>
      <c r="BB422"/>
      <c r="BC422" s="407" t="str">
        <f t="shared" si="227"/>
        <v>►</v>
      </c>
      <c r="BF422" s="407" t="str">
        <f t="shared" si="228"/>
        <v>►</v>
      </c>
      <c r="BI422" s="9">
        <v>1</v>
      </c>
      <c r="BJ422" s="1"/>
      <c r="BK422" s="1"/>
    </row>
    <row r="423" spans="1:63" s="583" customFormat="1" ht="15.75">
      <c r="A423" s="407" t="str">
        <f t="shared" si="225"/>
        <v>►</v>
      </c>
      <c r="B423" s="147" t="str">
        <f t="shared" si="233"/>
        <v>►</v>
      </c>
      <c r="C423" s="685" t="str">
        <f t="shared" si="234"/>
        <v>►</v>
      </c>
      <c r="D423" s="147" t="str">
        <f t="shared" si="235"/>
        <v>►</v>
      </c>
      <c r="E423" s="147" t="str">
        <f t="shared" si="236"/>
        <v>►</v>
      </c>
      <c r="F423" s="147" t="str">
        <f t="shared" si="237"/>
        <v>►</v>
      </c>
      <c r="G423" s="147" t="str">
        <f t="shared" si="238"/>
        <v>►</v>
      </c>
      <c r="H423"/>
      <c r="I423" s="134"/>
      <c r="J423" s="204"/>
      <c r="K423" s="204"/>
      <c r="L423" s="203"/>
      <c r="M423" s="202"/>
      <c r="N423" s="201"/>
      <c r="O423" s="325"/>
      <c r="P423" s="324"/>
      <c r="Q423" s="323"/>
      <c r="R423" s="320"/>
      <c r="S423" s="199"/>
      <c r="T423" s="319"/>
      <c r="U423" s="198"/>
      <c r="V423" s="197"/>
      <c r="W423" s="703"/>
      <c r="X423" s="703"/>
      <c r="Y423" s="703"/>
      <c r="Z423" s="702"/>
      <c r="AA423" s="686"/>
      <c r="AB423" s="407" t="str">
        <f t="shared" si="226"/>
        <v>►</v>
      </c>
      <c r="AC423" s="147" t="str">
        <f t="shared" si="239"/>
        <v>►</v>
      </c>
      <c r="AD423" s="685" t="str">
        <f t="shared" si="240"/>
        <v>►</v>
      </c>
      <c r="AE423" s="147" t="str">
        <f t="shared" si="241"/>
        <v>►</v>
      </c>
      <c r="AF423" s="147" t="str">
        <f t="shared" si="242"/>
        <v>►</v>
      </c>
      <c r="AG423" s="147" t="str">
        <f t="shared" si="243"/>
        <v>►</v>
      </c>
      <c r="AH423" s="147" t="str">
        <f t="shared" si="244"/>
        <v>►</v>
      </c>
      <c r="AI423" s="686"/>
      <c r="AJ423" s="134"/>
      <c r="AK423" s="204"/>
      <c r="AL423" s="204"/>
      <c r="AM423" s="203"/>
      <c r="AN423" s="202"/>
      <c r="AO423" s="201"/>
      <c r="AP423" s="325"/>
      <c r="AQ423" s="324"/>
      <c r="AR423" s="323"/>
      <c r="AS423" s="320"/>
      <c r="AT423" s="199"/>
      <c r="AU423" s="319"/>
      <c r="AV423" s="198"/>
      <c r="AW423" s="197"/>
      <c r="AX423" s="703"/>
      <c r="AY423" s="703"/>
      <c r="AZ423" s="703"/>
      <c r="BA423" s="702"/>
      <c r="BB423"/>
      <c r="BC423" s="407" t="str">
        <f t="shared" si="227"/>
        <v>►</v>
      </c>
      <c r="BF423" s="407" t="str">
        <f t="shared" si="228"/>
        <v>►</v>
      </c>
      <c r="BI423" s="9">
        <v>1</v>
      </c>
      <c r="BJ423" s="1"/>
      <c r="BK423" s="1"/>
    </row>
    <row r="424" spans="1:63" s="583" customFormat="1" ht="15.75">
      <c r="A424" s="407" t="str">
        <f t="shared" si="225"/>
        <v>►</v>
      </c>
      <c r="B424" s="147" t="str">
        <f t="shared" si="233"/>
        <v>►</v>
      </c>
      <c r="C424" s="685" t="str">
        <f t="shared" si="234"/>
        <v>►</v>
      </c>
      <c r="D424" s="147" t="str">
        <f t="shared" si="235"/>
        <v>►</v>
      </c>
      <c r="E424" s="147" t="str">
        <f t="shared" si="236"/>
        <v>►</v>
      </c>
      <c r="F424" s="147" t="str">
        <f t="shared" si="237"/>
        <v>►</v>
      </c>
      <c r="G424" s="147" t="str">
        <f t="shared" si="238"/>
        <v>►</v>
      </c>
      <c r="H424"/>
      <c r="I424" s="134"/>
      <c r="J424" s="204"/>
      <c r="K424" s="204"/>
      <c r="L424" s="203"/>
      <c r="M424" s="202"/>
      <c r="N424" s="201"/>
      <c r="O424" s="200"/>
      <c r="P424" s="104"/>
      <c r="Q424" s="320"/>
      <c r="R424" s="320"/>
      <c r="S424" s="199"/>
      <c r="T424" s="319"/>
      <c r="U424" s="198"/>
      <c r="V424" s="197"/>
      <c r="W424" s="703"/>
      <c r="X424" s="703"/>
      <c r="Y424" s="703"/>
      <c r="Z424" s="702"/>
      <c r="AA424" s="686"/>
      <c r="AB424" s="407" t="str">
        <f t="shared" si="226"/>
        <v>►</v>
      </c>
      <c r="AC424" s="147" t="str">
        <f t="shared" si="239"/>
        <v>►</v>
      </c>
      <c r="AD424" s="685" t="str">
        <f t="shared" si="240"/>
        <v>►</v>
      </c>
      <c r="AE424" s="147" t="str">
        <f t="shared" si="241"/>
        <v>►</v>
      </c>
      <c r="AF424" s="147" t="str">
        <f t="shared" si="242"/>
        <v>►</v>
      </c>
      <c r="AG424" s="147" t="str">
        <f t="shared" si="243"/>
        <v>►</v>
      </c>
      <c r="AH424" s="147" t="str">
        <f t="shared" si="244"/>
        <v>►</v>
      </c>
      <c r="AI424" s="686"/>
      <c r="AJ424" s="134"/>
      <c r="AK424" s="204"/>
      <c r="AL424" s="204"/>
      <c r="AM424" s="203"/>
      <c r="AN424" s="202"/>
      <c r="AO424" s="201"/>
      <c r="AP424" s="200"/>
      <c r="AQ424" s="104"/>
      <c r="AR424" s="320"/>
      <c r="AS424" s="320"/>
      <c r="AT424" s="199"/>
      <c r="AU424" s="319"/>
      <c r="AV424" s="198"/>
      <c r="AW424" s="197"/>
      <c r="AX424" s="703"/>
      <c r="AY424" s="703"/>
      <c r="AZ424" s="703"/>
      <c r="BA424" s="702"/>
      <c r="BB424"/>
      <c r="BC424" s="407" t="str">
        <f t="shared" si="227"/>
        <v>►</v>
      </c>
      <c r="BF424" s="407" t="str">
        <f t="shared" si="228"/>
        <v>►</v>
      </c>
      <c r="BI424" s="9">
        <v>1</v>
      </c>
      <c r="BJ424" s="1"/>
      <c r="BK424" s="1"/>
    </row>
    <row r="425" spans="1:63" s="583" customFormat="1" ht="15.75">
      <c r="A425" s="407" t="str">
        <f t="shared" si="225"/>
        <v>►</v>
      </c>
      <c r="B425" s="147" t="str">
        <f t="shared" si="233"/>
        <v>►</v>
      </c>
      <c r="C425" s="685" t="str">
        <f t="shared" si="234"/>
        <v>►</v>
      </c>
      <c r="D425" s="147" t="str">
        <f t="shared" si="235"/>
        <v>►</v>
      </c>
      <c r="E425" s="147" t="str">
        <f t="shared" si="236"/>
        <v>►</v>
      </c>
      <c r="F425" s="147" t="str">
        <f t="shared" si="237"/>
        <v>►</v>
      </c>
      <c r="G425" s="147" t="str">
        <f t="shared" si="238"/>
        <v>►</v>
      </c>
      <c r="H425"/>
      <c r="I425" s="134"/>
      <c r="J425" s="190"/>
      <c r="K425" s="189"/>
      <c r="L425" s="188"/>
      <c r="M425" s="187"/>
      <c r="N425" s="186"/>
      <c r="O425" s="185"/>
      <c r="P425" s="184"/>
      <c r="Q425" s="184"/>
      <c r="R425" s="183"/>
      <c r="S425" s="183"/>
      <c r="T425" s="183"/>
      <c r="U425" s="183"/>
      <c r="V425" s="183"/>
      <c r="W425" s="183"/>
      <c r="X425" s="183"/>
      <c r="Y425" s="183"/>
      <c r="Z425" s="182"/>
      <c r="AA425" s="686"/>
      <c r="AB425" s="407" t="str">
        <f t="shared" si="226"/>
        <v>►</v>
      </c>
      <c r="AC425" s="147" t="str">
        <f t="shared" si="239"/>
        <v>►</v>
      </c>
      <c r="AD425" s="685" t="str">
        <f t="shared" si="240"/>
        <v>►</v>
      </c>
      <c r="AE425" s="147" t="str">
        <f t="shared" si="241"/>
        <v>►</v>
      </c>
      <c r="AF425" s="147" t="str">
        <f t="shared" si="242"/>
        <v>►</v>
      </c>
      <c r="AG425" s="147" t="str">
        <f t="shared" si="243"/>
        <v>►</v>
      </c>
      <c r="AH425" s="147" t="str">
        <f t="shared" si="244"/>
        <v>►</v>
      </c>
      <c r="AI425" s="686"/>
      <c r="AJ425" s="134"/>
      <c r="AK425" s="190"/>
      <c r="AL425" s="189"/>
      <c r="AM425" s="188"/>
      <c r="AN425" s="187"/>
      <c r="AO425" s="186"/>
      <c r="AP425" s="185"/>
      <c r="AQ425" s="184"/>
      <c r="AR425" s="184"/>
      <c r="AS425" s="183"/>
      <c r="AT425" s="183"/>
      <c r="AU425" s="183"/>
      <c r="AV425" s="183"/>
      <c r="AW425" s="183"/>
      <c r="AX425" s="183"/>
      <c r="AY425" s="183"/>
      <c r="AZ425" s="183"/>
      <c r="BA425" s="182"/>
      <c r="BB425"/>
      <c r="BC425" s="407" t="str">
        <f t="shared" si="227"/>
        <v>►</v>
      </c>
      <c r="BF425" s="407" t="str">
        <f t="shared" si="228"/>
        <v>►</v>
      </c>
      <c r="BI425" s="9">
        <v>1</v>
      </c>
      <c r="BJ425" s="1"/>
      <c r="BK425" s="1"/>
    </row>
    <row r="426" spans="1:63" s="583" customFormat="1" ht="15.75">
      <c r="A426" s="407" t="str">
        <f t="shared" si="225"/>
        <v>►</v>
      </c>
      <c r="B426" s="147" t="str">
        <f t="shared" si="233"/>
        <v>►</v>
      </c>
      <c r="C426" s="685" t="str">
        <f t="shared" si="234"/>
        <v>►</v>
      </c>
      <c r="D426" s="147" t="str">
        <f t="shared" si="235"/>
        <v>►</v>
      </c>
      <c r="E426" s="147" t="str">
        <f t="shared" si="236"/>
        <v>►</v>
      </c>
      <c r="F426" s="147" t="str">
        <f t="shared" si="237"/>
        <v>►</v>
      </c>
      <c r="G426" s="147" t="str">
        <f t="shared" si="238"/>
        <v>►</v>
      </c>
      <c r="H426"/>
      <c r="I426" s="134"/>
      <c r="J426" s="119"/>
      <c r="K426" s="119"/>
      <c r="L426" s="118"/>
      <c r="M426" s="117"/>
      <c r="N426" s="116"/>
      <c r="O426" s="701"/>
      <c r="P426" s="701"/>
      <c r="Q426" s="700"/>
      <c r="R426" s="177"/>
      <c r="S426" s="176"/>
      <c r="T426" s="699"/>
      <c r="U426" s="175"/>
      <c r="V426" s="698"/>
      <c r="W426" s="697"/>
      <c r="X426" s="696"/>
      <c r="Y426" s="695"/>
      <c r="Z426" s="174"/>
      <c r="AA426" s="686"/>
      <c r="AB426" s="407" t="str">
        <f t="shared" si="226"/>
        <v>►</v>
      </c>
      <c r="AC426" s="147" t="str">
        <f t="shared" si="239"/>
        <v>►</v>
      </c>
      <c r="AD426" s="685" t="str">
        <f t="shared" si="240"/>
        <v>►</v>
      </c>
      <c r="AE426" s="147" t="str">
        <f t="shared" si="241"/>
        <v>►</v>
      </c>
      <c r="AF426" s="147" t="str">
        <f t="shared" si="242"/>
        <v>►</v>
      </c>
      <c r="AG426" s="147" t="str">
        <f t="shared" si="243"/>
        <v>►</v>
      </c>
      <c r="AH426" s="147" t="str">
        <f t="shared" si="244"/>
        <v>►</v>
      </c>
      <c r="AI426" s="686"/>
      <c r="AJ426" s="134"/>
      <c r="AK426" s="119"/>
      <c r="AL426" s="119"/>
      <c r="AM426" s="118"/>
      <c r="AN426" s="117"/>
      <c r="AO426" s="116"/>
      <c r="AP426" s="701"/>
      <c r="AQ426" s="701"/>
      <c r="AR426" s="700"/>
      <c r="AS426" s="177"/>
      <c r="AT426" s="176"/>
      <c r="AU426" s="699"/>
      <c r="AV426" s="175"/>
      <c r="AW426" s="698"/>
      <c r="AX426" s="697"/>
      <c r="AY426" s="696"/>
      <c r="AZ426" s="695"/>
      <c r="BA426" s="174"/>
      <c r="BB426"/>
      <c r="BC426" s="407" t="str">
        <f t="shared" si="227"/>
        <v>►</v>
      </c>
      <c r="BF426" s="407" t="str">
        <f t="shared" si="228"/>
        <v>►</v>
      </c>
      <c r="BI426" s="9">
        <v>1</v>
      </c>
      <c r="BJ426" s="1"/>
      <c r="BK426" s="1"/>
    </row>
    <row r="427" spans="1:63" s="583" customFormat="1" ht="15.75">
      <c r="A427" s="407" t="str">
        <f t="shared" si="225"/>
        <v>►</v>
      </c>
      <c r="B427" s="147" t="str">
        <f t="shared" si="233"/>
        <v>►</v>
      </c>
      <c r="C427" s="685" t="str">
        <f t="shared" si="234"/>
        <v>►</v>
      </c>
      <c r="D427" s="147" t="str">
        <f t="shared" si="235"/>
        <v>►</v>
      </c>
      <c r="E427" s="147" t="str">
        <f t="shared" si="236"/>
        <v>►</v>
      </c>
      <c r="F427" s="147" t="str">
        <f t="shared" si="237"/>
        <v>►</v>
      </c>
      <c r="G427" s="147" t="str">
        <f t="shared" si="238"/>
        <v>►</v>
      </c>
      <c r="H427"/>
      <c r="I427" s="134"/>
      <c r="J427" s="119"/>
      <c r="K427" s="119"/>
      <c r="L427" s="118"/>
      <c r="M427" s="117"/>
      <c r="N427" s="116"/>
      <c r="O427" s="689"/>
      <c r="P427" s="689"/>
      <c r="Q427" s="688"/>
      <c r="R427" s="165"/>
      <c r="S427" s="164"/>
      <c r="T427" s="694"/>
      <c r="U427" s="163"/>
      <c r="V427" s="693"/>
      <c r="W427" s="692"/>
      <c r="X427" s="691"/>
      <c r="Y427" s="690"/>
      <c r="Z427" s="162"/>
      <c r="AA427" s="686"/>
      <c r="AB427" s="407" t="str">
        <f t="shared" si="226"/>
        <v>►</v>
      </c>
      <c r="AC427" s="147" t="str">
        <f t="shared" si="239"/>
        <v>►</v>
      </c>
      <c r="AD427" s="685" t="str">
        <f t="shared" si="240"/>
        <v>►</v>
      </c>
      <c r="AE427" s="147" t="str">
        <f t="shared" si="241"/>
        <v>►</v>
      </c>
      <c r="AF427" s="147" t="str">
        <f t="shared" si="242"/>
        <v>►</v>
      </c>
      <c r="AG427" s="147" t="str">
        <f t="shared" si="243"/>
        <v>►</v>
      </c>
      <c r="AH427" s="147" t="str">
        <f t="shared" si="244"/>
        <v>►</v>
      </c>
      <c r="AI427" s="686"/>
      <c r="AJ427" s="134"/>
      <c r="AK427" s="119"/>
      <c r="AL427" s="119"/>
      <c r="AM427" s="118"/>
      <c r="AN427" s="117"/>
      <c r="AO427" s="116"/>
      <c r="AP427" s="689"/>
      <c r="AQ427" s="689"/>
      <c r="AR427" s="688"/>
      <c r="AS427" s="165"/>
      <c r="AT427" s="164"/>
      <c r="AU427" s="694"/>
      <c r="AV427" s="163"/>
      <c r="AW427" s="693"/>
      <c r="AX427" s="692"/>
      <c r="AY427" s="691"/>
      <c r="AZ427" s="690"/>
      <c r="BA427" s="162"/>
      <c r="BB427"/>
      <c r="BC427" s="407" t="str">
        <f t="shared" si="227"/>
        <v>►</v>
      </c>
      <c r="BF427" s="407" t="str">
        <f t="shared" si="228"/>
        <v>►</v>
      </c>
      <c r="BI427" s="9">
        <v>1</v>
      </c>
      <c r="BJ427" s="1"/>
      <c r="BK427" s="1"/>
    </row>
    <row r="428" spans="1:63" s="583" customFormat="1" ht="21">
      <c r="A428" s="407" t="str">
        <f t="shared" si="225"/>
        <v>►</v>
      </c>
      <c r="B428" s="147" t="str">
        <f t="shared" si="233"/>
        <v>►</v>
      </c>
      <c r="C428" s="685" t="str">
        <f t="shared" si="234"/>
        <v>►</v>
      </c>
      <c r="D428" s="147" t="str">
        <f t="shared" si="235"/>
        <v>►</v>
      </c>
      <c r="E428" s="147" t="str">
        <f t="shared" si="236"/>
        <v>►</v>
      </c>
      <c r="F428" s="147" t="str">
        <f t="shared" si="237"/>
        <v>►</v>
      </c>
      <c r="G428" s="147" t="str">
        <f t="shared" si="238"/>
        <v>►</v>
      </c>
      <c r="H428"/>
      <c r="I428" s="134"/>
      <c r="J428" s="119"/>
      <c r="K428" s="119"/>
      <c r="L428" s="118"/>
      <c r="M428" s="117"/>
      <c r="N428" s="116"/>
      <c r="O428" s="689"/>
      <c r="P428" s="689"/>
      <c r="Q428" s="688"/>
      <c r="R428" s="145"/>
      <c r="S428" s="296"/>
      <c r="T428" s="295"/>
      <c r="U428" s="144"/>
      <c r="V428" s="294"/>
      <c r="W428" s="293"/>
      <c r="X428" s="292"/>
      <c r="Y428" s="291"/>
      <c r="Z428" s="290"/>
      <c r="AA428" s="686"/>
      <c r="AB428" s="407" t="str">
        <f t="shared" si="226"/>
        <v>►</v>
      </c>
      <c r="AC428" s="147" t="str">
        <f t="shared" si="239"/>
        <v>►</v>
      </c>
      <c r="AD428" s="685" t="str">
        <f t="shared" si="240"/>
        <v>►</v>
      </c>
      <c r="AE428" s="147" t="str">
        <f t="shared" si="241"/>
        <v>►</v>
      </c>
      <c r="AF428" s="147" t="str">
        <f t="shared" si="242"/>
        <v>►</v>
      </c>
      <c r="AG428" s="147" t="str">
        <f t="shared" si="243"/>
        <v>►</v>
      </c>
      <c r="AH428" s="147" t="str">
        <f t="shared" si="244"/>
        <v>►</v>
      </c>
      <c r="AI428" s="686"/>
      <c r="AJ428" s="134"/>
      <c r="AK428" s="119"/>
      <c r="AL428" s="119"/>
      <c r="AM428" s="118"/>
      <c r="AN428" s="117"/>
      <c r="AO428" s="116"/>
      <c r="AP428" s="689"/>
      <c r="AQ428" s="689"/>
      <c r="AR428" s="688"/>
      <c r="AS428" s="145"/>
      <c r="AT428" s="296"/>
      <c r="AU428" s="295"/>
      <c r="AV428" s="144"/>
      <c r="AW428" s="294"/>
      <c r="AX428" s="293"/>
      <c r="AY428" s="292"/>
      <c r="AZ428" s="291"/>
      <c r="BA428" s="290"/>
      <c r="BB428"/>
      <c r="BC428" s="407" t="str">
        <f t="shared" si="227"/>
        <v>►</v>
      </c>
      <c r="BF428" s="407" t="str">
        <f t="shared" si="228"/>
        <v>►</v>
      </c>
      <c r="BI428" s="9">
        <v>1</v>
      </c>
      <c r="BJ428" s="1"/>
      <c r="BK428" s="1"/>
    </row>
    <row r="429" spans="1:63" s="583" customFormat="1" ht="21">
      <c r="A429" s="407" t="str">
        <f t="shared" si="225"/>
        <v>►</v>
      </c>
      <c r="B429" s="147" t="str">
        <f t="shared" si="233"/>
        <v>►</v>
      </c>
      <c r="C429" s="685" t="str">
        <f t="shared" si="234"/>
        <v>►</v>
      </c>
      <c r="D429" s="147" t="str">
        <f t="shared" si="235"/>
        <v>►</v>
      </c>
      <c r="E429" s="147" t="str">
        <f t="shared" si="236"/>
        <v>►</v>
      </c>
      <c r="F429" s="147" t="str">
        <f t="shared" si="237"/>
        <v>►</v>
      </c>
      <c r="G429" s="147" t="str">
        <f t="shared" si="238"/>
        <v>►</v>
      </c>
      <c r="H429"/>
      <c r="I429" s="146"/>
      <c r="J429" s="119"/>
      <c r="K429" s="119"/>
      <c r="L429" s="118"/>
      <c r="M429" s="117"/>
      <c r="N429" s="116"/>
      <c r="O429" s="689"/>
      <c r="P429" s="689"/>
      <c r="Q429" s="688"/>
      <c r="R429" s="150"/>
      <c r="S429" s="296"/>
      <c r="T429" s="295"/>
      <c r="U429" s="144"/>
      <c r="V429" s="294"/>
      <c r="W429" s="293"/>
      <c r="X429" s="292"/>
      <c r="Y429" s="291"/>
      <c r="Z429" s="290"/>
      <c r="AA429" s="686"/>
      <c r="AB429" s="407" t="str">
        <f t="shared" si="226"/>
        <v>►</v>
      </c>
      <c r="AC429" s="147" t="str">
        <f t="shared" si="239"/>
        <v>►</v>
      </c>
      <c r="AD429" s="685" t="str">
        <f t="shared" si="240"/>
        <v>►</v>
      </c>
      <c r="AE429" s="147" t="str">
        <f t="shared" si="241"/>
        <v>►</v>
      </c>
      <c r="AF429" s="147" t="str">
        <f t="shared" si="242"/>
        <v>►</v>
      </c>
      <c r="AG429" s="147" t="str">
        <f t="shared" si="243"/>
        <v>►</v>
      </c>
      <c r="AH429" s="147" t="str">
        <f t="shared" si="244"/>
        <v>►</v>
      </c>
      <c r="AI429" s="686"/>
      <c r="AJ429" s="146"/>
      <c r="AK429" s="119"/>
      <c r="AL429" s="119"/>
      <c r="AM429" s="118"/>
      <c r="AN429" s="117"/>
      <c r="AO429" s="116"/>
      <c r="AP429" s="689"/>
      <c r="AQ429" s="689"/>
      <c r="AR429" s="688"/>
      <c r="AS429" s="150"/>
      <c r="AT429" s="296"/>
      <c r="AU429" s="295"/>
      <c r="AV429" s="144"/>
      <c r="AW429" s="294"/>
      <c r="AX429" s="293"/>
      <c r="AY429" s="292"/>
      <c r="AZ429" s="291"/>
      <c r="BA429" s="290"/>
      <c r="BB429"/>
      <c r="BC429" s="407" t="str">
        <f t="shared" si="227"/>
        <v>►</v>
      </c>
      <c r="BF429" s="407" t="str">
        <f t="shared" si="228"/>
        <v>►</v>
      </c>
      <c r="BI429" s="9">
        <v>1</v>
      </c>
      <c r="BJ429" s="1"/>
      <c r="BK429" s="1"/>
    </row>
    <row r="430" spans="1:63" s="583" customFormat="1" ht="21">
      <c r="A430" s="407" t="str">
        <f t="shared" si="225"/>
        <v>►</v>
      </c>
      <c r="B430" s="147" t="str">
        <f t="shared" si="233"/>
        <v>►</v>
      </c>
      <c r="C430" s="685" t="str">
        <f t="shared" si="234"/>
        <v>►</v>
      </c>
      <c r="D430" s="147" t="str">
        <f t="shared" si="235"/>
        <v>►</v>
      </c>
      <c r="E430" s="147" t="str">
        <f t="shared" si="236"/>
        <v>►</v>
      </c>
      <c r="F430" s="147" t="str">
        <f t="shared" si="237"/>
        <v>►</v>
      </c>
      <c r="G430" s="147" t="str">
        <f t="shared" si="238"/>
        <v>►</v>
      </c>
      <c r="H430"/>
      <c r="I430" s="146"/>
      <c r="J430" s="119"/>
      <c r="K430" s="119"/>
      <c r="L430" s="118"/>
      <c r="M430" s="117"/>
      <c r="N430" s="116"/>
      <c r="O430" s="689"/>
      <c r="P430" s="689"/>
      <c r="Q430" s="688"/>
      <c r="R430" s="145"/>
      <c r="S430" s="296"/>
      <c r="T430" s="295"/>
      <c r="U430" s="144"/>
      <c r="V430" s="294"/>
      <c r="W430" s="293"/>
      <c r="X430" s="292"/>
      <c r="Y430" s="291"/>
      <c r="Z430" s="298"/>
      <c r="AA430" s="686"/>
      <c r="AB430" s="407" t="str">
        <f t="shared" si="226"/>
        <v>►</v>
      </c>
      <c r="AC430" s="147" t="str">
        <f t="shared" si="239"/>
        <v>►</v>
      </c>
      <c r="AD430" s="685" t="str">
        <f t="shared" si="240"/>
        <v>►</v>
      </c>
      <c r="AE430" s="147" t="str">
        <f t="shared" si="241"/>
        <v>►</v>
      </c>
      <c r="AF430" s="147" t="str">
        <f t="shared" si="242"/>
        <v>►</v>
      </c>
      <c r="AG430" s="147" t="str">
        <f t="shared" si="243"/>
        <v>►</v>
      </c>
      <c r="AH430" s="147" t="str">
        <f t="shared" si="244"/>
        <v>►</v>
      </c>
      <c r="AI430" s="686"/>
      <c r="AJ430" s="146"/>
      <c r="AK430" s="119"/>
      <c r="AL430" s="119"/>
      <c r="AM430" s="118"/>
      <c r="AN430" s="117"/>
      <c r="AO430" s="116"/>
      <c r="AP430" s="689"/>
      <c r="AQ430" s="689"/>
      <c r="AR430" s="688"/>
      <c r="AS430" s="145"/>
      <c r="AT430" s="296"/>
      <c r="AU430" s="295"/>
      <c r="AV430" s="144"/>
      <c r="AW430" s="294"/>
      <c r="AX430" s="293"/>
      <c r="AY430" s="292"/>
      <c r="AZ430" s="291"/>
      <c r="BA430" s="298"/>
      <c r="BB430"/>
      <c r="BC430" s="407" t="str">
        <f t="shared" si="227"/>
        <v>►</v>
      </c>
      <c r="BF430" s="407" t="str">
        <f t="shared" si="228"/>
        <v>►</v>
      </c>
      <c r="BI430" s="9">
        <v>1</v>
      </c>
      <c r="BJ430" s="1"/>
      <c r="BK430" s="1"/>
    </row>
    <row r="431" spans="1:63" s="583" customFormat="1" ht="21">
      <c r="A431" s="407" t="str">
        <f t="shared" si="225"/>
        <v>►</v>
      </c>
      <c r="B431" s="147" t="str">
        <f t="shared" si="233"/>
        <v>►</v>
      </c>
      <c r="C431" s="685" t="str">
        <f t="shared" si="234"/>
        <v>►</v>
      </c>
      <c r="D431" s="147" t="str">
        <f t="shared" si="235"/>
        <v>►</v>
      </c>
      <c r="E431" s="147" t="str">
        <f t="shared" si="236"/>
        <v>►</v>
      </c>
      <c r="F431" s="147" t="str">
        <f t="shared" si="237"/>
        <v>►</v>
      </c>
      <c r="G431" s="147" t="str">
        <f t="shared" si="238"/>
        <v>►</v>
      </c>
      <c r="H431"/>
      <c r="I431" s="146"/>
      <c r="J431" s="119"/>
      <c r="K431" s="119"/>
      <c r="L431" s="118"/>
      <c r="M431" s="117"/>
      <c r="N431" s="116"/>
      <c r="O431" s="689"/>
      <c r="P431" s="689"/>
      <c r="Q431" s="688"/>
      <c r="R431" s="150"/>
      <c r="S431" s="296"/>
      <c r="T431" s="295"/>
      <c r="U431" s="144"/>
      <c r="V431" s="294"/>
      <c r="W431" s="293"/>
      <c r="X431" s="292"/>
      <c r="Y431" s="291"/>
      <c r="Z431" s="298"/>
      <c r="AA431" s="686"/>
      <c r="AB431" s="407" t="str">
        <f t="shared" si="226"/>
        <v>►</v>
      </c>
      <c r="AC431" s="147" t="str">
        <f t="shared" si="239"/>
        <v>►</v>
      </c>
      <c r="AD431" s="685" t="str">
        <f t="shared" si="240"/>
        <v>►</v>
      </c>
      <c r="AE431" s="147" t="str">
        <f t="shared" si="241"/>
        <v>►</v>
      </c>
      <c r="AF431" s="147" t="str">
        <f t="shared" si="242"/>
        <v>►</v>
      </c>
      <c r="AG431" s="147" t="str">
        <f t="shared" si="243"/>
        <v>►</v>
      </c>
      <c r="AH431" s="147" t="str">
        <f t="shared" si="244"/>
        <v>►</v>
      </c>
      <c r="AI431" s="686"/>
      <c r="AJ431" s="146"/>
      <c r="AK431" s="119"/>
      <c r="AL431" s="119"/>
      <c r="AM431" s="118"/>
      <c r="AN431" s="117"/>
      <c r="AO431" s="116"/>
      <c r="AP431" s="689"/>
      <c r="AQ431" s="689"/>
      <c r="AR431" s="688"/>
      <c r="AS431" s="150"/>
      <c r="AT431" s="296"/>
      <c r="AU431" s="295"/>
      <c r="AV431" s="144"/>
      <c r="AW431" s="294"/>
      <c r="AX431" s="293"/>
      <c r="AY431" s="292"/>
      <c r="AZ431" s="291"/>
      <c r="BA431" s="298"/>
      <c r="BB431"/>
      <c r="BC431" s="407" t="str">
        <f t="shared" si="227"/>
        <v>►</v>
      </c>
      <c r="BF431" s="407" t="str">
        <f t="shared" si="228"/>
        <v>►</v>
      </c>
      <c r="BI431" s="9">
        <v>1</v>
      </c>
      <c r="BJ431" s="1"/>
      <c r="BK431" s="1"/>
    </row>
    <row r="432" spans="1:63" s="583" customFormat="1" ht="21">
      <c r="A432" s="407" t="str">
        <f t="shared" si="225"/>
        <v>►</v>
      </c>
      <c r="B432" s="147" t="str">
        <f t="shared" si="233"/>
        <v>►</v>
      </c>
      <c r="C432" s="685" t="str">
        <f t="shared" si="234"/>
        <v>►</v>
      </c>
      <c r="D432" s="147" t="str">
        <f t="shared" si="235"/>
        <v>►</v>
      </c>
      <c r="E432" s="147" t="str">
        <f t="shared" si="236"/>
        <v>►</v>
      </c>
      <c r="F432" s="147" t="str">
        <f t="shared" si="237"/>
        <v>►</v>
      </c>
      <c r="G432" s="147" t="str">
        <f t="shared" si="238"/>
        <v>►</v>
      </c>
      <c r="H432"/>
      <c r="I432" s="146"/>
      <c r="J432" s="119"/>
      <c r="K432" s="119"/>
      <c r="L432" s="118"/>
      <c r="M432" s="117"/>
      <c r="N432" s="116"/>
      <c r="O432" s="689"/>
      <c r="P432" s="689"/>
      <c r="Q432" s="688"/>
      <c r="R432" s="145"/>
      <c r="S432" s="296"/>
      <c r="T432" s="295"/>
      <c r="U432" s="144"/>
      <c r="V432" s="294"/>
      <c r="W432" s="293"/>
      <c r="X432" s="292"/>
      <c r="Y432" s="291"/>
      <c r="Z432" s="290"/>
      <c r="AA432" s="686"/>
      <c r="AB432" s="407" t="str">
        <f t="shared" si="226"/>
        <v>►</v>
      </c>
      <c r="AC432" s="147" t="str">
        <f t="shared" si="239"/>
        <v>►</v>
      </c>
      <c r="AD432" s="685" t="str">
        <f t="shared" si="240"/>
        <v>►</v>
      </c>
      <c r="AE432" s="147" t="str">
        <f t="shared" si="241"/>
        <v>►</v>
      </c>
      <c r="AF432" s="147" t="str">
        <f t="shared" si="242"/>
        <v>►</v>
      </c>
      <c r="AG432" s="147" t="str">
        <f t="shared" si="243"/>
        <v>►</v>
      </c>
      <c r="AH432" s="147" t="str">
        <f t="shared" si="244"/>
        <v>►</v>
      </c>
      <c r="AI432" s="686"/>
      <c r="AJ432" s="146"/>
      <c r="AK432" s="119"/>
      <c r="AL432" s="119"/>
      <c r="AM432" s="118"/>
      <c r="AN432" s="117"/>
      <c r="AO432" s="116"/>
      <c r="AP432" s="689"/>
      <c r="AQ432" s="689"/>
      <c r="AR432" s="688"/>
      <c r="AS432" s="145"/>
      <c r="AT432" s="296"/>
      <c r="AU432" s="295"/>
      <c r="AV432" s="144"/>
      <c r="AW432" s="294"/>
      <c r="AX432" s="293"/>
      <c r="AY432" s="292"/>
      <c r="AZ432" s="291"/>
      <c r="BA432" s="290"/>
      <c r="BB432"/>
      <c r="BC432" s="407" t="str">
        <f t="shared" si="227"/>
        <v>►</v>
      </c>
      <c r="BF432" s="407" t="str">
        <f t="shared" si="228"/>
        <v>►</v>
      </c>
      <c r="BI432" s="9">
        <v>1</v>
      </c>
      <c r="BJ432" s="1"/>
      <c r="BK432" s="1"/>
    </row>
    <row r="433" spans="1:63" s="583" customFormat="1" ht="21">
      <c r="A433" s="407" t="str">
        <f t="shared" si="225"/>
        <v>►</v>
      </c>
      <c r="B433" s="147" t="str">
        <f t="shared" si="233"/>
        <v>►</v>
      </c>
      <c r="C433" s="685" t="str">
        <f t="shared" si="234"/>
        <v>►</v>
      </c>
      <c r="D433" s="147" t="str">
        <f t="shared" si="235"/>
        <v>►</v>
      </c>
      <c r="E433" s="147" t="str">
        <f t="shared" si="236"/>
        <v>►</v>
      </c>
      <c r="F433" s="147" t="str">
        <f t="shared" si="237"/>
        <v>►</v>
      </c>
      <c r="G433" s="147" t="str">
        <f t="shared" si="238"/>
        <v>►</v>
      </c>
      <c r="H433"/>
      <c r="I433" s="146"/>
      <c r="J433" s="119"/>
      <c r="K433" s="119"/>
      <c r="L433" s="118"/>
      <c r="M433" s="117"/>
      <c r="N433" s="116"/>
      <c r="O433" s="689"/>
      <c r="P433" s="689"/>
      <c r="Q433" s="688"/>
      <c r="R433" s="150"/>
      <c r="S433" s="296"/>
      <c r="T433" s="295"/>
      <c r="U433" s="144"/>
      <c r="V433" s="294"/>
      <c r="W433" s="293"/>
      <c r="X433" s="292"/>
      <c r="Y433" s="291"/>
      <c r="Z433" s="290"/>
      <c r="AA433" s="686"/>
      <c r="AB433" s="407" t="str">
        <f t="shared" si="226"/>
        <v>►</v>
      </c>
      <c r="AC433" s="147" t="str">
        <f t="shared" si="239"/>
        <v>►</v>
      </c>
      <c r="AD433" s="685" t="str">
        <f t="shared" si="240"/>
        <v>►</v>
      </c>
      <c r="AE433" s="147" t="str">
        <f t="shared" si="241"/>
        <v>►</v>
      </c>
      <c r="AF433" s="147" t="str">
        <f t="shared" si="242"/>
        <v>►</v>
      </c>
      <c r="AG433" s="147" t="str">
        <f t="shared" si="243"/>
        <v>►</v>
      </c>
      <c r="AH433" s="147" t="str">
        <f t="shared" si="244"/>
        <v>►</v>
      </c>
      <c r="AI433" s="686"/>
      <c r="AJ433" s="146"/>
      <c r="AK433" s="119"/>
      <c r="AL433" s="119"/>
      <c r="AM433" s="118"/>
      <c r="AN433" s="117"/>
      <c r="AO433" s="116"/>
      <c r="AP433" s="689"/>
      <c r="AQ433" s="689"/>
      <c r="AR433" s="688"/>
      <c r="AS433" s="150"/>
      <c r="AT433" s="296"/>
      <c r="AU433" s="295"/>
      <c r="AV433" s="144"/>
      <c r="AW433" s="294"/>
      <c r="AX433" s="293"/>
      <c r="AY433" s="292"/>
      <c r="AZ433" s="291"/>
      <c r="BA433" s="290"/>
      <c r="BB433"/>
      <c r="BC433" s="407" t="str">
        <f t="shared" si="227"/>
        <v>►</v>
      </c>
      <c r="BF433" s="407" t="str">
        <f t="shared" si="228"/>
        <v>►</v>
      </c>
      <c r="BI433" s="9">
        <v>1</v>
      </c>
      <c r="BJ433" s="1"/>
      <c r="BK433" s="1"/>
    </row>
    <row r="434" spans="1:63" s="583" customFormat="1" ht="21">
      <c r="A434" s="407" t="str">
        <f t="shared" si="225"/>
        <v>►</v>
      </c>
      <c r="B434" s="147" t="str">
        <f t="shared" si="233"/>
        <v>►</v>
      </c>
      <c r="C434" s="685" t="str">
        <f t="shared" si="234"/>
        <v>►</v>
      </c>
      <c r="D434" s="147" t="str">
        <f t="shared" si="235"/>
        <v>►</v>
      </c>
      <c r="E434" s="147" t="str">
        <f t="shared" si="236"/>
        <v>►</v>
      </c>
      <c r="F434" s="147" t="str">
        <f t="shared" si="237"/>
        <v>►</v>
      </c>
      <c r="G434" s="147" t="str">
        <f t="shared" si="238"/>
        <v>►</v>
      </c>
      <c r="H434"/>
      <c r="I434" s="146"/>
      <c r="J434" s="119"/>
      <c r="K434" s="119"/>
      <c r="L434" s="118"/>
      <c r="M434" s="117"/>
      <c r="N434" s="116"/>
      <c r="O434" s="689"/>
      <c r="P434" s="689"/>
      <c r="Q434" s="688"/>
      <c r="R434" s="145"/>
      <c r="S434" s="296"/>
      <c r="T434" s="295"/>
      <c r="U434" s="144"/>
      <c r="V434" s="294"/>
      <c r="W434" s="293"/>
      <c r="X434" s="292"/>
      <c r="Y434" s="291"/>
      <c r="Z434" s="290"/>
      <c r="AA434" s="686"/>
      <c r="AB434" s="407" t="str">
        <f t="shared" si="226"/>
        <v>►</v>
      </c>
      <c r="AC434" s="147" t="str">
        <f t="shared" si="239"/>
        <v>►</v>
      </c>
      <c r="AD434" s="685" t="str">
        <f t="shared" si="240"/>
        <v>►</v>
      </c>
      <c r="AE434" s="147" t="str">
        <f t="shared" si="241"/>
        <v>►</v>
      </c>
      <c r="AF434" s="147" t="str">
        <f t="shared" si="242"/>
        <v>►</v>
      </c>
      <c r="AG434" s="147" t="str">
        <f t="shared" si="243"/>
        <v>►</v>
      </c>
      <c r="AH434" s="147" t="str">
        <f t="shared" si="244"/>
        <v>►</v>
      </c>
      <c r="AI434" s="686"/>
      <c r="AJ434" s="146"/>
      <c r="AK434" s="119"/>
      <c r="AL434" s="119"/>
      <c r="AM434" s="118"/>
      <c r="AN434" s="117"/>
      <c r="AO434" s="116"/>
      <c r="AP434" s="689"/>
      <c r="AQ434" s="689"/>
      <c r="AR434" s="688"/>
      <c r="AS434" s="145"/>
      <c r="AT434" s="296"/>
      <c r="AU434" s="295"/>
      <c r="AV434" s="144"/>
      <c r="AW434" s="294"/>
      <c r="AX434" s="293"/>
      <c r="AY434" s="292"/>
      <c r="AZ434" s="291"/>
      <c r="BA434" s="290"/>
      <c r="BB434"/>
      <c r="BC434" s="407" t="str">
        <f t="shared" si="227"/>
        <v>►</v>
      </c>
      <c r="BF434" s="407" t="str">
        <f t="shared" si="228"/>
        <v>►</v>
      </c>
      <c r="BI434" s="9">
        <v>1</v>
      </c>
      <c r="BJ434" s="1"/>
      <c r="BK434" s="1"/>
    </row>
    <row r="435" spans="1:63" s="583" customFormat="1" ht="15.75">
      <c r="A435" s="407" t="str">
        <f t="shared" si="225"/>
        <v>►</v>
      </c>
      <c r="B435" s="147" t="str">
        <f t="shared" si="233"/>
        <v>►</v>
      </c>
      <c r="C435" s="685" t="str">
        <f t="shared" si="234"/>
        <v>►</v>
      </c>
      <c r="D435" s="147" t="str">
        <f t="shared" si="235"/>
        <v>►</v>
      </c>
      <c r="E435" s="147" t="str">
        <f t="shared" si="236"/>
        <v>►</v>
      </c>
      <c r="F435" s="147" t="str">
        <f t="shared" si="237"/>
        <v>►</v>
      </c>
      <c r="G435" s="147" t="str">
        <f t="shared" si="238"/>
        <v>►</v>
      </c>
      <c r="H435"/>
      <c r="I435" s="134"/>
      <c r="J435" s="119"/>
      <c r="K435" s="119"/>
      <c r="L435" s="118"/>
      <c r="M435" s="117"/>
      <c r="N435" s="116"/>
      <c r="O435" s="132"/>
      <c r="P435" s="132"/>
      <c r="Q435" s="132"/>
      <c r="R435" s="132"/>
      <c r="S435" s="132"/>
      <c r="T435" s="132"/>
      <c r="U435" s="132"/>
      <c r="V435" s="132"/>
      <c r="W435" s="132"/>
      <c r="X435" s="133"/>
      <c r="Y435" s="132"/>
      <c r="Z435" s="131"/>
      <c r="AA435" s="686"/>
      <c r="AB435" s="407" t="str">
        <f t="shared" si="226"/>
        <v>►</v>
      </c>
      <c r="AC435" s="147" t="str">
        <f t="shared" si="239"/>
        <v>►</v>
      </c>
      <c r="AD435" s="685" t="str">
        <f t="shared" si="240"/>
        <v>►</v>
      </c>
      <c r="AE435" s="147" t="str">
        <f t="shared" si="241"/>
        <v>►</v>
      </c>
      <c r="AF435" s="147" t="str">
        <f t="shared" si="242"/>
        <v>►</v>
      </c>
      <c r="AG435" s="147" t="str">
        <f t="shared" si="243"/>
        <v>►</v>
      </c>
      <c r="AH435" s="147" t="str">
        <f t="shared" si="244"/>
        <v>►</v>
      </c>
      <c r="AI435" s="686"/>
      <c r="AJ435" s="134"/>
      <c r="AK435" s="119"/>
      <c r="AL435" s="119"/>
      <c r="AM435" s="118"/>
      <c r="AN435" s="117"/>
      <c r="AO435" s="116"/>
      <c r="AP435" s="132"/>
      <c r="AQ435" s="132"/>
      <c r="AR435" s="132"/>
      <c r="AS435" s="132"/>
      <c r="AT435" s="132"/>
      <c r="AU435" s="132"/>
      <c r="AV435" s="132"/>
      <c r="AW435" s="132"/>
      <c r="AX435" s="132"/>
      <c r="AY435" s="133"/>
      <c r="AZ435" s="132"/>
      <c r="BA435" s="131"/>
      <c r="BB435"/>
      <c r="BC435" s="407" t="str">
        <f t="shared" si="227"/>
        <v>►</v>
      </c>
      <c r="BF435" s="407" t="str">
        <f t="shared" si="228"/>
        <v>►</v>
      </c>
      <c r="BI435" s="9">
        <v>1</v>
      </c>
      <c r="BJ435" s="1"/>
      <c r="BK435" s="1"/>
    </row>
    <row r="436" spans="1:63" s="583" customFormat="1" ht="21">
      <c r="A436" s="407" t="str">
        <f t="shared" si="225"/>
        <v>►</v>
      </c>
      <c r="B436" s="147" t="str">
        <f t="shared" si="233"/>
        <v>►</v>
      </c>
      <c r="C436" s="685" t="str">
        <f t="shared" si="234"/>
        <v>►</v>
      </c>
      <c r="D436" s="147" t="str">
        <f t="shared" si="235"/>
        <v>►</v>
      </c>
      <c r="E436" s="147" t="str">
        <f t="shared" si="236"/>
        <v>►</v>
      </c>
      <c r="F436" s="147" t="str">
        <f t="shared" si="237"/>
        <v>►</v>
      </c>
      <c r="G436" s="147" t="str">
        <f t="shared" si="238"/>
        <v>►</v>
      </c>
      <c r="H436"/>
      <c r="I436" s="146"/>
      <c r="J436" s="119"/>
      <c r="K436" s="119"/>
      <c r="L436" s="118"/>
      <c r="M436" s="117"/>
      <c r="N436" s="116"/>
      <c r="O436" s="288"/>
      <c r="P436" s="267"/>
      <c r="Q436" s="270"/>
      <c r="R436" s="270"/>
      <c r="S436" s="270"/>
      <c r="T436" s="270"/>
      <c r="U436" s="270"/>
      <c r="V436" s="270"/>
      <c r="W436" s="270"/>
      <c r="X436" s="270"/>
      <c r="Y436" s="270"/>
      <c r="Z436" s="287"/>
      <c r="AA436" s="686"/>
      <c r="AB436" s="407" t="str">
        <f t="shared" si="226"/>
        <v>►</v>
      </c>
      <c r="AC436" s="147" t="str">
        <f t="shared" si="239"/>
        <v>►</v>
      </c>
      <c r="AD436" s="685" t="str">
        <f t="shared" si="240"/>
        <v>►</v>
      </c>
      <c r="AE436" s="147" t="str">
        <f t="shared" si="241"/>
        <v>►</v>
      </c>
      <c r="AF436" s="147" t="str">
        <f t="shared" si="242"/>
        <v>►</v>
      </c>
      <c r="AG436" s="147" t="str">
        <f t="shared" si="243"/>
        <v>►</v>
      </c>
      <c r="AH436" s="147" t="str">
        <f t="shared" si="244"/>
        <v>►</v>
      </c>
      <c r="AI436" s="686"/>
      <c r="AJ436" s="146"/>
      <c r="AK436" s="119"/>
      <c r="AL436" s="119"/>
      <c r="AM436" s="118"/>
      <c r="AN436" s="117"/>
      <c r="AO436" s="116"/>
      <c r="AP436" s="288"/>
      <c r="AQ436" s="267"/>
      <c r="AR436" s="270"/>
      <c r="AS436" s="270"/>
      <c r="AT436" s="270"/>
      <c r="AU436" s="270"/>
      <c r="AV436" s="270"/>
      <c r="AW436" s="270"/>
      <c r="AX436" s="270"/>
      <c r="AY436" s="270"/>
      <c r="AZ436" s="270"/>
      <c r="BA436" s="287"/>
      <c r="BB436"/>
      <c r="BC436" s="407" t="str">
        <f t="shared" si="227"/>
        <v>►</v>
      </c>
      <c r="BF436" s="407" t="str">
        <f t="shared" si="228"/>
        <v>►</v>
      </c>
      <c r="BI436" s="9">
        <v>1</v>
      </c>
      <c r="BJ436" s="1"/>
      <c r="BK436" s="1"/>
    </row>
    <row r="437" spans="1:63" s="583" customFormat="1" ht="21">
      <c r="A437" s="407" t="str">
        <f t="shared" si="225"/>
        <v>►</v>
      </c>
      <c r="B437" s="147" t="str">
        <f t="shared" ref="B437:G437" si="245">B436</f>
        <v>►</v>
      </c>
      <c r="C437" s="685" t="str">
        <f t="shared" si="245"/>
        <v>►</v>
      </c>
      <c r="D437" s="147" t="str">
        <f t="shared" si="245"/>
        <v>►</v>
      </c>
      <c r="E437" s="147" t="str">
        <f t="shared" si="245"/>
        <v>►</v>
      </c>
      <c r="F437" s="147" t="str">
        <f t="shared" si="245"/>
        <v>►</v>
      </c>
      <c r="G437" s="147" t="str">
        <f t="shared" si="245"/>
        <v>►</v>
      </c>
      <c r="H437"/>
      <c r="I437" s="146"/>
      <c r="J437" s="119"/>
      <c r="K437" s="119"/>
      <c r="L437" s="118"/>
      <c r="M437" s="117"/>
      <c r="N437" s="116"/>
      <c r="O437" s="285"/>
      <c r="P437" s="284"/>
      <c r="Q437" s="284"/>
      <c r="R437" s="284"/>
      <c r="S437" s="284"/>
      <c r="T437" s="284"/>
      <c r="U437" s="284"/>
      <c r="V437" s="284"/>
      <c r="W437" s="284"/>
      <c r="X437" s="284"/>
      <c r="Y437" s="284"/>
      <c r="Z437" s="282"/>
      <c r="AA437" s="686"/>
      <c r="AB437" s="407" t="str">
        <f t="shared" si="226"/>
        <v>►</v>
      </c>
      <c r="AC437" s="147" t="str">
        <f t="shared" ref="AC437:AH437" si="246">AC436</f>
        <v>►</v>
      </c>
      <c r="AD437" s="685" t="str">
        <f t="shared" si="246"/>
        <v>►</v>
      </c>
      <c r="AE437" s="147" t="str">
        <f t="shared" si="246"/>
        <v>►</v>
      </c>
      <c r="AF437" s="147" t="str">
        <f t="shared" si="246"/>
        <v>►</v>
      </c>
      <c r="AG437" s="147" t="str">
        <f t="shared" si="246"/>
        <v>►</v>
      </c>
      <c r="AH437" s="147" t="str">
        <f t="shared" si="246"/>
        <v>►</v>
      </c>
      <c r="AI437" s="686"/>
      <c r="AJ437" s="146"/>
      <c r="AK437" s="119"/>
      <c r="AL437" s="119"/>
      <c r="AM437" s="118"/>
      <c r="AN437" s="117"/>
      <c r="AO437" s="116"/>
      <c r="AP437" s="285"/>
      <c r="AQ437" s="284"/>
      <c r="AR437" s="284"/>
      <c r="AS437" s="284"/>
      <c r="AT437" s="284"/>
      <c r="AU437" s="284"/>
      <c r="AV437" s="284"/>
      <c r="AW437" s="284"/>
      <c r="AX437" s="284"/>
      <c r="AY437" s="284"/>
      <c r="AZ437" s="284"/>
      <c r="BA437" s="282"/>
      <c r="BB437"/>
      <c r="BC437" s="407" t="str">
        <f t="shared" si="227"/>
        <v>►</v>
      </c>
      <c r="BF437" s="407" t="str">
        <f t="shared" si="228"/>
        <v>►</v>
      </c>
      <c r="BI437" s="9">
        <v>1</v>
      </c>
      <c r="BJ437" s="1"/>
      <c r="BK437" s="1"/>
    </row>
    <row r="438" spans="1:63" s="583" customFormat="1" ht="21">
      <c r="A438" s="407" t="str">
        <f t="shared" si="225"/>
        <v>►</v>
      </c>
      <c r="B438" s="147" t="str">
        <f t="shared" ref="B438:G450" si="247">B436</f>
        <v>►</v>
      </c>
      <c r="C438" s="685" t="str">
        <f t="shared" si="247"/>
        <v>►</v>
      </c>
      <c r="D438" s="147" t="str">
        <f t="shared" si="247"/>
        <v>►</v>
      </c>
      <c r="E438" s="147" t="str">
        <f t="shared" si="247"/>
        <v>►</v>
      </c>
      <c r="F438" s="147" t="str">
        <f t="shared" si="247"/>
        <v>►</v>
      </c>
      <c r="G438" s="147" t="str">
        <f t="shared" si="247"/>
        <v>►</v>
      </c>
      <c r="H438"/>
      <c r="I438" s="146"/>
      <c r="J438" s="119"/>
      <c r="K438" s="119"/>
      <c r="L438" s="118"/>
      <c r="M438" s="117"/>
      <c r="N438" s="116"/>
      <c r="O438" s="285"/>
      <c r="P438" s="284"/>
      <c r="Q438" s="284"/>
      <c r="R438" s="284"/>
      <c r="S438" s="284"/>
      <c r="T438" s="284"/>
      <c r="U438" s="284"/>
      <c r="V438" s="284"/>
      <c r="W438" s="284"/>
      <c r="X438" s="284"/>
      <c r="Y438" s="284"/>
      <c r="Z438" s="282"/>
      <c r="AA438" s="686"/>
      <c r="AB438" s="407" t="str">
        <f t="shared" si="226"/>
        <v>►</v>
      </c>
      <c r="AC438" s="147" t="str">
        <f t="shared" ref="AC438:AH450" si="248">AC436</f>
        <v>►</v>
      </c>
      <c r="AD438" s="685" t="str">
        <f t="shared" si="248"/>
        <v>►</v>
      </c>
      <c r="AE438" s="147" t="str">
        <f t="shared" si="248"/>
        <v>►</v>
      </c>
      <c r="AF438" s="147" t="str">
        <f t="shared" si="248"/>
        <v>►</v>
      </c>
      <c r="AG438" s="147" t="str">
        <f t="shared" si="248"/>
        <v>►</v>
      </c>
      <c r="AH438" s="147" t="str">
        <f t="shared" si="248"/>
        <v>►</v>
      </c>
      <c r="AI438" s="686"/>
      <c r="AJ438" s="146"/>
      <c r="AK438" s="119"/>
      <c r="AL438" s="119"/>
      <c r="AM438" s="118"/>
      <c r="AN438" s="117"/>
      <c r="AO438" s="116"/>
      <c r="AP438" s="285"/>
      <c r="AQ438" s="284"/>
      <c r="AR438" s="284"/>
      <c r="AS438" s="284"/>
      <c r="AT438" s="284"/>
      <c r="AU438" s="284"/>
      <c r="AV438" s="284"/>
      <c r="AW438" s="284"/>
      <c r="AX438" s="284"/>
      <c r="AY438" s="284"/>
      <c r="AZ438" s="284"/>
      <c r="BA438" s="282"/>
      <c r="BB438"/>
      <c r="BC438" s="407" t="str">
        <f t="shared" si="227"/>
        <v>►</v>
      </c>
      <c r="BF438" s="407" t="str">
        <f t="shared" si="228"/>
        <v>►</v>
      </c>
      <c r="BI438" s="9">
        <v>1</v>
      </c>
      <c r="BJ438" s="1"/>
      <c r="BK438" s="1"/>
    </row>
    <row r="439" spans="1:63" s="583" customFormat="1" ht="21">
      <c r="A439" s="407" t="str">
        <f t="shared" si="225"/>
        <v>►</v>
      </c>
      <c r="B439" s="147" t="str">
        <f t="shared" si="247"/>
        <v>►</v>
      </c>
      <c r="C439" s="685" t="str">
        <f t="shared" si="247"/>
        <v>►</v>
      </c>
      <c r="D439" s="147" t="str">
        <f t="shared" si="247"/>
        <v>►</v>
      </c>
      <c r="E439" s="147" t="str">
        <f t="shared" si="247"/>
        <v>►</v>
      </c>
      <c r="F439" s="147" t="str">
        <f t="shared" si="247"/>
        <v>►</v>
      </c>
      <c r="G439" s="147" t="str">
        <f t="shared" si="247"/>
        <v>►</v>
      </c>
      <c r="H439"/>
      <c r="I439" s="146"/>
      <c r="J439" s="119"/>
      <c r="K439" s="119"/>
      <c r="L439" s="118"/>
      <c r="M439" s="117"/>
      <c r="N439" s="116"/>
      <c r="O439" s="285"/>
      <c r="P439" s="284"/>
      <c r="Q439" s="284"/>
      <c r="R439" s="284"/>
      <c r="S439" s="284"/>
      <c r="T439" s="284"/>
      <c r="U439" s="284"/>
      <c r="V439" s="284"/>
      <c r="W439" s="284"/>
      <c r="X439" s="284"/>
      <c r="Y439" s="284"/>
      <c r="Z439" s="282"/>
      <c r="AA439" s="686"/>
      <c r="AB439" s="407" t="str">
        <f t="shared" si="226"/>
        <v>►</v>
      </c>
      <c r="AC439" s="147" t="str">
        <f t="shared" si="248"/>
        <v>►</v>
      </c>
      <c r="AD439" s="685" t="str">
        <f t="shared" si="248"/>
        <v>►</v>
      </c>
      <c r="AE439" s="147" t="str">
        <f t="shared" si="248"/>
        <v>►</v>
      </c>
      <c r="AF439" s="147" t="str">
        <f t="shared" si="248"/>
        <v>►</v>
      </c>
      <c r="AG439" s="147" t="str">
        <f t="shared" si="248"/>
        <v>►</v>
      </c>
      <c r="AH439" s="147" t="str">
        <f t="shared" si="248"/>
        <v>►</v>
      </c>
      <c r="AI439" s="686"/>
      <c r="AJ439" s="146"/>
      <c r="AK439" s="119"/>
      <c r="AL439" s="119"/>
      <c r="AM439" s="118"/>
      <c r="AN439" s="117"/>
      <c r="AO439" s="116"/>
      <c r="AP439" s="285"/>
      <c r="AQ439" s="284"/>
      <c r="AR439" s="284"/>
      <c r="AS439" s="284"/>
      <c r="AT439" s="284"/>
      <c r="AU439" s="284"/>
      <c r="AV439" s="284"/>
      <c r="AW439" s="284"/>
      <c r="AX439" s="284"/>
      <c r="AY439" s="284"/>
      <c r="AZ439" s="284"/>
      <c r="BA439" s="282"/>
      <c r="BB439"/>
      <c r="BC439" s="407" t="str">
        <f t="shared" si="227"/>
        <v>►</v>
      </c>
      <c r="BF439" s="407" t="str">
        <f t="shared" si="228"/>
        <v>►</v>
      </c>
      <c r="BI439" s="9">
        <v>1</v>
      </c>
      <c r="BJ439" s="1"/>
      <c r="BK439" s="1"/>
    </row>
    <row r="440" spans="1:63" s="583" customFormat="1" ht="21">
      <c r="A440" s="407" t="str">
        <f t="shared" si="225"/>
        <v>►</v>
      </c>
      <c r="B440" s="147" t="str">
        <f t="shared" si="247"/>
        <v>►</v>
      </c>
      <c r="C440" s="685" t="str">
        <f t="shared" si="247"/>
        <v>►</v>
      </c>
      <c r="D440" s="147" t="str">
        <f t="shared" si="247"/>
        <v>►</v>
      </c>
      <c r="E440" s="147" t="str">
        <f t="shared" si="247"/>
        <v>►</v>
      </c>
      <c r="F440" s="147" t="str">
        <f t="shared" si="247"/>
        <v>►</v>
      </c>
      <c r="G440" s="147" t="str">
        <f t="shared" si="247"/>
        <v>►</v>
      </c>
      <c r="H440"/>
      <c r="I440" s="146"/>
      <c r="J440" s="119"/>
      <c r="K440" s="119"/>
      <c r="L440" s="118"/>
      <c r="M440" s="117"/>
      <c r="N440" s="116"/>
      <c r="O440" s="285"/>
      <c r="P440" s="284"/>
      <c r="Q440" s="284"/>
      <c r="R440" s="284"/>
      <c r="S440" s="284"/>
      <c r="T440" s="284"/>
      <c r="U440" s="284"/>
      <c r="V440" s="284"/>
      <c r="W440" s="284"/>
      <c r="X440" s="284"/>
      <c r="Y440" s="284"/>
      <c r="Z440" s="282"/>
      <c r="AA440" s="686"/>
      <c r="AB440" s="407" t="str">
        <f t="shared" si="226"/>
        <v>►</v>
      </c>
      <c r="AC440" s="147" t="str">
        <f t="shared" si="248"/>
        <v>►</v>
      </c>
      <c r="AD440" s="685" t="str">
        <f t="shared" si="248"/>
        <v>►</v>
      </c>
      <c r="AE440" s="147" t="str">
        <f t="shared" si="248"/>
        <v>►</v>
      </c>
      <c r="AF440" s="147" t="str">
        <f t="shared" si="248"/>
        <v>►</v>
      </c>
      <c r="AG440" s="147" t="str">
        <f t="shared" si="248"/>
        <v>►</v>
      </c>
      <c r="AH440" s="147" t="str">
        <f t="shared" si="248"/>
        <v>►</v>
      </c>
      <c r="AI440" s="686"/>
      <c r="AJ440" s="146"/>
      <c r="AK440" s="119"/>
      <c r="AL440" s="119"/>
      <c r="AM440" s="118"/>
      <c r="AN440" s="117"/>
      <c r="AO440" s="116"/>
      <c r="AP440" s="285"/>
      <c r="AQ440" s="284"/>
      <c r="AR440" s="284"/>
      <c r="AS440" s="284"/>
      <c r="AT440" s="284"/>
      <c r="AU440" s="284"/>
      <c r="AV440" s="284"/>
      <c r="AW440" s="284"/>
      <c r="AX440" s="284"/>
      <c r="AY440" s="284"/>
      <c r="AZ440" s="284"/>
      <c r="BA440" s="282"/>
      <c r="BB440"/>
      <c r="BC440" s="407" t="str">
        <f t="shared" si="227"/>
        <v>►</v>
      </c>
      <c r="BF440" s="407" t="str">
        <f t="shared" si="228"/>
        <v>►</v>
      </c>
      <c r="BI440" s="9">
        <v>1</v>
      </c>
      <c r="BJ440" s="1"/>
      <c r="BK440" s="1"/>
    </row>
    <row r="441" spans="1:63" s="583" customFormat="1" ht="21">
      <c r="A441" s="407" t="str">
        <f t="shared" si="225"/>
        <v>►</v>
      </c>
      <c r="B441" s="147" t="str">
        <f t="shared" si="247"/>
        <v>►</v>
      </c>
      <c r="C441" s="685" t="str">
        <f t="shared" si="247"/>
        <v>►</v>
      </c>
      <c r="D441" s="147" t="str">
        <f t="shared" si="247"/>
        <v>►</v>
      </c>
      <c r="E441" s="147" t="str">
        <f t="shared" si="247"/>
        <v>►</v>
      </c>
      <c r="F441" s="147" t="str">
        <f t="shared" si="247"/>
        <v>►</v>
      </c>
      <c r="G441" s="147" t="str">
        <f t="shared" si="247"/>
        <v>►</v>
      </c>
      <c r="H441"/>
      <c r="I441" s="146"/>
      <c r="J441" s="119"/>
      <c r="K441" s="119"/>
      <c r="L441" s="118"/>
      <c r="M441" s="117"/>
      <c r="N441" s="116"/>
      <c r="O441" s="285"/>
      <c r="P441" s="284"/>
      <c r="Q441" s="284"/>
      <c r="R441" s="284"/>
      <c r="S441" s="284"/>
      <c r="T441" s="284"/>
      <c r="U441" s="284"/>
      <c r="V441" s="284"/>
      <c r="W441" s="284"/>
      <c r="X441" s="284"/>
      <c r="Y441" s="284"/>
      <c r="Z441" s="282"/>
      <c r="AA441" s="686"/>
      <c r="AB441" s="407" t="str">
        <f t="shared" si="226"/>
        <v>►</v>
      </c>
      <c r="AC441" s="147" t="str">
        <f t="shared" si="248"/>
        <v>►</v>
      </c>
      <c r="AD441" s="685" t="str">
        <f t="shared" si="248"/>
        <v>►</v>
      </c>
      <c r="AE441" s="147" t="str">
        <f t="shared" si="248"/>
        <v>►</v>
      </c>
      <c r="AF441" s="147" t="str">
        <f t="shared" si="248"/>
        <v>►</v>
      </c>
      <c r="AG441" s="147" t="str">
        <f t="shared" si="248"/>
        <v>►</v>
      </c>
      <c r="AH441" s="147" t="str">
        <f t="shared" si="248"/>
        <v>►</v>
      </c>
      <c r="AI441" s="686"/>
      <c r="AJ441" s="146"/>
      <c r="AK441" s="119"/>
      <c r="AL441" s="119"/>
      <c r="AM441" s="118"/>
      <c r="AN441" s="117"/>
      <c r="AO441" s="116"/>
      <c r="AP441" s="285"/>
      <c r="AQ441" s="284"/>
      <c r="AR441" s="284"/>
      <c r="AS441" s="284"/>
      <c r="AT441" s="284"/>
      <c r="AU441" s="284"/>
      <c r="AV441" s="284"/>
      <c r="AW441" s="284"/>
      <c r="AX441" s="284"/>
      <c r="AY441" s="284"/>
      <c r="AZ441" s="284"/>
      <c r="BA441" s="282"/>
      <c r="BB441"/>
      <c r="BC441" s="407" t="str">
        <f t="shared" si="227"/>
        <v>►</v>
      </c>
      <c r="BF441" s="407" t="str">
        <f t="shared" si="228"/>
        <v>►</v>
      </c>
      <c r="BI441" s="9">
        <v>1</v>
      </c>
      <c r="BJ441" s="1"/>
      <c r="BK441" s="1"/>
    </row>
    <row r="442" spans="1:63" s="583" customFormat="1" ht="21">
      <c r="A442" s="407" t="str">
        <f t="shared" si="225"/>
        <v>►</v>
      </c>
      <c r="B442" s="147" t="str">
        <f t="shared" si="247"/>
        <v>►</v>
      </c>
      <c r="C442" s="685" t="str">
        <f t="shared" si="247"/>
        <v>►</v>
      </c>
      <c r="D442" s="147" t="str">
        <f t="shared" si="247"/>
        <v>►</v>
      </c>
      <c r="E442" s="147" t="str">
        <f t="shared" si="247"/>
        <v>►</v>
      </c>
      <c r="F442" s="147" t="str">
        <f t="shared" si="247"/>
        <v>►</v>
      </c>
      <c r="G442" s="147" t="str">
        <f t="shared" si="247"/>
        <v>►</v>
      </c>
      <c r="H442"/>
      <c r="I442" s="146"/>
      <c r="J442" s="119"/>
      <c r="K442" s="119"/>
      <c r="L442" s="118"/>
      <c r="M442" s="117"/>
      <c r="N442" s="116"/>
      <c r="O442" s="285"/>
      <c r="P442" s="284"/>
      <c r="Q442" s="284"/>
      <c r="R442" s="284"/>
      <c r="S442" s="284"/>
      <c r="T442" s="284"/>
      <c r="U442" s="284"/>
      <c r="V442" s="284"/>
      <c r="W442" s="284"/>
      <c r="X442" s="284"/>
      <c r="Y442" s="284"/>
      <c r="Z442" s="282"/>
      <c r="AA442" s="686"/>
      <c r="AB442" s="407" t="str">
        <f t="shared" si="226"/>
        <v>►</v>
      </c>
      <c r="AC442" s="147" t="str">
        <f t="shared" si="248"/>
        <v>►</v>
      </c>
      <c r="AD442" s="685" t="str">
        <f t="shared" si="248"/>
        <v>►</v>
      </c>
      <c r="AE442" s="147" t="str">
        <f t="shared" si="248"/>
        <v>►</v>
      </c>
      <c r="AF442" s="147" t="str">
        <f t="shared" si="248"/>
        <v>►</v>
      </c>
      <c r="AG442" s="147" t="str">
        <f t="shared" si="248"/>
        <v>►</v>
      </c>
      <c r="AH442" s="147" t="str">
        <f t="shared" si="248"/>
        <v>►</v>
      </c>
      <c r="AI442" s="686"/>
      <c r="AJ442" s="146"/>
      <c r="AK442" s="119"/>
      <c r="AL442" s="119"/>
      <c r="AM442" s="118"/>
      <c r="AN442" s="117"/>
      <c r="AO442" s="116"/>
      <c r="AP442" s="285"/>
      <c r="AQ442" s="284"/>
      <c r="AR442" s="284"/>
      <c r="AS442" s="284"/>
      <c r="AT442" s="284"/>
      <c r="AU442" s="284"/>
      <c r="AV442" s="284"/>
      <c r="AW442" s="284"/>
      <c r="AX442" s="284"/>
      <c r="AY442" s="284"/>
      <c r="AZ442" s="284"/>
      <c r="BA442" s="282"/>
      <c r="BB442"/>
      <c r="BC442" s="407" t="str">
        <f t="shared" si="227"/>
        <v>►</v>
      </c>
      <c r="BF442" s="407" t="str">
        <f t="shared" si="228"/>
        <v>►</v>
      </c>
      <c r="BI442" s="9">
        <v>1</v>
      </c>
      <c r="BJ442" s="1"/>
      <c r="BK442" s="1"/>
    </row>
    <row r="443" spans="1:63" s="583" customFormat="1" ht="21">
      <c r="A443" s="407" t="str">
        <f t="shared" si="225"/>
        <v>►</v>
      </c>
      <c r="B443" s="147" t="str">
        <f t="shared" si="247"/>
        <v>►</v>
      </c>
      <c r="C443" s="685" t="str">
        <f t="shared" si="247"/>
        <v>►</v>
      </c>
      <c r="D443" s="147" t="str">
        <f t="shared" si="247"/>
        <v>►</v>
      </c>
      <c r="E443" s="147" t="str">
        <f t="shared" si="247"/>
        <v>►</v>
      </c>
      <c r="F443" s="147" t="str">
        <f t="shared" si="247"/>
        <v>►</v>
      </c>
      <c r="G443" s="147" t="str">
        <f t="shared" si="247"/>
        <v>►</v>
      </c>
      <c r="H443"/>
      <c r="I443" s="146"/>
      <c r="J443" s="119"/>
      <c r="K443" s="119"/>
      <c r="L443" s="118"/>
      <c r="M443" s="117"/>
      <c r="N443" s="116"/>
      <c r="O443" s="285"/>
      <c r="P443" s="284"/>
      <c r="Q443" s="284"/>
      <c r="R443" s="284"/>
      <c r="S443" s="284"/>
      <c r="T443" s="284"/>
      <c r="U443" s="284"/>
      <c r="V443" s="284"/>
      <c r="W443" s="284"/>
      <c r="X443" s="284"/>
      <c r="Y443" s="284"/>
      <c r="Z443" s="282"/>
      <c r="AA443" s="686"/>
      <c r="AB443" s="407" t="str">
        <f t="shared" si="226"/>
        <v>►</v>
      </c>
      <c r="AC443" s="147" t="str">
        <f t="shared" si="248"/>
        <v>►</v>
      </c>
      <c r="AD443" s="685" t="str">
        <f t="shared" si="248"/>
        <v>►</v>
      </c>
      <c r="AE443" s="147" t="str">
        <f t="shared" si="248"/>
        <v>►</v>
      </c>
      <c r="AF443" s="147" t="str">
        <f t="shared" si="248"/>
        <v>►</v>
      </c>
      <c r="AG443" s="147" t="str">
        <f t="shared" si="248"/>
        <v>►</v>
      </c>
      <c r="AH443" s="147" t="str">
        <f t="shared" si="248"/>
        <v>►</v>
      </c>
      <c r="AI443" s="686"/>
      <c r="AJ443" s="146"/>
      <c r="AK443" s="119"/>
      <c r="AL443" s="119"/>
      <c r="AM443" s="118"/>
      <c r="AN443" s="117"/>
      <c r="AO443" s="116"/>
      <c r="AP443" s="285"/>
      <c r="AQ443" s="284"/>
      <c r="AR443" s="284"/>
      <c r="AS443" s="284"/>
      <c r="AT443" s="284"/>
      <c r="AU443" s="284"/>
      <c r="AV443" s="284"/>
      <c r="AW443" s="284"/>
      <c r="AX443" s="284"/>
      <c r="AY443" s="284"/>
      <c r="AZ443" s="284"/>
      <c r="BA443" s="282"/>
      <c r="BB443"/>
      <c r="BC443" s="407" t="str">
        <f t="shared" si="227"/>
        <v>►</v>
      </c>
      <c r="BF443" s="407" t="str">
        <f t="shared" si="228"/>
        <v>►</v>
      </c>
      <c r="BI443" s="9">
        <v>1</v>
      </c>
      <c r="BJ443" s="1"/>
      <c r="BK443" s="1"/>
    </row>
    <row r="444" spans="1:63" s="583" customFormat="1" ht="21">
      <c r="A444" s="407" t="str">
        <f t="shared" si="225"/>
        <v>►</v>
      </c>
      <c r="B444" s="147" t="str">
        <f t="shared" si="247"/>
        <v>►</v>
      </c>
      <c r="C444" s="685" t="str">
        <f t="shared" si="247"/>
        <v>►</v>
      </c>
      <c r="D444" s="147" t="str">
        <f t="shared" si="247"/>
        <v>►</v>
      </c>
      <c r="E444" s="147" t="str">
        <f t="shared" si="247"/>
        <v>►</v>
      </c>
      <c r="F444" s="147" t="str">
        <f t="shared" si="247"/>
        <v>►</v>
      </c>
      <c r="G444" s="147" t="str">
        <f t="shared" si="247"/>
        <v>►</v>
      </c>
      <c r="H444"/>
      <c r="I444" s="146"/>
      <c r="J444" s="119"/>
      <c r="K444" s="119"/>
      <c r="L444" s="118"/>
      <c r="M444" s="117"/>
      <c r="N444" s="116"/>
      <c r="O444" s="285"/>
      <c r="P444" s="284"/>
      <c r="Q444" s="284"/>
      <c r="R444" s="284"/>
      <c r="S444" s="284"/>
      <c r="T444" s="284"/>
      <c r="U444" s="284"/>
      <c r="V444" s="284"/>
      <c r="W444" s="284"/>
      <c r="X444" s="284"/>
      <c r="Y444" s="284"/>
      <c r="Z444" s="282"/>
      <c r="AA444" s="686"/>
      <c r="AB444" s="407" t="str">
        <f t="shared" si="226"/>
        <v>►</v>
      </c>
      <c r="AC444" s="147" t="str">
        <f t="shared" si="248"/>
        <v>►</v>
      </c>
      <c r="AD444" s="685" t="str">
        <f t="shared" si="248"/>
        <v>►</v>
      </c>
      <c r="AE444" s="147" t="str">
        <f t="shared" si="248"/>
        <v>►</v>
      </c>
      <c r="AF444" s="147" t="str">
        <f t="shared" si="248"/>
        <v>►</v>
      </c>
      <c r="AG444" s="147" t="str">
        <f t="shared" si="248"/>
        <v>►</v>
      </c>
      <c r="AH444" s="147" t="str">
        <f t="shared" si="248"/>
        <v>►</v>
      </c>
      <c r="AI444" s="686"/>
      <c r="AJ444" s="146"/>
      <c r="AK444" s="119"/>
      <c r="AL444" s="119"/>
      <c r="AM444" s="118"/>
      <c r="AN444" s="117"/>
      <c r="AO444" s="116"/>
      <c r="AP444" s="285"/>
      <c r="AQ444" s="284"/>
      <c r="AR444" s="284"/>
      <c r="AS444" s="284"/>
      <c r="AT444" s="284"/>
      <c r="AU444" s="284"/>
      <c r="AV444" s="284"/>
      <c r="AW444" s="284"/>
      <c r="AX444" s="284"/>
      <c r="AY444" s="284"/>
      <c r="AZ444" s="284"/>
      <c r="BA444" s="282"/>
      <c r="BB444"/>
      <c r="BC444" s="407" t="str">
        <f t="shared" si="227"/>
        <v>►</v>
      </c>
      <c r="BF444" s="407" t="str">
        <f t="shared" si="228"/>
        <v>►</v>
      </c>
      <c r="BI444" s="9">
        <v>1</v>
      </c>
      <c r="BJ444" s="1"/>
      <c r="BK444" s="1"/>
    </row>
    <row r="445" spans="1:63" s="583" customFormat="1" ht="21">
      <c r="A445" s="407" t="str">
        <f t="shared" si="225"/>
        <v>►</v>
      </c>
      <c r="B445" s="147" t="str">
        <f t="shared" si="247"/>
        <v>►</v>
      </c>
      <c r="C445" s="685" t="str">
        <f t="shared" si="247"/>
        <v>►</v>
      </c>
      <c r="D445" s="147" t="str">
        <f t="shared" si="247"/>
        <v>►</v>
      </c>
      <c r="E445" s="147" t="str">
        <f t="shared" si="247"/>
        <v>►</v>
      </c>
      <c r="F445" s="147" t="str">
        <f t="shared" si="247"/>
        <v>►</v>
      </c>
      <c r="G445" s="147" t="str">
        <f t="shared" si="247"/>
        <v>►</v>
      </c>
      <c r="H445"/>
      <c r="I445" s="146"/>
      <c r="J445" s="119"/>
      <c r="K445" s="119"/>
      <c r="L445" s="118"/>
      <c r="M445" s="117"/>
      <c r="N445" s="116"/>
      <c r="O445" s="285"/>
      <c r="P445" s="284"/>
      <c r="Q445" s="284"/>
      <c r="R445" s="284"/>
      <c r="S445" s="284"/>
      <c r="T445" s="284"/>
      <c r="U445" s="284"/>
      <c r="V445" s="284"/>
      <c r="W445" s="284"/>
      <c r="X445" s="284"/>
      <c r="Y445" s="284"/>
      <c r="Z445" s="282"/>
      <c r="AA445" s="686"/>
      <c r="AB445" s="407" t="str">
        <f t="shared" si="226"/>
        <v>►</v>
      </c>
      <c r="AC445" s="147" t="str">
        <f t="shared" si="248"/>
        <v>►</v>
      </c>
      <c r="AD445" s="685" t="str">
        <f t="shared" si="248"/>
        <v>►</v>
      </c>
      <c r="AE445" s="147" t="str">
        <f t="shared" si="248"/>
        <v>►</v>
      </c>
      <c r="AF445" s="147" t="str">
        <f t="shared" si="248"/>
        <v>►</v>
      </c>
      <c r="AG445" s="147" t="str">
        <f t="shared" si="248"/>
        <v>►</v>
      </c>
      <c r="AH445" s="147" t="str">
        <f t="shared" si="248"/>
        <v>►</v>
      </c>
      <c r="AI445" s="686"/>
      <c r="AJ445" s="146"/>
      <c r="AK445" s="119"/>
      <c r="AL445" s="119"/>
      <c r="AM445" s="118"/>
      <c r="AN445" s="117"/>
      <c r="AO445" s="116"/>
      <c r="AP445" s="285"/>
      <c r="AQ445" s="284"/>
      <c r="AR445" s="284"/>
      <c r="AS445" s="284"/>
      <c r="AT445" s="284"/>
      <c r="AU445" s="284"/>
      <c r="AV445" s="284"/>
      <c r="AW445" s="284"/>
      <c r="AX445" s="284"/>
      <c r="AY445" s="284"/>
      <c r="AZ445" s="284"/>
      <c r="BA445" s="282"/>
      <c r="BB445"/>
      <c r="BC445" s="407" t="str">
        <f t="shared" si="227"/>
        <v>►</v>
      </c>
      <c r="BF445" s="407" t="str">
        <f t="shared" si="228"/>
        <v>►</v>
      </c>
      <c r="BI445" s="9">
        <v>1</v>
      </c>
      <c r="BJ445" s="1"/>
      <c r="BK445" s="1"/>
    </row>
    <row r="446" spans="1:63" s="583" customFormat="1" ht="18.75">
      <c r="A446" s="407" t="str">
        <f t="shared" si="225"/>
        <v>►</v>
      </c>
      <c r="B446" s="147" t="str">
        <f t="shared" si="247"/>
        <v>►</v>
      </c>
      <c r="C446" s="685" t="str">
        <f t="shared" si="247"/>
        <v>►</v>
      </c>
      <c r="D446" s="147" t="str">
        <f t="shared" si="247"/>
        <v>►</v>
      </c>
      <c r="E446" s="147" t="str">
        <f t="shared" si="247"/>
        <v>►</v>
      </c>
      <c r="F446" s="147" t="str">
        <f t="shared" si="247"/>
        <v>►</v>
      </c>
      <c r="G446" s="147" t="str">
        <f t="shared" si="247"/>
        <v>►</v>
      </c>
      <c r="H446"/>
      <c r="I446" s="146"/>
      <c r="J446" s="119"/>
      <c r="K446" s="119"/>
      <c r="L446" s="118"/>
      <c r="M446" s="117"/>
      <c r="N446" s="116"/>
      <c r="O446" s="687"/>
      <c r="P446" s="280"/>
      <c r="Q446" s="280"/>
      <c r="R446" s="280"/>
      <c r="S446" s="280"/>
      <c r="T446" s="280"/>
      <c r="U446" s="280"/>
      <c r="V446" s="280"/>
      <c r="W446" s="280"/>
      <c r="X446" s="280"/>
      <c r="Y446" s="280"/>
      <c r="Z446" s="279"/>
      <c r="AA446" s="686"/>
      <c r="AB446" s="407" t="str">
        <f t="shared" si="226"/>
        <v>►</v>
      </c>
      <c r="AC446" s="147" t="str">
        <f t="shared" si="248"/>
        <v>►</v>
      </c>
      <c r="AD446" s="685" t="str">
        <f t="shared" si="248"/>
        <v>►</v>
      </c>
      <c r="AE446" s="147" t="str">
        <f t="shared" si="248"/>
        <v>►</v>
      </c>
      <c r="AF446" s="147" t="str">
        <f t="shared" si="248"/>
        <v>►</v>
      </c>
      <c r="AG446" s="147" t="str">
        <f t="shared" si="248"/>
        <v>►</v>
      </c>
      <c r="AH446" s="147" t="str">
        <f t="shared" si="248"/>
        <v>►</v>
      </c>
      <c r="AI446" s="686"/>
      <c r="AJ446" s="146"/>
      <c r="AK446" s="119"/>
      <c r="AL446" s="119"/>
      <c r="AM446" s="118"/>
      <c r="AN446" s="117"/>
      <c r="AO446" s="116"/>
      <c r="AP446" s="687"/>
      <c r="AQ446" s="280"/>
      <c r="AR446" s="280"/>
      <c r="AS446" s="280"/>
      <c r="AT446" s="280"/>
      <c r="AU446" s="280"/>
      <c r="AV446" s="280"/>
      <c r="AW446" s="280"/>
      <c r="AX446" s="280"/>
      <c r="AY446" s="280"/>
      <c r="AZ446" s="280"/>
      <c r="BA446" s="279"/>
      <c r="BB446"/>
      <c r="BC446" s="407" t="str">
        <f t="shared" si="227"/>
        <v>►</v>
      </c>
      <c r="BF446" s="407" t="str">
        <f t="shared" si="228"/>
        <v>►</v>
      </c>
      <c r="BI446" s="9">
        <v>1</v>
      </c>
      <c r="BJ446" s="1"/>
      <c r="BK446" s="1"/>
    </row>
    <row r="447" spans="1:63" s="583" customFormat="1" ht="18.75">
      <c r="A447" s="407" t="str">
        <f t="shared" si="225"/>
        <v>►</v>
      </c>
      <c r="B447" s="147" t="str">
        <f t="shared" si="247"/>
        <v>►</v>
      </c>
      <c r="C447" s="685" t="str">
        <f t="shared" si="247"/>
        <v>►</v>
      </c>
      <c r="D447" s="147" t="str">
        <f t="shared" si="247"/>
        <v>►</v>
      </c>
      <c r="E447" s="147" t="str">
        <f t="shared" si="247"/>
        <v>►</v>
      </c>
      <c r="F447" s="147" t="str">
        <f t="shared" si="247"/>
        <v>►</v>
      </c>
      <c r="G447" s="147" t="str">
        <f t="shared" si="247"/>
        <v>►</v>
      </c>
      <c r="H447"/>
      <c r="I447" s="146"/>
      <c r="J447" s="119"/>
      <c r="K447" s="119"/>
      <c r="L447" s="118"/>
      <c r="M447" s="117"/>
      <c r="N447" s="116"/>
      <c r="O447" s="687"/>
      <c r="P447" s="280"/>
      <c r="Q447" s="280"/>
      <c r="R447" s="280"/>
      <c r="S447" s="280"/>
      <c r="T447" s="280"/>
      <c r="U447" s="280"/>
      <c r="V447" s="280"/>
      <c r="W447" s="280"/>
      <c r="X447" s="280"/>
      <c r="Y447" s="280"/>
      <c r="Z447" s="279"/>
      <c r="AA447" s="686"/>
      <c r="AB447" s="407" t="str">
        <f t="shared" si="226"/>
        <v>►</v>
      </c>
      <c r="AC447" s="147" t="str">
        <f t="shared" si="248"/>
        <v>►</v>
      </c>
      <c r="AD447" s="685" t="str">
        <f t="shared" si="248"/>
        <v>►</v>
      </c>
      <c r="AE447" s="147" t="str">
        <f t="shared" si="248"/>
        <v>►</v>
      </c>
      <c r="AF447" s="147" t="str">
        <f t="shared" si="248"/>
        <v>►</v>
      </c>
      <c r="AG447" s="147" t="str">
        <f t="shared" si="248"/>
        <v>►</v>
      </c>
      <c r="AH447" s="147" t="str">
        <f t="shared" si="248"/>
        <v>►</v>
      </c>
      <c r="AI447" s="686"/>
      <c r="AJ447" s="146"/>
      <c r="AK447" s="119"/>
      <c r="AL447" s="119"/>
      <c r="AM447" s="118"/>
      <c r="AN447" s="117"/>
      <c r="AO447" s="116"/>
      <c r="AP447" s="687"/>
      <c r="AQ447" s="280"/>
      <c r="AR447" s="280"/>
      <c r="AS447" s="280"/>
      <c r="AT447" s="280"/>
      <c r="AU447" s="280"/>
      <c r="AV447" s="280"/>
      <c r="AW447" s="280"/>
      <c r="AX447" s="280"/>
      <c r="AY447" s="280"/>
      <c r="AZ447" s="280"/>
      <c r="BA447" s="279"/>
      <c r="BB447"/>
      <c r="BC447" s="407" t="str">
        <f t="shared" si="227"/>
        <v>►</v>
      </c>
      <c r="BF447" s="407" t="str">
        <f t="shared" si="228"/>
        <v>►</v>
      </c>
      <c r="BI447" s="9">
        <v>1</v>
      </c>
      <c r="BJ447" s="1"/>
      <c r="BK447" s="1"/>
    </row>
    <row r="448" spans="1:63" s="583" customFormat="1" ht="15.75">
      <c r="A448" s="407" t="str">
        <f t="shared" si="225"/>
        <v>►</v>
      </c>
      <c r="B448" s="147" t="str">
        <f t="shared" si="247"/>
        <v>►</v>
      </c>
      <c r="C448" s="685" t="str">
        <f t="shared" si="247"/>
        <v>►</v>
      </c>
      <c r="D448" s="147" t="str">
        <f t="shared" si="247"/>
        <v>►</v>
      </c>
      <c r="E448" s="147" t="str">
        <f t="shared" si="247"/>
        <v>►</v>
      </c>
      <c r="F448" s="147" t="str">
        <f t="shared" si="247"/>
        <v>►</v>
      </c>
      <c r="G448" s="147" t="str">
        <f t="shared" si="247"/>
        <v>►</v>
      </c>
      <c r="H448"/>
      <c r="I448" s="274"/>
      <c r="J448" s="119"/>
      <c r="K448" s="119"/>
      <c r="L448" s="118"/>
      <c r="M448" s="117"/>
      <c r="N448" s="116"/>
      <c r="O448" s="277"/>
      <c r="P448" s="122"/>
      <c r="Q448" s="122"/>
      <c r="R448" s="122"/>
      <c r="S448" s="122"/>
      <c r="T448" s="122"/>
      <c r="U448" s="122"/>
      <c r="V448" s="122"/>
      <c r="W448" s="122"/>
      <c r="X448" s="122"/>
      <c r="Y448" s="122"/>
      <c r="Z448" s="121"/>
      <c r="AA448" s="686"/>
      <c r="AB448" s="407" t="str">
        <f t="shared" si="226"/>
        <v>►</v>
      </c>
      <c r="AC448" s="147" t="str">
        <f t="shared" si="248"/>
        <v>►</v>
      </c>
      <c r="AD448" s="685" t="str">
        <f t="shared" si="248"/>
        <v>►</v>
      </c>
      <c r="AE448" s="147" t="str">
        <f t="shared" si="248"/>
        <v>►</v>
      </c>
      <c r="AF448" s="147" t="str">
        <f t="shared" si="248"/>
        <v>►</v>
      </c>
      <c r="AG448" s="147" t="str">
        <f t="shared" si="248"/>
        <v>►</v>
      </c>
      <c r="AH448" s="147" t="str">
        <f t="shared" si="248"/>
        <v>►</v>
      </c>
      <c r="AI448" s="686"/>
      <c r="AJ448" s="274"/>
      <c r="AK448" s="119"/>
      <c r="AL448" s="119"/>
      <c r="AM448" s="118"/>
      <c r="AN448" s="117"/>
      <c r="AO448" s="116"/>
      <c r="AP448" s="277"/>
      <c r="AQ448" s="122"/>
      <c r="AR448" s="122"/>
      <c r="AS448" s="122"/>
      <c r="AT448" s="122"/>
      <c r="AU448" s="122"/>
      <c r="AV448" s="122"/>
      <c r="AW448" s="122"/>
      <c r="AX448" s="122"/>
      <c r="AY448" s="122"/>
      <c r="AZ448" s="122"/>
      <c r="BA448" s="121"/>
      <c r="BB448"/>
      <c r="BC448" s="407" t="str">
        <f t="shared" si="227"/>
        <v>►</v>
      </c>
      <c r="BF448" s="407" t="str">
        <f t="shared" si="228"/>
        <v>►</v>
      </c>
      <c r="BI448" s="9">
        <v>1</v>
      </c>
      <c r="BJ448" s="1"/>
      <c r="BK448" s="1"/>
    </row>
    <row r="449" spans="1:63" ht="15.75">
      <c r="A449" s="407" t="str">
        <f t="shared" si="225"/>
        <v>►</v>
      </c>
      <c r="B449" s="147" t="str">
        <f t="shared" si="247"/>
        <v>►</v>
      </c>
      <c r="C449" s="685" t="str">
        <f t="shared" si="247"/>
        <v>►</v>
      </c>
      <c r="D449" s="147" t="str">
        <f t="shared" si="247"/>
        <v>►</v>
      </c>
      <c r="E449" s="147" t="str">
        <f t="shared" si="247"/>
        <v>►</v>
      </c>
      <c r="F449" s="147" t="str">
        <f t="shared" si="247"/>
        <v>►</v>
      </c>
      <c r="G449" s="147" t="str">
        <f t="shared" si="247"/>
        <v>►</v>
      </c>
      <c r="I449" s="274"/>
      <c r="J449" s="113"/>
      <c r="K449" s="113"/>
      <c r="L449" s="113"/>
      <c r="M449" s="113"/>
      <c r="N449" s="113"/>
      <c r="O449" s="113"/>
      <c r="P449" s="113"/>
      <c r="Q449" s="113"/>
      <c r="R449" s="113"/>
      <c r="S449" s="113"/>
      <c r="T449" s="113"/>
      <c r="U449" s="113"/>
      <c r="V449" s="113"/>
      <c r="W449" s="113"/>
      <c r="X449" s="113"/>
      <c r="Y449" s="113"/>
      <c r="Z449" s="115"/>
      <c r="AB449" s="407" t="str">
        <f t="shared" si="226"/>
        <v>►</v>
      </c>
      <c r="AC449" s="147" t="str">
        <f t="shared" si="248"/>
        <v>►</v>
      </c>
      <c r="AD449" s="685" t="str">
        <f t="shared" si="248"/>
        <v>►</v>
      </c>
      <c r="AE449" s="147" t="str">
        <f t="shared" si="248"/>
        <v>►</v>
      </c>
      <c r="AF449" s="147" t="str">
        <f t="shared" si="248"/>
        <v>►</v>
      </c>
      <c r="AG449" s="147" t="str">
        <f t="shared" si="248"/>
        <v>►</v>
      </c>
      <c r="AH449" s="147" t="str">
        <f t="shared" si="248"/>
        <v>►</v>
      </c>
      <c r="AJ449" s="274"/>
      <c r="AK449" s="113"/>
      <c r="AL449" s="113"/>
      <c r="AM449" s="113"/>
      <c r="AN449" s="113"/>
      <c r="AO449" s="113"/>
      <c r="AP449" s="113"/>
      <c r="AQ449" s="113"/>
      <c r="AR449" s="113"/>
      <c r="AS449" s="113"/>
      <c r="AT449" s="113"/>
      <c r="AU449" s="113"/>
      <c r="AV449" s="113"/>
      <c r="AW449" s="113"/>
      <c r="AX449" s="113"/>
      <c r="AY449" s="113"/>
      <c r="AZ449" s="113"/>
      <c r="BA449" s="115"/>
      <c r="BC449" s="407" t="str">
        <f t="shared" si="227"/>
        <v>►</v>
      </c>
      <c r="BF449" s="407" t="str">
        <f t="shared" si="228"/>
        <v>►</v>
      </c>
      <c r="BI449" s="9">
        <v>1</v>
      </c>
    </row>
    <row r="450" spans="1:63" ht="16.5" thickBot="1">
      <c r="A450" s="407" t="str">
        <f t="shared" si="225"/>
        <v>►</v>
      </c>
      <c r="B450" s="147" t="str">
        <f t="shared" si="247"/>
        <v>►</v>
      </c>
      <c r="C450" s="685" t="str">
        <f t="shared" si="247"/>
        <v>►</v>
      </c>
      <c r="D450" s="147" t="str">
        <f t="shared" si="247"/>
        <v>►</v>
      </c>
      <c r="E450" s="147" t="str">
        <f t="shared" si="247"/>
        <v>►</v>
      </c>
      <c r="F450" s="147" t="str">
        <f t="shared" si="247"/>
        <v>►</v>
      </c>
      <c r="G450" s="147" t="str">
        <f t="shared" si="247"/>
        <v>►</v>
      </c>
      <c r="I450" s="273"/>
      <c r="J450" s="272"/>
      <c r="K450" s="272"/>
      <c r="L450" s="272"/>
      <c r="M450" s="272"/>
      <c r="N450" s="272"/>
      <c r="O450" s="272"/>
      <c r="P450" s="272"/>
      <c r="Q450" s="272"/>
      <c r="R450" s="272"/>
      <c r="S450" s="272"/>
      <c r="T450" s="272"/>
      <c r="U450" s="272"/>
      <c r="V450" s="272"/>
      <c r="W450" s="272"/>
      <c r="X450" s="272"/>
      <c r="Y450" s="272"/>
      <c r="Z450" s="271"/>
      <c r="AB450" s="407" t="str">
        <f t="shared" si="226"/>
        <v>►</v>
      </c>
      <c r="AC450" s="147" t="str">
        <f t="shared" si="248"/>
        <v>►</v>
      </c>
      <c r="AD450" s="685" t="str">
        <f t="shared" si="248"/>
        <v>►</v>
      </c>
      <c r="AE450" s="147" t="str">
        <f t="shared" si="248"/>
        <v>►</v>
      </c>
      <c r="AF450" s="147" t="str">
        <f t="shared" si="248"/>
        <v>►</v>
      </c>
      <c r="AG450" s="147" t="str">
        <f t="shared" si="248"/>
        <v>►</v>
      </c>
      <c r="AH450" s="147" t="str">
        <f t="shared" si="248"/>
        <v>►</v>
      </c>
      <c r="AJ450" s="273"/>
      <c r="AK450" s="272"/>
      <c r="AL450" s="272"/>
      <c r="AM450" s="272"/>
      <c r="AN450" s="272"/>
      <c r="AO450" s="272"/>
      <c r="AP450" s="272"/>
      <c r="AQ450" s="272"/>
      <c r="AR450" s="272"/>
      <c r="AS450" s="272"/>
      <c r="AT450" s="272"/>
      <c r="AU450" s="272"/>
      <c r="AV450" s="272"/>
      <c r="AW450" s="272"/>
      <c r="AX450" s="272"/>
      <c r="AY450" s="272"/>
      <c r="AZ450" s="272"/>
      <c r="BA450" s="271"/>
      <c r="BC450" s="407" t="str">
        <f t="shared" si="227"/>
        <v>►</v>
      </c>
      <c r="BF450" s="407" t="str">
        <f t="shared" si="228"/>
        <v>►</v>
      </c>
      <c r="BI450" s="9">
        <v>1</v>
      </c>
    </row>
    <row r="451" spans="1:63">
      <c r="A451" s="682" t="s">
        <v>394</v>
      </c>
      <c r="B451" s="681" t="s">
        <v>956</v>
      </c>
      <c r="C451" s="681" t="s">
        <v>956</v>
      </c>
      <c r="D451" s="681" t="s">
        <v>956</v>
      </c>
      <c r="E451" s="681" t="s">
        <v>956</v>
      </c>
      <c r="F451" s="681" t="s">
        <v>956</v>
      </c>
      <c r="G451" s="681" t="s">
        <v>956</v>
      </c>
      <c r="I451" s="684" t="s">
        <v>338</v>
      </c>
      <c r="J451" s="683" t="s">
        <v>956</v>
      </c>
      <c r="K451" s="683" t="s">
        <v>956</v>
      </c>
      <c r="L451" s="683" t="s">
        <v>956</v>
      </c>
      <c r="M451" s="683" t="s">
        <v>956</v>
      </c>
      <c r="N451" s="683" t="s">
        <v>956</v>
      </c>
      <c r="O451" s="683" t="s">
        <v>956</v>
      </c>
      <c r="P451" s="683" t="s">
        <v>956</v>
      </c>
      <c r="Q451" s="683" t="s">
        <v>956</v>
      </c>
      <c r="R451" s="683" t="s">
        <v>956</v>
      </c>
      <c r="S451" s="683" t="s">
        <v>956</v>
      </c>
      <c r="T451" s="683" t="s">
        <v>956</v>
      </c>
      <c r="U451" s="683" t="s">
        <v>956</v>
      </c>
      <c r="V451" s="683" t="s">
        <v>956</v>
      </c>
      <c r="W451" s="683" t="s">
        <v>956</v>
      </c>
      <c r="X451" s="683" t="s">
        <v>956</v>
      </c>
      <c r="Y451" s="683" t="s">
        <v>956</v>
      </c>
      <c r="Z451" s="683" t="s">
        <v>956</v>
      </c>
      <c r="AB451" s="682" t="s">
        <v>394</v>
      </c>
      <c r="AC451" s="681" t="s">
        <v>956</v>
      </c>
      <c r="AD451" s="681" t="s">
        <v>956</v>
      </c>
      <c r="AE451" s="681" t="s">
        <v>956</v>
      </c>
      <c r="AF451" s="681" t="s">
        <v>956</v>
      </c>
      <c r="AG451" s="681" t="s">
        <v>956</v>
      </c>
      <c r="AH451" s="681" t="s">
        <v>956</v>
      </c>
      <c r="BI451" s="503" t="s">
        <v>670</v>
      </c>
    </row>
    <row r="452" spans="1:63">
      <c r="A452" s="9">
        <v>1</v>
      </c>
      <c r="B452" s="9">
        <v>1</v>
      </c>
      <c r="C452" s="9">
        <v>1</v>
      </c>
      <c r="D452" s="9">
        <v>1</v>
      </c>
      <c r="E452" s="9">
        <v>1</v>
      </c>
      <c r="F452" s="9">
        <v>1</v>
      </c>
      <c r="G452" s="9">
        <v>1</v>
      </c>
      <c r="H452" s="9">
        <v>1</v>
      </c>
      <c r="I452" s="9">
        <v>1</v>
      </c>
      <c r="J452" s="9">
        <v>1</v>
      </c>
      <c r="K452" s="9">
        <v>1</v>
      </c>
      <c r="L452" s="9">
        <v>1</v>
      </c>
      <c r="M452" s="9">
        <v>1</v>
      </c>
      <c r="N452" s="9">
        <v>1</v>
      </c>
      <c r="O452" s="9">
        <v>1</v>
      </c>
      <c r="P452" s="9">
        <v>1</v>
      </c>
      <c r="Q452" s="9">
        <v>1</v>
      </c>
      <c r="R452" s="9">
        <v>1</v>
      </c>
      <c r="S452" s="9">
        <v>1</v>
      </c>
      <c r="T452" s="9">
        <v>1</v>
      </c>
      <c r="U452" s="9">
        <v>1</v>
      </c>
      <c r="V452" s="9">
        <v>1</v>
      </c>
      <c r="W452" s="9">
        <v>1</v>
      </c>
      <c r="X452" s="9">
        <v>1</v>
      </c>
      <c r="Y452" s="9">
        <v>1</v>
      </c>
      <c r="Z452" s="9">
        <v>1</v>
      </c>
      <c r="AA452" s="9">
        <v>1</v>
      </c>
      <c r="AB452" s="9">
        <v>1</v>
      </c>
      <c r="AC452" s="9">
        <v>1</v>
      </c>
      <c r="AD452" s="9">
        <v>1</v>
      </c>
      <c r="AE452" s="9">
        <v>1</v>
      </c>
      <c r="AF452" s="9">
        <v>1</v>
      </c>
      <c r="AG452" s="9">
        <v>1</v>
      </c>
      <c r="AH452" s="9">
        <v>1</v>
      </c>
      <c r="AI452" s="9">
        <v>1</v>
      </c>
      <c r="AJ452" s="9">
        <v>1</v>
      </c>
      <c r="AK452" s="9">
        <v>1</v>
      </c>
      <c r="AL452" s="9">
        <v>1</v>
      </c>
      <c r="AM452" s="9">
        <v>1</v>
      </c>
      <c r="AN452" s="9">
        <v>1</v>
      </c>
      <c r="AO452" s="9">
        <v>1</v>
      </c>
      <c r="AP452" s="9">
        <v>1</v>
      </c>
      <c r="AQ452" s="9">
        <v>1</v>
      </c>
      <c r="AR452" s="9">
        <v>1</v>
      </c>
      <c r="AS452" s="9">
        <v>1</v>
      </c>
      <c r="AT452" s="9">
        <v>1</v>
      </c>
      <c r="AU452" s="9">
        <v>1</v>
      </c>
      <c r="AV452" s="9">
        <v>1</v>
      </c>
      <c r="AW452" s="9">
        <v>1</v>
      </c>
      <c r="AX452" s="9">
        <v>1</v>
      </c>
      <c r="AY452" s="9">
        <v>1</v>
      </c>
      <c r="AZ452" s="9">
        <v>1</v>
      </c>
      <c r="BA452" s="9">
        <v>1</v>
      </c>
      <c r="BB452" s="9">
        <v>1</v>
      </c>
      <c r="BC452" s="9">
        <v>1</v>
      </c>
      <c r="BD452" s="9">
        <v>1</v>
      </c>
      <c r="BE452" s="9">
        <v>1</v>
      </c>
      <c r="BF452" s="9">
        <v>1</v>
      </c>
      <c r="BG452" s="9">
        <v>1</v>
      </c>
      <c r="BH452" s="9">
        <v>1</v>
      </c>
      <c r="BI452" s="8" t="str">
        <f>ADDRESS(ROW(),COLUMN(),4)</f>
        <v>BI452</v>
      </c>
      <c r="BJ452" s="7"/>
      <c r="BK452" s="6" t="str">
        <f>ADDRESS(ROW(),COLUMN(),4)</f>
        <v>BK452</v>
      </c>
    </row>
  </sheetData>
  <autoFilter ref="A9:G451" xr:uid="{D5B42C46-DAA9-4376-9A9E-88246AC61B6A}"/>
  <mergeCells count="42">
    <mergeCell ref="AX13:BA14"/>
    <mergeCell ref="W15:Z16"/>
    <mergeCell ref="AX15:BA16"/>
    <mergeCell ref="I2:AZ3"/>
    <mergeCell ref="BA2:BA5"/>
    <mergeCell ref="O10:P10"/>
    <mergeCell ref="Q10:Y11"/>
    <mergeCell ref="Z10:Z11"/>
    <mergeCell ref="AP10:AQ10"/>
    <mergeCell ref="AR10:AZ11"/>
    <mergeCell ref="BA10:BA11"/>
    <mergeCell ref="O11:P11"/>
    <mergeCell ref="AP11:AQ11"/>
    <mergeCell ref="X18:X19"/>
    <mergeCell ref="Y18:Y19"/>
    <mergeCell ref="O12:P12"/>
    <mergeCell ref="AP12:AQ12"/>
    <mergeCell ref="W13:Z14"/>
    <mergeCell ref="BD18:BD21"/>
    <mergeCell ref="BG18:BG21"/>
    <mergeCell ref="O19:Q26"/>
    <mergeCell ref="AP19:AR26"/>
    <mergeCell ref="BD26:BD28"/>
    <mergeCell ref="BG26:BG28"/>
    <mergeCell ref="AP18:AR18"/>
    <mergeCell ref="AU18:AU19"/>
    <mergeCell ref="AW18:AW19"/>
    <mergeCell ref="AX18:AX19"/>
    <mergeCell ref="AY18:AY19"/>
    <mergeCell ref="AZ18:AZ19"/>
    <mergeCell ref="O18:Q18"/>
    <mergeCell ref="T18:T19"/>
    <mergeCell ref="V18:V19"/>
    <mergeCell ref="W18:W19"/>
    <mergeCell ref="BD59:BD61"/>
    <mergeCell ref="BG59:BG61"/>
    <mergeCell ref="BD32:BD35"/>
    <mergeCell ref="BG32:BG35"/>
    <mergeCell ref="O38:O39"/>
    <mergeCell ref="AP38:AP39"/>
    <mergeCell ref="BD42:BD45"/>
    <mergeCell ref="BG42:BG45"/>
  </mergeCells>
  <hyperlinks>
    <hyperlink ref="B6" r:id="rId1" xr:uid="{D7E831C7-7183-4129-A169-C02F370FD51A}"/>
    <hyperlink ref="BD55" r:id="rId2" xr:uid="{7F16E510-3417-455C-A4C7-4E38269BAC15}"/>
    <hyperlink ref="BD57" r:id="rId3" xr:uid="{682E6715-FDB5-4426-B6B1-F12802341B9D}"/>
    <hyperlink ref="BD68" r:id="rId4" xr:uid="{ABE35D51-2A5F-40EE-BB38-AAA16984BCDE}"/>
    <hyperlink ref="BD65" r:id="rId5" xr:uid="{98684C26-8697-4AFB-A69B-00FE46275055}"/>
    <hyperlink ref="BD71" r:id="rId6" xr:uid="{A2CC3D40-4F7E-4576-B19F-9E1A7A48A4BE}"/>
    <hyperlink ref="BD52" r:id="rId7" xr:uid="{8F13C8ED-7D2C-42C5-8059-A74796F9B361}"/>
    <hyperlink ref="BG55" r:id="rId8" xr:uid="{CDA69640-8585-43CD-97C2-50B3BCE19A94}"/>
    <hyperlink ref="BG57" r:id="rId9" xr:uid="{F8C8D18A-0B66-4EF2-9B51-52C2669ED67E}"/>
    <hyperlink ref="BG68" r:id="rId10" xr:uid="{51190055-F18B-489F-B6C1-069CEC210273}"/>
    <hyperlink ref="BG65" r:id="rId11" xr:uid="{BE18CCFC-D6FF-4107-A42D-C88AECCFB37E}"/>
    <hyperlink ref="BG71" r:id="rId12" xr:uid="{FA74689B-8E3A-4CD6-9879-3098BC5AD020}"/>
    <hyperlink ref="BG52" r:id="rId13" xr:uid="{6F43229C-F98E-40D9-B47F-7898289FDAB6}"/>
  </hyperlinks>
  <pageMargins left="0.7" right="0.7" top="0.75" bottom="0.75" header="0.3" footer="0.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Nota.du.04.Juin.2025</vt:lpstr>
      <vt:lpstr>Créez.vos.recettes</vt:lpstr>
      <vt:lpstr>1.Recette</vt:lpstr>
      <vt:lpstr>10.recettes</vt:lpstr>
      <vt:lpstr>Archivage.B</vt:lpstr>
      <vt:lpstr>Archivage.M</vt:lpstr>
      <vt:lpstr>Divers</vt:lpstr>
      <vt:lpstr>Create.your.recipes ENG</vt:lpstr>
      <vt:lpstr>1.recipe.ENG</vt:lpstr>
      <vt:lpstr>Archivage.B.ENG</vt:lpstr>
      <vt:lpstr>'1.Recette'!Impression_des_titres</vt:lpstr>
      <vt:lpstr>'1.recipe.ENG'!Impression_des_titres</vt:lpstr>
      <vt:lpstr>'10.recettes'!Impression_des_titres</vt:lpstr>
      <vt:lpstr>'Create.your.recipes ENG'!Impression_des_titres</vt:lpstr>
      <vt:lpstr>Créez.vos.recettes!Impression_des_titres</vt:lpstr>
      <vt:lpstr>'1.Recette'!Zone_d_impression</vt:lpstr>
      <vt:lpstr>'1.recipe.ENG'!Zone_d_impression</vt:lpstr>
      <vt:lpstr>'10.recettes'!Zone_d_impression</vt:lpstr>
      <vt:lpstr>'Create.your.recipes ENG'!Zone_d_impression</vt:lpstr>
      <vt:lpstr>Créez.vos.recettes!Zone_d_impression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Joël Leboucher</dc:creator>
  <cp:lastModifiedBy>Joël Leboucher</cp:lastModifiedBy>
  <cp:lastPrinted>2025-06-01T08:34:12Z</cp:lastPrinted>
  <dcterms:created xsi:type="dcterms:W3CDTF">2025-06-01T07:33:38Z</dcterms:created>
  <dcterms:modified xsi:type="dcterms:W3CDTF">2025-06-07T09:29:15Z</dcterms:modified>
</cp:coreProperties>
</file>